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4_BMW_Leipzig_Zelllackieranlage CC42\A07614000_Pinholeerkennung\8_Nachträge\700_Schulung_Hochlaufunterstützung\"/>
    </mc:Choice>
  </mc:AlternateContent>
  <xr:revisionPtr revIDLastSave="0" documentId="13_ncr:1_{F97C21E8-C5BE-4ACB-BB16-EB6E53CFFB3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25" l="1"/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I4" i="225" l="1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58" i="222"/>
  <c r="U41" i="222"/>
  <c r="U35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53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50" i="222"/>
  <c r="U45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238" i="222"/>
  <c r="U220" i="222"/>
  <c r="U107" i="222"/>
  <c r="U89" i="222"/>
  <c r="U82" i="222"/>
  <c r="U68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1" i="222"/>
  <c r="U233" i="222"/>
  <c r="U103" i="222"/>
  <c r="U87" i="222"/>
  <c r="U80" i="222"/>
  <c r="U66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45" i="222"/>
  <c r="U115" i="222"/>
  <c r="U102" i="222"/>
  <c r="U85" i="222"/>
  <c r="U79" i="222"/>
  <c r="U65" i="222"/>
  <c r="U59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131" i="222"/>
  <c r="U113" i="222"/>
  <c r="U74" i="222"/>
  <c r="U64" i="222"/>
  <c r="U57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257" i="222"/>
  <c r="U143" i="222"/>
  <c r="U127" i="222"/>
  <c r="U62" i="222"/>
  <c r="U56" i="222"/>
  <c r="U46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111" i="219"/>
  <c r="U105" i="219"/>
  <c r="U88" i="219"/>
  <c r="U167" i="222"/>
  <c r="U154" i="222"/>
  <c r="U138" i="222"/>
  <c r="U126" i="222"/>
  <c r="U61" i="222"/>
  <c r="U54" i="222"/>
  <c r="U44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179" i="222"/>
  <c r="U166" i="222"/>
  <c r="U150" i="222"/>
  <c r="U136" i="222"/>
  <c r="U51" i="222"/>
  <c r="U43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275" i="222"/>
  <c r="U191" i="222"/>
  <c r="U173" i="222"/>
  <c r="U161" i="222"/>
  <c r="U149" i="222"/>
  <c r="U49" i="222"/>
  <c r="U42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203" i="222"/>
  <c r="U190" i="222"/>
  <c r="U172" i="222"/>
  <c r="U159" i="222"/>
  <c r="U40" i="222"/>
  <c r="U32" i="222"/>
  <c r="U15" i="222"/>
  <c r="U369" i="221"/>
  <c r="U352" i="221"/>
  <c r="U346" i="221"/>
  <c r="U329" i="221"/>
  <c r="U323" i="221"/>
  <c r="U305" i="221"/>
  <c r="U299" i="221"/>
  <c r="U281" i="221"/>
  <c r="U275" i="221"/>
  <c r="U258" i="221"/>
  <c r="U235" i="221"/>
  <c r="U211" i="221"/>
  <c r="U187" i="221"/>
  <c r="U169" i="221"/>
  <c r="U164" i="221"/>
  <c r="U146" i="221"/>
  <c r="U141" i="221"/>
  <c r="U123" i="221"/>
  <c r="U118" i="221"/>
  <c r="U100" i="221"/>
  <c r="U95" i="221"/>
  <c r="U77" i="221"/>
  <c r="U54" i="221"/>
  <c r="U30" i="221"/>
  <c r="U14" i="221"/>
  <c r="U368" i="220"/>
  <c r="U350" i="220"/>
  <c r="U344" i="220"/>
  <c r="U327" i="220"/>
  <c r="U321" i="220"/>
  <c r="U303" i="220"/>
  <c r="U297" i="220"/>
  <c r="U280" i="220"/>
  <c r="U274" i="220"/>
  <c r="U257" i="220"/>
  <c r="U251" i="220"/>
  <c r="U234" i="220"/>
  <c r="U211" i="220"/>
  <c r="U193" i="220"/>
  <c r="U188" i="220"/>
  <c r="U170" i="220"/>
  <c r="U164" i="220"/>
  <c r="U146" i="220"/>
  <c r="U141" i="220"/>
  <c r="U123" i="220"/>
  <c r="U118" i="220"/>
  <c r="U101" i="220"/>
  <c r="U78" i="220"/>
  <c r="U54" i="220"/>
  <c r="U31" i="220"/>
  <c r="U15" i="220"/>
  <c r="U369" i="219"/>
  <c r="U351" i="219"/>
  <c r="U345" i="219"/>
  <c r="U328" i="219"/>
  <c r="U323" i="219"/>
  <c r="U305" i="219"/>
  <c r="U282" i="219"/>
  <c r="U259" i="219"/>
  <c r="U235" i="219"/>
  <c r="U211" i="219"/>
  <c r="U193" i="219"/>
  <c r="U188" i="219"/>
  <c r="U170" i="219"/>
  <c r="U165" i="219"/>
  <c r="U147" i="219"/>
  <c r="U142" i="219"/>
  <c r="U125" i="219"/>
  <c r="U119" i="219"/>
  <c r="U101" i="219"/>
  <c r="U78" i="219"/>
  <c r="U215" i="222"/>
  <c r="U197" i="222"/>
  <c r="U185" i="222"/>
  <c r="U39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281" i="222"/>
  <c r="U227" i="222"/>
  <c r="U214" i="222"/>
  <c r="U196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209" i="222"/>
  <c r="U370" i="219"/>
  <c r="U358" i="219"/>
  <c r="U342" i="219"/>
  <c r="U334" i="219"/>
  <c r="U320" i="219"/>
  <c r="U307" i="219"/>
  <c r="U299" i="219"/>
  <c r="U230" i="219"/>
  <c r="U223" i="219"/>
  <c r="U212" i="219"/>
  <c r="U169" i="219"/>
  <c r="U162" i="219"/>
  <c r="U155" i="219"/>
  <c r="U90" i="219"/>
  <c r="U79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97" i="221"/>
  <c r="U51" i="221"/>
  <c r="U318" i="220"/>
  <c r="U93" i="220"/>
  <c r="U32" i="220"/>
  <c r="U22" i="220"/>
  <c r="U366" i="219"/>
  <c r="U357" i="219"/>
  <c r="U340" i="219"/>
  <c r="U329" i="219"/>
  <c r="U318" i="219"/>
  <c r="U306" i="219"/>
  <c r="U297" i="219"/>
  <c r="U284" i="219"/>
  <c r="U275" i="219"/>
  <c r="U219" i="219"/>
  <c r="U210" i="219"/>
  <c r="U202" i="219"/>
  <c r="U161" i="219"/>
  <c r="U154" i="219"/>
  <c r="U86" i="219"/>
  <c r="U77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343" i="221"/>
  <c r="U296" i="221"/>
  <c r="U249" i="221"/>
  <c r="U202" i="221"/>
  <c r="U155" i="221"/>
  <c r="U365" i="220"/>
  <c r="U231" i="220"/>
  <c r="U185" i="220"/>
  <c r="U138" i="220"/>
  <c r="U45" i="220"/>
  <c r="U28" i="220"/>
  <c r="U21" i="220"/>
  <c r="U364" i="219"/>
  <c r="U352" i="219"/>
  <c r="U339" i="219"/>
  <c r="U325" i="219"/>
  <c r="U317" i="219"/>
  <c r="U304" i="219"/>
  <c r="U295" i="219"/>
  <c r="U283" i="219"/>
  <c r="U273" i="219"/>
  <c r="U218" i="219"/>
  <c r="U208" i="219"/>
  <c r="U201" i="219"/>
  <c r="U160" i="219"/>
  <c r="U153" i="219"/>
  <c r="U143" i="219"/>
  <c r="U76" i="219"/>
  <c r="U71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221" i="222"/>
  <c r="U29" i="222"/>
  <c r="U42" i="220"/>
  <c r="U25" i="220"/>
  <c r="U16" i="220"/>
  <c r="U363" i="219"/>
  <c r="U302" i="219"/>
  <c r="U294" i="219"/>
  <c r="U281" i="219"/>
  <c r="U271" i="219"/>
  <c r="U261" i="219"/>
  <c r="U207" i="219"/>
  <c r="U200" i="219"/>
  <c r="U190" i="219"/>
  <c r="U159" i="219"/>
  <c r="U149" i="219"/>
  <c r="U141" i="219"/>
  <c r="U75" i="219"/>
  <c r="U70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258" i="216"/>
  <c r="U235" i="216"/>
  <c r="U211" i="216"/>
  <c r="U193" i="216"/>
  <c r="U188" i="216"/>
  <c r="U115" i="221"/>
  <c r="U69" i="221"/>
  <c r="U98" i="220"/>
  <c r="U37" i="220"/>
  <c r="U290" i="219"/>
  <c r="U279" i="219"/>
  <c r="U270" i="219"/>
  <c r="U260" i="219"/>
  <c r="U206" i="219"/>
  <c r="U199" i="219"/>
  <c r="U189" i="219"/>
  <c r="U148" i="219"/>
  <c r="U139" i="219"/>
  <c r="U131" i="219"/>
  <c r="U74" i="219"/>
  <c r="U69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187" i="216"/>
  <c r="U302" i="221"/>
  <c r="U255" i="221"/>
  <c r="U208" i="221"/>
  <c r="U161" i="221"/>
  <c r="U23" i="221"/>
  <c r="U248" i="220"/>
  <c r="U202" i="220"/>
  <c r="U155" i="220"/>
  <c r="U51" i="220"/>
  <c r="U266" i="219"/>
  <c r="U258" i="219"/>
  <c r="U250" i="219"/>
  <c r="U195" i="219"/>
  <c r="U187" i="219"/>
  <c r="U146" i="219"/>
  <c r="U138" i="219"/>
  <c r="U127" i="219"/>
  <c r="U118" i="219"/>
  <c r="U73" i="219"/>
  <c r="U6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50" i="216"/>
  <c r="U344" i="216"/>
  <c r="U327" i="216"/>
  <c r="U321" i="216"/>
  <c r="U303" i="216"/>
  <c r="U297" i="216"/>
  <c r="U280" i="216"/>
  <c r="U274" i="216"/>
  <c r="U256" i="216"/>
  <c r="U250" i="216"/>
  <c r="U233" i="216"/>
  <c r="U227" i="216"/>
  <c r="U209" i="216"/>
  <c r="U203" i="216"/>
  <c r="U239" i="222"/>
  <c r="U83" i="222"/>
  <c r="U294" i="220"/>
  <c r="U265" i="219"/>
  <c r="U256" i="219"/>
  <c r="U249" i="219"/>
  <c r="U194" i="219"/>
  <c r="U185" i="219"/>
  <c r="U179" i="219"/>
  <c r="U137" i="219"/>
  <c r="U126" i="219"/>
  <c r="U116" i="219"/>
  <c r="U107" i="219"/>
  <c r="U6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74" i="221"/>
  <c r="U27" i="221"/>
  <c r="U115" i="220"/>
  <c r="U69" i="220"/>
  <c r="U255" i="219"/>
  <c r="U248" i="219"/>
  <c r="U237" i="219"/>
  <c r="U184" i="219"/>
  <c r="U178" i="219"/>
  <c r="U136" i="219"/>
  <c r="U124" i="219"/>
  <c r="U115" i="219"/>
  <c r="U103" i="219"/>
  <c r="U66" i="219"/>
  <c r="U42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320" i="221"/>
  <c r="U272" i="221"/>
  <c r="U226" i="221"/>
  <c r="U178" i="221"/>
  <c r="U341" i="220"/>
  <c r="U254" i="220"/>
  <c r="U208" i="220"/>
  <c r="U161" i="220"/>
  <c r="U66" i="220"/>
  <c r="U254" i="219"/>
  <c r="U247" i="219"/>
  <c r="U236" i="219"/>
  <c r="U183" i="219"/>
  <c r="U177" i="219"/>
  <c r="U122" i="219"/>
  <c r="U114" i="219"/>
  <c r="U102" i="219"/>
  <c r="U95" i="219"/>
  <c r="U65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91" i="222"/>
  <c r="U366" i="221"/>
  <c r="U243" i="219"/>
  <c r="U234" i="219"/>
  <c r="U226" i="219"/>
  <c r="U182" i="219"/>
  <c r="U176" i="219"/>
  <c r="U167" i="219"/>
  <c r="U113" i="219"/>
  <c r="U100" i="219"/>
  <c r="U93" i="219"/>
  <c r="U64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46" i="216"/>
  <c r="U92" i="221"/>
  <c r="U45" i="221"/>
  <c r="U75" i="220"/>
  <c r="U242" i="219"/>
  <c r="U232" i="219"/>
  <c r="U225" i="219"/>
  <c r="U172" i="219"/>
  <c r="U166" i="219"/>
  <c r="U98" i="219"/>
  <c r="U92" i="219"/>
  <c r="U82" i="219"/>
  <c r="U63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222" i="216"/>
  <c r="U198" i="216"/>
  <c r="U326" i="221"/>
  <c r="U278" i="221"/>
  <c r="U232" i="221"/>
  <c r="U184" i="221"/>
  <c r="U138" i="221"/>
  <c r="U359" i="220"/>
  <c r="U271" i="220"/>
  <c r="U225" i="220"/>
  <c r="U179" i="220"/>
  <c r="U311" i="219"/>
  <c r="U347" i="216"/>
  <c r="U333" i="216"/>
  <c r="U320" i="216"/>
  <c r="U307" i="216"/>
  <c r="U295" i="216"/>
  <c r="U286" i="216"/>
  <c r="U231" i="216"/>
  <c r="U221" i="216"/>
  <c r="U215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231" i="219"/>
  <c r="U62" i="219"/>
  <c r="U308" i="217"/>
  <c r="U261" i="217"/>
  <c r="U215" i="217"/>
  <c r="U127" i="217"/>
  <c r="U80" i="217"/>
  <c r="U371" i="216"/>
  <c r="U356" i="216"/>
  <c r="U343" i="216"/>
  <c r="U331" i="216"/>
  <c r="U319" i="216"/>
  <c r="U306" i="216"/>
  <c r="U291" i="216"/>
  <c r="U285" i="216"/>
  <c r="U220" i="216"/>
  <c r="U214" i="216"/>
  <c r="U175" i="216"/>
  <c r="U151" i="216"/>
  <c r="U134" i="216"/>
  <c r="U128" i="216"/>
  <c r="U111" i="216"/>
  <c r="U105" i="216"/>
  <c r="U88" i="216"/>
  <c r="U82" i="216"/>
  <c r="U64" i="216"/>
  <c r="U59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15" i="219"/>
  <c r="U327" i="218"/>
  <c r="U279" i="218"/>
  <c r="U231" i="218"/>
  <c r="U183" i="218"/>
  <c r="U137" i="218"/>
  <c r="U89" i="218"/>
  <c r="U41" i="218"/>
  <c r="U354" i="217"/>
  <c r="U23" i="217"/>
  <c r="U366" i="216"/>
  <c r="U354" i="216"/>
  <c r="U342" i="216"/>
  <c r="U330" i="216"/>
  <c r="U315" i="216"/>
  <c r="U302" i="216"/>
  <c r="U290" i="216"/>
  <c r="U284" i="216"/>
  <c r="U273" i="216"/>
  <c r="U219" i="216"/>
  <c r="U213" i="216"/>
  <c r="U202" i="216"/>
  <c r="U174" i="216"/>
  <c r="U150" i="216"/>
  <c r="U127" i="216"/>
  <c r="U110" i="216"/>
  <c r="U104" i="216"/>
  <c r="U87" i="216"/>
  <c r="U81" i="216"/>
  <c r="U63" i="216"/>
  <c r="U58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322" i="219"/>
  <c r="U174" i="217"/>
  <c r="U19" i="217"/>
  <c r="U365" i="216"/>
  <c r="U353" i="216"/>
  <c r="U338" i="216"/>
  <c r="U326" i="216"/>
  <c r="U289" i="216"/>
  <c r="U283" i="216"/>
  <c r="U272" i="216"/>
  <c r="U262" i="216"/>
  <c r="U218" i="216"/>
  <c r="U212" i="216"/>
  <c r="U201" i="216"/>
  <c r="U173" i="216"/>
  <c r="U167" i="216"/>
  <c r="U149" i="216"/>
  <c r="U126" i="216"/>
  <c r="U103" i="216"/>
  <c r="U86" i="216"/>
  <c r="U80" i="216"/>
  <c r="U62" i="216"/>
  <c r="U57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80" i="219"/>
  <c r="U32" i="219"/>
  <c r="U314" i="217"/>
  <c r="U267" i="217"/>
  <c r="U221" i="217"/>
  <c r="U86" i="217"/>
  <c r="U29" i="217"/>
  <c r="U17" i="217"/>
  <c r="U361" i="216"/>
  <c r="U279" i="216"/>
  <c r="U268" i="216"/>
  <c r="U261" i="216"/>
  <c r="U208" i="216"/>
  <c r="U199" i="216"/>
  <c r="U172" i="216"/>
  <c r="U166" i="216"/>
  <c r="U148" i="216"/>
  <c r="U143" i="216"/>
  <c r="U125" i="216"/>
  <c r="U102" i="216"/>
  <c r="U79" i="216"/>
  <c r="U61" i="216"/>
  <c r="U56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322" i="213"/>
  <c r="U164" i="219"/>
  <c r="U345" i="218"/>
  <c r="U297" i="218"/>
  <c r="U249" i="218"/>
  <c r="U201" i="218"/>
  <c r="U154" i="218"/>
  <c r="U107" i="218"/>
  <c r="U59" i="218"/>
  <c r="U46" i="217"/>
  <c r="U278" i="216"/>
  <c r="U267" i="216"/>
  <c r="U260" i="216"/>
  <c r="U249" i="216"/>
  <c r="U207" i="216"/>
  <c r="U197" i="216"/>
  <c r="U191" i="216"/>
  <c r="U171" i="216"/>
  <c r="U165" i="216"/>
  <c r="U147" i="216"/>
  <c r="U142" i="216"/>
  <c r="U124" i="216"/>
  <c r="U119" i="216"/>
  <c r="U101" i="216"/>
  <c r="U78" i="216"/>
  <c r="U55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225" i="215"/>
  <c r="U207" i="215"/>
  <c r="U201" i="215"/>
  <c r="U183" i="215"/>
  <c r="U177" i="215"/>
  <c r="U159" i="215"/>
  <c r="U153" i="215"/>
  <c r="U135" i="215"/>
  <c r="U129" i="215"/>
  <c r="U111" i="215"/>
  <c r="U105" i="215"/>
  <c r="U87" i="215"/>
  <c r="U81" i="215"/>
  <c r="U63" i="215"/>
  <c r="U57" i="215"/>
  <c r="U39" i="215"/>
  <c r="U33" i="215"/>
  <c r="U17" i="215"/>
  <c r="U371" i="214"/>
  <c r="U353" i="214"/>
  <c r="U330" i="214"/>
  <c r="U306" i="214"/>
  <c r="U283" i="214"/>
  <c r="U266" i="214"/>
  <c r="U260" i="214"/>
  <c r="U243" i="214"/>
  <c r="U237" i="214"/>
  <c r="U220" i="214"/>
  <c r="U214" i="214"/>
  <c r="U196" i="214"/>
  <c r="U190" i="214"/>
  <c r="U173" i="214"/>
  <c r="U167" i="214"/>
  <c r="U150" i="214"/>
  <c r="U126" i="214"/>
  <c r="U102" i="214"/>
  <c r="U79" i="214"/>
  <c r="U61" i="214"/>
  <c r="U56" i="214"/>
  <c r="U38" i="214"/>
  <c r="U32" i="214"/>
  <c r="U15" i="214"/>
  <c r="U369" i="213"/>
  <c r="U351" i="213"/>
  <c r="U345" i="213"/>
  <c r="U327" i="213"/>
  <c r="U321" i="213"/>
  <c r="U335" i="219"/>
  <c r="U41" i="217"/>
  <c r="U266" i="216"/>
  <c r="U259" i="216"/>
  <c r="U248" i="216"/>
  <c r="U196" i="216"/>
  <c r="U190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213" i="219"/>
  <c r="U91" i="219"/>
  <c r="U38" i="219"/>
  <c r="U331" i="217"/>
  <c r="U285" i="217"/>
  <c r="U238" i="217"/>
  <c r="U104" i="217"/>
  <c r="U58" i="217"/>
  <c r="U255" i="216"/>
  <c r="U244" i="216"/>
  <c r="U239" i="216"/>
  <c r="U195" i="216"/>
  <c r="U189" i="216"/>
  <c r="U163" i="216"/>
  <c r="U145" i="216"/>
  <c r="U140" i="216"/>
  <c r="U122" i="216"/>
  <c r="U117" i="216"/>
  <c r="U99" i="216"/>
  <c r="U94" i="216"/>
  <c r="U76" i="216"/>
  <c r="U70" i="216"/>
  <c r="U53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171" i="219"/>
  <c r="U351" i="218"/>
  <c r="U303" i="218"/>
  <c r="U255" i="218"/>
  <c r="U207" i="218"/>
  <c r="U159" i="218"/>
  <c r="U113" i="218"/>
  <c r="U65" i="218"/>
  <c r="U150" i="217"/>
  <c r="U254" i="216"/>
  <c r="U243" i="216"/>
  <c r="U238" i="216"/>
  <c r="U194" i="216"/>
  <c r="U186" i="216"/>
  <c r="U162" i="216"/>
  <c r="U139" i="216"/>
  <c r="U121" i="216"/>
  <c r="U116" i="216"/>
  <c r="U98" i="216"/>
  <c r="U93" i="216"/>
  <c r="U75" i="216"/>
  <c r="U69" i="216"/>
  <c r="U52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318" i="213"/>
  <c r="U346" i="219"/>
  <c r="U18" i="218"/>
  <c r="U242" i="216"/>
  <c r="U237" i="216"/>
  <c r="U226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341" i="213"/>
  <c r="U335" i="213"/>
  <c r="U317" i="213"/>
  <c r="U369" i="218"/>
  <c r="U321" i="218"/>
  <c r="U273" i="218"/>
  <c r="U225" i="218"/>
  <c r="U177" i="218"/>
  <c r="U131" i="218"/>
  <c r="U83" i="218"/>
  <c r="U35" i="218"/>
  <c r="U309" i="216"/>
  <c r="U296" i="216"/>
  <c r="U232" i="216"/>
  <c r="U223" i="216"/>
  <c r="U183" i="216"/>
  <c r="U177" i="216"/>
  <c r="U159" i="216"/>
  <c r="U153" i="216"/>
  <c r="U136" i="216"/>
  <c r="U130" i="216"/>
  <c r="U113" i="216"/>
  <c r="U107" i="216"/>
  <c r="U90" i="216"/>
  <c r="U66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202" i="214"/>
  <c r="U184" i="214"/>
  <c r="U179" i="214"/>
  <c r="U161" i="214"/>
  <c r="U138" i="214"/>
  <c r="U114" i="214"/>
  <c r="U90" i="214"/>
  <c r="U67" i="214"/>
  <c r="U50" i="214"/>
  <c r="U44" i="214"/>
  <c r="U26" i="214"/>
  <c r="U21" i="214"/>
  <c r="U363" i="213"/>
  <c r="U357" i="213"/>
  <c r="U339" i="213"/>
  <c r="U333" i="213"/>
  <c r="U154" i="216"/>
  <c r="U301" i="214"/>
  <c r="U258" i="214"/>
  <c r="U162" i="214"/>
  <c r="U64" i="214"/>
  <c r="U55" i="214"/>
  <c r="U43" i="214"/>
  <c r="U35" i="214"/>
  <c r="U329" i="213"/>
  <c r="U319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10" i="217"/>
  <c r="U67" i="216"/>
  <c r="U255" i="214"/>
  <c r="U177" i="214"/>
  <c r="U159" i="214"/>
  <c r="U63" i="214"/>
  <c r="U54" i="214"/>
  <c r="U42" i="214"/>
  <c r="U34" i="214"/>
  <c r="U326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97" i="219"/>
  <c r="U241" i="216"/>
  <c r="U22" i="216"/>
  <c r="U334" i="215"/>
  <c r="U286" i="215"/>
  <c r="U238" i="215"/>
  <c r="U190" i="215"/>
  <c r="U142" i="215"/>
  <c r="U94" i="215"/>
  <c r="U46" i="215"/>
  <c r="U188" i="214"/>
  <c r="U171" i="214"/>
  <c r="U51" i="214"/>
  <c r="U41" i="214"/>
  <c r="U31" i="214"/>
  <c r="U22" i="214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16" i="212"/>
  <c r="U370" i="211"/>
  <c r="U353" i="211"/>
  <c r="U347" i="211"/>
  <c r="U330" i="211"/>
  <c r="U306" i="211"/>
  <c r="U282" i="211"/>
  <c r="U258" i="211"/>
  <c r="U235" i="211"/>
  <c r="U211" i="211"/>
  <c r="U187" i="211"/>
  <c r="U163" i="211"/>
  <c r="U160" i="216"/>
  <c r="U114" i="216"/>
  <c r="U319" i="214"/>
  <c r="U273" i="214"/>
  <c r="U203" i="214"/>
  <c r="U185" i="214"/>
  <c r="U40" i="214"/>
  <c r="U30" i="214"/>
  <c r="U20" i="214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367" i="212"/>
  <c r="U343" i="212"/>
  <c r="U319" i="212"/>
  <c r="U295" i="212"/>
  <c r="U271" i="212"/>
  <c r="U247" i="212"/>
  <c r="U223" i="212"/>
  <c r="U199" i="212"/>
  <c r="U175" i="212"/>
  <c r="U151" i="212"/>
  <c r="U127" i="212"/>
  <c r="U103" i="212"/>
  <c r="U85" i="212"/>
  <c r="U80" i="212"/>
  <c r="U62" i="212"/>
  <c r="U56" i="212"/>
  <c r="U38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197" i="217"/>
  <c r="U27" i="216"/>
  <c r="U212" i="214"/>
  <c r="U200" i="214"/>
  <c r="U182" i="214"/>
  <c r="U27" i="214"/>
  <c r="U19" i="214"/>
  <c r="U37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224" i="219"/>
  <c r="U340" i="215"/>
  <c r="U292" i="215"/>
  <c r="U244" i="215"/>
  <c r="U196" i="215"/>
  <c r="U148" i="215"/>
  <c r="U100" i="215"/>
  <c r="U52" i="215"/>
  <c r="U366" i="214"/>
  <c r="U227" i="214"/>
  <c r="U209" i="214"/>
  <c r="U194" i="214"/>
  <c r="U18" i="214"/>
  <c r="U368" i="213"/>
  <c r="U358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78" i="216"/>
  <c r="U131" i="216"/>
  <c r="U278" i="214"/>
  <c r="U224" i="214"/>
  <c r="U206" i="214"/>
  <c r="U118" i="214"/>
  <c r="U106" i="214"/>
  <c r="U95" i="214"/>
  <c r="U17" i="214"/>
  <c r="U367" i="213"/>
  <c r="U356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43" i="217"/>
  <c r="U44" i="216"/>
  <c r="U235" i="214"/>
  <c r="U218" i="214"/>
  <c r="U130" i="214"/>
  <c r="U115" i="214"/>
  <c r="U104" i="214"/>
  <c r="U94" i="214"/>
  <c r="U83" i="214"/>
  <c r="U14" i="214"/>
  <c r="U364" i="213"/>
  <c r="U355" i="213"/>
  <c r="U347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225" i="216"/>
  <c r="U91" i="216"/>
  <c r="U358" i="215"/>
  <c r="U310" i="215"/>
  <c r="U262" i="215"/>
  <c r="U214" i="215"/>
  <c r="U166" i="215"/>
  <c r="U118" i="215"/>
  <c r="U70" i="215"/>
  <c r="U232" i="214"/>
  <c r="U142" i="214"/>
  <c r="U128" i="214"/>
  <c r="U112" i="214"/>
  <c r="U101" i="214"/>
  <c r="U91" i="214"/>
  <c r="U81" i="214"/>
  <c r="U71" i="214"/>
  <c r="U362" i="213"/>
  <c r="U354" i="213"/>
  <c r="U344" i="213"/>
  <c r="U334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51" i="212"/>
  <c r="U45" i="212"/>
  <c r="U27" i="212"/>
  <c r="U22" i="212"/>
  <c r="U364" i="211"/>
  <c r="U359" i="211"/>
  <c r="U341" i="211"/>
  <c r="U318" i="211"/>
  <c r="U294" i="211"/>
  <c r="U270" i="211"/>
  <c r="U246" i="211"/>
  <c r="U223" i="211"/>
  <c r="U184" i="216"/>
  <c r="U137" i="216"/>
  <c r="U296" i="214"/>
  <c r="U139" i="214"/>
  <c r="U124" i="214"/>
  <c r="U110" i="214"/>
  <c r="U100" i="214"/>
  <c r="U88" i="214"/>
  <c r="U78" i="214"/>
  <c r="U68" i="214"/>
  <c r="U353" i="213"/>
  <c r="U343" i="213"/>
  <c r="U332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355" i="212"/>
  <c r="U331" i="212"/>
  <c r="U307" i="212"/>
  <c r="U283" i="212"/>
  <c r="U259" i="212"/>
  <c r="U235" i="212"/>
  <c r="U211" i="212"/>
  <c r="U187" i="212"/>
  <c r="U163" i="212"/>
  <c r="U139" i="212"/>
  <c r="U115" i="212"/>
  <c r="U91" i="212"/>
  <c r="U74" i="212"/>
  <c r="U68" i="212"/>
  <c r="U50" i="212"/>
  <c r="U44" i="212"/>
  <c r="U26" i="212"/>
  <c r="U21" i="212"/>
  <c r="U363" i="211"/>
  <c r="U358" i="211"/>
  <c r="U340" i="211"/>
  <c r="U335" i="211"/>
  <c r="U317" i="211"/>
  <c r="U311" i="211"/>
  <c r="U293" i="211"/>
  <c r="U287" i="211"/>
  <c r="U269" i="211"/>
  <c r="U263" i="211"/>
  <c r="U245" i="211"/>
  <c r="U222" i="211"/>
  <c r="U198" i="211"/>
  <c r="U174" i="211"/>
  <c r="U150" i="211"/>
  <c r="U126" i="211"/>
  <c r="U291" i="217"/>
  <c r="U63" i="217"/>
  <c r="U50" i="216"/>
  <c r="U343" i="214"/>
  <c r="U250" i="214"/>
  <c r="U154" i="214"/>
  <c r="U136" i="214"/>
  <c r="U86" i="214"/>
  <c r="U77" i="214"/>
  <c r="U66" i="214"/>
  <c r="U59" i="214"/>
  <c r="U350" i="213"/>
  <c r="U340" i="213"/>
  <c r="U331" i="213"/>
  <c r="U323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74" i="214"/>
  <c r="U103" i="213"/>
  <c r="U57" i="213"/>
  <c r="U338" i="211"/>
  <c r="U285" i="211"/>
  <c r="U194" i="211"/>
  <c r="U183" i="211"/>
  <c r="U175" i="211"/>
  <c r="U165" i="211"/>
  <c r="U136" i="211"/>
  <c r="U130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364" i="215"/>
  <c r="U172" i="215"/>
  <c r="U270" i="213"/>
  <c r="U371" i="212"/>
  <c r="U323" i="212"/>
  <c r="U275" i="212"/>
  <c r="U227" i="212"/>
  <c r="U179" i="212"/>
  <c r="U131" i="212"/>
  <c r="U283" i="211"/>
  <c r="U182" i="211"/>
  <c r="U172" i="211"/>
  <c r="U164" i="211"/>
  <c r="U154" i="211"/>
  <c r="U135" i="211"/>
  <c r="U129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236" i="216"/>
  <c r="U45" i="214"/>
  <c r="U320" i="213"/>
  <c r="U63" i="213"/>
  <c r="U291" i="211"/>
  <c r="U159" i="211"/>
  <c r="U152" i="211"/>
  <c r="U127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78" i="208"/>
  <c r="U161" i="208"/>
  <c r="U138" i="208"/>
  <c r="U220" i="215"/>
  <c r="U28" i="215"/>
  <c r="U198" i="213"/>
  <c r="U17" i="213"/>
  <c r="U329" i="212"/>
  <c r="U281" i="212"/>
  <c r="U233" i="212"/>
  <c r="U185" i="212"/>
  <c r="U137" i="212"/>
  <c r="U89" i="212"/>
  <c r="U309" i="211"/>
  <c r="U158" i="211"/>
  <c r="U151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361" i="211"/>
  <c r="U307" i="211"/>
  <c r="U149" i="211"/>
  <c r="U143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58" i="214"/>
  <c r="U330" i="213"/>
  <c r="U246" i="213"/>
  <c r="U80" i="213"/>
  <c r="U33" i="213"/>
  <c r="U319" i="211"/>
  <c r="U251" i="211"/>
  <c r="U238" i="211"/>
  <c r="U148" i="211"/>
  <c r="U142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113" i="209"/>
  <c r="U107" i="209"/>
  <c r="U89" i="209"/>
  <c r="U66" i="209"/>
  <c r="U42" i="209"/>
  <c r="U19" i="209"/>
  <c r="U355" i="208"/>
  <c r="U331" i="208"/>
  <c r="U314" i="208"/>
  <c r="U309" i="208"/>
  <c r="U292" i="208"/>
  <c r="U268" i="215"/>
  <c r="U76" i="215"/>
  <c r="U127" i="213"/>
  <c r="U347" i="212"/>
  <c r="U299" i="212"/>
  <c r="U251" i="212"/>
  <c r="U203" i="212"/>
  <c r="U155" i="212"/>
  <c r="U107" i="212"/>
  <c r="U315" i="211"/>
  <c r="U247" i="211"/>
  <c r="U236" i="211"/>
  <c r="U225" i="211"/>
  <c r="U214" i="211"/>
  <c r="U147" i="211"/>
  <c r="U141" i="211"/>
  <c r="U122" i="211"/>
  <c r="U116" i="211"/>
  <c r="U98" i="211"/>
  <c r="U92" i="211"/>
  <c r="U74" i="211"/>
  <c r="U68" i="211"/>
  <c r="U50" i="211"/>
  <c r="U44" i="211"/>
  <c r="U27" i="211"/>
  <c r="U22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6" i="209"/>
  <c r="U208" i="209"/>
  <c r="U202" i="209"/>
  <c r="U294" i="213"/>
  <c r="U19" i="212"/>
  <c r="U261" i="211"/>
  <c r="U243" i="211"/>
  <c r="U234" i="211"/>
  <c r="U224" i="211"/>
  <c r="U212" i="211"/>
  <c r="U201" i="211"/>
  <c r="U146" i="211"/>
  <c r="U140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56" i="219"/>
  <c r="U65" i="214"/>
  <c r="U338" i="213"/>
  <c r="U174" i="213"/>
  <c r="U85" i="213"/>
  <c r="U39" i="213"/>
  <c r="U66" i="212"/>
  <c r="U333" i="211"/>
  <c r="U259" i="211"/>
  <c r="U241" i="211"/>
  <c r="U231" i="211"/>
  <c r="U220" i="211"/>
  <c r="U210" i="211"/>
  <c r="U200" i="211"/>
  <c r="U190" i="211"/>
  <c r="U139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110" i="209"/>
  <c r="U104" i="209"/>
  <c r="U316" i="215"/>
  <c r="U124" i="215"/>
  <c r="U353" i="212"/>
  <c r="U305" i="212"/>
  <c r="U257" i="212"/>
  <c r="U209" i="212"/>
  <c r="U161" i="212"/>
  <c r="U113" i="212"/>
  <c r="U271" i="211"/>
  <c r="U230" i="211"/>
  <c r="U218" i="211"/>
  <c r="U207" i="211"/>
  <c r="U199" i="211"/>
  <c r="U188" i="211"/>
  <c r="U177" i="211"/>
  <c r="U138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319" i="209"/>
  <c r="U295" i="209"/>
  <c r="U271" i="209"/>
  <c r="U247" i="209"/>
  <c r="U223" i="209"/>
  <c r="U199" i="209"/>
  <c r="U175" i="209"/>
  <c r="U151" i="209"/>
  <c r="U127" i="209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48" i="214"/>
  <c r="U222" i="213"/>
  <c r="U342" i="211"/>
  <c r="U267" i="211"/>
  <c r="U206" i="211"/>
  <c r="U196" i="211"/>
  <c r="U186" i="211"/>
  <c r="U176" i="211"/>
  <c r="U166" i="211"/>
  <c r="U137" i="211"/>
  <c r="U131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178" i="209"/>
  <c r="U106" i="209"/>
  <c r="U86" i="209"/>
  <c r="U76" i="209"/>
  <c r="U63" i="209"/>
  <c r="U52" i="209"/>
  <c r="U39" i="209"/>
  <c r="U28" i="209"/>
  <c r="U16" i="209"/>
  <c r="U279" i="208"/>
  <c r="U269" i="208"/>
  <c r="U262" i="208"/>
  <c r="U218" i="208"/>
  <c r="U210" i="208"/>
  <c r="U203" i="208"/>
  <c r="U147" i="208"/>
  <c r="U140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67" i="207"/>
  <c r="U43" i="207"/>
  <c r="U20" i="207"/>
  <c r="U362" i="205"/>
  <c r="U356" i="205"/>
  <c r="U338" i="205"/>
  <c r="U332" i="205"/>
  <c r="U314" i="205"/>
  <c r="U308" i="205"/>
  <c r="U290" i="205"/>
  <c r="U284" i="205"/>
  <c r="U266" i="205"/>
  <c r="U260" i="205"/>
  <c r="U242" i="205"/>
  <c r="U236" i="205"/>
  <c r="U218" i="205"/>
  <c r="U212" i="205"/>
  <c r="U194" i="205"/>
  <c r="U188" i="205"/>
  <c r="U170" i="205"/>
  <c r="U164" i="205"/>
  <c r="U146" i="205"/>
  <c r="U140" i="205"/>
  <c r="U122" i="205"/>
  <c r="U116" i="205"/>
  <c r="U98" i="205"/>
  <c r="U93" i="205"/>
  <c r="U75" i="205"/>
  <c r="U69" i="205"/>
  <c r="U51" i="205"/>
  <c r="U45" i="205"/>
  <c r="U27" i="205"/>
  <c r="U22" i="205"/>
  <c r="U26" i="205"/>
  <c r="U267" i="209"/>
  <c r="U65" i="209"/>
  <c r="U212" i="208"/>
  <c r="U90" i="208"/>
  <c r="U315" i="207"/>
  <c r="U178" i="207"/>
  <c r="U357" i="205"/>
  <c r="U162" i="211"/>
  <c r="U32" i="211"/>
  <c r="U171" i="209"/>
  <c r="U99" i="209"/>
  <c r="U278" i="208"/>
  <c r="U268" i="208"/>
  <c r="U260" i="208"/>
  <c r="U209" i="208"/>
  <c r="U202" i="208"/>
  <c r="U191" i="208"/>
  <c r="U146" i="208"/>
  <c r="U139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6" i="207"/>
  <c r="U42" i="207"/>
  <c r="U19" i="207"/>
  <c r="U355" i="205"/>
  <c r="U331" i="205"/>
  <c r="U307" i="205"/>
  <c r="U283" i="205"/>
  <c r="U259" i="205"/>
  <c r="U235" i="205"/>
  <c r="U211" i="205"/>
  <c r="U187" i="205"/>
  <c r="U163" i="205"/>
  <c r="U139" i="205"/>
  <c r="U115" i="205"/>
  <c r="U97" i="205"/>
  <c r="U92" i="205"/>
  <c r="U74" i="205"/>
  <c r="U68" i="205"/>
  <c r="U50" i="205"/>
  <c r="U44" i="205"/>
  <c r="U21" i="205"/>
  <c r="U363" i="209"/>
  <c r="U220" i="208"/>
  <c r="U19" i="208"/>
  <c r="U247" i="207"/>
  <c r="U44" i="207"/>
  <c r="U315" i="205"/>
  <c r="U219" i="205"/>
  <c r="U151" i="213"/>
  <c r="U356" i="211"/>
  <c r="U79" i="211"/>
  <c r="U345" i="210"/>
  <c r="U298" i="210"/>
  <c r="U250" i="210"/>
  <c r="U203" i="210"/>
  <c r="U155" i="210"/>
  <c r="U66" i="210"/>
  <c r="U21" i="210"/>
  <c r="U333" i="209"/>
  <c r="U285" i="209"/>
  <c r="U237" i="209"/>
  <c r="U189" i="209"/>
  <c r="U117" i="209"/>
  <c r="U266" i="208"/>
  <c r="U258" i="208"/>
  <c r="U251" i="208"/>
  <c r="U208" i="208"/>
  <c r="U198" i="208"/>
  <c r="U189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5" i="207"/>
  <c r="U59" i="207"/>
  <c r="U41" i="207"/>
  <c r="U35" i="207"/>
  <c r="U18" i="207"/>
  <c r="U354" i="205"/>
  <c r="U330" i="205"/>
  <c r="U306" i="205"/>
  <c r="U282" i="205"/>
  <c r="U258" i="205"/>
  <c r="U234" i="205"/>
  <c r="U210" i="205"/>
  <c r="U186" i="205"/>
  <c r="U162" i="205"/>
  <c r="U138" i="205"/>
  <c r="U114" i="205"/>
  <c r="U91" i="205"/>
  <c r="U67" i="205"/>
  <c r="U43" i="205"/>
  <c r="U20" i="205"/>
  <c r="U66" i="205"/>
  <c r="U19" i="205"/>
  <c r="U59" i="205"/>
  <c r="U35" i="205"/>
  <c r="U17" i="205"/>
  <c r="U16" i="205"/>
  <c r="U15" i="211"/>
  <c r="U315" i="209"/>
  <c r="U18" i="209"/>
  <c r="U114" i="208"/>
  <c r="U223" i="207"/>
  <c r="U200" i="207"/>
  <c r="U121" i="207"/>
  <c r="U26" i="207"/>
  <c r="U237" i="205"/>
  <c r="U184" i="209"/>
  <c r="U112" i="209"/>
  <c r="U257" i="208"/>
  <c r="U250" i="208"/>
  <c r="U207" i="208"/>
  <c r="U197" i="208"/>
  <c r="U187" i="208"/>
  <c r="U179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64" i="207"/>
  <c r="U58" i="207"/>
  <c r="U40" i="207"/>
  <c r="U34" i="207"/>
  <c r="U17" i="207"/>
  <c r="U371" i="205"/>
  <c r="U353" i="205"/>
  <c r="U347" i="205"/>
  <c r="U329" i="205"/>
  <c r="U323" i="205"/>
  <c r="U305" i="205"/>
  <c r="U299" i="205"/>
  <c r="U281" i="205"/>
  <c r="U275" i="205"/>
  <c r="U257" i="205"/>
  <c r="U251" i="205"/>
  <c r="U233" i="205"/>
  <c r="U227" i="205"/>
  <c r="U209" i="205"/>
  <c r="U203" i="205"/>
  <c r="U185" i="205"/>
  <c r="U179" i="205"/>
  <c r="U161" i="205"/>
  <c r="U155" i="205"/>
  <c r="U137" i="205"/>
  <c r="U131" i="205"/>
  <c r="U113" i="205"/>
  <c r="U107" i="205"/>
  <c r="U90" i="205"/>
  <c r="U42" i="205"/>
  <c r="U41" i="205"/>
  <c r="U40" i="205"/>
  <c r="U39" i="205"/>
  <c r="U38" i="205"/>
  <c r="U232" i="210"/>
  <c r="U53" i="209"/>
  <c r="U263" i="208"/>
  <c r="U310" i="207"/>
  <c r="U138" i="207"/>
  <c r="U21" i="207"/>
  <c r="U267" i="205"/>
  <c r="U165" i="214"/>
  <c r="U42" i="212"/>
  <c r="U170" i="211"/>
  <c r="U128" i="211"/>
  <c r="U114" i="210"/>
  <c r="U26" i="210"/>
  <c r="U130" i="209"/>
  <c r="U256" i="208"/>
  <c r="U249" i="208"/>
  <c r="U239" i="208"/>
  <c r="U195" i="208"/>
  <c r="U186" i="208"/>
  <c r="U175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3" i="207"/>
  <c r="U57" i="207"/>
  <c r="U39" i="207"/>
  <c r="U33" i="207"/>
  <c r="U16" i="207"/>
  <c r="U370" i="205"/>
  <c r="U352" i="205"/>
  <c r="U346" i="205"/>
  <c r="U328" i="205"/>
  <c r="U322" i="205"/>
  <c r="U304" i="205"/>
  <c r="U298" i="205"/>
  <c r="U280" i="205"/>
  <c r="U274" i="205"/>
  <c r="U256" i="205"/>
  <c r="U250" i="205"/>
  <c r="U232" i="205"/>
  <c r="U226" i="205"/>
  <c r="U208" i="205"/>
  <c r="U202" i="205"/>
  <c r="U184" i="205"/>
  <c r="U178" i="205"/>
  <c r="U160" i="205"/>
  <c r="U154" i="205"/>
  <c r="U136" i="205"/>
  <c r="U130" i="205"/>
  <c r="U112" i="205"/>
  <c r="U106" i="205"/>
  <c r="U89" i="205"/>
  <c r="U83" i="205"/>
  <c r="U65" i="205"/>
  <c r="U18" i="205"/>
  <c r="U33" i="205"/>
  <c r="U32" i="205"/>
  <c r="U185" i="210"/>
  <c r="U88" i="209"/>
  <c r="U157" i="208"/>
  <c r="U332" i="207"/>
  <c r="U183" i="207"/>
  <c r="U116" i="207"/>
  <c r="U363" i="205"/>
  <c r="U243" i="205"/>
  <c r="U195" i="205"/>
  <c r="U351" i="210"/>
  <c r="U303" i="210"/>
  <c r="U256" i="210"/>
  <c r="U209" i="210"/>
  <c r="U161" i="210"/>
  <c r="U339" i="209"/>
  <c r="U291" i="209"/>
  <c r="U243" i="209"/>
  <c r="U195" i="209"/>
  <c r="U123" i="209"/>
  <c r="U255" i="208"/>
  <c r="U245" i="208"/>
  <c r="U238" i="208"/>
  <c r="U185" i="208"/>
  <c r="U174" i="208"/>
  <c r="U167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281" i="207"/>
  <c r="U259" i="207"/>
  <c r="U235" i="207"/>
  <c r="U211" i="207"/>
  <c r="U194" i="207"/>
  <c r="U189" i="207"/>
  <c r="U172" i="207"/>
  <c r="U167" i="207"/>
  <c r="U150" i="207"/>
  <c r="U127" i="207"/>
  <c r="U110" i="207"/>
  <c r="U104" i="207"/>
  <c r="U86" i="207"/>
  <c r="U80" i="207"/>
  <c r="U62" i="207"/>
  <c r="U56" i="207"/>
  <c r="U38" i="207"/>
  <c r="U32" i="207"/>
  <c r="U15" i="207"/>
  <c r="U369" i="205"/>
  <c r="U351" i="205"/>
  <c r="U345" i="205"/>
  <c r="U327" i="205"/>
  <c r="U321" i="205"/>
  <c r="U303" i="205"/>
  <c r="U297" i="205"/>
  <c r="U279" i="205"/>
  <c r="U273" i="205"/>
  <c r="U255" i="205"/>
  <c r="U249" i="205"/>
  <c r="U231" i="205"/>
  <c r="U225" i="205"/>
  <c r="U207" i="205"/>
  <c r="U201" i="205"/>
  <c r="U183" i="205"/>
  <c r="U177" i="205"/>
  <c r="U159" i="205"/>
  <c r="U153" i="205"/>
  <c r="U135" i="205"/>
  <c r="U129" i="205"/>
  <c r="U111" i="205"/>
  <c r="U105" i="205"/>
  <c r="U88" i="205"/>
  <c r="U82" i="205"/>
  <c r="U64" i="205"/>
  <c r="U58" i="205"/>
  <c r="U34" i="205"/>
  <c r="U56" i="205"/>
  <c r="U141" i="208"/>
  <c r="U141" i="209"/>
  <c r="U335" i="208"/>
  <c r="U323" i="208"/>
  <c r="U244" i="208"/>
  <c r="U236" i="208"/>
  <c r="U184" i="208"/>
  <c r="U172" i="208"/>
  <c r="U165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55" i="207"/>
  <c r="U31" i="207"/>
  <c r="U14" i="207"/>
  <c r="U368" i="205"/>
  <c r="U350" i="205"/>
  <c r="U344" i="205"/>
  <c r="U326" i="205"/>
  <c r="U320" i="205"/>
  <c r="U302" i="205"/>
  <c r="U296" i="205"/>
  <c r="U278" i="205"/>
  <c r="U272" i="205"/>
  <c r="U254" i="205"/>
  <c r="U248" i="205"/>
  <c r="U230" i="205"/>
  <c r="U224" i="205"/>
  <c r="U206" i="205"/>
  <c r="U200" i="205"/>
  <c r="U182" i="205"/>
  <c r="U176" i="205"/>
  <c r="U158" i="205"/>
  <c r="U152" i="205"/>
  <c r="U134" i="205"/>
  <c r="U128" i="205"/>
  <c r="U110" i="205"/>
  <c r="U104" i="205"/>
  <c r="U87" i="205"/>
  <c r="U81" i="205"/>
  <c r="U63" i="205"/>
  <c r="U57" i="205"/>
  <c r="U77" i="209"/>
  <c r="U281" i="208"/>
  <c r="U148" i="208"/>
  <c r="U66" i="208"/>
  <c r="U355" i="207"/>
  <c r="U50" i="207"/>
  <c r="U291" i="205"/>
  <c r="U295" i="211"/>
  <c r="U134" i="211"/>
  <c r="U55" i="211"/>
  <c r="U43" i="210"/>
  <c r="U136" i="209"/>
  <c r="U346" i="208"/>
  <c r="U330" i="208"/>
  <c r="U321" i="208"/>
  <c r="U308" i="208"/>
  <c r="U242" i="208"/>
  <c r="U234" i="208"/>
  <c r="U227" i="208"/>
  <c r="U170" i="208"/>
  <c r="U164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4" i="207"/>
  <c r="U30" i="207"/>
  <c r="U367" i="205"/>
  <c r="U343" i="205"/>
  <c r="U319" i="205"/>
  <c r="U295" i="205"/>
  <c r="U271" i="205"/>
  <c r="U247" i="205"/>
  <c r="U223" i="205"/>
  <c r="U199" i="205"/>
  <c r="U175" i="205"/>
  <c r="U151" i="205"/>
  <c r="U127" i="205"/>
  <c r="U103" i="205"/>
  <c r="U86" i="205"/>
  <c r="U80" i="205"/>
  <c r="U62" i="205"/>
  <c r="U15" i="205"/>
  <c r="U301" i="208"/>
  <c r="U293" i="207"/>
  <c r="U161" i="207"/>
  <c r="U68" i="207"/>
  <c r="U339" i="205"/>
  <c r="U369" i="210"/>
  <c r="U321" i="210"/>
  <c r="U274" i="210"/>
  <c r="U227" i="210"/>
  <c r="U179" i="210"/>
  <c r="U357" i="209"/>
  <c r="U309" i="209"/>
  <c r="U261" i="209"/>
  <c r="U213" i="209"/>
  <c r="U154" i="209"/>
  <c r="U359" i="208"/>
  <c r="U342" i="208"/>
  <c r="U328" i="208"/>
  <c r="U319" i="208"/>
  <c r="U306" i="208"/>
  <c r="U299" i="208"/>
  <c r="U286" i="208"/>
  <c r="U233" i="208"/>
  <c r="U226" i="208"/>
  <c r="U169" i="208"/>
  <c r="U163" i="208"/>
  <c r="U153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278" i="207"/>
  <c r="U273" i="207"/>
  <c r="U256" i="207"/>
  <c r="U250" i="207"/>
  <c r="U232" i="207"/>
  <c r="U226" i="207"/>
  <c r="U208" i="207"/>
  <c r="U203" i="207"/>
  <c r="U186" i="207"/>
  <c r="U169" i="207"/>
  <c r="U164" i="207"/>
  <c r="U147" i="207"/>
  <c r="U141" i="207"/>
  <c r="U124" i="207"/>
  <c r="U119" i="207"/>
  <c r="U101" i="207"/>
  <c r="U95" i="207"/>
  <c r="U77" i="207"/>
  <c r="U71" i="207"/>
  <c r="U53" i="207"/>
  <c r="U47" i="207"/>
  <c r="U29" i="207"/>
  <c r="U366" i="205"/>
  <c r="U342" i="205"/>
  <c r="U318" i="205"/>
  <c r="U294" i="205"/>
  <c r="U270" i="205"/>
  <c r="U246" i="205"/>
  <c r="U222" i="205"/>
  <c r="U198" i="205"/>
  <c r="U174" i="205"/>
  <c r="U150" i="205"/>
  <c r="U126" i="205"/>
  <c r="U102" i="205"/>
  <c r="U79" i="205"/>
  <c r="U55" i="205"/>
  <c r="U31" i="205"/>
  <c r="U14" i="205"/>
  <c r="U54" i="205"/>
  <c r="U71" i="205"/>
  <c r="U280" i="210"/>
  <c r="U365" i="208"/>
  <c r="U270" i="207"/>
  <c r="U92" i="207"/>
  <c r="U309" i="205"/>
  <c r="U103" i="211"/>
  <c r="U90" i="210"/>
  <c r="U147" i="209"/>
  <c r="U83" i="209"/>
  <c r="U71" i="209"/>
  <c r="U59" i="209"/>
  <c r="U47" i="209"/>
  <c r="U35" i="209"/>
  <c r="U370" i="208"/>
  <c r="U354" i="208"/>
  <c r="U341" i="208"/>
  <c r="U326" i="208"/>
  <c r="U318" i="208"/>
  <c r="U304" i="208"/>
  <c r="U297" i="208"/>
  <c r="U285" i="208"/>
  <c r="U232" i="208"/>
  <c r="U225" i="208"/>
  <c r="U215" i="208"/>
  <c r="U162" i="208"/>
  <c r="U152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0" i="207"/>
  <c r="U52" i="207"/>
  <c r="U46" i="207"/>
  <c r="U28" i="207"/>
  <c r="U23" i="207"/>
  <c r="U365" i="205"/>
  <c r="U359" i="205"/>
  <c r="U341" i="205"/>
  <c r="U335" i="205"/>
  <c r="U317" i="205"/>
  <c r="U311" i="205"/>
  <c r="U293" i="205"/>
  <c r="U287" i="205"/>
  <c r="U269" i="205"/>
  <c r="U263" i="205"/>
  <c r="U245" i="205"/>
  <c r="U239" i="205"/>
  <c r="U221" i="205"/>
  <c r="U215" i="205"/>
  <c r="U197" i="205"/>
  <c r="U191" i="205"/>
  <c r="U173" i="205"/>
  <c r="U167" i="205"/>
  <c r="U149" i="205"/>
  <c r="U143" i="205"/>
  <c r="U125" i="205"/>
  <c r="U119" i="205"/>
  <c r="U101" i="205"/>
  <c r="U78" i="205"/>
  <c r="U30" i="205"/>
  <c r="U53" i="205"/>
  <c r="U29" i="205"/>
  <c r="U327" i="210"/>
  <c r="U219" i="209"/>
  <c r="U29" i="209"/>
  <c r="U273" i="208"/>
  <c r="U337" i="207"/>
  <c r="U205" i="207"/>
  <c r="U74" i="207"/>
  <c r="U333" i="205"/>
  <c r="U153" i="211"/>
  <c r="U165" i="209"/>
  <c r="U93" i="209"/>
  <c r="U81" i="209"/>
  <c r="U70" i="209"/>
  <c r="U57" i="209"/>
  <c r="U46" i="209"/>
  <c r="U33" i="209"/>
  <c r="U23" i="209"/>
  <c r="U366" i="208"/>
  <c r="U352" i="208"/>
  <c r="U313" i="208"/>
  <c r="U302" i="208"/>
  <c r="U296" i="208"/>
  <c r="U283" i="208"/>
  <c r="U274" i="208"/>
  <c r="U231" i="208"/>
  <c r="U221" i="208"/>
  <c r="U214" i="208"/>
  <c r="U158" i="208"/>
  <c r="U150" i="208"/>
  <c r="U142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69" i="207"/>
  <c r="U51" i="207"/>
  <c r="U45" i="207"/>
  <c r="U27" i="207"/>
  <c r="U22" i="207"/>
  <c r="U364" i="205"/>
  <c r="U358" i="205"/>
  <c r="U340" i="205"/>
  <c r="U334" i="205"/>
  <c r="U316" i="205"/>
  <c r="U310" i="205"/>
  <c r="U292" i="205"/>
  <c r="U286" i="205"/>
  <c r="U268" i="205"/>
  <c r="U262" i="205"/>
  <c r="U244" i="205"/>
  <c r="U238" i="205"/>
  <c r="U220" i="205"/>
  <c r="U214" i="205"/>
  <c r="U196" i="205"/>
  <c r="U190" i="205"/>
  <c r="U172" i="205"/>
  <c r="U166" i="205"/>
  <c r="U148" i="205"/>
  <c r="U142" i="205"/>
  <c r="U124" i="205"/>
  <c r="U118" i="205"/>
  <c r="U100" i="205"/>
  <c r="U95" i="205"/>
  <c r="U77" i="205"/>
  <c r="U47" i="205"/>
  <c r="U137" i="210"/>
  <c r="U160" i="209"/>
  <c r="U41" i="209"/>
  <c r="U291" i="208"/>
  <c r="U42" i="208"/>
  <c r="U287" i="207"/>
  <c r="U98" i="207"/>
  <c r="U285" i="205"/>
  <c r="U213" i="205"/>
  <c r="U52" i="205"/>
  <c r="U147" i="205"/>
  <c r="U99" i="205"/>
  <c r="U165" i="205"/>
  <c r="U117" i="205"/>
  <c r="U70" i="205"/>
  <c r="U23" i="205"/>
  <c r="U46" i="205"/>
  <c r="U171" i="205"/>
  <c r="U123" i="205"/>
  <c r="U76" i="205"/>
  <c r="U28" i="205"/>
  <c r="U141" i="205"/>
  <c r="U94" i="205"/>
  <c r="U261" i="205"/>
  <c r="U189" i="205"/>
  <c r="U145" i="207"/>
  <c r="U181" i="211"/>
  <c r="U73" i="211"/>
  <c r="U289" i="211"/>
  <c r="U193" i="210"/>
  <c r="U37" i="214"/>
  <c r="U217" i="217"/>
  <c r="U25" i="208"/>
  <c r="U61" i="211"/>
  <c r="U13" i="207"/>
  <c r="U37" i="208"/>
  <c r="U121" i="205"/>
  <c r="U25" i="207"/>
  <c r="U241" i="208"/>
  <c r="U349" i="209"/>
  <c r="U97" i="211"/>
  <c r="U25" i="209"/>
  <c r="U193" i="209"/>
  <c r="U109" i="213"/>
  <c r="U217" i="210"/>
  <c r="U121" i="214"/>
  <c r="U361" i="212"/>
  <c r="U25" i="214"/>
  <c r="U109" i="212"/>
  <c r="U49" i="214"/>
  <c r="U13" i="215"/>
  <c r="U253" i="215"/>
  <c r="U109" i="214"/>
  <c r="U133" i="216"/>
  <c r="U313" i="215"/>
  <c r="U205" i="217"/>
  <c r="U277" i="217"/>
  <c r="U49" i="219"/>
  <c r="U37" i="218"/>
  <c r="U229" i="218"/>
  <c r="U349" i="219"/>
  <c r="U193" i="221"/>
  <c r="U361" i="219"/>
  <c r="U205" i="220"/>
  <c r="U325" i="221"/>
  <c r="U145" i="224"/>
  <c r="U73" i="222"/>
  <c r="U349" i="223"/>
  <c r="U109" i="224"/>
  <c r="U25" i="223"/>
  <c r="U313" i="223"/>
  <c r="U169" i="210"/>
  <c r="U313" i="216"/>
  <c r="U61" i="224"/>
  <c r="U241" i="214"/>
  <c r="U13" i="213"/>
  <c r="U133" i="217"/>
  <c r="U205" i="218"/>
  <c r="U301" i="221"/>
  <c r="U49" i="208"/>
  <c r="U109" i="205"/>
  <c r="U49" i="210"/>
  <c r="U61" i="208"/>
  <c r="U145" i="205"/>
  <c r="U49" i="207"/>
  <c r="U265" i="208"/>
  <c r="U13" i="210"/>
  <c r="U121" i="211"/>
  <c r="U49" i="209"/>
  <c r="U217" i="209"/>
  <c r="U25" i="210"/>
  <c r="U265" i="211"/>
  <c r="U97" i="212"/>
  <c r="U361" i="213"/>
  <c r="U73" i="216"/>
  <c r="U133" i="212"/>
  <c r="U169" i="211"/>
  <c r="U193" i="214"/>
  <c r="U277" i="215"/>
  <c r="U133" i="214"/>
  <c r="U49" i="215"/>
  <c r="U337" i="215"/>
  <c r="U25" i="218"/>
  <c r="U169" i="218"/>
  <c r="U349" i="221"/>
  <c r="U61" i="218"/>
  <c r="U253" i="218"/>
  <c r="U13" i="220"/>
  <c r="U217" i="221"/>
  <c r="U133" i="220"/>
  <c r="U181" i="221"/>
  <c r="U181" i="222"/>
  <c r="U169" i="224"/>
  <c r="U61" i="223"/>
  <c r="U13" i="224"/>
  <c r="U133" i="224"/>
  <c r="U49" i="223"/>
  <c r="U337" i="223"/>
  <c r="U301" i="215"/>
  <c r="U313" i="214"/>
  <c r="U73" i="215"/>
  <c r="U361" i="215"/>
  <c r="U49" i="218"/>
  <c r="U193" i="218"/>
  <c r="U13" i="217"/>
  <c r="U85" i="218"/>
  <c r="U277" i="218"/>
  <c r="U301" i="220"/>
  <c r="U61" i="220"/>
  <c r="U313" i="220"/>
  <c r="U205" i="221"/>
  <c r="U205" i="222"/>
  <c r="U193" i="224"/>
  <c r="U85" i="223"/>
  <c r="U169" i="222"/>
  <c r="U157" i="224"/>
  <c r="U73" i="223"/>
  <c r="U361" i="223"/>
  <c r="U109" i="223"/>
  <c r="U181" i="224"/>
  <c r="U49" i="211"/>
  <c r="U121" i="213"/>
  <c r="U205" i="215"/>
  <c r="U265" i="215"/>
  <c r="U97" i="217"/>
  <c r="U109" i="221"/>
  <c r="U301" i="223"/>
  <c r="U217" i="208"/>
  <c r="U205" i="214"/>
  <c r="U73" i="208"/>
  <c r="U133" i="205"/>
  <c r="U37" i="207"/>
  <c r="U85" i="208"/>
  <c r="U169" i="205"/>
  <c r="U73" i="207"/>
  <c r="U109" i="209"/>
  <c r="U313" i="210"/>
  <c r="U313" i="211"/>
  <c r="U73" i="209"/>
  <c r="U241" i="209"/>
  <c r="U133" i="211"/>
  <c r="U25" i="212"/>
  <c r="U121" i="212"/>
  <c r="U205" i="211"/>
  <c r="U37" i="212"/>
  <c r="U157" i="212"/>
  <c r="U193" i="211"/>
  <c r="U217" i="214"/>
  <c r="U97" i="208"/>
  <c r="U157" i="205"/>
  <c r="U61" i="207"/>
  <c r="U109" i="208"/>
  <c r="U193" i="205"/>
  <c r="U97" i="207"/>
  <c r="U133" i="209"/>
  <c r="U337" i="210"/>
  <c r="U85" i="210"/>
  <c r="U253" i="210"/>
  <c r="U265" i="209"/>
  <c r="U73" i="210"/>
  <c r="U49" i="212"/>
  <c r="U145" i="212"/>
  <c r="U229" i="211"/>
  <c r="U61" i="212"/>
  <c r="U181" i="212"/>
  <c r="U217" i="211"/>
  <c r="U37" i="215"/>
  <c r="U325" i="215"/>
  <c r="U337" i="214"/>
  <c r="U97" i="215"/>
  <c r="U157" i="216"/>
  <c r="U73" i="218"/>
  <c r="U217" i="218"/>
  <c r="U205" i="219"/>
  <c r="U109" i="218"/>
  <c r="U301" i="218"/>
  <c r="U325" i="220"/>
  <c r="U85" i="220"/>
  <c r="U133" i="221"/>
  <c r="U229" i="221"/>
  <c r="U229" i="222"/>
  <c r="U217" i="224"/>
  <c r="U193" i="222"/>
  <c r="U97" i="223"/>
  <c r="U145" i="209"/>
  <c r="U181" i="218"/>
  <c r="U277" i="221"/>
  <c r="U325" i="224"/>
  <c r="U193" i="208"/>
  <c r="U97" i="214"/>
  <c r="U145" i="222"/>
  <c r="U121" i="208"/>
  <c r="U181" i="205"/>
  <c r="U85" i="207"/>
  <c r="U37" i="211"/>
  <c r="U217" i="205"/>
  <c r="U289" i="208"/>
  <c r="U157" i="209"/>
  <c r="U361" i="210"/>
  <c r="U109" i="210"/>
  <c r="U277" i="210"/>
  <c r="U289" i="209"/>
  <c r="U97" i="210"/>
  <c r="U73" i="212"/>
  <c r="U169" i="212"/>
  <c r="U13" i="214"/>
  <c r="U169" i="213"/>
  <c r="U205" i="212"/>
  <c r="U325" i="213"/>
  <c r="U61" i="215"/>
  <c r="U349" i="215"/>
  <c r="U85" i="216"/>
  <c r="U121" i="215"/>
  <c r="U229" i="216"/>
  <c r="U97" i="218"/>
  <c r="U241" i="218"/>
  <c r="U277" i="219"/>
  <c r="U133" i="218"/>
  <c r="U325" i="218"/>
  <c r="U13" i="222"/>
  <c r="U37" i="221"/>
  <c r="U109" i="222"/>
  <c r="U49" i="220"/>
  <c r="U253" i="222"/>
  <c r="U241" i="224"/>
  <c r="U133" i="223"/>
  <c r="U217" i="222"/>
  <c r="U205" i="224"/>
  <c r="U121" i="223"/>
  <c r="U253" i="219"/>
  <c r="U349" i="220"/>
  <c r="U181" i="220"/>
  <c r="U25" i="224"/>
  <c r="U289" i="222"/>
  <c r="U73" i="205"/>
  <c r="U229" i="215"/>
  <c r="U37" i="219"/>
  <c r="U349" i="224"/>
  <c r="U229" i="207"/>
  <c r="U205" i="205"/>
  <c r="U109" i="207"/>
  <c r="U277" i="211"/>
  <c r="U241" i="205"/>
  <c r="U37" i="209"/>
  <c r="U181" i="209"/>
  <c r="U253" i="211"/>
  <c r="U337" i="208"/>
  <c r="U157" i="211"/>
  <c r="U313" i="209"/>
  <c r="U121" i="210"/>
  <c r="U181" i="213"/>
  <c r="U193" i="212"/>
  <c r="U49" i="213"/>
  <c r="U193" i="213"/>
  <c r="U229" i="212"/>
  <c r="U37" i="213"/>
  <c r="U85" i="215"/>
  <c r="U13" i="216"/>
  <c r="U325" i="216"/>
  <c r="U145" i="215"/>
  <c r="U25" i="216"/>
  <c r="U121" i="218"/>
  <c r="U265" i="218"/>
  <c r="U289" i="219"/>
  <c r="U313" i="219"/>
  <c r="U349" i="218"/>
  <c r="U37" i="222"/>
  <c r="U61" i="221"/>
  <c r="U181" i="219"/>
  <c r="U73" i="220"/>
  <c r="U277" i="222"/>
  <c r="U265" i="224"/>
  <c r="U157" i="223"/>
  <c r="U241" i="222"/>
  <c r="U229" i="224"/>
  <c r="U145" i="223"/>
  <c r="U301" i="222"/>
  <c r="U181" i="223"/>
  <c r="U265" i="222"/>
  <c r="U253" i="224"/>
  <c r="U169" i="223"/>
  <c r="U337" i="213"/>
  <c r="U265" i="216"/>
  <c r="U313" i="218"/>
  <c r="U85" i="205"/>
  <c r="U133" i="213"/>
  <c r="U313" i="212"/>
  <c r="U49" i="216"/>
  <c r="U361" i="217"/>
  <c r="U313" i="217"/>
  <c r="U25" i="222"/>
  <c r="U145" i="208"/>
  <c r="U109" i="219"/>
  <c r="U97" i="222"/>
  <c r="U361" i="224"/>
  <c r="U253" i="207"/>
  <c r="U229" i="205"/>
  <c r="U85" i="211"/>
  <c r="U289" i="207"/>
  <c r="U265" i="205"/>
  <c r="U61" i="209"/>
  <c r="U205" i="209"/>
  <c r="U325" i="211"/>
  <c r="U361" i="208"/>
  <c r="U229" i="208"/>
  <c r="U337" i="209"/>
  <c r="U349" i="213"/>
  <c r="U205" i="213"/>
  <c r="U217" i="212"/>
  <c r="U325" i="214"/>
  <c r="U217" i="213"/>
  <c r="U253" i="212"/>
  <c r="U61" i="213"/>
  <c r="U109" i="215"/>
  <c r="U169" i="216"/>
  <c r="U349" i="216"/>
  <c r="U169" i="215"/>
  <c r="U181" i="216"/>
  <c r="U121" i="219"/>
  <c r="U289" i="218"/>
  <c r="U169" i="217"/>
  <c r="U277" i="220"/>
  <c r="U13" i="219"/>
  <c r="U169" i="220"/>
  <c r="U85" i="221"/>
  <c r="U157" i="220"/>
  <c r="U229" i="220"/>
  <c r="U289" i="224"/>
  <c r="U133" i="215"/>
  <c r="U361" i="214"/>
  <c r="U193" i="215"/>
  <c r="U25" i="217"/>
  <c r="U349" i="217"/>
  <c r="U229" i="219"/>
  <c r="U205" i="223"/>
  <c r="U193" i="223"/>
  <c r="U361" i="222"/>
  <c r="U325" i="205"/>
  <c r="U301" i="211"/>
  <c r="U313" i="213"/>
  <c r="U37" i="217"/>
  <c r="U325" i="209"/>
  <c r="U145" i="213"/>
  <c r="U25" i="219"/>
  <c r="U85" i="224"/>
  <c r="U13" i="205"/>
  <c r="U253" i="205"/>
  <c r="U217" i="207"/>
  <c r="U361" i="207"/>
  <c r="U289" i="205"/>
  <c r="U241" i="210"/>
  <c r="U229" i="209"/>
  <c r="U25" i="211"/>
  <c r="U157" i="210"/>
  <c r="U253" i="208"/>
  <c r="U361" i="209"/>
  <c r="U349" i="208"/>
  <c r="U229" i="213"/>
  <c r="U241" i="212"/>
  <c r="U349" i="211"/>
  <c r="U241" i="213"/>
  <c r="U277" i="212"/>
  <c r="U85" i="219"/>
  <c r="U289" i="221"/>
  <c r="U49" i="221"/>
  <c r="U349" i="222"/>
  <c r="U277" i="224"/>
  <c r="U241" i="223"/>
  <c r="U13" i="208"/>
  <c r="U301" i="209"/>
  <c r="U337" i="212"/>
  <c r="U289" i="215"/>
  <c r="U157" i="219"/>
  <c r="U121" i="224"/>
  <c r="U37" i="205"/>
  <c r="U277" i="205"/>
  <c r="U241" i="207"/>
  <c r="U25" i="205"/>
  <c r="U313" i="205"/>
  <c r="U265" i="210"/>
  <c r="U253" i="209"/>
  <c r="U145" i="211"/>
  <c r="U181" i="210"/>
  <c r="U97" i="209"/>
  <c r="U325" i="210"/>
  <c r="U13" i="209"/>
  <c r="U253" i="213"/>
  <c r="U265" i="212"/>
  <c r="U13" i="212"/>
  <c r="U265" i="213"/>
  <c r="U301" i="212"/>
  <c r="U145" i="214"/>
  <c r="U157" i="215"/>
  <c r="U265" i="214"/>
  <c r="U109" i="216"/>
  <c r="U217" i="215"/>
  <c r="U157" i="217"/>
  <c r="U253" i="216"/>
  <c r="U337" i="218"/>
  <c r="U13" i="218"/>
  <c r="U265" i="217"/>
  <c r="U85" i="217"/>
  <c r="U13" i="221"/>
  <c r="U313" i="221"/>
  <c r="U361" i="220"/>
  <c r="U253" i="221"/>
  <c r="U49" i="224"/>
  <c r="U13" i="223"/>
  <c r="U229" i="223"/>
  <c r="U313" i="222"/>
  <c r="U337" i="222"/>
  <c r="U217" i="223"/>
  <c r="U361" i="218"/>
  <c r="U109" i="217"/>
  <c r="U61" i="219"/>
  <c r="U121" i="222"/>
  <c r="U157" i="221"/>
  <c r="U253" i="220"/>
  <c r="U73" i="224"/>
  <c r="U313" i="224"/>
  <c r="U277" i="223"/>
  <c r="U37" i="224"/>
  <c r="U361" i="205"/>
  <c r="U13" i="211"/>
  <c r="U301" i="213"/>
  <c r="U349" i="212"/>
  <c r="U289" i="214"/>
  <c r="U49" i="217"/>
  <c r="U217" i="219"/>
  <c r="U97" i="224"/>
  <c r="U265" i="223"/>
  <c r="U109" i="211"/>
  <c r="U289" i="223"/>
  <c r="U61" i="205"/>
  <c r="U301" i="205"/>
  <c r="U349" i="207"/>
  <c r="U49" i="205"/>
  <c r="U337" i="205"/>
  <c r="U289" i="210"/>
  <c r="U277" i="209"/>
  <c r="U133" i="208"/>
  <c r="U205" i="210"/>
  <c r="U121" i="209"/>
  <c r="U349" i="210"/>
  <c r="U145" i="210"/>
  <c r="U277" i="213"/>
  <c r="U289" i="212"/>
  <c r="U97" i="213"/>
  <c r="U289" i="213"/>
  <c r="U325" i="212"/>
  <c r="U73" i="214"/>
  <c r="U181" i="215"/>
  <c r="U205" i="216"/>
  <c r="U301" i="216"/>
  <c r="U241" i="215"/>
  <c r="U181" i="217"/>
  <c r="U277" i="216"/>
  <c r="U217" i="216"/>
  <c r="U289" i="217"/>
  <c r="U337" i="224"/>
  <c r="U349" i="205"/>
  <c r="U169" i="209"/>
  <c r="U169" i="214"/>
  <c r="U253" i="217"/>
  <c r="U241" i="219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H23" i="2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<sst xmlns="http://schemas.openxmlformats.org/spreadsheetml/2006/main" count="1013" uniqueCount="296">
  <si>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</si>
  <si>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</si>
  <si>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</si>
  <si>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</si>
  <si>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</si>
  <si>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</si>
  <si>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</si>
  <si>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</si>
  <si>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</si>
  <si>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</si>
  <si>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</si>
  <si>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</si>
  <si>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</si>
  <si>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</si>
  <si>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</si>
  <si>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</si>
  <si>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</si>
  <si>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</si>
  <si>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</si>
  <si>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</si>
  <si>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</si>
  <si>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</si>
  <si>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</si>
  <si>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</si>
  <si>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</si>
  <si>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</si>
  <si>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</si>
  <si>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</si>
  <si>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</si>
  <si>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</si>
  <si>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</si>
  <si>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</si>
  <si>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</si>
  <si>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</si>
  <si>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</si>
  <si>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</si>
  <si>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</si>
  <si>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</si>
  <si>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</si>
  <si>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</si>
  <si>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</si>
  <si>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</si>
  <si>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</si>
  <si>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</si>
  <si>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</si>
  <si>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</si>
  <si>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</si>
  <si>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</si>
  <si>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</si>
  <si>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</si>
  <si>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</si>
  <si>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</si>
  <si>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</si>
  <si>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Versand</t>
  </si>
  <si>
    <t>Dokumentation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</si>
  <si>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</si>
  <si>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</si>
  <si>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</si>
  <si>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</si>
  <si>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</si>
  <si>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</si>
  <si>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</si>
  <si>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</si>
  <si>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</si>
  <si>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</si>
  <si>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</si>
  <si>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</si>
  <si>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</si>
  <si>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</si>
  <si>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</si>
  <si>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</si>
  <si>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</si>
  <si>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</si>
  <si>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</si>
  <si>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</si>
  <si>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</si>
  <si>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</si>
  <si>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</si>
  <si>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</si>
  <si>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</si>
  <si>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</si>
  <si>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</si>
  <si>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</si>
  <si>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</si>
  <si>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</si>
  <si>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</si>
  <si>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</si>
  <si>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</si>
  <si>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</si>
  <si>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</si>
  <si>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</si>
  <si>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</si>
  <si>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</si>
  <si>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</si>
  <si>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</si>
  <si>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</si>
  <si>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</si>
  <si>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</si>
  <si>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</si>
  <si>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</si>
  <si>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</si>
  <si>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</si>
  <si>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</si>
  <si>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</si>
  <si>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</si>
  <si>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</si>
  <si>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</si>
  <si>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</si>
  <si>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</si>
  <si>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</si>
  <si>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</si>
  <si>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</si>
  <si>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</si>
  <si>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</si>
  <si>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</si>
  <si>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</si>
  <si>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</si>
  <si>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</si>
  <si>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</si>
  <si>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</si>
  <si>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</si>
  <si>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</si>
  <si>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</si>
  <si>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</si>
  <si>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</si>
  <si>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</si>
  <si>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</si>
  <si>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</si>
  <si>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</si>
  <si>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</si>
  <si>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</si>
  <si>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</si>
  <si>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</si>
  <si>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</si>
  <si>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</si>
  <si>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</si>
  <si>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</si>
  <si>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</si>
  <si>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</si>
  <si>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</si>
  <si>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</si>
  <si>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</si>
  <si>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</si>
  <si>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</si>
  <si>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</si>
  <si>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</si>
  <si>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</si>
  <si>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</si>
  <si>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</si>
  <si>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</si>
  <si>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</si>
  <si>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</si>
  <si>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</si>
  <si>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</si>
  <si>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</si>
  <si>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</si>
  <si>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</si>
  <si>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</si>
  <si>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</si>
  <si>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</si>
  <si>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</si>
  <si>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</si>
  <si>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</si>
  <si>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</si>
  <si>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</si>
  <si>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</si>
  <si>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</si>
  <si>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</si>
  <si>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</si>
  <si>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</si>
  <si>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</si>
  <si>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</si>
  <si>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</si>
  <si>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</si>
  <si>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</si>
  <si>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</si>
  <si>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</si>
  <si>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</si>
  <si>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</si>
  <si>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</si>
  <si>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</si>
  <si>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</si>
  <si>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</si>
  <si>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</si>
  <si>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</si>
  <si>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</si>
  <si>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</si>
  <si>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</si>
  <si>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</si>
  <si>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</si>
  <si>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</si>
  <si>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</si>
  <si>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</si>
  <si>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</si>
  <si>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</si>
  <si>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</si>
  <si>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</si>
  <si>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</si>
  <si>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</si>
  <si>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</si>
  <si>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</si>
  <si>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</si>
  <si>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</si>
  <si>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</si>
  <si>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</si>
  <si>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</si>
  <si>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Verhandlungsspielraum</t>
  </si>
  <si>
    <t>340,350,360,380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</si>
  <si>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</si>
  <si>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</si>
  <si>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</si>
  <si>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</si>
  <si>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</si>
  <si>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</si>
  <si>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</si>
  <si>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</si>
  <si>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</si>
  <si>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</si>
  <si>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</si>
  <si>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</si>
  <si>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</si>
  <si>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</si>
  <si>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</si>
  <si>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</si>
  <si>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</si>
  <si>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</si>
  <si>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</si>
  <si>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</si>
  <si>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</si>
  <si>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</si>
  <si>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</si>
  <si>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</si>
  <si>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</si>
  <si>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</si>
  <si>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</si>
  <si>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</si>
  <si>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</si>
  <si>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</si>
  <si>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</si>
  <si>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</si>
  <si>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</si>
  <si>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</si>
  <si>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</si>
  <si>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</si>
  <si>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</si>
  <si>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</si>
  <si>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</si>
  <si>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</si>
  <si>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</si>
  <si>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</si>
  <si>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</si>
  <si>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</si>
  <si>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</si>
  <si>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</si>
  <si>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</si>
  <si>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</si>
  <si>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</si>
  <si>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</si>
  <si>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</si>
  <si>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</si>
  <si>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</si>
  <si>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</si>
  <si>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</si>
  <si>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</si>
  <si>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</si>
  <si>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</si>
  <si>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</si>
  <si>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</si>
  <si>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</si>
  <si>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</si>
  <si>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</si>
  <si>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</si>
  <si>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</si>
  <si>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</si>
  <si>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</si>
  <si>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</si>
  <si>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</si>
  <si>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</si>
  <si>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</si>
  <si>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</si>
  <si>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</si>
  <si>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</si>
  <si>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</si>
  <si>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</si>
  <si>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18.09.2024 / Ulrich Radlbeck</t>
  </si>
  <si>
    <t>BMW Leipzig</t>
  </si>
  <si>
    <t>Pascal Böhme</t>
  </si>
  <si>
    <t>Harald Waas</t>
  </si>
  <si>
    <t>Hochlaufbegleitung</t>
  </si>
  <si>
    <t>Anwenderschulung 3x 1 Tag</t>
  </si>
  <si>
    <t>Instandhaltung 3x 1 Tag</t>
  </si>
  <si>
    <t>Hochlaufunterstüzung</t>
  </si>
  <si>
    <t>Annahme: Schulungsaufwand: 4 h pro Tag
1x Anreise 0,5h
1x Schulung Frühschicht 2h - Spätschicht 2h  
1x Schulung Nachtschicht 2h
1x Rückreise 0,5h</t>
  </si>
  <si>
    <t>Annahme: Schulungsaufwand: 4 h pro Tag
1x Anreise jeweils 0,5h
1x Schulung Frühschicht 2h - Spätschicht 2h  
1x Schulung Nachtschicht 2h
1x Rückreise jeweils 0,5h</t>
  </si>
  <si>
    <t xml:space="preserve">Schulung Hochlaufunterstützung </t>
  </si>
  <si>
    <t>A07614700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</si>
</sst>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47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150" xfId="0" applyBorder="1"/>
    <xf numFmtId="0" fontId="19" fillId="0" borderId="150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1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3" xfId="0" applyBorder="1"/>
    <xf numFmtId="0" fontId="100" fillId="0" borderId="154" xfId="0" applyFont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0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0" xfId="0" applyFont="1" applyFill="1" applyBorder="1" applyAlignment="1">
      <alignment horizontal="center" vertical="center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0" xfId="0" applyFont="1" applyFill="1" applyBorder="1" applyAlignment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0" borderId="0" xfId="2" applyAlignment="1">
      <alignment horizontal="center" wrapText="1"/>
    </xf>
    <xf numFmtId="0" fontId="3" fillId="0" borderId="0" xfId="2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3" fillId="0" borderId="51" xfId="2" applyBorder="1" applyAlignment="1">
      <alignment horizontal="center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3" fillId="0" borderId="0" xfId="2" applyAlignment="1" applyProtection="1">
      <alignment horizont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Fill="1" applyBorder="1" applyAlignment="1" applyProtection="1">
      <alignment vertical="center"/>
      <protection locked="0"/>
    </xf>
    <xf numFmtId="0" fontId="43" fillId="0" borderId="125" xfId="0" applyFont="1" applyFill="1" applyBorder="1" applyAlignment="1" applyProtection="1">
      <alignment vertical="center"/>
      <protection locked="0"/>
    </xf>
    <xf numFmtId="0" fontId="43" fillId="0" borderId="126" xfId="0" applyFont="1" applyFill="1" applyBorder="1" applyAlignment="1" applyProtection="1">
      <alignment vertical="center"/>
      <protection locked="0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47636</xdr:colOff>
      <xdr:row>7</xdr:row>
      <xdr:rowOff>32425</xdr:rowOff>
    </xdr:from>
    <xdr:to>
      <xdr:col>64</xdr:col>
      <xdr:colOff>98320</xdr:colOff>
      <xdr:row>18</xdr:row>
      <xdr:rowOff>244513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8911489" y="1567631"/>
          <a:ext cx="723037" cy="3181647"/>
          <a:chOff x="12933960" y="1165900"/>
          <a:chExt cx="1258965" cy="3193413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933960" y="1165900"/>
            <a:ext cx="1258965" cy="3193413"/>
            <a:chOff x="10447935" y="1158403"/>
            <a:chExt cx="1258965" cy="3341256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447935" y="1158403"/>
              <a:ext cx="1258965" cy="440559"/>
              <a:chOff x="9583276" y="1073247"/>
              <a:chExt cx="1258965" cy="452818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583276" y="1073247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124511" y="3966210"/>
            <a:ext cx="123079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3293028" y="4200524"/>
            <a:ext cx="73847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33</xdr:col>
      <xdr:colOff>100529</xdr:colOff>
      <xdr:row>7</xdr:row>
      <xdr:rowOff>77299</xdr:rowOff>
    </xdr:from>
    <xdr:to>
      <xdr:col>41</xdr:col>
      <xdr:colOff>93040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6162911" y="1612505"/>
          <a:ext cx="888982" cy="3183555"/>
          <a:chOff x="3792512" y="1325074"/>
          <a:chExt cx="1425921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075442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4929355" y="2324100"/>
            <a:ext cx="2830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37</xdr:col>
      <xdr:colOff>32240</xdr:colOff>
      <xdr:row>7</xdr:row>
      <xdr:rowOff>50810</xdr:rowOff>
    </xdr:from>
    <xdr:to>
      <xdr:col>50</xdr:col>
      <xdr:colOff>28279</xdr:colOff>
      <xdr:row>19</xdr:row>
      <xdr:rowOff>45759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6542858" y="1586016"/>
          <a:ext cx="1452803" cy="3211037"/>
          <a:chOff x="3994507" y="1317635"/>
          <a:chExt cx="2466811" cy="3223924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4903268" y="2859783"/>
            <a:ext cx="155805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8" name="Gruppieren 197">
            <a:extLst>
              <a:ext uri="{FF2B5EF4-FFF2-40B4-BE49-F238E27FC236}">
                <a16:creationId xmlns:a16="http://schemas.microsoft.com/office/drawing/2014/main" id="{6444F80F-1AA4-43D4-B6B0-2047BBA6D3D6}"/>
              </a:ext>
            </a:extLst>
          </xdr:cNvPr>
          <xdr:cNvGrpSpPr/>
        </xdr:nvGrpSpPr>
        <xdr:grpSpPr>
          <a:xfrm>
            <a:off x="4147846" y="2613732"/>
            <a:ext cx="2282886" cy="76266"/>
            <a:chOff x="3493773" y="3015244"/>
            <a:chExt cx="2283755" cy="81710"/>
          </a:xfrm>
        </xdr:grpSpPr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3943585E-B0CA-4C76-9802-ECD6CDBBAFD4}"/>
                </a:ext>
              </a:extLst>
            </xdr:cNvPr>
            <xdr:cNvSpPr/>
          </xdr:nvSpPr>
          <xdr:spPr>
            <a:xfrm>
              <a:off x="3493773" y="3019814"/>
              <a:ext cx="719371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13FB3B52-0BC8-4DC1-829F-5303AC2F8994}"/>
                </a:ext>
              </a:extLst>
            </xdr:cNvPr>
            <xdr:cNvSpPr/>
          </xdr:nvSpPr>
          <xdr:spPr>
            <a:xfrm>
              <a:off x="4218885" y="3015244"/>
              <a:ext cx="1558643" cy="7713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3994507" y="1317635"/>
            <a:ext cx="1686139" cy="3223924"/>
            <a:chOff x="3308707" y="1117464"/>
            <a:chExt cx="1686138" cy="3372648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3308707" y="1117464"/>
              <a:ext cx="1686138" cy="470081"/>
              <a:chOff x="2001131" y="1032874"/>
              <a:chExt cx="1688898" cy="469958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001131" y="1032874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784689" y="1275912"/>
                <a:ext cx="246929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214199" y="1552575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48</xdr:col>
      <xdr:colOff>55380</xdr:colOff>
      <xdr:row>7</xdr:row>
      <xdr:rowOff>70387</xdr:rowOff>
    </xdr:from>
    <xdr:to>
      <xdr:col>55</xdr:col>
      <xdr:colOff>13263</xdr:colOff>
      <xdr:row>19</xdr:row>
      <xdr:rowOff>60980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798645" y="1605593"/>
          <a:ext cx="742294" cy="3206681"/>
          <a:chOff x="-1419647" y="1304793"/>
          <a:chExt cx="1285568" cy="323110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-1086296" y="3346863"/>
            <a:ext cx="366344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-1419647" y="1304793"/>
            <a:ext cx="1285568" cy="3231102"/>
            <a:chOff x="-1419647" y="1304793"/>
            <a:chExt cx="1285568" cy="323110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-1111346" y="3109761"/>
              <a:ext cx="366344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-1419647" y="1304793"/>
              <a:ext cx="1285568" cy="3231102"/>
              <a:chOff x="-3181772" y="1124093"/>
              <a:chExt cx="1285568" cy="3380511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-3181772" y="1124093"/>
                <a:ext cx="1285568" cy="485614"/>
                <a:chOff x="-5311936" y="1031662"/>
                <a:chExt cx="1285568" cy="493781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-5311936" y="103166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-5136348" y="1296042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-2872583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44</xdr:col>
      <xdr:colOff>21570</xdr:colOff>
      <xdr:row>7</xdr:row>
      <xdr:rowOff>93428</xdr:rowOff>
    </xdr:from>
    <xdr:to>
      <xdr:col>64</xdr:col>
      <xdr:colOff>66334</xdr:colOff>
      <xdr:row>19</xdr:row>
      <xdr:rowOff>54333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7316599" y="1628634"/>
          <a:ext cx="2285941" cy="3176993"/>
          <a:chOff x="-3013458" y="1201745"/>
          <a:chExt cx="3891911" cy="3163560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-739966" y="3667300"/>
            <a:ext cx="601128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-3013458" y="1201745"/>
            <a:ext cx="3891911" cy="3163560"/>
            <a:chOff x="-3727833" y="1195596"/>
            <a:chExt cx="3891911" cy="330903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-3727833" y="3532315"/>
              <a:ext cx="1502820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-1805532" y="1195596"/>
              <a:ext cx="1969610" cy="3309036"/>
              <a:chOff x="-3596232" y="1195596"/>
              <a:chExt cx="1969610" cy="330903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-3596232" y="1195596"/>
                <a:ext cx="1969610" cy="440109"/>
                <a:chOff x="-3041404" y="1103221"/>
                <a:chExt cx="1969610" cy="450946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-3041404" y="110322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IBN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-2800409" y="1325771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-3243830" y="1591741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998943" y="4951163"/>
          <a:ext cx="14998730" cy="24148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50</xdr:col>
      <xdr:colOff>28575</xdr:colOff>
      <xdr:row>11</xdr:row>
      <xdr:rowOff>95250</xdr:rowOff>
    </xdr:from>
    <xdr:to>
      <xdr:col>55</xdr:col>
      <xdr:colOff>105075</xdr:colOff>
      <xdr:row>11</xdr:row>
      <xdr:rowOff>167250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BE4A79C1-9A33-4461-AB01-3FBB07DD5443}"/>
            </a:ext>
          </a:extLst>
        </xdr:cNvPr>
        <xdr:cNvSpPr/>
      </xdr:nvSpPr>
      <xdr:spPr>
        <a:xfrm>
          <a:off x="8086725" y="2886075"/>
          <a:ext cx="648000" cy="72000"/>
        </a:xfrm>
        <a:prstGeom prst="rect">
          <a:avLst/>
        </a:prstGeom>
        <a:pattFill prst="dkUpDiag">
          <a:fgClr>
            <a:srgbClr val="0E2019"/>
          </a:fgClr>
          <a:bgClr>
            <a:schemeClr val="bg1"/>
          </a:bgClr>
        </a:patt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="115" zoomScaleNormal="115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I49" sqref="I49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794" t="s">
        <v>265</v>
      </c>
      <c r="D2" s="794"/>
      <c r="E2" s="7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797" t="s">
        <v>285</v>
      </c>
      <c r="D3" s="797"/>
      <c r="E3" s="795" t="s">
        <v>286</v>
      </c>
      <c r="F3" s="795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98"/>
      <c r="T3" s="798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96" t="s">
        <v>294</v>
      </c>
      <c r="D4" s="796"/>
      <c r="E4" s="796"/>
      <c r="F4" s="796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99"/>
      <c r="T4" s="800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295</v>
      </c>
      <c r="D5" s="681">
        <v>45642</v>
      </c>
      <c r="E5" s="793" t="s">
        <v>287</v>
      </c>
      <c r="F5" s="793"/>
      <c r="G5" s="801" t="s">
        <v>175</v>
      </c>
      <c r="H5" s="784"/>
      <c r="I5" s="802" t="s">
        <v>176</v>
      </c>
      <c r="J5" s="803"/>
      <c r="K5" s="804" t="s">
        <v>27</v>
      </c>
      <c r="L5" s="805"/>
      <c r="M5" s="804" t="s">
        <v>28</v>
      </c>
      <c r="N5" s="805"/>
      <c r="O5" s="806" t="s">
        <v>29</v>
      </c>
      <c r="P5" s="803"/>
      <c r="Q5" s="807" t="s">
        <v>14</v>
      </c>
      <c r="R5" s="808"/>
      <c r="S5" s="783" t="s">
        <v>15</v>
      </c>
      <c r="T5" s="784"/>
      <c r="U5" s="563" t="s">
        <v>19</v>
      </c>
      <c r="V5" s="789" t="s">
        <v>20</v>
      </c>
      <c r="X5" s="791" t="s">
        <v>114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78" t="s">
        <v>3</v>
      </c>
      <c r="C6" s="779"/>
      <c r="D6" s="779"/>
      <c r="E6" s="780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90"/>
      <c r="W6" s="685"/>
      <c r="X6" s="792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56"/>
      <c r="D8" s="757"/>
      <c r="E8" s="758"/>
      <c r="F8" s="227">
        <v>1</v>
      </c>
      <c r="G8" s="525">
        <f>IF(F8=0,"0",'1'!$D$6)</f>
        <v>0</v>
      </c>
      <c r="H8" s="526">
        <f>IF(F8=0,"0",'1'!$F$6)</f>
        <v>0</v>
      </c>
      <c r="I8" s="539">
        <f>IF(F8=0,"0",'1'!$L$6)</f>
        <v>0</v>
      </c>
      <c r="J8" s="540">
        <f>IF(F8=0,"0",'1'!$O$6)</f>
        <v>0</v>
      </c>
      <c r="K8" s="551">
        <f>IF(F8=0,"0",'1'!$L$7)</f>
        <v>0</v>
      </c>
      <c r="L8" s="552">
        <f>IF(F8=0,"0",'1'!$O$7)</f>
        <v>0</v>
      </c>
      <c r="M8" s="551">
        <f>F8*'1'!$L$8</f>
        <v>0</v>
      </c>
      <c r="N8" s="552">
        <f>F8*'1'!$O$8</f>
        <v>0</v>
      </c>
      <c r="O8" s="545">
        <f>F8*'1'!$L$9</f>
        <v>0</v>
      </c>
      <c r="P8" s="546">
        <f>F8*'1'!$O$9</f>
        <v>0</v>
      </c>
      <c r="Q8" s="558">
        <f>F8*'1'!$D$7</f>
        <v>0</v>
      </c>
      <c r="R8" s="559">
        <f>F8*'1'!$F$7</f>
        <v>0</v>
      </c>
      <c r="S8" s="532">
        <f>F8*'1'!$D$8</f>
        <v>0</v>
      </c>
      <c r="T8" s="533">
        <f>F8*'1'!$F$8</f>
        <v>0</v>
      </c>
      <c r="U8" s="565">
        <f>F8*'1'!$F$9</f>
        <v>0</v>
      </c>
      <c r="V8" s="241">
        <f t="shared" ref="V8:V27" si="0">H8+J8+L8+N8+P8+R8+T8+U8</f>
        <v>0</v>
      </c>
      <c r="W8" s="236"/>
      <c r="X8" s="396">
        <f>IF(F8&gt;0,V8,0)</f>
        <v>0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56"/>
      <c r="D9" s="757"/>
      <c r="E9" s="758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56"/>
      <c r="D10" s="757"/>
      <c r="E10" s="758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hidden="1" customHeight="1" thickTop="1" thickBot="1">
      <c r="B11" s="226">
        <v>4</v>
      </c>
      <c r="C11" s="756" t="s">
        <v>208</v>
      </c>
      <c r="D11" s="757"/>
      <c r="E11" s="758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hidden="1" customHeight="1" thickTop="1" thickBot="1">
      <c r="B12" s="226">
        <v>5</v>
      </c>
      <c r="C12" s="756" t="s">
        <v>209</v>
      </c>
      <c r="D12" s="757"/>
      <c r="E12" s="758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hidden="1" customHeight="1" thickTop="1" thickBot="1">
      <c r="B13" s="226">
        <v>6</v>
      </c>
      <c r="C13" s="756" t="s">
        <v>210</v>
      </c>
      <c r="D13" s="757"/>
      <c r="E13" s="758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hidden="1" customHeight="1" thickTop="1" thickBot="1">
      <c r="B14" s="226">
        <v>7</v>
      </c>
      <c r="C14" s="756" t="s">
        <v>211</v>
      </c>
      <c r="D14" s="757"/>
      <c r="E14" s="758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hidden="1" customHeight="1" thickTop="1" thickBot="1">
      <c r="B15" s="226">
        <v>8</v>
      </c>
      <c r="C15" s="756" t="s">
        <v>212</v>
      </c>
      <c r="D15" s="757"/>
      <c r="E15" s="758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hidden="1" customHeight="1" thickTop="1" thickBot="1">
      <c r="B16" s="226">
        <v>9</v>
      </c>
      <c r="C16" s="756" t="s">
        <v>213</v>
      </c>
      <c r="D16" s="757"/>
      <c r="E16" s="758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hidden="1" customHeight="1" thickTop="1" thickBot="1">
      <c r="B17" s="226">
        <v>10</v>
      </c>
      <c r="C17" s="756" t="s">
        <v>214</v>
      </c>
      <c r="D17" s="757"/>
      <c r="E17" s="758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hidden="1" customHeight="1" thickTop="1" thickBot="1">
      <c r="B18" s="226">
        <v>11</v>
      </c>
      <c r="C18" s="756" t="s">
        <v>215</v>
      </c>
      <c r="D18" s="757"/>
      <c r="E18" s="758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hidden="1" customHeight="1" thickTop="1" thickBot="1">
      <c r="B19" s="226">
        <v>12</v>
      </c>
      <c r="C19" s="756" t="s">
        <v>216</v>
      </c>
      <c r="D19" s="757"/>
      <c r="E19" s="758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hidden="1" customHeight="1" thickTop="1" thickBot="1">
      <c r="B20" s="226">
        <v>13</v>
      </c>
      <c r="C20" s="756" t="s">
        <v>217</v>
      </c>
      <c r="D20" s="757"/>
      <c r="E20" s="758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hidden="1" customHeight="1" thickTop="1" thickBot="1">
      <c r="B21" s="226">
        <v>14</v>
      </c>
      <c r="C21" s="756" t="s">
        <v>218</v>
      </c>
      <c r="D21" s="757"/>
      <c r="E21" s="758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hidden="1" customHeight="1" thickTop="1" thickBot="1">
      <c r="B22" s="226">
        <v>15</v>
      </c>
      <c r="C22" s="756" t="s">
        <v>219</v>
      </c>
      <c r="D22" s="757"/>
      <c r="E22" s="758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hidden="1" customHeight="1" thickTop="1" thickBot="1">
      <c r="B23" s="226">
        <v>16</v>
      </c>
      <c r="C23" s="756" t="s">
        <v>220</v>
      </c>
      <c r="D23" s="757"/>
      <c r="E23" s="758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hidden="1" customHeight="1" thickTop="1" thickBot="1">
      <c r="B24" s="226">
        <v>17</v>
      </c>
      <c r="C24" s="756" t="s">
        <v>221</v>
      </c>
      <c r="D24" s="757"/>
      <c r="E24" s="758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hidden="1" customHeight="1" thickTop="1" thickBot="1">
      <c r="B25" s="226">
        <v>18</v>
      </c>
      <c r="C25" s="756" t="s">
        <v>222</v>
      </c>
      <c r="D25" s="757"/>
      <c r="E25" s="758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hidden="1" customHeight="1" thickTop="1" thickBot="1">
      <c r="A26" s="220">
        <v>19</v>
      </c>
      <c r="B26" s="226">
        <v>19</v>
      </c>
      <c r="C26" s="756" t="s">
        <v>223</v>
      </c>
      <c r="D26" s="757"/>
      <c r="E26" s="758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hidden="1" customHeight="1" thickTop="1" thickBot="1">
      <c r="B27" s="226">
        <v>20</v>
      </c>
      <c r="C27" s="756" t="s">
        <v>224</v>
      </c>
      <c r="D27" s="757"/>
      <c r="E27" s="758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759"/>
      <c r="D28" s="759"/>
      <c r="E28" s="760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61" t="s">
        <v>13</v>
      </c>
      <c r="C29" s="762"/>
      <c r="D29" s="762"/>
      <c r="E29" s="762"/>
      <c r="F29" s="233"/>
      <c r="G29" s="529">
        <f>SUM(G8:G28)</f>
        <v>0</v>
      </c>
      <c r="H29" s="530">
        <f>G29*Konstruktion</f>
        <v>0</v>
      </c>
      <c r="I29" s="543">
        <f>SUM(I8:I28)</f>
        <v>0</v>
      </c>
      <c r="J29" s="544">
        <f>I29*Hardware</f>
        <v>0</v>
      </c>
      <c r="K29" s="555">
        <f>SUM(K8:K28)</f>
        <v>0</v>
      </c>
      <c r="L29" s="556">
        <f>K29*Software</f>
        <v>0</v>
      </c>
      <c r="M29" s="555">
        <f t="shared" ref="M29:V29" si="5">SUM(M8:M28)</f>
        <v>0</v>
      </c>
      <c r="N29" s="556">
        <f t="shared" si="5"/>
        <v>0</v>
      </c>
      <c r="O29" s="549">
        <f t="shared" si="5"/>
        <v>0</v>
      </c>
      <c r="P29" s="544">
        <f t="shared" si="5"/>
        <v>0</v>
      </c>
      <c r="Q29" s="561">
        <f t="shared" si="5"/>
        <v>0</v>
      </c>
      <c r="R29" s="562">
        <f t="shared" si="5"/>
        <v>0</v>
      </c>
      <c r="S29" s="536">
        <f t="shared" si="5"/>
        <v>0</v>
      </c>
      <c r="T29" s="537">
        <f t="shared" si="5"/>
        <v>0</v>
      </c>
      <c r="U29" s="567">
        <f t="shared" si="5"/>
        <v>0</v>
      </c>
      <c r="V29" s="234">
        <f t="shared" si="5"/>
        <v>0</v>
      </c>
      <c r="W29" s="236"/>
      <c r="X29" s="423">
        <f>SUM(X8:X27)</f>
        <v>0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71</v>
      </c>
      <c r="C31" s="769" t="str">
        <f>PM!$D$3</f>
        <v>Projektmanagement - Umfänge im Haus</v>
      </c>
      <c r="D31" s="770"/>
      <c r="E31" s="771"/>
      <c r="F31" s="398">
        <v>1</v>
      </c>
      <c r="G31" s="572">
        <f>PM!$Q$15*F31</f>
        <v>0</v>
      </c>
      <c r="H31" s="399"/>
      <c r="I31" s="239"/>
      <c r="J31" s="239"/>
      <c r="K31" s="570">
        <f>PM!$Q$14*F31</f>
        <v>0</v>
      </c>
      <c r="L31" s="239"/>
      <c r="M31" s="239"/>
      <c r="N31" s="400" t="s">
        <v>154</v>
      </c>
      <c r="O31" s="590">
        <f>PM!$Q$16*F31</f>
        <v>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0</v>
      </c>
      <c r="W31" s="236"/>
      <c r="X31" s="396">
        <f t="shared" ref="X31:X39" si="6">IF(F31&gt;0,V31,0)</f>
        <v>0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70</v>
      </c>
      <c r="C32" s="772" t="str">
        <f>Dok!$D$3</f>
        <v>Erstellung der Dokumentation</v>
      </c>
      <c r="D32" s="773"/>
      <c r="E32" s="774"/>
      <c r="F32" s="227">
        <v>1</v>
      </c>
      <c r="G32" s="525">
        <f>Dok!$U$17</f>
        <v>0</v>
      </c>
      <c r="H32" s="240"/>
      <c r="I32" s="569">
        <f>Dok!$U$18</f>
        <v>0</v>
      </c>
      <c r="J32" s="240"/>
      <c r="K32" s="571">
        <f>Dok!$U$19</f>
        <v>0</v>
      </c>
      <c r="L32" s="295"/>
      <c r="M32" s="296"/>
      <c r="N32" s="288" t="s">
        <v>155</v>
      </c>
      <c r="O32" s="568">
        <f>Dok!$U$16*F32</f>
        <v>0</v>
      </c>
      <c r="P32" s="296"/>
      <c r="Q32" s="294"/>
      <c r="R32" s="288"/>
      <c r="S32" s="294"/>
      <c r="T32" s="288" t="s">
        <v>69</v>
      </c>
      <c r="U32" s="573">
        <f>Dok!T20</f>
        <v>0</v>
      </c>
      <c r="V32" s="241">
        <f>G32*Konstruktion+I32*Hardware+K32*Software+O32*Dokumentation+U32</f>
        <v>0</v>
      </c>
      <c r="W32" s="236"/>
      <c r="X32" s="396">
        <f t="shared" si="6"/>
        <v>0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72</v>
      </c>
      <c r="C33" s="775" t="str">
        <f>Ve!$D$3</f>
        <v>Verpackung Versand</v>
      </c>
      <c r="D33" s="776"/>
      <c r="E33" s="777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67</v>
      </c>
      <c r="R33" s="575">
        <f>Ve!$Q$12*F33</f>
        <v>0</v>
      </c>
      <c r="S33" s="787" t="s">
        <v>66</v>
      </c>
      <c r="T33" s="787"/>
      <c r="U33" s="574">
        <f>Ve!$Q$13*F33</f>
        <v>0</v>
      </c>
      <c r="V33" s="410">
        <f>R33+U33</f>
        <v>0</v>
      </c>
      <c r="W33" s="236"/>
      <c r="X33" s="396">
        <f t="shared" si="6"/>
        <v>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764"/>
      <c r="H34" s="764"/>
      <c r="I34" s="763"/>
      <c r="J34" s="763"/>
      <c r="K34" s="763"/>
      <c r="L34" s="763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766" t="s">
        <v>289</v>
      </c>
      <c r="D35" s="767"/>
      <c r="E35" s="768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1087.7061250000002</v>
      </c>
      <c r="O35" s="401"/>
      <c r="P35" s="401"/>
      <c r="Q35" s="400"/>
      <c r="R35" s="576">
        <f>IBN!J$36</f>
        <v>764.11500000000001</v>
      </c>
      <c r="S35" s="785"/>
      <c r="T35" s="785"/>
      <c r="U35" s="579">
        <f>IBN!J$38</f>
        <v>139.79831250000004</v>
      </c>
      <c r="V35" s="403">
        <f>IBN!J$5</f>
        <v>1991.6194375000002</v>
      </c>
      <c r="W35" s="236"/>
      <c r="X35" s="396">
        <f t="shared" si="6"/>
        <v>1991.6194375000002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766" t="s">
        <v>290</v>
      </c>
      <c r="D36" s="767"/>
      <c r="E36" s="768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1087.7061250000002</v>
      </c>
      <c r="O36" s="294"/>
      <c r="P36" s="294"/>
      <c r="Q36" s="288"/>
      <c r="R36" s="577">
        <f>IBN!P$36</f>
        <v>764.11500000000001</v>
      </c>
      <c r="S36" s="786"/>
      <c r="T36" s="786"/>
      <c r="U36" s="580">
        <f>IBN!P$38</f>
        <v>139.79831250000004</v>
      </c>
      <c r="V36" s="241">
        <f>IBN!P$5</f>
        <v>1991.6194375000002</v>
      </c>
      <c r="W36" s="236"/>
      <c r="X36" s="396">
        <f t="shared" si="6"/>
        <v>1991.6194375000002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192</v>
      </c>
      <c r="C37" s="757" t="s">
        <v>288</v>
      </c>
      <c r="D37" s="781"/>
      <c r="E37" s="782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17227.32</v>
      </c>
      <c r="O37" s="294"/>
      <c r="P37" s="294"/>
      <c r="Q37" s="288"/>
      <c r="R37" s="577">
        <f>IBN!V$36</f>
        <v>4584.6900000000005</v>
      </c>
      <c r="S37" s="786"/>
      <c r="T37" s="786"/>
      <c r="U37" s="580">
        <f>IBN!V$38</f>
        <v>1750.518</v>
      </c>
      <c r="V37" s="241">
        <f>IBN!V$5</f>
        <v>23562.528000000002</v>
      </c>
      <c r="W37" s="236"/>
      <c r="X37" s="396">
        <f t="shared" si="6"/>
        <v>23562.528000000002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193</v>
      </c>
      <c r="C38" s="757"/>
      <c r="D38" s="781"/>
      <c r="E38" s="782"/>
      <c r="F38" s="227">
        <v>0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786"/>
      <c r="T38" s="786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194</v>
      </c>
      <c r="C39" s="757"/>
      <c r="D39" s="781"/>
      <c r="E39" s="782"/>
      <c r="F39" s="405">
        <v>0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765"/>
      <c r="T39" s="765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27545.766875000001</v>
      </c>
      <c r="W41" s="236"/>
      <c r="X41" s="247">
        <f>SUM(X29:X39)</f>
        <v>27545.766875000001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88"/>
      <c r="C42" s="788"/>
      <c r="D42" s="788"/>
      <c r="E42" s="788"/>
      <c r="F42" s="788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FVTMqEKbI5m420eM7tYSV5Eirbx4qjbPMqj5ckLLrG/vJ+c6MaggWKKIZ60nBt4MKzMjAiHPLe4/qmXzCfgS5w==" saltValue="5EzbnIZ4vgckbYgk43/hhw==" spinCount="100000" sheet="1" formatCells="0" formatColumns="0" formatRows="0"/>
  <mergeCells count="56"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  <mergeCell ref="S5:T5"/>
    <mergeCell ref="S35:T35"/>
    <mergeCell ref="S36:T36"/>
    <mergeCell ref="S37:T37"/>
    <mergeCell ref="S38:T38"/>
    <mergeCell ref="S33:T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B29:E29"/>
    <mergeCell ref="I34:L34"/>
    <mergeCell ref="G34:H34"/>
    <mergeCell ref="S39:T39"/>
    <mergeCell ref="C35:E35"/>
    <mergeCell ref="C31:E31"/>
    <mergeCell ref="C32:E32"/>
    <mergeCell ref="C33:E33"/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</mergeCells>
  <phoneticPr fontId="131" type="noConversion"/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KX26"/>
  <sheetViews>
    <sheetView showGridLines="0" zoomScale="85" zoomScaleNormal="85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BC30" sqref="BC30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customWidth="1" outlineLevel="1"/>
    <col min="15" max="15" width="4.7109375" style="444" customWidth="1" outlineLevel="1"/>
    <col min="16" max="16" width="3.7109375" style="444" customWidth="1" outlineLevel="1"/>
    <col min="17" max="17" width="4.7109375" style="444" customWidth="1" outlineLevel="1"/>
    <col min="18" max="18" width="3.7109375" style="444" customWidth="1" outlineLevel="1"/>
    <col min="19" max="19" width="4.7109375" style="444" customWidth="1" outlineLevel="1"/>
    <col min="20" max="20" width="3.7109375" style="444" customWidth="1"/>
    <col min="21" max="280" width="1.7109375" style="444" customWidth="1"/>
    <col min="281" max="16384" width="2.85546875" style="444"/>
  </cols>
  <sheetData>
    <row r="1" spans="1:310" ht="5.0999999999999996" customHeight="1" thickBot="1"/>
    <row r="2" spans="1:310" s="445" customFormat="1" ht="20.100000000000001" customHeight="1" thickBot="1">
      <c r="B2" s="809" t="str">
        <f>Angebotsnummer</f>
        <v>A07614700</v>
      </c>
      <c r="C2" s="810"/>
      <c r="D2" s="810"/>
      <c r="E2" s="810"/>
      <c r="F2" s="810"/>
      <c r="G2" s="811" t="s">
        <v>266</v>
      </c>
      <c r="H2" s="811"/>
      <c r="I2" s="811"/>
      <c r="J2" s="811"/>
      <c r="K2" s="811"/>
      <c r="L2" s="811"/>
      <c r="M2" s="811"/>
      <c r="N2" s="675"/>
      <c r="O2" s="675"/>
      <c r="P2" s="675"/>
      <c r="Q2" s="675"/>
      <c r="R2" s="675"/>
      <c r="S2" s="675"/>
      <c r="T2" s="675"/>
      <c r="U2" s="711" t="str">
        <f>Anlage</f>
        <v xml:space="preserve">Schulung Hochlaufunterstützung 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10" s="445" customFormat="1" ht="20.100000000000001" customHeight="1">
      <c r="B3" s="819" t="str">
        <f>Kunde</f>
        <v>BMW Leipzig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10" ht="20.100000000000001" customHeight="1">
      <c r="B4" s="820" t="s">
        <v>10</v>
      </c>
      <c r="C4" s="820"/>
      <c r="D4" s="820"/>
      <c r="E4" s="813">
        <f>Datum</f>
        <v>45642</v>
      </c>
      <c r="F4" s="813"/>
      <c r="G4" s="813"/>
      <c r="H4" s="813"/>
      <c r="I4" s="812" t="str">
        <f>Bearbeiter</f>
        <v>Harald Waas</v>
      </c>
      <c r="J4" s="812"/>
      <c r="K4" s="812"/>
      <c r="L4" s="812"/>
      <c r="M4" s="812"/>
      <c r="JD4" s="746"/>
      <c r="JE4" s="746"/>
      <c r="JF4" s="746"/>
      <c r="JG4" s="746"/>
      <c r="JH4" s="746"/>
      <c r="JI4" s="746"/>
      <c r="JJ4" s="746"/>
      <c r="JK4" s="746"/>
      <c r="JL4" s="746"/>
      <c r="JM4" s="746"/>
      <c r="JN4" s="746"/>
      <c r="JO4" s="746"/>
      <c r="JP4" s="746"/>
      <c r="JQ4" s="746"/>
      <c r="JR4" s="746"/>
      <c r="JS4" s="746"/>
      <c r="JT4" s="746"/>
      <c r="JU4" s="746"/>
      <c r="JV4" s="746"/>
      <c r="JW4" s="746"/>
      <c r="JX4" s="746"/>
      <c r="JY4" s="746"/>
      <c r="JZ4" s="746"/>
      <c r="KA4" s="746"/>
      <c r="KB4" s="746"/>
      <c r="KC4" s="746"/>
      <c r="KD4" s="746"/>
      <c r="KE4" s="746"/>
      <c r="KF4" s="746"/>
      <c r="KG4" s="746"/>
      <c r="KH4" s="746"/>
      <c r="KI4" s="746"/>
      <c r="KJ4" s="746"/>
      <c r="KK4" s="746"/>
      <c r="KL4" s="746"/>
      <c r="KM4" s="746"/>
      <c r="KN4" s="746"/>
    </row>
    <row r="5" spans="1:310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17">
        <v>2024</v>
      </c>
      <c r="V5" s="817"/>
      <c r="W5" s="817"/>
      <c r="X5" s="817"/>
      <c r="Y5" s="817"/>
      <c r="Z5" s="817"/>
      <c r="AA5" s="817"/>
      <c r="AB5" s="817"/>
      <c r="AC5" s="817"/>
      <c r="AD5" s="817"/>
      <c r="AE5" s="817"/>
      <c r="AF5" s="817"/>
      <c r="AG5" s="817"/>
      <c r="AH5" s="817"/>
      <c r="AI5" s="817"/>
      <c r="AJ5" s="817"/>
      <c r="AK5" s="817"/>
      <c r="AL5" s="817"/>
      <c r="AM5" s="817"/>
      <c r="AN5" s="817"/>
      <c r="AO5" s="817"/>
      <c r="AP5" s="817"/>
      <c r="AQ5" s="817"/>
      <c r="AR5" s="817"/>
      <c r="AS5" s="817"/>
      <c r="AT5" s="817"/>
      <c r="AU5" s="817"/>
      <c r="AV5" s="817"/>
      <c r="AW5" s="817"/>
      <c r="AX5" s="817"/>
      <c r="AY5" s="817"/>
      <c r="AZ5" s="817"/>
      <c r="BA5" s="817"/>
      <c r="BB5" s="818"/>
      <c r="BC5" s="814">
        <v>2025</v>
      </c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  <c r="BX5" s="815"/>
      <c r="BY5" s="815"/>
      <c r="BZ5" s="815"/>
      <c r="CA5" s="815"/>
      <c r="CB5" s="815"/>
      <c r="CC5" s="815"/>
      <c r="CD5" s="815"/>
      <c r="CE5" s="815"/>
      <c r="CF5" s="815"/>
      <c r="CG5" s="815"/>
      <c r="CH5" s="815"/>
      <c r="CI5" s="815"/>
      <c r="CJ5" s="815"/>
      <c r="CK5" s="815"/>
      <c r="CL5" s="815"/>
      <c r="CM5" s="815"/>
      <c r="CN5" s="815"/>
      <c r="CO5" s="815"/>
      <c r="CP5" s="815"/>
      <c r="CQ5" s="815"/>
      <c r="CR5" s="815"/>
      <c r="CS5" s="815"/>
      <c r="CT5" s="815"/>
      <c r="CU5" s="815"/>
      <c r="CV5" s="815"/>
      <c r="CW5" s="815"/>
      <c r="CX5" s="815"/>
      <c r="CY5" s="815"/>
      <c r="CZ5" s="815"/>
      <c r="DA5" s="815"/>
      <c r="DB5" s="815"/>
      <c r="DC5" s="815"/>
      <c r="DD5" s="815"/>
      <c r="DE5" s="815"/>
      <c r="DF5" s="815"/>
      <c r="DG5" s="815"/>
      <c r="DH5" s="815"/>
      <c r="DI5" s="815"/>
      <c r="DJ5" s="815"/>
      <c r="DK5" s="815"/>
      <c r="DL5" s="815"/>
      <c r="DM5" s="815"/>
      <c r="DN5" s="815"/>
      <c r="DO5" s="815"/>
      <c r="DP5" s="815"/>
      <c r="DQ5" s="815"/>
      <c r="DR5" s="815"/>
      <c r="DS5" s="815"/>
      <c r="DT5" s="815"/>
      <c r="DU5" s="815"/>
      <c r="DV5" s="815"/>
      <c r="DW5" s="815"/>
      <c r="DX5" s="815"/>
      <c r="DY5" s="815"/>
      <c r="DZ5" s="815"/>
      <c r="EA5" s="815"/>
      <c r="EB5" s="815"/>
      <c r="EC5" s="815"/>
      <c r="ED5" s="815"/>
      <c r="EE5" s="815"/>
      <c r="EF5" s="815"/>
      <c r="EG5" s="815"/>
      <c r="EH5" s="815"/>
      <c r="EI5" s="815"/>
      <c r="EJ5" s="815"/>
      <c r="EK5" s="815"/>
      <c r="EL5" s="815"/>
      <c r="EM5" s="815"/>
      <c r="EN5" s="815"/>
      <c r="EO5" s="815"/>
      <c r="EP5" s="815"/>
      <c r="EQ5" s="815"/>
      <c r="ER5" s="815"/>
      <c r="ES5" s="815"/>
      <c r="ET5" s="815"/>
      <c r="EU5" s="815"/>
      <c r="EV5" s="815"/>
      <c r="EW5" s="815"/>
      <c r="EX5" s="815"/>
      <c r="EY5" s="815"/>
      <c r="EZ5" s="815"/>
      <c r="FA5" s="815"/>
      <c r="FB5" s="816"/>
      <c r="FC5" s="821">
        <v>2026</v>
      </c>
      <c r="FD5" s="822"/>
      <c r="FE5" s="822"/>
      <c r="FF5" s="822"/>
      <c r="FG5" s="822"/>
      <c r="FH5" s="822"/>
      <c r="FI5" s="822"/>
      <c r="FJ5" s="822"/>
      <c r="FK5" s="822"/>
      <c r="FL5" s="822"/>
      <c r="FM5" s="822"/>
      <c r="FN5" s="822"/>
      <c r="FO5" s="822"/>
      <c r="FP5" s="822"/>
      <c r="FQ5" s="822"/>
      <c r="FR5" s="822"/>
      <c r="FS5" s="822"/>
      <c r="FT5" s="822"/>
      <c r="FU5" s="822"/>
      <c r="FV5" s="822"/>
      <c r="FW5" s="822"/>
      <c r="FX5" s="822"/>
      <c r="FY5" s="822"/>
      <c r="FZ5" s="822"/>
      <c r="GA5" s="822"/>
      <c r="GB5" s="822"/>
      <c r="GC5" s="822"/>
      <c r="GD5" s="822"/>
      <c r="GE5" s="822"/>
      <c r="GF5" s="822"/>
      <c r="GG5" s="822"/>
      <c r="GH5" s="822"/>
      <c r="GI5" s="822"/>
      <c r="GJ5" s="822"/>
      <c r="GK5" s="822"/>
      <c r="GL5" s="822"/>
      <c r="GM5" s="822"/>
      <c r="GN5" s="822"/>
      <c r="GO5" s="822"/>
      <c r="GP5" s="822"/>
      <c r="GQ5" s="822"/>
      <c r="GR5" s="822"/>
      <c r="GS5" s="822"/>
      <c r="GT5" s="822"/>
      <c r="GU5" s="822"/>
      <c r="GV5" s="822"/>
      <c r="GW5" s="822"/>
      <c r="GX5" s="822"/>
      <c r="GY5" s="822"/>
      <c r="GZ5" s="822"/>
      <c r="HA5" s="822"/>
      <c r="HB5" s="822"/>
      <c r="HC5" s="822"/>
      <c r="HD5" s="822"/>
      <c r="HE5" s="822"/>
      <c r="HF5" s="822"/>
      <c r="HG5" s="822"/>
      <c r="HH5" s="822"/>
      <c r="HI5" s="822"/>
      <c r="HJ5" s="822"/>
      <c r="HK5" s="822"/>
      <c r="HL5" s="822"/>
      <c r="HM5" s="822"/>
      <c r="HN5" s="822"/>
      <c r="HO5" s="822"/>
      <c r="HP5" s="822"/>
      <c r="HQ5" s="822"/>
      <c r="HR5" s="822"/>
      <c r="HS5" s="822"/>
      <c r="HT5" s="822"/>
      <c r="HU5" s="822"/>
      <c r="HV5" s="822"/>
      <c r="HW5" s="822"/>
      <c r="HX5" s="822"/>
      <c r="HY5" s="822"/>
      <c r="HZ5" s="822"/>
      <c r="IA5" s="822"/>
      <c r="IB5" s="822"/>
      <c r="IC5" s="822"/>
      <c r="ID5" s="822"/>
      <c r="IE5" s="822"/>
      <c r="IF5" s="822"/>
      <c r="IG5" s="822"/>
      <c r="IH5" s="822"/>
      <c r="II5" s="822"/>
      <c r="IJ5" s="822"/>
      <c r="IK5" s="822"/>
      <c r="IL5" s="822"/>
      <c r="IM5" s="822"/>
      <c r="IN5" s="822"/>
      <c r="IO5" s="822"/>
      <c r="IP5" s="822"/>
      <c r="IQ5" s="822"/>
      <c r="IR5" s="822"/>
      <c r="IS5" s="822"/>
      <c r="IT5" s="822"/>
      <c r="IU5" s="822"/>
      <c r="IV5" s="822"/>
      <c r="IW5" s="822"/>
      <c r="IX5" s="822"/>
      <c r="IY5" s="822"/>
      <c r="IZ5" s="822"/>
      <c r="JA5" s="822"/>
      <c r="JB5" s="823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5"/>
      <c r="KQ5" s="745"/>
      <c r="KR5" s="745"/>
      <c r="KS5" s="745"/>
      <c r="KT5" s="745"/>
      <c r="KU5" s="745"/>
      <c r="KV5" s="745"/>
      <c r="KW5" s="745"/>
      <c r="KX5" s="745"/>
    </row>
    <row r="6" spans="1:310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 s="727"/>
      <c r="V6" t="s">
        <v>272</v>
      </c>
      <c r="W6"/>
      <c r="X6"/>
      <c r="Y6"/>
      <c r="Z6"/>
      <c r="AA6"/>
      <c r="AC6" s="727"/>
      <c r="AD6" t="s">
        <v>273</v>
      </c>
      <c r="AE6"/>
      <c r="AF6"/>
      <c r="AG6"/>
      <c r="AH6"/>
      <c r="AI6"/>
      <c r="AL6"/>
      <c r="AM6" s="727"/>
      <c r="AN6" t="s">
        <v>274</v>
      </c>
      <c r="AO6"/>
      <c r="AP6"/>
      <c r="AQ6"/>
      <c r="AR6"/>
      <c r="AS6"/>
      <c r="AT6"/>
      <c r="AU6" s="728" t="s">
        <v>275</v>
      </c>
      <c r="AV6"/>
      <c r="AW6"/>
      <c r="AX6"/>
      <c r="AY6"/>
      <c r="AZ6"/>
      <c r="BA6"/>
      <c r="BB6"/>
      <c r="BC6" s="729" t="s">
        <v>276</v>
      </c>
      <c r="BD6" s="747"/>
      <c r="BE6" s="747"/>
      <c r="BF6" s="747"/>
      <c r="BG6" s="747"/>
      <c r="BH6" s="747"/>
      <c r="BI6" s="747"/>
      <c r="BJ6" s="726" t="s">
        <v>277</v>
      </c>
      <c r="BK6" s="747"/>
      <c r="BL6" s="747"/>
      <c r="BM6" s="747"/>
      <c r="BN6" s="747"/>
      <c r="BO6" s="747"/>
      <c r="BP6" s="747"/>
      <c r="BQ6" s="747"/>
      <c r="BR6" s="747"/>
      <c r="BS6" s="747"/>
      <c r="BT6" s="726" t="s">
        <v>278</v>
      </c>
      <c r="BU6" s="747"/>
      <c r="BV6" s="747"/>
      <c r="BW6" s="747"/>
      <c r="BX6" s="747"/>
      <c r="BY6" s="747"/>
      <c r="BZ6" s="747"/>
      <c r="CA6" s="747"/>
      <c r="CB6" s="747"/>
      <c r="CC6" s="728" t="s">
        <v>279</v>
      </c>
      <c r="CD6" s="730"/>
      <c r="CE6" s="730"/>
      <c r="CF6" s="730"/>
      <c r="CG6" s="730"/>
      <c r="CH6" s="730"/>
      <c r="CI6" s="730"/>
      <c r="CJ6" s="727"/>
      <c r="CK6" s="747"/>
      <c r="CL6" s="747" t="s">
        <v>268</v>
      </c>
      <c r="CM6" s="747"/>
      <c r="CN6" s="747"/>
      <c r="CO6" s="747"/>
      <c r="CP6" s="747"/>
      <c r="CQ6" s="747"/>
      <c r="CR6" s="747"/>
      <c r="CS6" s="747"/>
      <c r="CT6" s="747"/>
      <c r="CU6" s="728"/>
      <c r="CV6" s="747" t="s">
        <v>269</v>
      </c>
      <c r="CW6" s="747"/>
      <c r="CX6" s="747"/>
      <c r="CY6" s="747"/>
      <c r="CZ6" s="747"/>
      <c r="DA6" s="747"/>
      <c r="DB6" s="747"/>
      <c r="DC6" s="726"/>
      <c r="DD6" s="747"/>
      <c r="DE6" s="747" t="s">
        <v>270</v>
      </c>
      <c r="DF6" s="747"/>
      <c r="DG6" s="747"/>
      <c r="DH6" s="747"/>
      <c r="DI6" s="747"/>
      <c r="DJ6" s="747"/>
      <c r="DK6" s="726"/>
      <c r="DL6" s="747" t="s">
        <v>271</v>
      </c>
      <c r="DM6" s="747"/>
      <c r="DN6" s="747"/>
      <c r="DO6" s="747"/>
      <c r="DP6" s="747"/>
      <c r="DQ6" s="747"/>
      <c r="DR6" s="747"/>
      <c r="DS6" s="747"/>
      <c r="DT6" s="747"/>
      <c r="DU6" s="728" t="s">
        <v>272</v>
      </c>
      <c r="DV6" s="747"/>
      <c r="DW6" s="747"/>
      <c r="DX6" s="747"/>
      <c r="DY6" s="747"/>
      <c r="DZ6" s="747"/>
      <c r="EA6" s="747"/>
      <c r="EB6" s="747"/>
      <c r="EC6" s="747"/>
      <c r="ED6" s="728" t="s">
        <v>273</v>
      </c>
      <c r="EE6" s="747"/>
      <c r="EF6" s="747"/>
      <c r="EG6" s="747"/>
      <c r="EH6" s="747"/>
      <c r="EI6" s="747"/>
      <c r="EJ6" s="747"/>
      <c r="EK6" s="747"/>
      <c r="EL6" s="747"/>
      <c r="EM6" s="728" t="s">
        <v>274</v>
      </c>
      <c r="EN6" s="747"/>
      <c r="EO6" s="747"/>
      <c r="EP6" s="747"/>
      <c r="EQ6" s="747"/>
      <c r="ER6" s="747"/>
      <c r="ES6" s="747"/>
      <c r="ET6" s="747"/>
      <c r="EU6" s="728" t="s">
        <v>275</v>
      </c>
      <c r="EV6" s="747"/>
      <c r="EW6" s="747"/>
      <c r="EX6" s="747"/>
      <c r="EY6" s="730"/>
      <c r="EZ6" s="730"/>
      <c r="FA6" s="730"/>
      <c r="FB6" s="748"/>
      <c r="FC6" s="730" t="s">
        <v>276</v>
      </c>
      <c r="FD6" s="730"/>
      <c r="FE6" s="730"/>
      <c r="FF6" s="730"/>
      <c r="FG6" s="730"/>
      <c r="FH6" s="730"/>
      <c r="FI6" s="730"/>
      <c r="FJ6" s="730"/>
      <c r="FL6" s="747"/>
      <c r="FM6" s="728" t="s">
        <v>277</v>
      </c>
      <c r="FN6" s="730"/>
      <c r="FO6" s="730"/>
      <c r="FP6" s="730"/>
      <c r="FQ6" s="730"/>
      <c r="FR6" s="730"/>
      <c r="FS6" s="730"/>
      <c r="FT6" s="747"/>
      <c r="FU6" s="728" t="s">
        <v>278</v>
      </c>
      <c r="FW6" s="730"/>
      <c r="FX6" s="730"/>
      <c r="FY6" s="730"/>
      <c r="FZ6" s="730"/>
      <c r="GA6" s="730"/>
      <c r="GB6" s="730"/>
      <c r="GC6" s="728"/>
      <c r="GD6" s="747" t="s">
        <v>279</v>
      </c>
      <c r="GE6" s="728"/>
      <c r="GF6" s="730"/>
      <c r="GG6" s="730"/>
      <c r="GH6" s="730"/>
      <c r="GI6" s="730"/>
      <c r="GJ6" s="747"/>
      <c r="GM6" s="728" t="s">
        <v>268</v>
      </c>
      <c r="GN6" s="730"/>
      <c r="GO6" s="730"/>
      <c r="GP6" s="730"/>
      <c r="GQ6" s="730"/>
      <c r="GR6" s="730"/>
      <c r="GS6" s="730"/>
      <c r="GT6" s="747"/>
      <c r="GU6" s="728" t="s">
        <v>269</v>
      </c>
      <c r="GV6" s="730"/>
      <c r="GW6" s="730"/>
      <c r="GX6" s="730"/>
      <c r="GY6" s="730"/>
      <c r="GZ6" s="730"/>
      <c r="HA6" s="730"/>
      <c r="HB6" s="730"/>
      <c r="HC6" s="754" t="s">
        <v>270</v>
      </c>
      <c r="HD6" s="728"/>
      <c r="HE6" s="730"/>
      <c r="HF6" s="730"/>
      <c r="HG6" s="730"/>
      <c r="HH6" s="730"/>
      <c r="HI6" s="730"/>
      <c r="HJ6" s="730"/>
      <c r="HK6" s="727"/>
      <c r="HL6" s="728" t="s">
        <v>271</v>
      </c>
      <c r="HM6" s="730"/>
      <c r="HN6" s="730"/>
      <c r="HO6" s="730"/>
      <c r="HP6" s="730"/>
      <c r="HQ6" s="730"/>
      <c r="HR6" s="747"/>
      <c r="HS6" s="747"/>
      <c r="HT6" s="747"/>
      <c r="HU6" s="728" t="s">
        <v>272</v>
      </c>
      <c r="HV6" s="747"/>
      <c r="HW6" s="747"/>
      <c r="HX6" s="747"/>
      <c r="HY6" s="747"/>
      <c r="HZ6" s="747"/>
      <c r="IA6" s="747"/>
      <c r="IB6" s="747"/>
      <c r="IC6" s="747"/>
      <c r="ID6" s="728" t="s">
        <v>273</v>
      </c>
      <c r="IE6" s="747"/>
      <c r="IF6" s="747"/>
      <c r="IG6" s="747"/>
      <c r="IH6" s="747"/>
      <c r="II6" s="747"/>
      <c r="IJ6" s="747"/>
      <c r="IK6" s="747"/>
      <c r="IL6" s="747"/>
      <c r="IM6" s="728" t="s">
        <v>274</v>
      </c>
      <c r="IN6" s="747"/>
      <c r="IO6" s="747"/>
      <c r="IP6" s="747"/>
      <c r="IQ6" s="747"/>
      <c r="IR6" s="747"/>
      <c r="IS6" s="747"/>
      <c r="IT6" s="747"/>
      <c r="IU6" s="728" t="s">
        <v>275</v>
      </c>
      <c r="IV6" s="747"/>
      <c r="IW6" s="747"/>
      <c r="IX6" s="747"/>
      <c r="IY6" s="730"/>
      <c r="IZ6" s="730"/>
      <c r="JA6" s="730"/>
      <c r="JB6" s="748"/>
      <c r="JC6" s="745"/>
      <c r="JD6" s="745"/>
      <c r="JE6" s="745"/>
      <c r="JF6" s="745"/>
      <c r="JG6" s="745"/>
      <c r="JH6" s="745"/>
      <c r="JI6" s="745"/>
      <c r="JJ6" s="745"/>
      <c r="JK6" s="745"/>
      <c r="JL6" s="745"/>
      <c r="JM6" s="745"/>
      <c r="JN6" s="745"/>
      <c r="JO6" s="745"/>
      <c r="JP6" s="745"/>
      <c r="JQ6" s="745"/>
      <c r="JR6" s="745"/>
      <c r="JS6" s="745"/>
      <c r="JT6" s="745"/>
      <c r="JU6" s="745"/>
      <c r="JV6" s="745"/>
      <c r="JW6" s="745"/>
      <c r="JX6" s="745"/>
      <c r="JY6" s="745"/>
      <c r="JZ6" s="745"/>
      <c r="KA6" s="745"/>
      <c r="KB6" s="745"/>
      <c r="KC6" s="745"/>
      <c r="KD6" s="745"/>
      <c r="KE6" s="745"/>
      <c r="KF6" s="745"/>
      <c r="KG6" s="745"/>
      <c r="KH6" s="745"/>
      <c r="KI6" s="745"/>
      <c r="KJ6" s="745"/>
      <c r="KK6" s="745"/>
      <c r="KL6" s="745"/>
      <c r="KM6" s="745"/>
      <c r="KN6" s="745"/>
      <c r="KO6" s="745"/>
      <c r="KP6" s="745"/>
      <c r="KQ6" s="745"/>
      <c r="KR6" s="745"/>
      <c r="KS6" s="745"/>
      <c r="KT6" s="745"/>
      <c r="KU6" s="745"/>
      <c r="KV6" s="745"/>
      <c r="KW6" s="745"/>
      <c r="KX6" s="745"/>
    </row>
    <row r="7" spans="1:310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37" t="s">
        <v>119</v>
      </c>
      <c r="O7" s="837"/>
      <c r="P7" s="837"/>
      <c r="Q7" s="837"/>
      <c r="R7" s="837"/>
      <c r="S7" s="837"/>
      <c r="T7" s="446" t="s">
        <v>256</v>
      </c>
      <c r="U7" s="733">
        <v>36</v>
      </c>
      <c r="V7" s="734"/>
      <c r="W7" s="731">
        <v>37</v>
      </c>
      <c r="X7" s="732"/>
      <c r="Y7" s="731">
        <v>38</v>
      </c>
      <c r="Z7" s="732"/>
      <c r="AA7" s="731">
        <v>39</v>
      </c>
      <c r="AB7" s="732"/>
      <c r="AC7" s="731">
        <v>40</v>
      </c>
      <c r="AD7" s="732"/>
      <c r="AE7" s="731">
        <v>41</v>
      </c>
      <c r="AF7" s="732"/>
      <c r="AG7" s="731">
        <v>42</v>
      </c>
      <c r="AH7" s="732"/>
      <c r="AI7" s="731">
        <v>43</v>
      </c>
      <c r="AJ7" s="732"/>
      <c r="AK7" s="731">
        <v>44</v>
      </c>
      <c r="AL7" s="732"/>
      <c r="AM7" s="731">
        <v>45</v>
      </c>
      <c r="AN7" s="732"/>
      <c r="AO7" s="731">
        <v>46</v>
      </c>
      <c r="AP7" s="732"/>
      <c r="AQ7" s="731">
        <v>47</v>
      </c>
      <c r="AR7" s="732"/>
      <c r="AS7" s="731">
        <v>48</v>
      </c>
      <c r="AT7" s="732"/>
      <c r="AU7" s="731">
        <v>49</v>
      </c>
      <c r="AV7" s="732"/>
      <c r="AW7" s="731">
        <v>50</v>
      </c>
      <c r="AX7" s="732"/>
      <c r="AY7" s="731">
        <v>51</v>
      </c>
      <c r="AZ7" s="732"/>
      <c r="BA7" s="731">
        <v>52</v>
      </c>
      <c r="BB7" s="732"/>
      <c r="BC7" s="735">
        <v>1</v>
      </c>
      <c r="BD7" s="732"/>
      <c r="BE7" s="731">
        <v>2</v>
      </c>
      <c r="BF7" s="731"/>
      <c r="BG7" s="731">
        <v>3</v>
      </c>
      <c r="BH7" s="731"/>
      <c r="BI7" s="731">
        <v>4</v>
      </c>
      <c r="BJ7" s="731"/>
      <c r="BK7" s="731">
        <v>5</v>
      </c>
      <c r="BL7" s="731"/>
      <c r="BM7" s="731">
        <v>6</v>
      </c>
      <c r="BN7" s="731"/>
      <c r="BO7" s="731">
        <v>7</v>
      </c>
      <c r="BP7" s="731"/>
      <c r="BQ7" s="731">
        <v>8</v>
      </c>
      <c r="BR7" s="731"/>
      <c r="BS7" s="731">
        <v>9</v>
      </c>
      <c r="BT7" s="731"/>
      <c r="BU7" s="731">
        <v>10</v>
      </c>
      <c r="BV7" s="731"/>
      <c r="BW7" s="731">
        <v>11</v>
      </c>
      <c r="BX7" s="731"/>
      <c r="BY7" s="731">
        <v>12</v>
      </c>
      <c r="BZ7" s="731"/>
      <c r="CA7" s="731">
        <v>13</v>
      </c>
      <c r="CB7" s="731"/>
      <c r="CC7" s="731">
        <v>14</v>
      </c>
      <c r="CD7" s="731"/>
      <c r="CE7" s="731">
        <v>15</v>
      </c>
      <c r="CF7" s="731"/>
      <c r="CG7" s="731">
        <v>16</v>
      </c>
      <c r="CH7" s="731"/>
      <c r="CI7" s="731">
        <v>17</v>
      </c>
      <c r="CJ7" s="731"/>
      <c r="CK7" s="731">
        <v>18</v>
      </c>
      <c r="CL7" s="731"/>
      <c r="CM7" s="731">
        <v>19</v>
      </c>
      <c r="CN7" s="731"/>
      <c r="CO7" s="731">
        <v>20</v>
      </c>
      <c r="CP7" s="731"/>
      <c r="CQ7" s="731">
        <v>21</v>
      </c>
      <c r="CR7" s="731"/>
      <c r="CS7" s="731">
        <v>22</v>
      </c>
      <c r="CT7" s="731"/>
      <c r="CU7" s="731">
        <v>23</v>
      </c>
      <c r="CV7" s="731"/>
      <c r="CW7" s="731">
        <v>24</v>
      </c>
      <c r="CX7" s="731"/>
      <c r="CY7" s="731">
        <v>25</v>
      </c>
      <c r="CZ7" s="731"/>
      <c r="DA7" s="731">
        <v>26</v>
      </c>
      <c r="DB7" s="731"/>
      <c r="DC7" s="731">
        <v>27</v>
      </c>
      <c r="DD7" s="731"/>
      <c r="DE7" s="731">
        <v>28</v>
      </c>
      <c r="DF7" s="731"/>
      <c r="DG7" s="731">
        <v>29</v>
      </c>
      <c r="DH7" s="731"/>
      <c r="DI7" s="731">
        <v>30</v>
      </c>
      <c r="DJ7" s="731"/>
      <c r="DK7" s="731">
        <v>31</v>
      </c>
      <c r="DL7" s="731"/>
      <c r="DM7" s="731">
        <v>32</v>
      </c>
      <c r="DN7" s="731"/>
      <c r="DO7" s="731">
        <v>33</v>
      </c>
      <c r="DP7" s="731"/>
      <c r="DQ7" s="731">
        <v>34</v>
      </c>
      <c r="DR7" s="731"/>
      <c r="DS7" s="731">
        <v>35</v>
      </c>
      <c r="DT7" s="731"/>
      <c r="DU7" s="731">
        <v>36</v>
      </c>
      <c r="DV7" s="731"/>
      <c r="DW7" s="731">
        <v>37</v>
      </c>
      <c r="DX7" s="731"/>
      <c r="DY7" s="731">
        <v>38</v>
      </c>
      <c r="DZ7" s="731"/>
      <c r="EA7" s="731">
        <v>39</v>
      </c>
      <c r="EB7" s="731"/>
      <c r="EC7" s="731">
        <v>40</v>
      </c>
      <c r="ED7" s="731"/>
      <c r="EE7" s="731">
        <v>41</v>
      </c>
      <c r="EF7" s="731"/>
      <c r="EG7" s="731">
        <v>42</v>
      </c>
      <c r="EH7" s="731"/>
      <c r="EI7" s="731">
        <v>43</v>
      </c>
      <c r="EJ7" s="731"/>
      <c r="EK7" s="731">
        <v>44</v>
      </c>
      <c r="EL7" s="731"/>
      <c r="EM7" s="731">
        <v>45</v>
      </c>
      <c r="EN7" s="731"/>
      <c r="EO7" s="731">
        <v>46</v>
      </c>
      <c r="EP7" s="731"/>
      <c r="EQ7" s="731">
        <v>47</v>
      </c>
      <c r="ER7" s="731"/>
      <c r="ES7" s="731">
        <v>48</v>
      </c>
      <c r="ET7" s="731"/>
      <c r="EU7" s="731">
        <v>49</v>
      </c>
      <c r="EV7" s="731"/>
      <c r="EW7" s="731">
        <v>50</v>
      </c>
      <c r="EX7" s="731"/>
      <c r="EY7" s="731">
        <v>51</v>
      </c>
      <c r="EZ7" s="731"/>
      <c r="FA7" s="731">
        <v>52</v>
      </c>
      <c r="FB7" s="749"/>
      <c r="FC7" s="744">
        <v>1</v>
      </c>
      <c r="FD7" s="744"/>
      <c r="FE7" s="744">
        <v>2</v>
      </c>
      <c r="FF7" s="744"/>
      <c r="FG7" s="744">
        <v>3</v>
      </c>
      <c r="FH7" s="744"/>
      <c r="FI7" s="744">
        <v>4</v>
      </c>
      <c r="FJ7" s="744"/>
      <c r="FK7" s="744">
        <v>5</v>
      </c>
      <c r="FL7" s="744"/>
      <c r="FM7" s="744">
        <v>6</v>
      </c>
      <c r="FN7" s="744"/>
      <c r="FO7" s="744">
        <v>7</v>
      </c>
      <c r="FP7" s="744"/>
      <c r="FQ7" s="744">
        <v>8</v>
      </c>
      <c r="FR7" s="744"/>
      <c r="FS7" s="744">
        <v>9</v>
      </c>
      <c r="FT7" s="753"/>
      <c r="FU7" s="731">
        <v>10</v>
      </c>
      <c r="FV7" s="731"/>
      <c r="FW7" s="731">
        <v>11</v>
      </c>
      <c r="FX7" s="731"/>
      <c r="FY7" s="731">
        <v>12</v>
      </c>
      <c r="FZ7" s="731"/>
      <c r="GA7" s="731">
        <v>13</v>
      </c>
      <c r="GB7" s="731"/>
      <c r="GC7" s="731">
        <v>14</v>
      </c>
      <c r="GD7" s="731"/>
      <c r="GE7" s="731">
        <v>15</v>
      </c>
      <c r="GF7" s="731"/>
      <c r="GG7" s="731">
        <v>16</v>
      </c>
      <c r="GH7" s="731"/>
      <c r="GI7" s="731">
        <v>17</v>
      </c>
      <c r="GJ7" s="731"/>
      <c r="GK7" s="731">
        <v>18</v>
      </c>
      <c r="GL7" s="731"/>
      <c r="GM7" s="731">
        <v>19</v>
      </c>
      <c r="GN7" s="731"/>
      <c r="GO7" s="731">
        <v>20</v>
      </c>
      <c r="GP7" s="731"/>
      <c r="GQ7" s="731">
        <v>21</v>
      </c>
      <c r="GR7" s="731"/>
      <c r="GS7" s="731">
        <v>22</v>
      </c>
      <c r="GT7" s="731"/>
      <c r="GU7" s="731">
        <v>23</v>
      </c>
      <c r="GV7" s="731"/>
      <c r="GW7" s="731">
        <v>24</v>
      </c>
      <c r="GX7" s="731"/>
      <c r="GY7" s="731">
        <v>25</v>
      </c>
      <c r="GZ7" s="731"/>
      <c r="HA7" s="731">
        <v>26</v>
      </c>
      <c r="HB7" s="731"/>
      <c r="HC7" s="731">
        <v>27</v>
      </c>
      <c r="HD7" s="731"/>
      <c r="HE7" s="731">
        <v>28</v>
      </c>
      <c r="HF7" s="731"/>
      <c r="HG7" s="731">
        <v>29</v>
      </c>
      <c r="HH7" s="731"/>
      <c r="HI7" s="731">
        <v>30</v>
      </c>
      <c r="HJ7" s="731"/>
      <c r="HK7" s="731">
        <v>31</v>
      </c>
      <c r="HL7" s="731"/>
      <c r="HM7" s="731">
        <v>32</v>
      </c>
      <c r="HN7" s="731"/>
      <c r="HO7" s="731">
        <v>33</v>
      </c>
      <c r="HP7" s="731"/>
      <c r="HQ7" s="731">
        <v>34</v>
      </c>
      <c r="HR7" s="731"/>
      <c r="HS7" s="731">
        <v>35</v>
      </c>
      <c r="HT7" s="731"/>
      <c r="HU7" s="731">
        <v>36</v>
      </c>
      <c r="HV7" s="731"/>
      <c r="HW7" s="731">
        <v>37</v>
      </c>
      <c r="HX7" s="731"/>
      <c r="HY7" s="731">
        <v>38</v>
      </c>
      <c r="HZ7" s="731"/>
      <c r="IA7" s="731">
        <v>39</v>
      </c>
      <c r="IB7" s="731"/>
      <c r="IC7" s="731">
        <v>40</v>
      </c>
      <c r="ID7" s="731"/>
      <c r="IE7" s="731">
        <v>41</v>
      </c>
      <c r="IF7" s="731"/>
      <c r="IG7" s="731">
        <v>42</v>
      </c>
      <c r="IH7" s="731"/>
      <c r="II7" s="731">
        <v>43</v>
      </c>
      <c r="IJ7" s="731"/>
      <c r="IK7" s="731">
        <v>44</v>
      </c>
      <c r="IL7" s="731"/>
      <c r="IM7" s="731">
        <v>45</v>
      </c>
      <c r="IN7" s="731"/>
      <c r="IO7" s="731">
        <v>46</v>
      </c>
      <c r="IP7" s="731"/>
      <c r="IQ7" s="731">
        <v>47</v>
      </c>
      <c r="IR7" s="731"/>
      <c r="IS7" s="731">
        <v>48</v>
      </c>
      <c r="IT7" s="731"/>
      <c r="IU7" s="731">
        <v>49</v>
      </c>
      <c r="IV7" s="731"/>
      <c r="IW7" s="731">
        <v>50</v>
      </c>
      <c r="IX7" s="731"/>
      <c r="IY7" s="731">
        <v>51</v>
      </c>
      <c r="IZ7" s="731"/>
      <c r="JA7" s="731">
        <v>52</v>
      </c>
      <c r="JB7" s="749"/>
      <c r="JC7" s="745"/>
      <c r="JD7" s="745"/>
      <c r="JE7" s="745"/>
      <c r="JF7" s="745"/>
      <c r="JG7" s="745"/>
      <c r="JH7" s="745"/>
      <c r="JI7" s="745"/>
      <c r="JJ7" s="745"/>
      <c r="JK7" s="745"/>
      <c r="JL7" s="745"/>
      <c r="JM7" s="745"/>
      <c r="JN7" s="745"/>
      <c r="JO7" s="745"/>
      <c r="JP7" s="745"/>
      <c r="JQ7" s="745"/>
      <c r="JR7" s="745"/>
      <c r="JS7" s="745"/>
      <c r="JT7" s="745"/>
      <c r="JU7" s="745"/>
      <c r="JV7" s="745"/>
      <c r="JW7" s="745"/>
      <c r="JX7" s="745"/>
      <c r="JY7" s="745"/>
      <c r="JZ7" s="745"/>
      <c r="KA7" s="745"/>
      <c r="KB7" s="745"/>
      <c r="KC7" s="745"/>
      <c r="KD7" s="745"/>
      <c r="KE7" s="745"/>
      <c r="KF7" s="745"/>
      <c r="KG7" s="745"/>
      <c r="KH7" s="745"/>
      <c r="KI7" s="745"/>
      <c r="KJ7" s="745"/>
      <c r="KK7" s="745"/>
      <c r="KL7" s="745"/>
      <c r="KM7" s="745"/>
      <c r="KN7" s="745"/>
      <c r="KO7" s="745"/>
      <c r="KP7" s="745"/>
      <c r="KQ7" s="745"/>
      <c r="KR7" s="745"/>
      <c r="KS7" s="745"/>
      <c r="KT7" s="745"/>
      <c r="KU7" s="745"/>
      <c r="KV7" s="745"/>
      <c r="KW7" s="745"/>
      <c r="KX7" s="745"/>
    </row>
    <row r="8" spans="1:310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749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6"/>
      <c r="CP8" s="746"/>
      <c r="CQ8" s="746"/>
      <c r="CR8" s="746"/>
      <c r="CS8" s="746"/>
      <c r="CT8" s="746"/>
      <c r="CU8" s="746"/>
      <c r="CV8" s="746"/>
      <c r="CW8" s="746"/>
      <c r="CX8" s="750"/>
      <c r="CY8" s="750"/>
      <c r="CZ8" s="750"/>
      <c r="DA8" s="750"/>
      <c r="DB8" s="750"/>
      <c r="DC8" s="750"/>
      <c r="DD8" s="750"/>
      <c r="DE8" s="750"/>
      <c r="DF8" s="750"/>
      <c r="DG8" s="750"/>
      <c r="DH8" s="750"/>
      <c r="DI8" s="750"/>
      <c r="DJ8" s="750"/>
      <c r="DK8" s="750"/>
      <c r="DL8" s="750"/>
      <c r="DM8" s="750"/>
      <c r="DN8" s="750"/>
      <c r="DO8" s="750"/>
      <c r="DP8" s="750"/>
      <c r="DQ8" s="750"/>
      <c r="DR8" s="750"/>
      <c r="DS8" s="750"/>
      <c r="DT8" s="750"/>
      <c r="DU8" s="750"/>
      <c r="DV8" s="750"/>
      <c r="DW8" s="750"/>
      <c r="DX8" s="750"/>
      <c r="DY8" s="750"/>
      <c r="DZ8" s="750"/>
      <c r="EA8" s="750"/>
      <c r="EB8" s="750"/>
      <c r="EC8" s="750"/>
      <c r="ED8" s="750"/>
      <c r="EE8" s="750"/>
      <c r="EF8" s="750"/>
      <c r="EG8" s="750"/>
      <c r="EH8" s="750"/>
      <c r="EI8" s="750"/>
      <c r="EJ8" s="750"/>
      <c r="EK8" s="750"/>
      <c r="EL8" s="750"/>
      <c r="EM8" s="750"/>
      <c r="EN8" s="750"/>
      <c r="EO8" s="750"/>
      <c r="EP8" s="750"/>
      <c r="EQ8" s="750"/>
      <c r="ER8" s="750"/>
      <c r="ES8" s="750"/>
      <c r="ET8" s="750"/>
      <c r="EU8" s="750"/>
      <c r="EV8" s="750"/>
      <c r="EW8" s="750"/>
      <c r="EX8" s="750"/>
      <c r="EY8" s="750"/>
      <c r="EZ8" s="750"/>
      <c r="FA8" s="750"/>
      <c r="FB8" s="751"/>
      <c r="FD8" s="750"/>
      <c r="FE8" s="750"/>
      <c r="FF8" s="750"/>
      <c r="FG8" s="750"/>
      <c r="FH8" s="750"/>
      <c r="FI8" s="750"/>
      <c r="FJ8" s="750"/>
      <c r="FK8" s="750"/>
      <c r="FL8" s="750"/>
      <c r="FM8" s="750"/>
      <c r="FN8" s="750"/>
      <c r="FO8" s="750"/>
      <c r="FP8" s="750"/>
      <c r="FQ8" s="750"/>
      <c r="FR8" s="750"/>
      <c r="FS8" s="750"/>
      <c r="FT8" s="750"/>
      <c r="FU8" s="750"/>
      <c r="FV8" s="750"/>
      <c r="FW8" s="750"/>
      <c r="FX8" s="750"/>
      <c r="FY8" s="750"/>
      <c r="FZ8" s="750"/>
      <c r="GA8" s="750"/>
      <c r="GB8" s="750"/>
      <c r="GC8" s="750"/>
      <c r="GD8" s="750"/>
      <c r="GE8" s="750"/>
      <c r="GF8" s="750"/>
      <c r="GG8" s="750"/>
      <c r="GH8" s="750"/>
      <c r="GI8" s="750"/>
      <c r="GJ8" s="750"/>
      <c r="GK8" s="750"/>
      <c r="GL8" s="750"/>
      <c r="GM8" s="750"/>
      <c r="GN8" s="755"/>
      <c r="GO8" s="755"/>
      <c r="JA8" s="750"/>
      <c r="JB8" s="751"/>
    </row>
    <row r="9" spans="1:310" s="447" customFormat="1" ht="20.100000000000001" customHeight="1">
      <c r="B9" s="824" t="s">
        <v>87</v>
      </c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8">
        <f>Übersicht!$O$31</f>
        <v>0</v>
      </c>
      <c r="O9" s="829"/>
      <c r="P9" s="829"/>
      <c r="Q9" s="829"/>
      <c r="R9" s="829"/>
      <c r="S9" s="830"/>
      <c r="T9" s="712"/>
      <c r="U9" s="736"/>
      <c r="V9" s="737"/>
      <c r="W9" s="736"/>
      <c r="X9" s="737"/>
      <c r="Y9" s="736"/>
      <c r="Z9" s="737"/>
      <c r="AA9" s="736"/>
      <c r="AB9" s="737"/>
      <c r="AC9" s="736"/>
      <c r="AD9" s="737"/>
      <c r="AE9" s="736"/>
      <c r="AF9" s="737"/>
      <c r="AG9" s="736"/>
      <c r="AH9" s="737"/>
      <c r="AI9" s="736"/>
      <c r="AJ9" s="737"/>
      <c r="AK9" s="736"/>
      <c r="AL9" s="737"/>
      <c r="AM9" s="736"/>
      <c r="AN9" s="737"/>
      <c r="AO9" s="736"/>
      <c r="AP9" s="737"/>
      <c r="AQ9" s="736"/>
      <c r="AR9" s="737"/>
      <c r="AS9" s="736"/>
      <c r="AT9" s="737"/>
      <c r="AU9" s="736"/>
      <c r="AV9" s="737"/>
      <c r="AW9" s="736"/>
      <c r="AX9" s="737"/>
      <c r="AY9" s="736"/>
      <c r="AZ9" s="737"/>
      <c r="BA9" s="736"/>
      <c r="BB9" s="751"/>
      <c r="BC9" s="736"/>
      <c r="BD9" s="737"/>
      <c r="BE9" s="736"/>
      <c r="BF9" s="737"/>
      <c r="BG9" s="736"/>
      <c r="BH9" s="737"/>
      <c r="BI9" s="736"/>
      <c r="BJ9" s="737"/>
      <c r="BK9" s="736"/>
      <c r="BL9" s="737"/>
      <c r="BM9" s="736"/>
      <c r="BN9" s="737"/>
      <c r="BO9" s="736"/>
      <c r="BP9" s="737"/>
      <c r="BQ9" s="736"/>
      <c r="BR9" s="737"/>
      <c r="BS9" s="736"/>
      <c r="BT9" s="737"/>
      <c r="BU9" s="736"/>
      <c r="BV9" s="737"/>
      <c r="BW9" s="736"/>
      <c r="BX9" s="737"/>
      <c r="BY9" s="736"/>
      <c r="BZ9" s="737"/>
      <c r="CA9" s="736"/>
      <c r="CB9" s="737"/>
      <c r="CC9" s="736"/>
      <c r="CD9" s="737"/>
      <c r="CE9" s="736"/>
      <c r="CF9" s="737"/>
      <c r="CG9" s="736"/>
      <c r="CH9" s="737"/>
      <c r="CI9" s="736"/>
      <c r="CJ9" s="737"/>
      <c r="CK9" s="736"/>
      <c r="CL9" s="737"/>
      <c r="CM9" s="736"/>
      <c r="CN9" s="737"/>
      <c r="CO9" s="736"/>
      <c r="CP9" s="737"/>
      <c r="CQ9" s="736"/>
      <c r="CR9" s="737"/>
      <c r="CS9" s="736"/>
      <c r="CT9" s="737"/>
      <c r="CU9" s="736"/>
      <c r="CV9" s="737"/>
      <c r="CW9" s="736"/>
      <c r="CX9" s="737"/>
      <c r="CY9" s="736"/>
      <c r="CZ9" s="737"/>
      <c r="DA9" s="736"/>
      <c r="DB9" s="737"/>
      <c r="DC9" s="736"/>
      <c r="DD9" s="737"/>
      <c r="DE9" s="736"/>
      <c r="DF9" s="737"/>
      <c r="DG9" s="736"/>
      <c r="DH9" s="737"/>
      <c r="DI9" s="736"/>
      <c r="DJ9" s="737"/>
      <c r="DK9" s="736"/>
      <c r="DL9" s="737"/>
      <c r="DM9" s="736"/>
      <c r="DN9" s="737"/>
      <c r="DO9" s="736"/>
      <c r="DP9" s="737"/>
      <c r="DQ9" s="736"/>
      <c r="DR9" s="737"/>
      <c r="DS9" s="736"/>
      <c r="DT9" s="737"/>
      <c r="DU9" s="736"/>
      <c r="DV9" s="737"/>
      <c r="DW9" s="736"/>
      <c r="DX9" s="737"/>
      <c r="DY9" s="736"/>
      <c r="DZ9" s="737"/>
      <c r="EA9" s="736"/>
      <c r="EB9" s="737"/>
      <c r="EC9" s="736"/>
      <c r="ED9" s="737"/>
      <c r="EE9" s="736"/>
      <c r="EF9" s="737"/>
      <c r="EG9" s="736"/>
      <c r="EH9" s="737"/>
      <c r="EI9" s="736"/>
      <c r="EJ9" s="737"/>
      <c r="EK9" s="736"/>
      <c r="EL9" s="737"/>
      <c r="EM9" s="736"/>
      <c r="EN9" s="737"/>
      <c r="EO9" s="736"/>
      <c r="EP9" s="737"/>
      <c r="EQ9" s="736"/>
      <c r="ER9" s="737"/>
      <c r="ES9" s="736"/>
      <c r="ET9" s="737"/>
      <c r="EU9" s="736"/>
      <c r="EV9" s="737"/>
      <c r="EW9" s="736"/>
      <c r="EX9" s="737"/>
      <c r="EY9" s="736"/>
      <c r="EZ9" s="737"/>
      <c r="FA9" s="736"/>
      <c r="FB9" s="752"/>
      <c r="FC9" s="743"/>
      <c r="FD9" s="737"/>
      <c r="FE9" s="736"/>
      <c r="FF9" s="737"/>
      <c r="FG9" s="736"/>
      <c r="FH9" s="737"/>
      <c r="FI9" s="736"/>
      <c r="FJ9" s="737"/>
      <c r="FK9" s="736"/>
      <c r="FL9" s="737"/>
      <c r="FM9" s="736"/>
      <c r="FN9" s="737"/>
      <c r="FO9" s="736"/>
      <c r="FP9" s="737"/>
      <c r="FQ9" s="736"/>
      <c r="FR9" s="737"/>
      <c r="FS9" s="736"/>
      <c r="FT9" s="737"/>
      <c r="FU9" s="736"/>
      <c r="FV9" s="737"/>
      <c r="FW9" s="736"/>
      <c r="FX9" s="737"/>
      <c r="FY9" s="736"/>
      <c r="FZ9" s="737"/>
      <c r="GA9" s="736"/>
      <c r="GB9" s="737"/>
      <c r="GC9" s="736"/>
      <c r="GD9" s="737"/>
      <c r="GE9" s="736"/>
      <c r="GF9" s="737"/>
      <c r="GG9" s="736"/>
      <c r="GH9" s="737"/>
      <c r="GI9" s="736"/>
      <c r="GJ9" s="737"/>
      <c r="GK9" s="736"/>
      <c r="GL9" s="737"/>
      <c r="GM9" s="736"/>
      <c r="GN9" s="737"/>
      <c r="GO9" s="736"/>
      <c r="GP9" s="737"/>
      <c r="GQ9" s="736"/>
      <c r="GR9" s="737"/>
      <c r="GS9" s="736"/>
      <c r="GT9" s="737"/>
      <c r="GU9" s="736"/>
      <c r="GV9" s="737"/>
      <c r="GW9" s="736"/>
      <c r="GX9" s="737"/>
      <c r="GY9" s="736"/>
      <c r="GZ9" s="737"/>
      <c r="HA9" s="736"/>
      <c r="HB9" s="737"/>
      <c r="HC9" s="736"/>
      <c r="HD9" s="737"/>
      <c r="HE9" s="736"/>
      <c r="HF9" s="737"/>
      <c r="HG9" s="736"/>
      <c r="HH9" s="737"/>
      <c r="HI9" s="736"/>
      <c r="HJ9" s="737"/>
      <c r="HK9" s="736"/>
      <c r="HL9" s="737"/>
      <c r="HM9" s="736"/>
      <c r="HN9" s="737"/>
      <c r="HO9" s="736"/>
      <c r="HP9" s="737"/>
      <c r="HQ9" s="736"/>
      <c r="HR9" s="737"/>
      <c r="HS9" s="736"/>
      <c r="HT9" s="737"/>
      <c r="HU9" s="736"/>
      <c r="HV9" s="737"/>
      <c r="HW9" s="736"/>
      <c r="HX9" s="737"/>
      <c r="HY9" s="736"/>
      <c r="HZ9" s="737"/>
      <c r="IA9" s="736"/>
      <c r="IB9" s="737"/>
      <c r="IC9" s="736"/>
      <c r="ID9" s="737"/>
      <c r="IE9" s="736"/>
      <c r="IF9" s="737"/>
      <c r="IG9" s="736"/>
      <c r="IH9" s="737"/>
      <c r="II9" s="736"/>
      <c r="IJ9" s="737"/>
      <c r="IK9" s="736"/>
      <c r="IL9" s="737"/>
      <c r="IM9" s="736"/>
      <c r="IN9" s="737"/>
      <c r="IO9" s="736"/>
      <c r="IP9" s="737"/>
      <c r="IQ9" s="736"/>
      <c r="IR9" s="737"/>
      <c r="IS9" s="736"/>
      <c r="IT9" s="737"/>
      <c r="IU9" s="736"/>
      <c r="IV9" s="737"/>
      <c r="IW9" s="736"/>
      <c r="IX9" s="737"/>
      <c r="IY9" s="736"/>
      <c r="IZ9" s="737"/>
      <c r="JA9" s="736"/>
      <c r="JB9" s="752"/>
    </row>
    <row r="10" spans="1:310" s="447" customFormat="1" ht="20.100000000000001" customHeight="1" collapsed="1">
      <c r="B10" s="825" t="s">
        <v>258</v>
      </c>
      <c r="C10" s="826"/>
      <c r="D10" s="826"/>
      <c r="E10" s="826"/>
      <c r="F10" s="826"/>
      <c r="G10" s="826"/>
      <c r="H10" s="826"/>
      <c r="I10" s="826"/>
      <c r="J10" s="826"/>
      <c r="K10" s="826"/>
      <c r="L10" s="826"/>
      <c r="M10" s="827"/>
      <c r="N10" s="831">
        <f>Grafik!H6</f>
        <v>0</v>
      </c>
      <c r="O10" s="832"/>
      <c r="P10" s="832"/>
      <c r="Q10" s="832"/>
      <c r="R10" s="832"/>
      <c r="S10" s="833"/>
      <c r="T10" s="497"/>
      <c r="U10" s="736"/>
      <c r="V10" s="737"/>
      <c r="W10" s="736"/>
      <c r="X10" s="737"/>
      <c r="Y10" s="736"/>
      <c r="Z10" s="737"/>
      <c r="AA10" s="736"/>
      <c r="AB10" s="737"/>
      <c r="AC10" s="736"/>
      <c r="AD10" s="737"/>
      <c r="AE10" s="736"/>
      <c r="AF10" s="737"/>
      <c r="AG10" s="736"/>
      <c r="AH10" s="737"/>
      <c r="AI10" s="736"/>
      <c r="AJ10" s="737"/>
      <c r="AK10" s="736"/>
      <c r="AL10" s="737"/>
      <c r="AM10" s="736"/>
      <c r="AN10" s="737"/>
      <c r="AO10" s="736"/>
      <c r="AP10" s="737"/>
      <c r="AQ10" s="736"/>
      <c r="AR10" s="737"/>
      <c r="AS10" s="736"/>
      <c r="AT10" s="737"/>
      <c r="AU10" s="736"/>
      <c r="AV10" s="737"/>
      <c r="AW10" s="736"/>
      <c r="AX10" s="737"/>
      <c r="AY10" s="736"/>
      <c r="AZ10" s="737"/>
      <c r="BA10" s="736"/>
      <c r="BB10" s="752"/>
      <c r="BC10" s="736"/>
      <c r="BD10" s="737"/>
      <c r="BE10" s="736"/>
      <c r="BF10" s="737"/>
      <c r="BG10" s="736"/>
      <c r="BH10" s="737"/>
      <c r="BI10" s="736"/>
      <c r="BJ10" s="737"/>
      <c r="BK10" s="736"/>
      <c r="BL10" s="737"/>
      <c r="BM10" s="736"/>
      <c r="BN10" s="737"/>
      <c r="BO10" s="736"/>
      <c r="BP10" s="737"/>
      <c r="BQ10" s="736"/>
      <c r="BR10" s="737"/>
      <c r="BS10" s="736"/>
      <c r="BT10" s="737"/>
      <c r="BU10" s="736"/>
      <c r="BV10" s="737"/>
      <c r="BW10" s="736"/>
      <c r="BX10" s="737"/>
      <c r="BY10" s="736"/>
      <c r="BZ10" s="737"/>
      <c r="CA10" s="736"/>
      <c r="CB10" s="737"/>
      <c r="CC10" s="736"/>
      <c r="CD10" s="737"/>
      <c r="CE10" s="736"/>
      <c r="CF10" s="737"/>
      <c r="CG10" s="736"/>
      <c r="CH10" s="737"/>
      <c r="CI10" s="736"/>
      <c r="CJ10" s="737"/>
      <c r="CK10" s="736"/>
      <c r="CL10" s="737"/>
      <c r="CM10" s="736"/>
      <c r="CN10" s="737"/>
      <c r="CO10" s="736"/>
      <c r="CP10" s="737"/>
      <c r="CQ10" s="736"/>
      <c r="CR10" s="737"/>
      <c r="CS10" s="736"/>
      <c r="CT10" s="737"/>
      <c r="CU10" s="736"/>
      <c r="CV10" s="737"/>
      <c r="CW10" s="736"/>
      <c r="CX10" s="737"/>
      <c r="CY10" s="736"/>
      <c r="CZ10" s="737"/>
      <c r="DA10" s="736"/>
      <c r="DB10" s="737"/>
      <c r="DC10" s="736"/>
      <c r="DD10" s="737"/>
      <c r="DE10" s="736"/>
      <c r="DF10" s="737"/>
      <c r="DG10" s="736"/>
      <c r="DH10" s="737"/>
      <c r="DI10" s="736"/>
      <c r="DJ10" s="737"/>
      <c r="DK10" s="736"/>
      <c r="DL10" s="737"/>
      <c r="DM10" s="736"/>
      <c r="DN10" s="737"/>
      <c r="DO10" s="736"/>
      <c r="DP10" s="737"/>
      <c r="DQ10" s="736"/>
      <c r="DR10" s="737"/>
      <c r="DS10" s="736"/>
      <c r="DT10" s="737"/>
      <c r="DU10" s="736"/>
      <c r="DV10" s="737"/>
      <c r="DW10" s="736"/>
      <c r="DX10" s="737"/>
      <c r="DY10" s="736"/>
      <c r="DZ10" s="737"/>
      <c r="EA10" s="736"/>
      <c r="EB10" s="737"/>
      <c r="EC10" s="736"/>
      <c r="ED10" s="737"/>
      <c r="EE10" s="736"/>
      <c r="EF10" s="737"/>
      <c r="EG10" s="736"/>
      <c r="EH10" s="737"/>
      <c r="EI10" s="736"/>
      <c r="EJ10" s="737"/>
      <c r="EK10" s="736"/>
      <c r="EL10" s="737"/>
      <c r="EM10" s="736"/>
      <c r="EN10" s="737"/>
      <c r="EO10" s="736"/>
      <c r="EP10" s="737"/>
      <c r="EQ10" s="736"/>
      <c r="ER10" s="737"/>
      <c r="ES10" s="736"/>
      <c r="ET10" s="737"/>
      <c r="EU10" s="736"/>
      <c r="EV10" s="737"/>
      <c r="EW10" s="736"/>
      <c r="EX10" s="737"/>
      <c r="EY10" s="736"/>
      <c r="EZ10" s="737"/>
      <c r="FA10" s="736"/>
      <c r="FB10" s="752"/>
      <c r="FC10" s="743"/>
      <c r="FD10" s="737"/>
      <c r="FE10" s="736"/>
      <c r="FF10" s="737"/>
      <c r="FG10" s="736"/>
      <c r="FH10" s="737"/>
      <c r="FI10" s="736"/>
      <c r="FJ10" s="737"/>
      <c r="FK10" s="736"/>
      <c r="FL10" s="737"/>
      <c r="FM10" s="736"/>
      <c r="FN10" s="737"/>
      <c r="FO10" s="736"/>
      <c r="FP10" s="737"/>
      <c r="FQ10" s="736"/>
      <c r="FR10" s="737"/>
      <c r="FS10" s="736"/>
      <c r="FT10" s="737"/>
      <c r="FU10" s="736"/>
      <c r="FV10" s="737"/>
      <c r="FW10" s="736"/>
      <c r="FX10" s="737"/>
      <c r="FY10" s="736"/>
      <c r="FZ10" s="737"/>
      <c r="GA10" s="736"/>
      <c r="GB10" s="737"/>
      <c r="GC10" s="736"/>
      <c r="GD10" s="737"/>
      <c r="GE10" s="736"/>
      <c r="GF10" s="737"/>
      <c r="GG10" s="736"/>
      <c r="GH10" s="737"/>
      <c r="GI10" s="736"/>
      <c r="GJ10" s="737"/>
      <c r="GK10" s="736"/>
      <c r="GL10" s="737"/>
      <c r="GM10" s="736"/>
      <c r="GN10" s="737"/>
      <c r="GO10" s="736"/>
      <c r="GP10" s="737"/>
      <c r="GQ10" s="736"/>
      <c r="GR10" s="737"/>
      <c r="GS10" s="736"/>
      <c r="GT10" s="737"/>
      <c r="GU10" s="736"/>
      <c r="GV10" s="737"/>
      <c r="GW10" s="736"/>
      <c r="GX10" s="737"/>
      <c r="GY10" s="736"/>
      <c r="GZ10" s="737"/>
      <c r="HA10" s="736"/>
      <c r="HB10" s="737"/>
      <c r="HC10" s="736"/>
      <c r="HD10" s="737"/>
      <c r="HE10" s="736"/>
      <c r="HF10" s="737"/>
      <c r="HG10" s="736"/>
      <c r="HH10" s="737"/>
      <c r="HI10" s="736"/>
      <c r="HJ10" s="737"/>
      <c r="HK10" s="736"/>
      <c r="HL10" s="737"/>
      <c r="HM10" s="736"/>
      <c r="HN10" s="737"/>
      <c r="HO10" s="736"/>
      <c r="HP10" s="737"/>
      <c r="HQ10" s="736"/>
      <c r="HR10" s="737"/>
      <c r="HS10" s="736"/>
      <c r="HT10" s="737"/>
      <c r="HU10" s="736"/>
      <c r="HV10" s="737"/>
      <c r="HW10" s="736"/>
      <c r="HX10" s="737"/>
      <c r="HY10" s="736"/>
      <c r="HZ10" s="737"/>
      <c r="IA10" s="736"/>
      <c r="IB10" s="737"/>
      <c r="IC10" s="736"/>
      <c r="ID10" s="737"/>
      <c r="IE10" s="736"/>
      <c r="IF10" s="737"/>
      <c r="IG10" s="736"/>
      <c r="IH10" s="737"/>
      <c r="II10" s="736"/>
      <c r="IJ10" s="737"/>
      <c r="IK10" s="736"/>
      <c r="IL10" s="737"/>
      <c r="IM10" s="736"/>
      <c r="IN10" s="737"/>
      <c r="IO10" s="736"/>
      <c r="IP10" s="737"/>
      <c r="IQ10" s="736"/>
      <c r="IR10" s="737"/>
      <c r="IS10" s="736"/>
      <c r="IT10" s="737"/>
      <c r="IU10" s="736"/>
      <c r="IV10" s="737"/>
      <c r="IW10" s="736"/>
      <c r="IX10" s="737"/>
      <c r="IY10" s="736"/>
      <c r="IZ10" s="737"/>
      <c r="JA10" s="736"/>
      <c r="JB10" s="752"/>
    </row>
    <row r="11" spans="1:310" s="447" customFormat="1" ht="20.100000000000001" customHeight="1" collapsed="1">
      <c r="B11" s="825" t="s">
        <v>257</v>
      </c>
      <c r="C11" s="826"/>
      <c r="D11" s="826"/>
      <c r="E11" s="826"/>
      <c r="F11" s="826"/>
      <c r="G11" s="826"/>
      <c r="H11" s="826"/>
      <c r="I11" s="826"/>
      <c r="J11" s="826"/>
      <c r="K11" s="826"/>
      <c r="L11" s="826"/>
      <c r="M11" s="827"/>
      <c r="N11" s="831">
        <f>Grafik!J6</f>
        <v>0</v>
      </c>
      <c r="O11" s="832"/>
      <c r="P11" s="832"/>
      <c r="Q11" s="832"/>
      <c r="R11" s="832"/>
      <c r="S11" s="833"/>
      <c r="T11" s="497"/>
      <c r="U11" s="736"/>
      <c r="V11" s="737"/>
      <c r="W11" s="736"/>
      <c r="X11" s="737"/>
      <c r="Y11" s="736"/>
      <c r="Z11" s="737"/>
      <c r="AA11" s="736"/>
      <c r="AB11" s="737"/>
      <c r="AC11" s="736"/>
      <c r="AD11" s="737"/>
      <c r="AE11" s="736"/>
      <c r="AF11" s="737"/>
      <c r="AG11" s="736"/>
      <c r="AH11" s="737"/>
      <c r="AI11" s="736"/>
      <c r="AJ11" s="737"/>
      <c r="AK11" s="736"/>
      <c r="AL11" s="737"/>
      <c r="AM11" s="736"/>
      <c r="AN11" s="737"/>
      <c r="AO11" s="736"/>
      <c r="AP11" s="737"/>
      <c r="AQ11" s="736"/>
      <c r="AR11" s="737"/>
      <c r="AS11" s="736"/>
      <c r="AT11" s="737"/>
      <c r="AU11" s="736"/>
      <c r="AV11" s="737"/>
      <c r="AW11" s="736"/>
      <c r="AX11" s="737"/>
      <c r="AY11" s="736"/>
      <c r="AZ11" s="737"/>
      <c r="BA11" s="736"/>
      <c r="BB11" s="752"/>
      <c r="BC11" s="736"/>
      <c r="BD11" s="737"/>
      <c r="BE11" s="736"/>
      <c r="BF11" s="737"/>
      <c r="BG11" s="736"/>
      <c r="BH11" s="737"/>
      <c r="BI11" s="736"/>
      <c r="BJ11" s="737"/>
      <c r="BK11" s="736"/>
      <c r="BL11" s="737"/>
      <c r="BM11" s="736"/>
      <c r="BN11" s="737"/>
      <c r="BO11" s="736"/>
      <c r="BP11" s="737"/>
      <c r="BQ11" s="736"/>
      <c r="BR11" s="737"/>
      <c r="BS11" s="736"/>
      <c r="BT11" s="737"/>
      <c r="BU11" s="736"/>
      <c r="BV11" s="737"/>
      <c r="BW11" s="736"/>
      <c r="BX11" s="737"/>
      <c r="BY11" s="736"/>
      <c r="BZ11" s="737"/>
      <c r="CA11" s="736"/>
      <c r="CB11" s="737"/>
      <c r="CC11" s="736"/>
      <c r="CD11" s="737"/>
      <c r="CE11" s="736"/>
      <c r="CF11" s="737"/>
      <c r="CG11" s="736"/>
      <c r="CH11" s="737"/>
      <c r="CI11" s="736"/>
      <c r="CJ11" s="737"/>
      <c r="CK11" s="736"/>
      <c r="CL11" s="737"/>
      <c r="CM11" s="736"/>
      <c r="CN11" s="737"/>
      <c r="CO11" s="736"/>
      <c r="CP11" s="737"/>
      <c r="CQ11" s="736"/>
      <c r="CR11" s="737"/>
      <c r="CS11" s="736"/>
      <c r="CT11" s="737"/>
      <c r="CU11" s="736"/>
      <c r="CV11" s="737"/>
      <c r="CW11" s="736"/>
      <c r="CX11" s="737"/>
      <c r="CY11" s="736"/>
      <c r="CZ11" s="737"/>
      <c r="DA11" s="736"/>
      <c r="DB11" s="737"/>
      <c r="DC11" s="736"/>
      <c r="DD11" s="737"/>
      <c r="DE11" s="736"/>
      <c r="DF11" s="737"/>
      <c r="DG11" s="736"/>
      <c r="DH11" s="737"/>
      <c r="DI11" s="736"/>
      <c r="DJ11" s="737"/>
      <c r="DK11" s="736"/>
      <c r="DL11" s="737"/>
      <c r="DM11" s="736"/>
      <c r="DN11" s="737"/>
      <c r="DO11" s="736"/>
      <c r="DP11" s="737"/>
      <c r="DQ11" s="736"/>
      <c r="DR11" s="737"/>
      <c r="DS11" s="736"/>
      <c r="DT11" s="737"/>
      <c r="DU11" s="736"/>
      <c r="DV11" s="737"/>
      <c r="DW11" s="736"/>
      <c r="DX11" s="737"/>
      <c r="DY11" s="736"/>
      <c r="DZ11" s="737"/>
      <c r="EA11" s="736"/>
      <c r="EB11" s="737"/>
      <c r="EC11" s="736"/>
      <c r="ED11" s="737"/>
      <c r="EE11" s="736"/>
      <c r="EF11" s="737"/>
      <c r="EG11" s="736"/>
      <c r="EH11" s="737"/>
      <c r="EI11" s="736"/>
      <c r="EJ11" s="737"/>
      <c r="EK11" s="736"/>
      <c r="EL11" s="737"/>
      <c r="EM11" s="736"/>
      <c r="EN11" s="737"/>
      <c r="EO11" s="736"/>
      <c r="EP11" s="737"/>
      <c r="EQ11" s="736"/>
      <c r="ER11" s="737"/>
      <c r="ES11" s="736"/>
      <c r="ET11" s="737"/>
      <c r="EU11" s="736"/>
      <c r="EV11" s="737"/>
      <c r="EW11" s="736"/>
      <c r="EX11" s="737"/>
      <c r="EY11" s="736"/>
      <c r="EZ11" s="737"/>
      <c r="FA11" s="736"/>
      <c r="FB11" s="752"/>
      <c r="FC11" s="743"/>
      <c r="FD11" s="737"/>
      <c r="FE11" s="736"/>
      <c r="FF11" s="737"/>
      <c r="FG11" s="736"/>
      <c r="FH11" s="737"/>
      <c r="FI11" s="736"/>
      <c r="FJ11" s="737"/>
      <c r="FK11" s="736"/>
      <c r="FL11" s="737"/>
      <c r="FM11" s="736"/>
      <c r="FN11" s="737"/>
      <c r="FO11" s="736"/>
      <c r="FP11" s="737"/>
      <c r="FQ11" s="736"/>
      <c r="FR11" s="737"/>
      <c r="FS11" s="736"/>
      <c r="FT11" s="737"/>
      <c r="FU11" s="736"/>
      <c r="FV11" s="737"/>
      <c r="FW11" s="736"/>
      <c r="FX11" s="737"/>
      <c r="FY11" s="736"/>
      <c r="FZ11" s="737"/>
      <c r="GA11" s="736"/>
      <c r="GB11" s="737"/>
      <c r="GC11" s="736"/>
      <c r="GD11" s="737"/>
      <c r="GE11" s="736"/>
      <c r="GF11" s="737"/>
      <c r="GG11" s="736"/>
      <c r="GH11" s="737"/>
      <c r="GI11" s="736"/>
      <c r="GJ11" s="737"/>
      <c r="GK11" s="736"/>
      <c r="GL11" s="737"/>
      <c r="GM11" s="736"/>
      <c r="GN11" s="737"/>
      <c r="GO11" s="736"/>
      <c r="GP11" s="737"/>
      <c r="GQ11" s="736"/>
      <c r="GR11" s="737"/>
      <c r="GS11" s="736"/>
      <c r="GT11" s="737"/>
      <c r="GU11" s="736"/>
      <c r="GV11" s="737"/>
      <c r="GW11" s="736"/>
      <c r="GX11" s="737"/>
      <c r="GY11" s="736"/>
      <c r="GZ11" s="737"/>
      <c r="HA11" s="736"/>
      <c r="HB11" s="737"/>
      <c r="HC11" s="736"/>
      <c r="HD11" s="737"/>
      <c r="HE11" s="736"/>
      <c r="HF11" s="737"/>
      <c r="HG11" s="736"/>
      <c r="HH11" s="737"/>
      <c r="HI11" s="736"/>
      <c r="HJ11" s="737"/>
      <c r="HK11" s="736"/>
      <c r="HL11" s="737"/>
      <c r="HM11" s="736"/>
      <c r="HN11" s="737"/>
      <c r="HO11" s="736"/>
      <c r="HP11" s="737"/>
      <c r="HQ11" s="736"/>
      <c r="HR11" s="737"/>
      <c r="HS11" s="736"/>
      <c r="HT11" s="737"/>
      <c r="HU11" s="736"/>
      <c r="HV11" s="737"/>
      <c r="HW11" s="736"/>
      <c r="HX11" s="737"/>
      <c r="HY11" s="736"/>
      <c r="HZ11" s="737"/>
      <c r="IA11" s="736"/>
      <c r="IB11" s="737"/>
      <c r="IC11" s="736"/>
      <c r="ID11" s="737"/>
      <c r="IE11" s="736"/>
      <c r="IF11" s="737"/>
      <c r="IG11" s="736"/>
      <c r="IH11" s="737"/>
      <c r="II11" s="736"/>
      <c r="IJ11" s="737"/>
      <c r="IK11" s="736"/>
      <c r="IL11" s="737"/>
      <c r="IM11" s="736"/>
      <c r="IN11" s="737"/>
      <c r="IO11" s="736"/>
      <c r="IP11" s="737"/>
      <c r="IQ11" s="736"/>
      <c r="IR11" s="737"/>
      <c r="IS11" s="736"/>
      <c r="IT11" s="737"/>
      <c r="IU11" s="736"/>
      <c r="IV11" s="737"/>
      <c r="IW11" s="736"/>
      <c r="IX11" s="737"/>
      <c r="IY11" s="736"/>
      <c r="IZ11" s="737"/>
      <c r="JA11" s="736"/>
      <c r="JB11" s="752"/>
    </row>
    <row r="12" spans="1:310" s="447" customFormat="1" ht="20.100000000000001" customHeight="1" collapsed="1">
      <c r="B12" s="825" t="s">
        <v>202</v>
      </c>
      <c r="C12" s="826"/>
      <c r="D12" s="826"/>
      <c r="E12" s="826"/>
      <c r="F12" s="826"/>
      <c r="G12" s="826"/>
      <c r="H12" s="826"/>
      <c r="I12" s="826"/>
      <c r="J12" s="826"/>
      <c r="K12" s="826"/>
      <c r="L12" s="826"/>
      <c r="M12" s="827"/>
      <c r="N12" s="838">
        <f>Grafik!$O$6</f>
        <v>0</v>
      </c>
      <c r="O12" s="839"/>
      <c r="P12" s="839"/>
      <c r="Q12" s="839"/>
      <c r="R12" s="839"/>
      <c r="S12" s="840"/>
      <c r="T12" s="497"/>
      <c r="U12" s="736"/>
      <c r="V12" s="737"/>
      <c r="W12" s="736"/>
      <c r="X12" s="737"/>
      <c r="Y12" s="736"/>
      <c r="Z12" s="737"/>
      <c r="AA12" s="736"/>
      <c r="AB12" s="737"/>
      <c r="AC12" s="736"/>
      <c r="AD12" s="737"/>
      <c r="AE12" s="736"/>
      <c r="AF12" s="737"/>
      <c r="AG12" s="736"/>
      <c r="AH12" s="737"/>
      <c r="AI12" s="736"/>
      <c r="AJ12" s="737"/>
      <c r="AK12" s="736"/>
      <c r="AL12" s="737"/>
      <c r="AM12" s="736"/>
      <c r="AN12" s="737"/>
      <c r="AO12" s="736"/>
      <c r="AP12" s="737"/>
      <c r="AQ12" s="736"/>
      <c r="AR12" s="737"/>
      <c r="AS12" s="736"/>
      <c r="AT12" s="737"/>
      <c r="AU12" s="736"/>
      <c r="AV12" s="737"/>
      <c r="AW12" s="736"/>
      <c r="AX12" s="737"/>
      <c r="AY12" s="736"/>
      <c r="AZ12" s="737"/>
      <c r="BA12" s="736"/>
      <c r="BB12" s="752"/>
      <c r="BC12" s="736"/>
      <c r="BD12" s="737"/>
      <c r="BE12" s="736"/>
      <c r="BF12" s="737"/>
      <c r="BG12" s="736"/>
      <c r="BH12" s="737"/>
      <c r="BI12" s="736"/>
      <c r="BJ12" s="737"/>
      <c r="BK12" s="736"/>
      <c r="BL12" s="737"/>
      <c r="BM12" s="736"/>
      <c r="BN12" s="737"/>
      <c r="BO12" s="736"/>
      <c r="BP12" s="737"/>
      <c r="BQ12" s="736"/>
      <c r="BR12" s="737"/>
      <c r="BS12" s="736"/>
      <c r="BT12" s="737"/>
      <c r="BU12" s="736"/>
      <c r="BV12" s="737"/>
      <c r="BW12" s="736"/>
      <c r="BX12" s="737"/>
      <c r="BY12" s="736"/>
      <c r="BZ12" s="737"/>
      <c r="CA12" s="736"/>
      <c r="CB12" s="737"/>
      <c r="CC12" s="736"/>
      <c r="CD12" s="737"/>
      <c r="CE12" s="736"/>
      <c r="CF12" s="737"/>
      <c r="CG12" s="736"/>
      <c r="CH12" s="737"/>
      <c r="CI12" s="736"/>
      <c r="CJ12" s="737"/>
      <c r="CK12" s="736"/>
      <c r="CL12" s="737"/>
      <c r="CM12" s="736"/>
      <c r="CN12" s="737"/>
      <c r="CO12" s="736"/>
      <c r="CP12" s="737"/>
      <c r="CQ12" s="736"/>
      <c r="CR12" s="737"/>
      <c r="CS12" s="736"/>
      <c r="CT12" s="737"/>
      <c r="CU12" s="736"/>
      <c r="CV12" s="737"/>
      <c r="CW12" s="736"/>
      <c r="CX12" s="737"/>
      <c r="CY12" s="736"/>
      <c r="CZ12" s="737"/>
      <c r="DA12" s="736"/>
      <c r="DB12" s="737"/>
      <c r="DC12" s="736"/>
      <c r="DD12" s="737"/>
      <c r="DE12" s="736"/>
      <c r="DF12" s="737"/>
      <c r="DG12" s="736"/>
      <c r="DH12" s="737"/>
      <c r="DI12" s="736"/>
      <c r="DJ12" s="737"/>
      <c r="DK12" s="736"/>
      <c r="DL12" s="737"/>
      <c r="DM12" s="736"/>
      <c r="DN12" s="737"/>
      <c r="DO12" s="736"/>
      <c r="DP12" s="737"/>
      <c r="DQ12" s="736"/>
      <c r="DR12" s="737"/>
      <c r="DS12" s="736"/>
      <c r="DT12" s="737"/>
      <c r="DU12" s="736"/>
      <c r="DV12" s="737"/>
      <c r="DW12" s="736"/>
      <c r="DX12" s="737"/>
      <c r="DY12" s="736"/>
      <c r="DZ12" s="737"/>
      <c r="EA12" s="736"/>
      <c r="EB12" s="737"/>
      <c r="EC12" s="736"/>
      <c r="ED12" s="737"/>
      <c r="EE12" s="736"/>
      <c r="EF12" s="737"/>
      <c r="EG12" s="736"/>
      <c r="EH12" s="737"/>
      <c r="EI12" s="736"/>
      <c r="EJ12" s="737"/>
      <c r="EK12" s="736"/>
      <c r="EL12" s="737"/>
      <c r="EM12" s="736"/>
      <c r="EN12" s="737"/>
      <c r="EO12" s="736"/>
      <c r="EP12" s="737"/>
      <c r="EQ12" s="736"/>
      <c r="ER12" s="737"/>
      <c r="ES12" s="736"/>
      <c r="ET12" s="737"/>
      <c r="EU12" s="736"/>
      <c r="EV12" s="737"/>
      <c r="EW12" s="736"/>
      <c r="EX12" s="737"/>
      <c r="EY12" s="736"/>
      <c r="EZ12" s="737"/>
      <c r="FA12" s="736"/>
      <c r="FB12" s="752"/>
      <c r="FC12" s="743"/>
      <c r="FD12" s="737"/>
      <c r="FE12" s="736"/>
      <c r="FF12" s="737"/>
      <c r="FG12" s="736"/>
      <c r="FH12" s="737"/>
      <c r="FI12" s="736"/>
      <c r="FJ12" s="737"/>
      <c r="FK12" s="736"/>
      <c r="FL12" s="737"/>
      <c r="FM12" s="736"/>
      <c r="FN12" s="737"/>
      <c r="FO12" s="736"/>
      <c r="FP12" s="737"/>
      <c r="FQ12" s="736"/>
      <c r="FR12" s="737"/>
      <c r="FS12" s="736"/>
      <c r="FT12" s="737"/>
      <c r="FU12" s="736"/>
      <c r="FV12" s="737"/>
      <c r="FW12" s="736"/>
      <c r="FX12" s="737"/>
      <c r="FY12" s="736"/>
      <c r="FZ12" s="737"/>
      <c r="GA12" s="736"/>
      <c r="GB12" s="737"/>
      <c r="GC12" s="736"/>
      <c r="GD12" s="737"/>
      <c r="GE12" s="736"/>
      <c r="GF12" s="737"/>
      <c r="GG12" s="736"/>
      <c r="GH12" s="737"/>
      <c r="GI12" s="736"/>
      <c r="GJ12" s="737"/>
      <c r="GK12" s="736"/>
      <c r="GL12" s="737"/>
      <c r="GM12" s="736"/>
      <c r="GN12" s="737"/>
      <c r="GO12" s="736"/>
      <c r="GP12" s="737"/>
      <c r="GQ12" s="736"/>
      <c r="GR12" s="737"/>
      <c r="GS12" s="736"/>
      <c r="GT12" s="737"/>
      <c r="GU12" s="736"/>
      <c r="GV12" s="737"/>
      <c r="GW12" s="736"/>
      <c r="GX12" s="737"/>
      <c r="GY12" s="736"/>
      <c r="GZ12" s="737"/>
      <c r="HA12" s="736"/>
      <c r="HB12" s="737"/>
      <c r="HC12" s="736"/>
      <c r="HD12" s="737"/>
      <c r="HE12" s="736"/>
      <c r="HF12" s="737"/>
      <c r="HG12" s="736"/>
      <c r="HH12" s="737"/>
      <c r="HI12" s="736"/>
      <c r="HJ12" s="737"/>
      <c r="HK12" s="736"/>
      <c r="HL12" s="737"/>
      <c r="HM12" s="736"/>
      <c r="HN12" s="737"/>
      <c r="HO12" s="736"/>
      <c r="HP12" s="737"/>
      <c r="HQ12" s="736"/>
      <c r="HR12" s="737"/>
      <c r="HS12" s="736"/>
      <c r="HT12" s="737"/>
      <c r="HU12" s="736"/>
      <c r="HV12" s="737"/>
      <c r="HW12" s="736"/>
      <c r="HX12" s="737"/>
      <c r="HY12" s="736"/>
      <c r="HZ12" s="737"/>
      <c r="IA12" s="736"/>
      <c r="IB12" s="737"/>
      <c r="IC12" s="736"/>
      <c r="ID12" s="737"/>
      <c r="IE12" s="736"/>
      <c r="IF12" s="737"/>
      <c r="IG12" s="736"/>
      <c r="IH12" s="737"/>
      <c r="II12" s="736"/>
      <c r="IJ12" s="737"/>
      <c r="IK12" s="736"/>
      <c r="IL12" s="737"/>
      <c r="IM12" s="736"/>
      <c r="IN12" s="737"/>
      <c r="IO12" s="736"/>
      <c r="IP12" s="737"/>
      <c r="IQ12" s="736"/>
      <c r="IR12" s="737"/>
      <c r="IS12" s="736"/>
      <c r="IT12" s="737"/>
      <c r="IU12" s="736"/>
      <c r="IV12" s="737"/>
      <c r="IW12" s="736"/>
      <c r="IX12" s="737"/>
      <c r="IY12" s="736"/>
      <c r="IZ12" s="737"/>
      <c r="JA12" s="736"/>
      <c r="JB12" s="752"/>
    </row>
    <row r="13" spans="1:310" ht="20.100000000000001" customHeight="1" collapsed="1">
      <c r="A13" s="447"/>
      <c r="B13" s="825" t="s">
        <v>94</v>
      </c>
      <c r="C13" s="826"/>
      <c r="D13" s="826"/>
      <c r="E13" s="826"/>
      <c r="F13" s="826"/>
      <c r="G13" s="826"/>
      <c r="H13" s="826"/>
      <c r="I13" s="826"/>
      <c r="J13" s="826"/>
      <c r="K13" s="826"/>
      <c r="L13" s="826"/>
      <c r="M13" s="827"/>
      <c r="N13" s="831">
        <f>Grafik!$M$7</f>
        <v>0</v>
      </c>
      <c r="O13" s="832"/>
      <c r="P13" s="832"/>
      <c r="Q13" s="832"/>
      <c r="R13" s="832"/>
      <c r="S13" s="833"/>
      <c r="T13" s="497"/>
      <c r="U13" s="736"/>
      <c r="V13" s="737"/>
      <c r="W13" s="736"/>
      <c r="X13" s="737"/>
      <c r="Y13" s="736"/>
      <c r="Z13" s="737"/>
      <c r="AA13" s="736"/>
      <c r="AB13" s="737"/>
      <c r="AC13" s="736"/>
      <c r="AD13" s="737"/>
      <c r="AE13" s="736"/>
      <c r="AF13" s="737"/>
      <c r="AG13" s="736"/>
      <c r="AH13" s="737"/>
      <c r="AI13" s="736"/>
      <c r="AJ13" s="737"/>
      <c r="AK13" s="736"/>
      <c r="AL13" s="737"/>
      <c r="AM13" s="736"/>
      <c r="AN13" s="737"/>
      <c r="AO13" s="736"/>
      <c r="AP13" s="737"/>
      <c r="AQ13" s="736"/>
      <c r="AR13" s="737"/>
      <c r="AS13" s="736"/>
      <c r="AT13" s="737"/>
      <c r="AU13" s="736"/>
      <c r="AV13" s="737"/>
      <c r="AW13" s="736"/>
      <c r="AX13" s="737"/>
      <c r="AY13" s="736"/>
      <c r="AZ13" s="737"/>
      <c r="BA13" s="736"/>
      <c r="BB13" s="752"/>
      <c r="BC13" s="736"/>
      <c r="BD13" s="737"/>
      <c r="BE13" s="736"/>
      <c r="BF13" s="737"/>
      <c r="BG13" s="736"/>
      <c r="BH13" s="737"/>
      <c r="BI13" s="736"/>
      <c r="BJ13" s="737"/>
      <c r="BK13" s="736"/>
      <c r="BL13" s="737"/>
      <c r="BM13" s="736"/>
      <c r="BN13" s="737"/>
      <c r="BO13" s="736"/>
      <c r="BP13" s="737"/>
      <c r="BQ13" s="736"/>
      <c r="BR13" s="737"/>
      <c r="BS13" s="736"/>
      <c r="BT13" s="737"/>
      <c r="BU13" s="736"/>
      <c r="BV13" s="737"/>
      <c r="BW13" s="736"/>
      <c r="BX13" s="737"/>
      <c r="BY13" s="736"/>
      <c r="BZ13" s="737"/>
      <c r="CA13" s="736"/>
      <c r="CB13" s="737"/>
      <c r="CC13" s="736"/>
      <c r="CD13" s="737"/>
      <c r="CE13" s="736"/>
      <c r="CF13" s="737"/>
      <c r="CG13" s="736"/>
      <c r="CH13" s="737"/>
      <c r="CI13" s="736"/>
      <c r="CJ13" s="737"/>
      <c r="CK13" s="736"/>
      <c r="CL13" s="737"/>
      <c r="CM13" s="736"/>
      <c r="CN13" s="737"/>
      <c r="CO13" s="736"/>
      <c r="CP13" s="737"/>
      <c r="CQ13" s="736"/>
      <c r="CR13" s="737"/>
      <c r="CS13" s="736"/>
      <c r="CT13" s="737"/>
      <c r="CU13" s="736"/>
      <c r="CV13" s="737"/>
      <c r="CW13" s="736"/>
      <c r="CX13" s="737"/>
      <c r="CY13" s="736"/>
      <c r="CZ13" s="737"/>
      <c r="DA13" s="736"/>
      <c r="DB13" s="737"/>
      <c r="DC13" s="736"/>
      <c r="DD13" s="737"/>
      <c r="DE13" s="736"/>
      <c r="DF13" s="737"/>
      <c r="DG13" s="736"/>
      <c r="DH13" s="737"/>
      <c r="DI13" s="736"/>
      <c r="DJ13" s="737"/>
      <c r="DK13" s="736"/>
      <c r="DL13" s="737"/>
      <c r="DM13" s="736"/>
      <c r="DN13" s="737"/>
      <c r="DO13" s="736"/>
      <c r="DP13" s="737"/>
      <c r="DQ13" s="736"/>
      <c r="DR13" s="737"/>
      <c r="DS13" s="736"/>
      <c r="DT13" s="737"/>
      <c r="DU13" s="736"/>
      <c r="DV13" s="737"/>
      <c r="DW13" s="736"/>
      <c r="DX13" s="737"/>
      <c r="DY13" s="736"/>
      <c r="DZ13" s="737"/>
      <c r="EA13" s="736"/>
      <c r="EB13" s="737"/>
      <c r="EC13" s="736"/>
      <c r="ED13" s="737"/>
      <c r="EE13" s="736"/>
      <c r="EF13" s="737"/>
      <c r="EG13" s="736"/>
      <c r="EH13" s="737"/>
      <c r="EI13" s="736"/>
      <c r="EJ13" s="737"/>
      <c r="EK13" s="736"/>
      <c r="EL13" s="737"/>
      <c r="EM13" s="736"/>
      <c r="EN13" s="737"/>
      <c r="EO13" s="736"/>
      <c r="EP13" s="737"/>
      <c r="EQ13" s="736"/>
      <c r="ER13" s="737"/>
      <c r="ES13" s="736"/>
      <c r="ET13" s="737"/>
      <c r="EU13" s="736"/>
      <c r="EV13" s="737"/>
      <c r="EW13" s="736"/>
      <c r="EX13" s="737"/>
      <c r="EY13" s="736"/>
      <c r="EZ13" s="737"/>
      <c r="FA13" s="736"/>
      <c r="FB13" s="752"/>
      <c r="FC13" s="743"/>
      <c r="FD13" s="737"/>
      <c r="FE13" s="736"/>
      <c r="FF13" s="737"/>
      <c r="FG13" s="736"/>
      <c r="FH13" s="737"/>
      <c r="FI13" s="736"/>
      <c r="FJ13" s="737"/>
      <c r="FK13" s="736"/>
      <c r="FL13" s="737"/>
      <c r="FM13" s="736"/>
      <c r="FN13" s="737"/>
      <c r="FO13" s="736"/>
      <c r="FP13" s="737"/>
      <c r="FQ13" s="736"/>
      <c r="FR13" s="737"/>
      <c r="FS13" s="736"/>
      <c r="FT13" s="737"/>
      <c r="FU13" s="736"/>
      <c r="FV13" s="737"/>
      <c r="FW13" s="736"/>
      <c r="FX13" s="737"/>
      <c r="FY13" s="736"/>
      <c r="FZ13" s="737"/>
      <c r="GA13" s="736"/>
      <c r="GB13" s="737"/>
      <c r="GC13" s="736"/>
      <c r="GD13" s="737"/>
      <c r="GE13" s="736"/>
      <c r="GF13" s="737"/>
      <c r="GG13" s="736"/>
      <c r="GH13" s="737"/>
      <c r="GI13" s="736"/>
      <c r="GJ13" s="737"/>
      <c r="GK13" s="736"/>
      <c r="GL13" s="737"/>
      <c r="GM13" s="736"/>
      <c r="GN13" s="737"/>
      <c r="GO13" s="736"/>
      <c r="GP13" s="737"/>
      <c r="GQ13" s="736"/>
      <c r="GR13" s="737"/>
      <c r="GS13" s="736"/>
      <c r="GT13" s="737"/>
      <c r="GU13" s="736"/>
      <c r="GV13" s="737"/>
      <c r="GW13" s="736"/>
      <c r="GX13" s="737"/>
      <c r="GY13" s="736"/>
      <c r="GZ13" s="737"/>
      <c r="HA13" s="736"/>
      <c r="HB13" s="737"/>
      <c r="HC13" s="736"/>
      <c r="HD13" s="737"/>
      <c r="HE13" s="736"/>
      <c r="HF13" s="737"/>
      <c r="HG13" s="736"/>
      <c r="HH13" s="737"/>
      <c r="HI13" s="736"/>
      <c r="HJ13" s="737"/>
      <c r="HK13" s="736"/>
      <c r="HL13" s="737"/>
      <c r="HM13" s="736"/>
      <c r="HN13" s="737"/>
      <c r="HO13" s="736"/>
      <c r="HP13" s="737"/>
      <c r="HQ13" s="736"/>
      <c r="HR13" s="737"/>
      <c r="HS13" s="736"/>
      <c r="HT13" s="737"/>
      <c r="HU13" s="736"/>
      <c r="HV13" s="737"/>
      <c r="HW13" s="736"/>
      <c r="HX13" s="737"/>
      <c r="HY13" s="736"/>
      <c r="HZ13" s="737"/>
      <c r="IA13" s="736"/>
      <c r="IB13" s="737"/>
      <c r="IC13" s="736"/>
      <c r="ID13" s="737"/>
      <c r="IE13" s="736"/>
      <c r="IF13" s="737"/>
      <c r="IG13" s="736"/>
      <c r="IH13" s="737"/>
      <c r="II13" s="736"/>
      <c r="IJ13" s="737"/>
      <c r="IK13" s="736"/>
      <c r="IL13" s="737"/>
      <c r="IM13" s="736"/>
      <c r="IN13" s="737"/>
      <c r="IO13" s="736"/>
      <c r="IP13" s="737"/>
      <c r="IQ13" s="736"/>
      <c r="IR13" s="737"/>
      <c r="IS13" s="736"/>
      <c r="IT13" s="737"/>
      <c r="IU13" s="736"/>
      <c r="IV13" s="737"/>
      <c r="IW13" s="736"/>
      <c r="IX13" s="737"/>
      <c r="IY13" s="736"/>
      <c r="IZ13" s="737"/>
      <c r="JA13" s="736"/>
      <c r="JB13" s="752"/>
    </row>
    <row r="14" spans="1:310" ht="20.100000000000001" customHeight="1" collapsed="1">
      <c r="A14" s="447"/>
      <c r="B14" s="825" t="s">
        <v>203</v>
      </c>
      <c r="C14" s="826"/>
      <c r="D14" s="826"/>
      <c r="E14" s="826"/>
      <c r="F14" s="826"/>
      <c r="G14" s="826"/>
      <c r="H14" s="826"/>
      <c r="I14" s="826"/>
      <c r="J14" s="826"/>
      <c r="K14" s="826"/>
      <c r="L14" s="826"/>
      <c r="M14" s="827"/>
      <c r="N14" s="831">
        <f>Grafik!$M$6</f>
        <v>0</v>
      </c>
      <c r="O14" s="832"/>
      <c r="P14" s="832"/>
      <c r="Q14" s="832"/>
      <c r="R14" s="832"/>
      <c r="S14" s="833"/>
      <c r="T14" s="497"/>
      <c r="U14" s="736"/>
      <c r="V14" s="737"/>
      <c r="W14" s="736"/>
      <c r="X14" s="737"/>
      <c r="Y14" s="736"/>
      <c r="Z14" s="737"/>
      <c r="AA14" s="736"/>
      <c r="AB14" s="737"/>
      <c r="AC14" s="736"/>
      <c r="AD14" s="737"/>
      <c r="AE14" s="736"/>
      <c r="AF14" s="737"/>
      <c r="AG14" s="736"/>
      <c r="AH14" s="737"/>
      <c r="AI14" s="736"/>
      <c r="AJ14" s="737"/>
      <c r="AK14" s="736"/>
      <c r="AL14" s="737"/>
      <c r="AM14" s="736"/>
      <c r="AN14" s="737"/>
      <c r="AO14" s="736"/>
      <c r="AP14" s="737"/>
      <c r="AQ14" s="736"/>
      <c r="AR14" s="737"/>
      <c r="AS14" s="736"/>
      <c r="AT14" s="737"/>
      <c r="AU14" s="736"/>
      <c r="AV14" s="737"/>
      <c r="AW14" s="736"/>
      <c r="AX14" s="737"/>
      <c r="AY14" s="736"/>
      <c r="AZ14" s="737"/>
      <c r="BA14" s="736"/>
      <c r="BB14" s="752"/>
      <c r="BC14" s="736"/>
      <c r="BD14" s="737"/>
      <c r="BE14" s="736"/>
      <c r="BF14" s="737"/>
      <c r="BG14" s="736"/>
      <c r="BH14" s="737"/>
      <c r="BI14" s="736"/>
      <c r="BJ14" s="737"/>
      <c r="BK14" s="736"/>
      <c r="BL14" s="737"/>
      <c r="BM14" s="736"/>
      <c r="BN14" s="737"/>
      <c r="BO14" s="736"/>
      <c r="BP14" s="737"/>
      <c r="BQ14" s="736"/>
      <c r="BR14" s="737"/>
      <c r="BS14" s="736"/>
      <c r="BT14" s="737"/>
      <c r="BU14" s="736"/>
      <c r="BV14" s="737"/>
      <c r="BW14" s="736"/>
      <c r="BX14" s="737"/>
      <c r="BY14" s="736"/>
      <c r="BZ14" s="737"/>
      <c r="CA14" s="736"/>
      <c r="CB14" s="737"/>
      <c r="CC14" s="736"/>
      <c r="CD14" s="737"/>
      <c r="CE14" s="736"/>
      <c r="CF14" s="737"/>
      <c r="CG14" s="736"/>
      <c r="CH14" s="737"/>
      <c r="CI14" s="736"/>
      <c r="CJ14" s="737"/>
      <c r="CK14" s="736"/>
      <c r="CL14" s="737"/>
      <c r="CM14" s="736"/>
      <c r="CN14" s="737"/>
      <c r="CO14" s="736"/>
      <c r="CP14" s="737"/>
      <c r="CQ14" s="736"/>
      <c r="CR14" s="737"/>
      <c r="CS14" s="736"/>
      <c r="CT14" s="737"/>
      <c r="CU14" s="736"/>
      <c r="CV14" s="737"/>
      <c r="CW14" s="736"/>
      <c r="CX14" s="737"/>
      <c r="CY14" s="736"/>
      <c r="CZ14" s="737"/>
      <c r="DA14" s="736"/>
      <c r="DB14" s="737"/>
      <c r="DC14" s="736"/>
      <c r="DD14" s="737"/>
      <c r="DE14" s="736"/>
      <c r="DF14" s="737"/>
      <c r="DG14" s="736"/>
      <c r="DH14" s="737"/>
      <c r="DI14" s="736"/>
      <c r="DJ14" s="737"/>
      <c r="DK14" s="736"/>
      <c r="DL14" s="737"/>
      <c r="DM14" s="736"/>
      <c r="DN14" s="737"/>
      <c r="DO14" s="736"/>
      <c r="DP14" s="737"/>
      <c r="DQ14" s="736"/>
      <c r="DR14" s="737"/>
      <c r="DS14" s="736"/>
      <c r="DT14" s="737"/>
      <c r="DU14" s="736"/>
      <c r="DV14" s="737"/>
      <c r="DW14" s="736"/>
      <c r="DX14" s="737"/>
      <c r="DY14" s="736"/>
      <c r="DZ14" s="737"/>
      <c r="EA14" s="736"/>
      <c r="EB14" s="737"/>
      <c r="EC14" s="736"/>
      <c r="ED14" s="737"/>
      <c r="EE14" s="736"/>
      <c r="EF14" s="737"/>
      <c r="EG14" s="736"/>
      <c r="EH14" s="737"/>
      <c r="EI14" s="736"/>
      <c r="EJ14" s="737"/>
      <c r="EK14" s="736"/>
      <c r="EL14" s="737"/>
      <c r="EM14" s="736"/>
      <c r="EN14" s="737"/>
      <c r="EO14" s="736"/>
      <c r="EP14" s="737"/>
      <c r="EQ14" s="736"/>
      <c r="ER14" s="737"/>
      <c r="ES14" s="736"/>
      <c r="ET14" s="737"/>
      <c r="EU14" s="736"/>
      <c r="EV14" s="737"/>
      <c r="EW14" s="736"/>
      <c r="EX14" s="737"/>
      <c r="EY14" s="736"/>
      <c r="EZ14" s="737"/>
      <c r="FA14" s="736"/>
      <c r="FB14" s="752"/>
      <c r="FC14" s="743"/>
      <c r="FD14" s="737"/>
      <c r="FE14" s="736"/>
      <c r="FF14" s="737"/>
      <c r="FG14" s="736"/>
      <c r="FH14" s="737"/>
      <c r="FI14" s="736"/>
      <c r="FJ14" s="737"/>
      <c r="FK14" s="736"/>
      <c r="FL14" s="737"/>
      <c r="FM14" s="736"/>
      <c r="FN14" s="737"/>
      <c r="FO14" s="736"/>
      <c r="FP14" s="737"/>
      <c r="FQ14" s="736"/>
      <c r="FR14" s="737"/>
      <c r="FS14" s="736"/>
      <c r="FT14" s="737"/>
      <c r="FU14" s="736"/>
      <c r="FV14" s="737"/>
      <c r="FW14" s="736"/>
      <c r="FX14" s="737"/>
      <c r="FY14" s="736"/>
      <c r="FZ14" s="737"/>
      <c r="GA14" s="736"/>
      <c r="GB14" s="737"/>
      <c r="GC14" s="736"/>
      <c r="GD14" s="737"/>
      <c r="GE14" s="736"/>
      <c r="GF14" s="737"/>
      <c r="GG14" s="736"/>
      <c r="GH14" s="737"/>
      <c r="GI14" s="736"/>
      <c r="GJ14" s="737"/>
      <c r="GK14" s="736"/>
      <c r="GL14" s="737"/>
      <c r="GM14" s="736"/>
      <c r="GN14" s="737"/>
      <c r="GO14" s="736"/>
      <c r="GP14" s="737"/>
      <c r="GQ14" s="736"/>
      <c r="GR14" s="737"/>
      <c r="GS14" s="736"/>
      <c r="GT14" s="737"/>
      <c r="GU14" s="736"/>
      <c r="GV14" s="737"/>
      <c r="GW14" s="736"/>
      <c r="GX14" s="737"/>
      <c r="GY14" s="736"/>
      <c r="GZ14" s="737"/>
      <c r="HA14" s="736"/>
      <c r="HB14" s="737"/>
      <c r="HC14" s="736"/>
      <c r="HD14" s="737"/>
      <c r="HE14" s="736"/>
      <c r="HF14" s="737"/>
      <c r="HG14" s="736"/>
      <c r="HH14" s="737"/>
      <c r="HI14" s="736"/>
      <c r="HJ14" s="737"/>
      <c r="HK14" s="736"/>
      <c r="HL14" s="737"/>
      <c r="HM14" s="736"/>
      <c r="HN14" s="737"/>
      <c r="HO14" s="736"/>
      <c r="HP14" s="737"/>
      <c r="HQ14" s="736"/>
      <c r="HR14" s="737"/>
      <c r="HS14" s="736"/>
      <c r="HT14" s="737"/>
      <c r="HU14" s="736"/>
      <c r="HV14" s="737"/>
      <c r="HW14" s="736"/>
      <c r="HX14" s="737"/>
      <c r="HY14" s="736"/>
      <c r="HZ14" s="737"/>
      <c r="IA14" s="736"/>
      <c r="IB14" s="737"/>
      <c r="IC14" s="736"/>
      <c r="ID14" s="737"/>
      <c r="IE14" s="736"/>
      <c r="IF14" s="737"/>
      <c r="IG14" s="736"/>
      <c r="IH14" s="737"/>
      <c r="II14" s="736"/>
      <c r="IJ14" s="737"/>
      <c r="IK14" s="736"/>
      <c r="IL14" s="737"/>
      <c r="IM14" s="736"/>
      <c r="IN14" s="737"/>
      <c r="IO14" s="736"/>
      <c r="IP14" s="737"/>
      <c r="IQ14" s="736"/>
      <c r="IR14" s="737"/>
      <c r="IS14" s="736"/>
      <c r="IT14" s="737"/>
      <c r="IU14" s="736"/>
      <c r="IV14" s="737"/>
      <c r="IW14" s="736"/>
      <c r="IX14" s="737"/>
      <c r="IY14" s="736"/>
      <c r="IZ14" s="737"/>
      <c r="JA14" s="736"/>
      <c r="JB14" s="752"/>
    </row>
    <row r="15" spans="1:310" ht="20.100000000000001" customHeight="1" collapsed="1">
      <c r="A15" s="447"/>
      <c r="B15" s="825" t="s">
        <v>204</v>
      </c>
      <c r="C15" s="826"/>
      <c r="D15" s="826"/>
      <c r="E15" s="826"/>
      <c r="F15" s="826"/>
      <c r="G15" s="826"/>
      <c r="H15" s="826"/>
      <c r="I15" s="826"/>
      <c r="J15" s="826"/>
      <c r="K15" s="826"/>
      <c r="L15" s="826"/>
      <c r="M15" s="827"/>
      <c r="N15" s="831">
        <f>Grafik!$N$6</f>
        <v>0</v>
      </c>
      <c r="O15" s="832"/>
      <c r="P15" s="832"/>
      <c r="Q15" s="832"/>
      <c r="R15" s="832"/>
      <c r="S15" s="833"/>
      <c r="T15" s="497"/>
      <c r="U15" s="736"/>
      <c r="V15" s="737"/>
      <c r="W15" s="736"/>
      <c r="X15" s="737"/>
      <c r="Y15" s="736"/>
      <c r="Z15" s="737"/>
      <c r="AA15" s="736"/>
      <c r="AB15" s="737"/>
      <c r="AC15" s="736"/>
      <c r="AD15" s="737"/>
      <c r="AE15" s="736"/>
      <c r="AF15" s="737"/>
      <c r="AG15" s="736"/>
      <c r="AH15" s="737"/>
      <c r="AI15" s="736"/>
      <c r="AJ15" s="737"/>
      <c r="AK15" s="736"/>
      <c r="AL15" s="737"/>
      <c r="AM15" s="736"/>
      <c r="AN15" s="737"/>
      <c r="AO15" s="736"/>
      <c r="AP15" s="737"/>
      <c r="AQ15" s="736"/>
      <c r="AR15" s="737"/>
      <c r="AS15" s="736"/>
      <c r="AT15" s="737"/>
      <c r="AU15" s="736"/>
      <c r="AV15" s="737"/>
      <c r="AW15" s="736"/>
      <c r="AX15" s="737"/>
      <c r="AY15" s="736"/>
      <c r="AZ15" s="737"/>
      <c r="BA15" s="736"/>
      <c r="BB15" s="752"/>
      <c r="BC15" s="736"/>
      <c r="BD15" s="737"/>
      <c r="BE15" s="736"/>
      <c r="BF15" s="737"/>
      <c r="BG15" s="736"/>
      <c r="BH15" s="737"/>
      <c r="BI15" s="736"/>
      <c r="BJ15" s="737"/>
      <c r="BK15" s="736"/>
      <c r="BL15" s="737"/>
      <c r="BM15" s="736"/>
      <c r="BN15" s="737"/>
      <c r="BO15" s="736"/>
      <c r="BP15" s="737"/>
      <c r="BQ15" s="736"/>
      <c r="BR15" s="737"/>
      <c r="BS15" s="736"/>
      <c r="BT15" s="737"/>
      <c r="BU15" s="736"/>
      <c r="BV15" s="737"/>
      <c r="BW15" s="736"/>
      <c r="BX15" s="737"/>
      <c r="BY15" s="736"/>
      <c r="BZ15" s="737"/>
      <c r="CA15" s="736"/>
      <c r="CB15" s="737"/>
      <c r="CC15" s="736"/>
      <c r="CD15" s="737"/>
      <c r="CE15" s="736"/>
      <c r="CF15" s="737"/>
      <c r="CG15" s="736"/>
      <c r="CH15" s="737"/>
      <c r="CI15" s="736"/>
      <c r="CJ15" s="737"/>
      <c r="CK15" s="736"/>
      <c r="CL15" s="737"/>
      <c r="CM15" s="736"/>
      <c r="CN15" s="737"/>
      <c r="CO15" s="736"/>
      <c r="CP15" s="737"/>
      <c r="CQ15" s="736"/>
      <c r="CR15" s="737"/>
      <c r="CS15" s="736"/>
      <c r="CT15" s="737"/>
      <c r="CU15" s="736"/>
      <c r="CV15" s="737"/>
      <c r="CW15" s="736"/>
      <c r="CX15" s="737"/>
      <c r="CY15" s="736"/>
      <c r="CZ15" s="737"/>
      <c r="DA15" s="736"/>
      <c r="DB15" s="737"/>
      <c r="DC15" s="736"/>
      <c r="DD15" s="737"/>
      <c r="DE15" s="736"/>
      <c r="DF15" s="737"/>
      <c r="DG15" s="736"/>
      <c r="DH15" s="737"/>
      <c r="DI15" s="736"/>
      <c r="DJ15" s="737"/>
      <c r="DK15" s="736"/>
      <c r="DL15" s="737"/>
      <c r="DM15" s="736"/>
      <c r="DN15" s="737"/>
      <c r="DO15" s="736"/>
      <c r="DP15" s="737"/>
      <c r="DQ15" s="736"/>
      <c r="DR15" s="737"/>
      <c r="DS15" s="736"/>
      <c r="DT15" s="737"/>
      <c r="DU15" s="736"/>
      <c r="DV15" s="737"/>
      <c r="DW15" s="736"/>
      <c r="DX15" s="737"/>
      <c r="DY15" s="736"/>
      <c r="DZ15" s="737"/>
      <c r="EA15" s="736"/>
      <c r="EB15" s="737"/>
      <c r="EC15" s="736"/>
      <c r="ED15" s="737"/>
      <c r="EE15" s="736"/>
      <c r="EF15" s="737"/>
      <c r="EG15" s="736"/>
      <c r="EH15" s="737"/>
      <c r="EI15" s="736"/>
      <c r="EJ15" s="737"/>
      <c r="EK15" s="736"/>
      <c r="EL15" s="737"/>
      <c r="EM15" s="736"/>
      <c r="EN15" s="737"/>
      <c r="EO15" s="736"/>
      <c r="EP15" s="737"/>
      <c r="EQ15" s="736"/>
      <c r="ER15" s="737"/>
      <c r="ES15" s="736"/>
      <c r="ET15" s="737"/>
      <c r="EU15" s="736"/>
      <c r="EV15" s="737"/>
      <c r="EW15" s="736"/>
      <c r="EX15" s="737"/>
      <c r="EY15" s="736"/>
      <c r="EZ15" s="737"/>
      <c r="FA15" s="736"/>
      <c r="FB15" s="752"/>
      <c r="FC15" s="743"/>
      <c r="FD15" s="737"/>
      <c r="FE15" s="736"/>
      <c r="FF15" s="737"/>
      <c r="FG15" s="736"/>
      <c r="FH15" s="737"/>
      <c r="FI15" s="736"/>
      <c r="FJ15" s="737"/>
      <c r="FK15" s="736"/>
      <c r="FL15" s="737"/>
      <c r="FM15" s="736"/>
      <c r="FN15" s="737"/>
      <c r="FO15" s="736"/>
      <c r="FP15" s="737"/>
      <c r="FQ15" s="736"/>
      <c r="FR15" s="737"/>
      <c r="FS15" s="736"/>
      <c r="FT15" s="737"/>
      <c r="FU15" s="736"/>
      <c r="FV15" s="737"/>
      <c r="FW15" s="736"/>
      <c r="FX15" s="737"/>
      <c r="FY15" s="736"/>
      <c r="FZ15" s="737"/>
      <c r="GA15" s="736"/>
      <c r="GB15" s="737"/>
      <c r="GC15" s="736"/>
      <c r="GD15" s="737"/>
      <c r="GE15" s="736"/>
      <c r="GF15" s="737"/>
      <c r="GG15" s="736"/>
      <c r="GH15" s="737"/>
      <c r="GI15" s="736"/>
      <c r="GJ15" s="737"/>
      <c r="GK15" s="736"/>
      <c r="GL15" s="737"/>
      <c r="GM15" s="736"/>
      <c r="GN15" s="737"/>
      <c r="GO15" s="736"/>
      <c r="GP15" s="737"/>
      <c r="GQ15" s="736"/>
      <c r="GR15" s="737"/>
      <c r="GS15" s="736"/>
      <c r="GT15" s="737"/>
      <c r="GU15" s="736"/>
      <c r="GV15" s="737"/>
      <c r="GW15" s="736"/>
      <c r="GX15" s="737"/>
      <c r="GY15" s="736"/>
      <c r="GZ15" s="737"/>
      <c r="HA15" s="736"/>
      <c r="HB15" s="737"/>
      <c r="HC15" s="736"/>
      <c r="HD15" s="737"/>
      <c r="HE15" s="736"/>
      <c r="HF15" s="737"/>
      <c r="HG15" s="736"/>
      <c r="HH15" s="737"/>
      <c r="HI15" s="736"/>
      <c r="HJ15" s="737"/>
      <c r="HK15" s="736"/>
      <c r="HL15" s="737"/>
      <c r="HM15" s="736"/>
      <c r="HN15" s="737"/>
      <c r="HO15" s="736"/>
      <c r="HP15" s="737"/>
      <c r="HQ15" s="736"/>
      <c r="HR15" s="737"/>
      <c r="HS15" s="736"/>
      <c r="HT15" s="737"/>
      <c r="HU15" s="736"/>
      <c r="HV15" s="737"/>
      <c r="HW15" s="736"/>
      <c r="HX15" s="737"/>
      <c r="HY15" s="736"/>
      <c r="HZ15" s="737"/>
      <c r="IA15" s="736"/>
      <c r="IB15" s="737"/>
      <c r="IC15" s="736"/>
      <c r="ID15" s="737"/>
      <c r="IE15" s="736"/>
      <c r="IF15" s="737"/>
      <c r="IG15" s="736"/>
      <c r="IH15" s="737"/>
      <c r="II15" s="736"/>
      <c r="IJ15" s="737"/>
      <c r="IK15" s="736"/>
      <c r="IL15" s="737"/>
      <c r="IM15" s="736"/>
      <c r="IN15" s="737"/>
      <c r="IO15" s="736"/>
      <c r="IP15" s="737"/>
      <c r="IQ15" s="736"/>
      <c r="IR15" s="737"/>
      <c r="IS15" s="736"/>
      <c r="IT15" s="737"/>
      <c r="IU15" s="736"/>
      <c r="IV15" s="737"/>
      <c r="IW15" s="736"/>
      <c r="IX15" s="737"/>
      <c r="IY15" s="736"/>
      <c r="IZ15" s="737"/>
      <c r="JA15" s="736"/>
      <c r="JB15" s="752"/>
    </row>
    <row r="16" spans="1:310" ht="20.100000000000001" customHeight="1" collapsed="1">
      <c r="A16" s="447"/>
      <c r="B16" s="825" t="s">
        <v>27</v>
      </c>
      <c r="C16" s="826"/>
      <c r="D16" s="826"/>
      <c r="E16" s="826"/>
      <c r="F16" s="826"/>
      <c r="G16" s="826"/>
      <c r="H16" s="826"/>
      <c r="I16" s="826"/>
      <c r="J16" s="826"/>
      <c r="K16" s="826"/>
      <c r="L16" s="826"/>
      <c r="M16" s="827"/>
      <c r="N16" s="831">
        <f>Grafik!$K$6</f>
        <v>0</v>
      </c>
      <c r="O16" s="832"/>
      <c r="P16" s="832"/>
      <c r="Q16" s="832"/>
      <c r="R16" s="832"/>
      <c r="S16" s="833"/>
      <c r="T16" s="497"/>
      <c r="U16" s="736"/>
      <c r="V16" s="737"/>
      <c r="W16" s="736"/>
      <c r="X16" s="737"/>
      <c r="Y16" s="736"/>
      <c r="Z16" s="737"/>
      <c r="AA16" s="736"/>
      <c r="AB16" s="737"/>
      <c r="AC16" s="736"/>
      <c r="AD16" s="737"/>
      <c r="AE16" s="736"/>
      <c r="AF16" s="737"/>
      <c r="AG16" s="736"/>
      <c r="AH16" s="737"/>
      <c r="AI16" s="736"/>
      <c r="AJ16" s="737"/>
      <c r="AK16" s="736"/>
      <c r="AL16" s="737"/>
      <c r="AM16" s="736"/>
      <c r="AN16" s="737"/>
      <c r="AO16" s="736"/>
      <c r="AP16" s="737"/>
      <c r="AQ16" s="736"/>
      <c r="AR16" s="737"/>
      <c r="AS16" s="736"/>
      <c r="AT16" s="737"/>
      <c r="AU16" s="736"/>
      <c r="AV16" s="737"/>
      <c r="AW16" s="736"/>
      <c r="AX16" s="737"/>
      <c r="AY16" s="736"/>
      <c r="AZ16" s="737"/>
      <c r="BA16" s="736"/>
      <c r="BB16" s="752"/>
      <c r="BC16" s="736"/>
      <c r="BD16" s="737"/>
      <c r="BE16" s="736"/>
      <c r="BF16" s="737"/>
      <c r="BG16" s="736"/>
      <c r="BH16" s="737"/>
      <c r="BI16" s="736"/>
      <c r="BJ16" s="737"/>
      <c r="BK16" s="736"/>
      <c r="BL16" s="737"/>
      <c r="BM16" s="736"/>
      <c r="BN16" s="737"/>
      <c r="BO16" s="736"/>
      <c r="BP16" s="737"/>
      <c r="BQ16" s="736"/>
      <c r="BR16" s="737"/>
      <c r="BS16" s="736"/>
      <c r="BT16" s="737"/>
      <c r="BU16" s="736"/>
      <c r="BV16" s="737"/>
      <c r="BW16" s="736"/>
      <c r="BX16" s="737"/>
      <c r="BY16" s="736"/>
      <c r="BZ16" s="737"/>
      <c r="CA16" s="736"/>
      <c r="CB16" s="737"/>
      <c r="CC16" s="736"/>
      <c r="CD16" s="737"/>
      <c r="CE16" s="736"/>
      <c r="CF16" s="737"/>
      <c r="CG16" s="736"/>
      <c r="CH16" s="737"/>
      <c r="CI16" s="736"/>
      <c r="CJ16" s="737"/>
      <c r="CK16" s="736"/>
      <c r="CL16" s="737"/>
      <c r="CM16" s="736"/>
      <c r="CN16" s="737"/>
      <c r="CO16" s="736"/>
      <c r="CP16" s="737"/>
      <c r="CQ16" s="736"/>
      <c r="CR16" s="737"/>
      <c r="CS16" s="736"/>
      <c r="CT16" s="737"/>
      <c r="CU16" s="736"/>
      <c r="CV16" s="737"/>
      <c r="CW16" s="736"/>
      <c r="CX16" s="737"/>
      <c r="CY16" s="736"/>
      <c r="CZ16" s="737"/>
      <c r="DA16" s="736"/>
      <c r="DB16" s="737"/>
      <c r="DC16" s="736"/>
      <c r="DD16" s="737"/>
      <c r="DE16" s="736"/>
      <c r="DF16" s="737"/>
      <c r="DG16" s="736"/>
      <c r="DH16" s="737"/>
      <c r="DI16" s="736"/>
      <c r="DJ16" s="737"/>
      <c r="DK16" s="736"/>
      <c r="DL16" s="737"/>
      <c r="DM16" s="736"/>
      <c r="DN16" s="737"/>
      <c r="DO16" s="736"/>
      <c r="DP16" s="737"/>
      <c r="DQ16" s="736"/>
      <c r="DR16" s="737"/>
      <c r="DS16" s="736"/>
      <c r="DT16" s="737"/>
      <c r="DU16" s="736"/>
      <c r="DV16" s="737"/>
      <c r="DW16" s="736"/>
      <c r="DX16" s="737"/>
      <c r="DY16" s="736"/>
      <c r="DZ16" s="737"/>
      <c r="EA16" s="736"/>
      <c r="EB16" s="737"/>
      <c r="EC16" s="736"/>
      <c r="ED16" s="737"/>
      <c r="EE16" s="736"/>
      <c r="EF16" s="737"/>
      <c r="EG16" s="736"/>
      <c r="EH16" s="737"/>
      <c r="EI16" s="736"/>
      <c r="EJ16" s="737"/>
      <c r="EK16" s="736"/>
      <c r="EL16" s="737"/>
      <c r="EM16" s="736"/>
      <c r="EN16" s="737"/>
      <c r="EO16" s="736"/>
      <c r="EP16" s="737"/>
      <c r="EQ16" s="736"/>
      <c r="ER16" s="737"/>
      <c r="ES16" s="736"/>
      <c r="ET16" s="737"/>
      <c r="EU16" s="736"/>
      <c r="EV16" s="737"/>
      <c r="EW16" s="736"/>
      <c r="EX16" s="737"/>
      <c r="EY16" s="736"/>
      <c r="EZ16" s="737"/>
      <c r="FA16" s="736"/>
      <c r="FB16" s="752"/>
      <c r="FC16" s="743"/>
      <c r="FD16" s="737"/>
      <c r="FE16" s="736"/>
      <c r="FF16" s="737"/>
      <c r="FG16" s="736"/>
      <c r="FH16" s="737"/>
      <c r="FI16" s="736"/>
      <c r="FJ16" s="737"/>
      <c r="FK16" s="736"/>
      <c r="FL16" s="737"/>
      <c r="FM16" s="736"/>
      <c r="FN16" s="737"/>
      <c r="FO16" s="736"/>
      <c r="FP16" s="737"/>
      <c r="FQ16" s="736"/>
      <c r="FR16" s="737"/>
      <c r="FS16" s="736"/>
      <c r="FT16" s="737"/>
      <c r="FU16" s="736"/>
      <c r="FV16" s="737"/>
      <c r="FW16" s="736"/>
      <c r="FX16" s="737"/>
      <c r="FY16" s="736"/>
      <c r="FZ16" s="737"/>
      <c r="GA16" s="736"/>
      <c r="GB16" s="737"/>
      <c r="GC16" s="736"/>
      <c r="GD16" s="737"/>
      <c r="GE16" s="736"/>
      <c r="GF16" s="737"/>
      <c r="GG16" s="736"/>
      <c r="GH16" s="737"/>
      <c r="GI16" s="736"/>
      <c r="GJ16" s="737"/>
      <c r="GK16" s="736"/>
      <c r="GL16" s="737"/>
      <c r="GM16" s="736"/>
      <c r="GN16" s="737"/>
      <c r="GO16" s="736"/>
      <c r="GP16" s="737"/>
      <c r="GQ16" s="736"/>
      <c r="GR16" s="737"/>
      <c r="GS16" s="736"/>
      <c r="GT16" s="737"/>
      <c r="GU16" s="736"/>
      <c r="GV16" s="737"/>
      <c r="GW16" s="736"/>
      <c r="GX16" s="737"/>
      <c r="GY16" s="736"/>
      <c r="GZ16" s="737"/>
      <c r="HA16" s="736"/>
      <c r="HB16" s="737"/>
      <c r="HC16" s="736"/>
      <c r="HD16" s="737"/>
      <c r="HE16" s="736"/>
      <c r="HF16" s="737"/>
      <c r="HG16" s="736"/>
      <c r="HH16" s="737"/>
      <c r="HI16" s="736"/>
      <c r="HJ16" s="737"/>
      <c r="HK16" s="736"/>
      <c r="HL16" s="737"/>
      <c r="HM16" s="736"/>
      <c r="HN16" s="737"/>
      <c r="HO16" s="736"/>
      <c r="HP16" s="737"/>
      <c r="HQ16" s="736"/>
      <c r="HR16" s="737"/>
      <c r="HS16" s="736"/>
      <c r="HT16" s="737"/>
      <c r="HU16" s="736"/>
      <c r="HV16" s="737"/>
      <c r="HW16" s="736"/>
      <c r="HX16" s="737"/>
      <c r="HY16" s="736"/>
      <c r="HZ16" s="737"/>
      <c r="IA16" s="736"/>
      <c r="IB16" s="737"/>
      <c r="IC16" s="736"/>
      <c r="ID16" s="737"/>
      <c r="IE16" s="736"/>
      <c r="IF16" s="737"/>
      <c r="IG16" s="736"/>
      <c r="IH16" s="737"/>
      <c r="II16" s="736"/>
      <c r="IJ16" s="737"/>
      <c r="IK16" s="736"/>
      <c r="IL16" s="737"/>
      <c r="IM16" s="736"/>
      <c r="IN16" s="737"/>
      <c r="IO16" s="736"/>
      <c r="IP16" s="737"/>
      <c r="IQ16" s="736"/>
      <c r="IR16" s="737"/>
      <c r="IS16" s="736"/>
      <c r="IT16" s="737"/>
      <c r="IU16" s="736"/>
      <c r="IV16" s="737"/>
      <c r="IW16" s="736"/>
      <c r="IX16" s="737"/>
      <c r="IY16" s="736"/>
      <c r="IZ16" s="737"/>
      <c r="JA16" s="736"/>
      <c r="JB16" s="752"/>
    </row>
    <row r="17" spans="1:262" ht="20.100000000000001" customHeight="1" collapsed="1">
      <c r="A17" s="447"/>
      <c r="B17" s="825" t="s">
        <v>239</v>
      </c>
      <c r="C17" s="826"/>
      <c r="D17" s="826"/>
      <c r="E17" s="826"/>
      <c r="F17" s="826"/>
      <c r="G17" s="826"/>
      <c r="H17" s="826"/>
      <c r="I17" s="826"/>
      <c r="J17" s="826"/>
      <c r="K17" s="826"/>
      <c r="L17" s="826"/>
      <c r="M17" s="827"/>
      <c r="N17" s="831">
        <f>Grafik!K7</f>
        <v>0</v>
      </c>
      <c r="O17" s="832"/>
      <c r="P17" s="832"/>
      <c r="Q17" s="832"/>
      <c r="R17" s="832"/>
      <c r="S17" s="833"/>
      <c r="T17" s="497"/>
      <c r="U17" s="736"/>
      <c r="V17" s="737"/>
      <c r="W17" s="736"/>
      <c r="X17" s="737"/>
      <c r="Y17" s="736"/>
      <c r="Z17" s="737"/>
      <c r="AA17" s="736"/>
      <c r="AB17" s="737"/>
      <c r="AC17" s="736"/>
      <c r="AD17" s="737"/>
      <c r="AE17" s="736"/>
      <c r="AF17" s="737"/>
      <c r="AG17" s="736"/>
      <c r="AH17" s="737"/>
      <c r="AI17" s="736"/>
      <c r="AJ17" s="737"/>
      <c r="AK17" s="736"/>
      <c r="AL17" s="737"/>
      <c r="AM17" s="736"/>
      <c r="AN17" s="737"/>
      <c r="AO17" s="736"/>
      <c r="AP17" s="737"/>
      <c r="AQ17" s="736"/>
      <c r="AR17" s="737"/>
      <c r="AS17" s="736"/>
      <c r="AT17" s="737"/>
      <c r="AU17" s="736"/>
      <c r="AV17" s="737"/>
      <c r="AW17" s="736"/>
      <c r="AX17" s="737"/>
      <c r="AY17" s="736"/>
      <c r="AZ17" s="737"/>
      <c r="BA17" s="736"/>
      <c r="BB17" s="752"/>
      <c r="BC17" s="736"/>
      <c r="BD17" s="737"/>
      <c r="BE17" s="736"/>
      <c r="BF17" s="737"/>
      <c r="BG17" s="736"/>
      <c r="BH17" s="737"/>
      <c r="BI17" s="736"/>
      <c r="BJ17" s="737"/>
      <c r="BK17" s="736"/>
      <c r="BL17" s="737"/>
      <c r="BM17" s="736"/>
      <c r="BN17" s="737"/>
      <c r="BO17" s="736"/>
      <c r="BP17" s="737"/>
      <c r="BQ17" s="736"/>
      <c r="BR17" s="737"/>
      <c r="BS17" s="736"/>
      <c r="BT17" s="737"/>
      <c r="BU17" s="736"/>
      <c r="BV17" s="737"/>
      <c r="BW17" s="736"/>
      <c r="BX17" s="737"/>
      <c r="BY17" s="736"/>
      <c r="BZ17" s="737"/>
      <c r="CA17" s="736"/>
      <c r="CB17" s="737"/>
      <c r="CC17" s="736"/>
      <c r="CD17" s="737"/>
      <c r="CE17" s="736"/>
      <c r="CF17" s="737"/>
      <c r="CG17" s="736"/>
      <c r="CH17" s="737"/>
      <c r="CI17" s="736"/>
      <c r="CJ17" s="737"/>
      <c r="CK17" s="736"/>
      <c r="CL17" s="737"/>
      <c r="CM17" s="736"/>
      <c r="CN17" s="737"/>
      <c r="CO17" s="736"/>
      <c r="CP17" s="737"/>
      <c r="CQ17" s="736"/>
      <c r="CR17" s="737"/>
      <c r="CS17" s="736"/>
      <c r="CT17" s="737"/>
      <c r="CU17" s="736"/>
      <c r="CV17" s="737"/>
      <c r="CW17" s="736"/>
      <c r="CX17" s="737"/>
      <c r="CY17" s="736"/>
      <c r="CZ17" s="737"/>
      <c r="DA17" s="736"/>
      <c r="DB17" s="737"/>
      <c r="DC17" s="736"/>
      <c r="DD17" s="737"/>
      <c r="DE17" s="736"/>
      <c r="DF17" s="737"/>
      <c r="DG17" s="736"/>
      <c r="DH17" s="737"/>
      <c r="DI17" s="736"/>
      <c r="DJ17" s="737"/>
      <c r="DK17" s="736"/>
      <c r="DL17" s="737"/>
      <c r="DM17" s="736"/>
      <c r="DN17" s="737"/>
      <c r="DO17" s="736"/>
      <c r="DP17" s="737"/>
      <c r="DQ17" s="736"/>
      <c r="DR17" s="737"/>
      <c r="DS17" s="736"/>
      <c r="DT17" s="737"/>
      <c r="DU17" s="736"/>
      <c r="DV17" s="737"/>
      <c r="DW17" s="736"/>
      <c r="DX17" s="737"/>
      <c r="DY17" s="736"/>
      <c r="DZ17" s="737"/>
      <c r="EA17" s="736"/>
      <c r="EB17" s="737"/>
      <c r="EC17" s="736"/>
      <c r="ED17" s="737"/>
      <c r="EE17" s="736"/>
      <c r="EF17" s="737"/>
      <c r="EG17" s="736"/>
      <c r="EH17" s="737"/>
      <c r="EI17" s="736"/>
      <c r="EJ17" s="737"/>
      <c r="EK17" s="736"/>
      <c r="EL17" s="737"/>
      <c r="EM17" s="736"/>
      <c r="EN17" s="737"/>
      <c r="EO17" s="736"/>
      <c r="EP17" s="737"/>
      <c r="EQ17" s="736"/>
      <c r="ER17" s="737"/>
      <c r="ES17" s="736"/>
      <c r="ET17" s="737"/>
      <c r="EU17" s="736"/>
      <c r="EV17" s="737"/>
      <c r="EW17" s="736"/>
      <c r="EX17" s="737"/>
      <c r="EY17" s="736"/>
      <c r="EZ17" s="737"/>
      <c r="FA17" s="736"/>
      <c r="FB17" s="752"/>
      <c r="FC17" s="743"/>
      <c r="FD17" s="737"/>
      <c r="FE17" s="736"/>
      <c r="FF17" s="737"/>
      <c r="FG17" s="736"/>
      <c r="FH17" s="737"/>
      <c r="FI17" s="736"/>
      <c r="FJ17" s="737"/>
      <c r="FK17" s="736"/>
      <c r="FL17" s="737"/>
      <c r="FM17" s="736"/>
      <c r="FN17" s="737"/>
      <c r="FO17" s="736"/>
      <c r="FP17" s="737"/>
      <c r="FQ17" s="736"/>
      <c r="FR17" s="737"/>
      <c r="FS17" s="736"/>
      <c r="FT17" s="737"/>
      <c r="FU17" s="736"/>
      <c r="FV17" s="737"/>
      <c r="FW17" s="736"/>
      <c r="FX17" s="737"/>
      <c r="FY17" s="736"/>
      <c r="FZ17" s="737"/>
      <c r="GA17" s="736"/>
      <c r="GB17" s="737"/>
      <c r="GC17" s="736"/>
      <c r="GD17" s="737"/>
      <c r="GE17" s="736"/>
      <c r="GF17" s="737"/>
      <c r="GG17" s="736"/>
      <c r="GH17" s="737"/>
      <c r="GI17" s="736"/>
      <c r="GJ17" s="737"/>
      <c r="GK17" s="736"/>
      <c r="GL17" s="737"/>
      <c r="GM17" s="736"/>
      <c r="GN17" s="737"/>
      <c r="GO17" s="736"/>
      <c r="GP17" s="737"/>
      <c r="GQ17" s="736"/>
      <c r="GR17" s="737"/>
      <c r="GS17" s="736"/>
      <c r="GT17" s="737"/>
      <c r="GU17" s="736"/>
      <c r="GV17" s="737"/>
      <c r="GW17" s="736"/>
      <c r="GX17" s="737"/>
      <c r="GY17" s="736"/>
      <c r="GZ17" s="737"/>
      <c r="HA17" s="736"/>
      <c r="HB17" s="737"/>
      <c r="HC17" s="736"/>
      <c r="HD17" s="737"/>
      <c r="HE17" s="736"/>
      <c r="HF17" s="737"/>
      <c r="HG17" s="736"/>
      <c r="HH17" s="737"/>
      <c r="HI17" s="736"/>
      <c r="HJ17" s="737"/>
      <c r="HK17" s="736"/>
      <c r="HL17" s="737"/>
      <c r="HM17" s="736"/>
      <c r="HN17" s="737"/>
      <c r="HO17" s="736"/>
      <c r="HP17" s="737"/>
      <c r="HQ17" s="736"/>
      <c r="HR17" s="737"/>
      <c r="HS17" s="736"/>
      <c r="HT17" s="737"/>
      <c r="HU17" s="736"/>
      <c r="HV17" s="737"/>
      <c r="HW17" s="736"/>
      <c r="HX17" s="737"/>
      <c r="HY17" s="736"/>
      <c r="HZ17" s="737"/>
      <c r="IA17" s="736"/>
      <c r="IB17" s="737"/>
      <c r="IC17" s="736"/>
      <c r="ID17" s="737"/>
      <c r="IE17" s="736"/>
      <c r="IF17" s="737"/>
      <c r="IG17" s="736"/>
      <c r="IH17" s="737"/>
      <c r="II17" s="736"/>
      <c r="IJ17" s="737"/>
      <c r="IK17" s="736"/>
      <c r="IL17" s="737"/>
      <c r="IM17" s="736"/>
      <c r="IN17" s="737"/>
      <c r="IO17" s="736"/>
      <c r="IP17" s="737"/>
      <c r="IQ17" s="736"/>
      <c r="IR17" s="737"/>
      <c r="IS17" s="736"/>
      <c r="IT17" s="737"/>
      <c r="IU17" s="736"/>
      <c r="IV17" s="737"/>
      <c r="IW17" s="736"/>
      <c r="IX17" s="737"/>
      <c r="IY17" s="736"/>
      <c r="IZ17" s="737"/>
      <c r="JA17" s="736"/>
      <c r="JB17" s="752"/>
    </row>
    <row r="18" spans="1:262" s="447" customFormat="1" ht="20.100000000000001" customHeight="1">
      <c r="B18" s="824" t="s">
        <v>259</v>
      </c>
      <c r="C18" s="824"/>
      <c r="D18" s="824"/>
      <c r="E18" s="824"/>
      <c r="F18" s="824"/>
      <c r="G18" s="824"/>
      <c r="H18" s="824"/>
      <c r="I18" s="824"/>
      <c r="J18" s="824"/>
      <c r="K18" s="824"/>
      <c r="L18" s="824"/>
      <c r="M18" s="824"/>
      <c r="N18" s="834">
        <f>Übersicht!V$33</f>
        <v>0</v>
      </c>
      <c r="O18" s="835"/>
      <c r="P18" s="835"/>
      <c r="Q18" s="835"/>
      <c r="R18" s="835"/>
      <c r="S18" s="836"/>
      <c r="T18" s="497"/>
      <c r="U18" s="736"/>
      <c r="V18" s="737"/>
      <c r="W18" s="736"/>
      <c r="X18" s="737"/>
      <c r="Y18" s="736"/>
      <c r="Z18" s="737"/>
      <c r="AA18" s="736"/>
      <c r="AB18" s="737"/>
      <c r="AC18" s="736"/>
      <c r="AD18" s="737"/>
      <c r="AE18" s="736"/>
      <c r="AF18" s="737"/>
      <c r="AG18" s="736"/>
      <c r="AH18" s="737"/>
      <c r="AI18" s="736"/>
      <c r="AJ18" s="737"/>
      <c r="AK18" s="736"/>
      <c r="AL18" s="737"/>
      <c r="AM18" s="736"/>
      <c r="AN18" s="737"/>
      <c r="AO18" s="736"/>
      <c r="AP18" s="737"/>
      <c r="AQ18" s="736"/>
      <c r="AR18" s="737"/>
      <c r="AS18" s="736"/>
      <c r="AT18" s="737"/>
      <c r="AU18" s="736"/>
      <c r="AV18" s="737"/>
      <c r="AW18" s="736"/>
      <c r="AX18" s="737"/>
      <c r="AY18" s="736"/>
      <c r="AZ18" s="737"/>
      <c r="BA18" s="736"/>
      <c r="BB18" s="752"/>
      <c r="BC18" s="736"/>
      <c r="BD18" s="737"/>
      <c r="BE18" s="736"/>
      <c r="BF18" s="737"/>
      <c r="BG18" s="736"/>
      <c r="BH18" s="737"/>
      <c r="BI18" s="736"/>
      <c r="BJ18" s="737"/>
      <c r="BK18" s="736"/>
      <c r="BL18" s="737"/>
      <c r="BM18" s="736"/>
      <c r="BN18" s="737"/>
      <c r="BO18" s="736"/>
      <c r="BP18" s="737"/>
      <c r="BQ18" s="736"/>
      <c r="BR18" s="737"/>
      <c r="BS18" s="736"/>
      <c r="BT18" s="737"/>
      <c r="BU18" s="736"/>
      <c r="BV18" s="737"/>
      <c r="BW18" s="736"/>
      <c r="BX18" s="737"/>
      <c r="BY18" s="736"/>
      <c r="BZ18" s="737"/>
      <c r="CA18" s="736"/>
      <c r="CB18" s="737"/>
      <c r="CC18" s="736"/>
      <c r="CD18" s="737"/>
      <c r="CE18" s="736"/>
      <c r="CF18" s="737"/>
      <c r="CG18" s="736"/>
      <c r="CH18" s="737"/>
      <c r="CI18" s="736"/>
      <c r="CJ18" s="737"/>
      <c r="CK18" s="736"/>
      <c r="CL18" s="737"/>
      <c r="CM18" s="736"/>
      <c r="CN18" s="737"/>
      <c r="CO18" s="736"/>
      <c r="CP18" s="737"/>
      <c r="CQ18" s="736"/>
      <c r="CR18" s="737"/>
      <c r="CS18" s="736"/>
      <c r="CT18" s="737"/>
      <c r="CU18" s="736"/>
      <c r="CV18" s="737"/>
      <c r="CW18" s="736"/>
      <c r="CX18" s="737"/>
      <c r="CY18" s="736"/>
      <c r="CZ18" s="737"/>
      <c r="DA18" s="736"/>
      <c r="DB18" s="737"/>
      <c r="DC18" s="736"/>
      <c r="DD18" s="737"/>
      <c r="DE18" s="736"/>
      <c r="DF18" s="737"/>
      <c r="DG18" s="736"/>
      <c r="DH18" s="737"/>
      <c r="DI18" s="736"/>
      <c r="DJ18" s="737"/>
      <c r="DK18" s="736"/>
      <c r="DL18" s="737"/>
      <c r="DM18" s="736"/>
      <c r="DN18" s="737"/>
      <c r="DO18" s="736"/>
      <c r="DP18" s="737"/>
      <c r="DQ18" s="736"/>
      <c r="DR18" s="737"/>
      <c r="DS18" s="736"/>
      <c r="DT18" s="737"/>
      <c r="DU18" s="736"/>
      <c r="DV18" s="737"/>
      <c r="DW18" s="736"/>
      <c r="DX18" s="737"/>
      <c r="DY18" s="736"/>
      <c r="DZ18" s="737"/>
      <c r="EA18" s="736"/>
      <c r="EB18" s="737"/>
      <c r="EC18" s="736"/>
      <c r="ED18" s="737"/>
      <c r="EE18" s="736"/>
      <c r="EF18" s="737"/>
      <c r="EG18" s="736"/>
      <c r="EH18" s="737"/>
      <c r="EI18" s="736"/>
      <c r="EJ18" s="737"/>
      <c r="EK18" s="736"/>
      <c r="EL18" s="737"/>
      <c r="EM18" s="736"/>
      <c r="EN18" s="737"/>
      <c r="EO18" s="736"/>
      <c r="EP18" s="737"/>
      <c r="EQ18" s="736"/>
      <c r="ER18" s="737"/>
      <c r="ES18" s="736"/>
      <c r="ET18" s="737"/>
      <c r="EU18" s="736"/>
      <c r="EV18" s="737"/>
      <c r="EW18" s="736"/>
      <c r="EX18" s="737"/>
      <c r="EY18" s="736"/>
      <c r="EZ18" s="737"/>
      <c r="FA18" s="736"/>
      <c r="FB18" s="752"/>
      <c r="FC18" s="743"/>
      <c r="FD18" s="737"/>
      <c r="FE18" s="736"/>
      <c r="FF18" s="737"/>
      <c r="FG18" s="736"/>
      <c r="FH18" s="737"/>
      <c r="FI18" s="736"/>
      <c r="FJ18" s="737"/>
      <c r="FK18" s="736"/>
      <c r="FL18" s="737"/>
      <c r="FM18" s="736"/>
      <c r="FN18" s="737"/>
      <c r="FO18" s="736"/>
      <c r="FP18" s="737"/>
      <c r="FQ18" s="736"/>
      <c r="FR18" s="737"/>
      <c r="FS18" s="736"/>
      <c r="FT18" s="737"/>
      <c r="FU18" s="736"/>
      <c r="FV18" s="737"/>
      <c r="FW18" s="736"/>
      <c r="FX18" s="737"/>
      <c r="FY18" s="736"/>
      <c r="FZ18" s="737"/>
      <c r="GA18" s="736"/>
      <c r="GB18" s="737"/>
      <c r="GC18" s="736"/>
      <c r="GD18" s="737"/>
      <c r="GE18" s="736"/>
      <c r="GF18" s="737"/>
      <c r="GG18" s="736"/>
      <c r="GH18" s="737"/>
      <c r="GI18" s="736"/>
      <c r="GJ18" s="737"/>
      <c r="GK18" s="736"/>
      <c r="GL18" s="737"/>
      <c r="GM18" s="736"/>
      <c r="GN18" s="737"/>
      <c r="GO18" s="736"/>
      <c r="GP18" s="737"/>
      <c r="GQ18" s="736"/>
      <c r="GR18" s="737"/>
      <c r="GS18" s="736"/>
      <c r="GT18" s="737"/>
      <c r="GU18" s="736"/>
      <c r="GV18" s="737"/>
      <c r="GW18" s="736"/>
      <c r="GX18" s="737"/>
      <c r="GY18" s="736"/>
      <c r="GZ18" s="737"/>
      <c r="HA18" s="736"/>
      <c r="HB18" s="737"/>
      <c r="HC18" s="736"/>
      <c r="HD18" s="737"/>
      <c r="HE18" s="736"/>
      <c r="HF18" s="737"/>
      <c r="HG18" s="736"/>
      <c r="HH18" s="737"/>
      <c r="HI18" s="736"/>
      <c r="HJ18" s="737"/>
      <c r="HK18" s="736"/>
      <c r="HL18" s="737"/>
      <c r="HM18" s="736"/>
      <c r="HN18" s="737"/>
      <c r="HO18" s="736"/>
      <c r="HP18" s="737"/>
      <c r="HQ18" s="736"/>
      <c r="HR18" s="737"/>
      <c r="HS18" s="736"/>
      <c r="HT18" s="737"/>
      <c r="HU18" s="736"/>
      <c r="HV18" s="737"/>
      <c r="HW18" s="736"/>
      <c r="HX18" s="737"/>
      <c r="HY18" s="736"/>
      <c r="HZ18" s="737"/>
      <c r="IA18" s="736"/>
      <c r="IB18" s="737"/>
      <c r="IC18" s="736"/>
      <c r="ID18" s="737"/>
      <c r="IE18" s="736"/>
      <c r="IF18" s="737"/>
      <c r="IG18" s="736"/>
      <c r="IH18" s="737"/>
      <c r="II18" s="736"/>
      <c r="IJ18" s="737"/>
      <c r="IK18" s="736"/>
      <c r="IL18" s="737"/>
      <c r="IM18" s="736"/>
      <c r="IN18" s="737"/>
      <c r="IO18" s="736"/>
      <c r="IP18" s="737"/>
      <c r="IQ18" s="736"/>
      <c r="IR18" s="737"/>
      <c r="IS18" s="736"/>
      <c r="IT18" s="737"/>
      <c r="IU18" s="736"/>
      <c r="IV18" s="737"/>
      <c r="IW18" s="736"/>
      <c r="IX18" s="737"/>
      <c r="IY18" s="736"/>
      <c r="IZ18" s="737"/>
      <c r="JA18" s="736"/>
      <c r="JB18" s="752"/>
    </row>
    <row r="19" spans="1:262" s="447" customFormat="1" ht="20.100000000000001" customHeight="1">
      <c r="B19" s="824" t="s">
        <v>260</v>
      </c>
      <c r="C19" s="824"/>
      <c r="D19" s="824"/>
      <c r="E19" s="824"/>
      <c r="F19" s="824"/>
      <c r="G19" s="824"/>
      <c r="H19" s="824"/>
      <c r="I19" s="824"/>
      <c r="J19" s="824"/>
      <c r="K19" s="824"/>
      <c r="L19" s="824"/>
      <c r="M19" s="824"/>
      <c r="N19" s="742" t="s">
        <v>283</v>
      </c>
      <c r="O19" s="741">
        <f>IBN!AJ14</f>
        <v>135</v>
      </c>
      <c r="P19" s="742" t="s">
        <v>236</v>
      </c>
      <c r="Q19" s="741">
        <f>IBN!AJ8</f>
        <v>0</v>
      </c>
      <c r="R19" s="742" t="s">
        <v>232</v>
      </c>
      <c r="S19" s="741">
        <f>IBN!AJ11</f>
        <v>0</v>
      </c>
      <c r="T19" s="497"/>
      <c r="U19" s="736"/>
      <c r="V19" s="737"/>
      <c r="W19" s="736"/>
      <c r="X19" s="737"/>
      <c r="Y19" s="736"/>
      <c r="Z19" s="737"/>
      <c r="AA19" s="736"/>
      <c r="AB19" s="737"/>
      <c r="AC19" s="736"/>
      <c r="AD19" s="737"/>
      <c r="AE19" s="736"/>
      <c r="AF19" s="737"/>
      <c r="AG19" s="736"/>
      <c r="AH19" s="737"/>
      <c r="AI19" s="736"/>
      <c r="AJ19" s="737"/>
      <c r="AK19" s="736"/>
      <c r="AL19" s="737"/>
      <c r="AM19" s="736"/>
      <c r="AN19" s="737"/>
      <c r="AO19" s="736"/>
      <c r="AP19" s="737"/>
      <c r="AQ19" s="736"/>
      <c r="AR19" s="737"/>
      <c r="AS19" s="736"/>
      <c r="AT19" s="737"/>
      <c r="AU19" s="736"/>
      <c r="AV19" s="737"/>
      <c r="AW19" s="736"/>
      <c r="AX19" s="737"/>
      <c r="AY19" s="736"/>
      <c r="AZ19" s="737"/>
      <c r="BA19" s="736"/>
      <c r="BB19" s="752"/>
      <c r="BC19" s="736"/>
      <c r="BD19" s="737"/>
      <c r="BE19" s="736"/>
      <c r="BF19" s="737"/>
      <c r="BG19" s="736"/>
      <c r="BH19" s="737"/>
      <c r="BI19" s="736"/>
      <c r="BJ19" s="737"/>
      <c r="BK19" s="736"/>
      <c r="BL19" s="737"/>
      <c r="BM19" s="736"/>
      <c r="BN19" s="737"/>
      <c r="BO19" s="736"/>
      <c r="BP19" s="737"/>
      <c r="BQ19" s="736"/>
      <c r="BR19" s="737"/>
      <c r="BS19" s="736"/>
      <c r="BT19" s="737"/>
      <c r="BU19" s="736"/>
      <c r="BV19" s="737"/>
      <c r="BW19" s="736"/>
      <c r="BX19" s="737"/>
      <c r="BY19" s="736"/>
      <c r="BZ19" s="737"/>
      <c r="CA19" s="736"/>
      <c r="CB19" s="737"/>
      <c r="CC19" s="736"/>
      <c r="CD19" s="737"/>
      <c r="CE19" s="736"/>
      <c r="CF19" s="737"/>
      <c r="CG19" s="736"/>
      <c r="CH19" s="737"/>
      <c r="CI19" s="736"/>
      <c r="CJ19" s="737"/>
      <c r="CK19" s="736"/>
      <c r="CL19" s="737"/>
      <c r="CM19" s="736"/>
      <c r="CN19" s="737"/>
      <c r="CO19" s="736"/>
      <c r="CP19" s="737"/>
      <c r="CQ19" s="736"/>
      <c r="CR19" s="737"/>
      <c r="CS19" s="736"/>
      <c r="CT19" s="737"/>
      <c r="CU19" s="736"/>
      <c r="CV19" s="737"/>
      <c r="CW19" s="736"/>
      <c r="CX19" s="737"/>
      <c r="CY19" s="736"/>
      <c r="CZ19" s="737"/>
      <c r="DA19" s="736"/>
      <c r="DB19" s="737"/>
      <c r="DC19" s="736"/>
      <c r="DD19" s="737"/>
      <c r="DE19" s="736"/>
      <c r="DF19" s="737"/>
      <c r="DG19" s="736"/>
      <c r="DH19" s="737"/>
      <c r="DI19" s="736"/>
      <c r="DJ19" s="737"/>
      <c r="DK19" s="736"/>
      <c r="DL19" s="737"/>
      <c r="DM19" s="736"/>
      <c r="DN19" s="737"/>
      <c r="DO19" s="736"/>
      <c r="DP19" s="737"/>
      <c r="DQ19" s="736"/>
      <c r="DR19" s="737"/>
      <c r="DS19" s="736"/>
      <c r="DT19" s="737"/>
      <c r="DU19" s="736"/>
      <c r="DV19" s="737"/>
      <c r="DW19" s="736"/>
      <c r="DX19" s="737"/>
      <c r="DY19" s="736"/>
      <c r="DZ19" s="737"/>
      <c r="EA19" s="736"/>
      <c r="EB19" s="737"/>
      <c r="EC19" s="736"/>
      <c r="ED19" s="737"/>
      <c r="EE19" s="736"/>
      <c r="EF19" s="737"/>
      <c r="EG19" s="736"/>
      <c r="EH19" s="737"/>
      <c r="EI19" s="736"/>
      <c r="EJ19" s="737"/>
      <c r="EK19" s="736"/>
      <c r="EL19" s="737"/>
      <c r="EM19" s="736"/>
      <c r="EN19" s="737"/>
      <c r="EO19" s="736"/>
      <c r="EP19" s="737"/>
      <c r="EQ19" s="736"/>
      <c r="ER19" s="737"/>
      <c r="ES19" s="736"/>
      <c r="ET19" s="737"/>
      <c r="EU19" s="736"/>
      <c r="EV19" s="737"/>
      <c r="EW19" s="736"/>
      <c r="EX19" s="737"/>
      <c r="EY19" s="736"/>
      <c r="EZ19" s="737"/>
      <c r="FA19" s="736"/>
      <c r="FB19" s="752"/>
      <c r="FC19" s="743"/>
      <c r="FD19" s="737"/>
      <c r="FE19" s="736"/>
      <c r="FF19" s="737"/>
      <c r="FG19" s="736"/>
      <c r="FH19" s="737"/>
      <c r="FI19" s="736"/>
      <c r="FJ19" s="737"/>
      <c r="FK19" s="736"/>
      <c r="FL19" s="737"/>
      <c r="FM19" s="736"/>
      <c r="FN19" s="737"/>
      <c r="FO19" s="736"/>
      <c r="FP19" s="737"/>
      <c r="FQ19" s="736"/>
      <c r="FR19" s="737"/>
      <c r="FS19" s="736"/>
      <c r="FT19" s="737"/>
      <c r="FU19" s="736"/>
      <c r="FV19" s="737"/>
      <c r="FW19" s="736"/>
      <c r="FX19" s="737"/>
      <c r="FY19" s="736"/>
      <c r="FZ19" s="737"/>
      <c r="GA19" s="736"/>
      <c r="GB19" s="737"/>
      <c r="GC19" s="736"/>
      <c r="GD19" s="737"/>
      <c r="GE19" s="736"/>
      <c r="GF19" s="737"/>
      <c r="GG19" s="736"/>
      <c r="GH19" s="737"/>
      <c r="GI19" s="736"/>
      <c r="GJ19" s="737"/>
      <c r="GK19" s="736"/>
      <c r="GL19" s="737"/>
      <c r="GM19" s="736"/>
      <c r="GN19" s="737"/>
      <c r="GO19" s="736"/>
      <c r="GP19" s="737"/>
      <c r="GQ19" s="736"/>
      <c r="GR19" s="737"/>
      <c r="GS19" s="736"/>
      <c r="GT19" s="737"/>
      <c r="GU19" s="736"/>
      <c r="GV19" s="737"/>
      <c r="GW19" s="736"/>
      <c r="GX19" s="737"/>
      <c r="GY19" s="736"/>
      <c r="GZ19" s="737"/>
      <c r="HA19" s="736"/>
      <c r="HB19" s="737"/>
      <c r="HC19" s="736"/>
      <c r="HD19" s="737"/>
      <c r="HE19" s="736"/>
      <c r="HF19" s="737"/>
      <c r="HG19" s="736"/>
      <c r="HH19" s="737"/>
      <c r="HI19" s="736"/>
      <c r="HJ19" s="737"/>
      <c r="HK19" s="736"/>
      <c r="HL19" s="737"/>
      <c r="HM19" s="736"/>
      <c r="HN19" s="737"/>
      <c r="HO19" s="736"/>
      <c r="HP19" s="737"/>
      <c r="HQ19" s="736"/>
      <c r="HR19" s="737"/>
      <c r="HS19" s="736"/>
      <c r="HT19" s="737"/>
      <c r="HU19" s="736"/>
      <c r="HV19" s="737"/>
      <c r="HW19" s="736"/>
      <c r="HX19" s="737"/>
      <c r="HY19" s="736"/>
      <c r="HZ19" s="737"/>
      <c r="IA19" s="736"/>
      <c r="IB19" s="737"/>
      <c r="IC19" s="736"/>
      <c r="ID19" s="737"/>
      <c r="IE19" s="736"/>
      <c r="IF19" s="737"/>
      <c r="IG19" s="736"/>
      <c r="IH19" s="737"/>
      <c r="II19" s="736"/>
      <c r="IJ19" s="737"/>
      <c r="IK19" s="736"/>
      <c r="IL19" s="737"/>
      <c r="IM19" s="736"/>
      <c r="IN19" s="737"/>
      <c r="IO19" s="736"/>
      <c r="IP19" s="737"/>
      <c r="IQ19" s="736"/>
      <c r="IR19" s="737"/>
      <c r="IS19" s="736"/>
      <c r="IT19" s="737"/>
      <c r="IU19" s="736"/>
      <c r="IV19" s="737"/>
      <c r="IW19" s="736"/>
      <c r="IX19" s="737"/>
      <c r="IY19" s="736"/>
      <c r="IZ19" s="737"/>
      <c r="JA19" s="736"/>
      <c r="JB19" s="752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0" t="s">
        <v>233</v>
      </c>
      <c r="I21" s="25"/>
      <c r="J21" s="738"/>
    </row>
    <row r="22" spans="1:262" ht="20.100000000000001" customHeight="1">
      <c r="H22" s="25" t="s">
        <v>280</v>
      </c>
      <c r="I22" s="25"/>
      <c r="J22" s="25"/>
      <c r="K22" s="739"/>
      <c r="L22" s="739"/>
      <c r="M22" s="739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281</v>
      </c>
      <c r="I23" s="738"/>
      <c r="J23" s="738"/>
      <c r="AH23" s="25"/>
      <c r="AI23" s="25"/>
      <c r="AJ23" s="25"/>
      <c r="AK23" s="25"/>
      <c r="AL23" s="25"/>
      <c r="AM23" s="25"/>
      <c r="AN23" s="25"/>
      <c r="AO23" s="738"/>
    </row>
    <row r="24" spans="1:262" ht="20.100000000000001" customHeight="1">
      <c r="H24" s="25" t="s">
        <v>282</v>
      </c>
      <c r="I24" s="738"/>
      <c r="AN24" s="25"/>
      <c r="AO24" s="25"/>
      <c r="AP24" s="739"/>
      <c r="AQ24" s="25"/>
      <c r="AR24" s="25"/>
      <c r="AS24" s="738"/>
      <c r="AT24" s="738"/>
      <c r="AU24" s="738"/>
    </row>
    <row r="25" spans="1:262" ht="20.100000000000001" customHeight="1">
      <c r="AN25" s="738"/>
      <c r="AO25" s="738"/>
    </row>
    <row r="26" spans="1:262" ht="20.100000000000001" customHeight="1">
      <c r="AN26" s="738"/>
    </row>
  </sheetData>
  <sheetProtection formatCells="0" formatColumns="0" formatRows="0" insertRows="0" deleteRows="0"/>
  <mergeCells count="31">
    <mergeCell ref="N15:S15"/>
    <mergeCell ref="N7:S7"/>
    <mergeCell ref="N10:S10"/>
    <mergeCell ref="N11:S11"/>
    <mergeCell ref="N12:S12"/>
    <mergeCell ref="N13:S13"/>
    <mergeCell ref="N14:S14"/>
    <mergeCell ref="FC5:JB5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B9:M9"/>
    <mergeCell ref="N9:S9"/>
    <mergeCell ref="N16:S16"/>
    <mergeCell ref="N17:S17"/>
    <mergeCell ref="N18:S18"/>
    <mergeCell ref="B2:F2"/>
    <mergeCell ref="G2:M2"/>
    <mergeCell ref="I4:M4"/>
    <mergeCell ref="E4:H4"/>
    <mergeCell ref="BC5:FB5"/>
    <mergeCell ref="U5:BB5"/>
    <mergeCell ref="B3:M3"/>
    <mergeCell ref="B4:D4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C68" sqref="C68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BMW Leipzig</v>
      </c>
      <c r="C2" s="841" t="s">
        <v>110</v>
      </c>
      <c r="D2" s="842"/>
      <c r="E2" s="842"/>
      <c r="F2" s="842"/>
      <c r="G2" s="842"/>
      <c r="H2" s="842"/>
      <c r="I2" s="843"/>
      <c r="J2" s="23" t="s">
        <v>263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 xml:space="preserve">Schulung Hochlaufunterstützung </v>
      </c>
      <c r="C3" s="844" t="str">
        <f>Anlage</f>
        <v xml:space="preserve">Schulung Hochlaufunterstützung </v>
      </c>
      <c r="D3" s="845"/>
      <c r="E3" s="845"/>
      <c r="F3" s="845"/>
      <c r="G3" s="845"/>
      <c r="H3" s="845"/>
      <c r="I3" s="846"/>
      <c r="J3" s="95" t="str">
        <f>Angebotsnummer</f>
        <v>A07614700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0</v>
      </c>
      <c r="E7" s="108"/>
      <c r="F7" s="108"/>
      <c r="G7" s="284" t="s">
        <v>1</v>
      </c>
      <c r="H7" s="119" t="s">
        <v>95</v>
      </c>
      <c r="I7" s="120">
        <f>VK!G21</f>
        <v>0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54</v>
      </c>
      <c r="C9" s="119">
        <v>20</v>
      </c>
      <c r="D9" s="708">
        <f>VK!F9</f>
        <v>0</v>
      </c>
      <c r="E9" s="108"/>
      <c r="F9" s="108"/>
      <c r="G9" s="285" t="s">
        <v>108</v>
      </c>
      <c r="H9" s="119" t="s">
        <v>97</v>
      </c>
      <c r="I9" s="120">
        <f>IBN!AK19/(1+Gewinn)/(1+Sicherheit)</f>
        <v>884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94</v>
      </c>
      <c r="C11" s="119">
        <v>50</v>
      </c>
      <c r="D11" s="708">
        <f>VK!F18</f>
        <v>0</v>
      </c>
      <c r="E11" s="108"/>
      <c r="F11" s="109"/>
      <c r="G11" s="285" t="s">
        <v>109</v>
      </c>
      <c r="H11" s="119" t="s">
        <v>98</v>
      </c>
      <c r="I11" s="120">
        <f>IBN!AK20/(1+Gewinn)/(1+Sicherheit)</f>
        <v>1699.9999999999998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0</v>
      </c>
      <c r="E13" s="108"/>
      <c r="F13" s="108"/>
      <c r="G13" s="285" t="s">
        <v>46</v>
      </c>
      <c r="H13" s="119" t="s">
        <v>99</v>
      </c>
      <c r="I13" s="120">
        <f>IBN!AK29/(1+Gewinn)/(1+Sicherheit)</f>
        <v>1920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115</v>
      </c>
      <c r="C15" s="119">
        <v>150</v>
      </c>
      <c r="D15" s="708">
        <f>IBN!AJ8</f>
        <v>0</v>
      </c>
      <c r="E15" s="108"/>
      <c r="F15" s="108"/>
      <c r="G15" s="285" t="s">
        <v>48</v>
      </c>
      <c r="H15" s="119" t="s">
        <v>100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0</v>
      </c>
      <c r="E17" s="108"/>
      <c r="F17" s="108"/>
      <c r="G17" s="285" t="s">
        <v>49</v>
      </c>
      <c r="H17" s="119" t="s">
        <v>101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0</v>
      </c>
      <c r="E19" s="108"/>
      <c r="F19" s="108"/>
      <c r="G19" s="285" t="s">
        <v>50</v>
      </c>
      <c r="H19" s="119" t="s">
        <v>102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136</v>
      </c>
      <c r="C21" s="119">
        <v>190</v>
      </c>
      <c r="D21" s="708">
        <f>VK!F13</f>
        <v>0</v>
      </c>
      <c r="E21" s="108"/>
      <c r="F21" s="109"/>
      <c r="G21" s="285" t="s">
        <v>52</v>
      </c>
      <c r="H21" s="119" t="s">
        <v>103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137</v>
      </c>
      <c r="C23" s="119">
        <v>200</v>
      </c>
      <c r="D23" s="708">
        <f>IBN!AJ14</f>
        <v>135</v>
      </c>
      <c r="E23" s="108"/>
      <c r="F23" s="108"/>
      <c r="G23" s="285" t="s">
        <v>51</v>
      </c>
      <c r="H23" s="119" t="s">
        <v>104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138</v>
      </c>
      <c r="C25" s="119">
        <v>230</v>
      </c>
      <c r="D25" s="708">
        <f>VK!F19</f>
        <v>0</v>
      </c>
      <c r="E25" s="108"/>
      <c r="F25" s="108"/>
      <c r="G25" s="118" t="s">
        <v>174</v>
      </c>
      <c r="H25" s="119" t="s">
        <v>111</v>
      </c>
      <c r="I25" s="120">
        <f>VK!G30</f>
        <v>1753.5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139</v>
      </c>
      <c r="C27" s="119">
        <v>260</v>
      </c>
      <c r="D27" s="708">
        <f>IBN!AJ11</f>
        <v>0</v>
      </c>
      <c r="E27" s="108"/>
      <c r="F27" s="109"/>
      <c r="G27" s="262" t="s">
        <v>106</v>
      </c>
      <c r="H27" s="119" t="s">
        <v>96</v>
      </c>
      <c r="I27" s="120">
        <f>VK!H22</f>
        <v>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0</v>
      </c>
      <c r="E29" s="108"/>
      <c r="F29" s="108"/>
      <c r="G29" s="262" t="s">
        <v>107</v>
      </c>
      <c r="H29" s="119" t="s">
        <v>105</v>
      </c>
      <c r="I29" s="120">
        <f>VK!D9</f>
        <v>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113</v>
      </c>
      <c r="C31" s="119">
        <v>340</v>
      </c>
      <c r="D31" s="710">
        <f>IBN!AJ24</f>
        <v>0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32</v>
      </c>
      <c r="E33" s="108"/>
      <c r="F33" s="108"/>
      <c r="G33" s="283" t="s">
        <v>133</v>
      </c>
      <c r="I33" s="120">
        <f>VK!H31</f>
        <v>23792.5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132</v>
      </c>
      <c r="C35" s="119">
        <v>360</v>
      </c>
      <c r="D35" s="710">
        <f>IBN!AJ25</f>
        <v>0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5.2500000000000005E-2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0</v>
      </c>
      <c r="E39" s="111"/>
      <c r="F39" s="112"/>
      <c r="G39" s="283" t="s">
        <v>114</v>
      </c>
      <c r="I39" s="120">
        <f>VK!H36</f>
        <v>27545.766875000001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47" t="s">
        <v>8</v>
      </c>
      <c r="I43" s="345" t="str">
        <f>Bearbeiter</f>
        <v>Harald Waas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47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47"/>
      <c r="I45" s="346">
        <f>Datum</f>
        <v>45642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D53" sqref="D53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BMW Leipzig</v>
      </c>
      <c r="C2" s="863" t="s">
        <v>116</v>
      </c>
      <c r="D2" s="864"/>
      <c r="E2" s="864"/>
      <c r="F2" s="864"/>
      <c r="G2" s="864"/>
      <c r="H2" s="865"/>
      <c r="I2" s="848" t="s">
        <v>263</v>
      </c>
      <c r="J2" s="849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Pascal Böhme</v>
      </c>
      <c r="C3" s="860" t="str">
        <f>Anlage</f>
        <v xml:space="preserve">Schulung Hochlaufunterstützung </v>
      </c>
      <c r="D3" s="861"/>
      <c r="E3" s="861"/>
      <c r="F3" s="861"/>
      <c r="G3" s="861"/>
      <c r="H3" s="862"/>
      <c r="I3" s="850" t="str">
        <f>Angebotsnummer</f>
        <v>A07614700</v>
      </c>
      <c r="J3" s="851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52" t="s">
        <v>117</v>
      </c>
      <c r="C5" s="853"/>
      <c r="D5" s="854"/>
      <c r="E5" s="858" t="s">
        <v>118</v>
      </c>
      <c r="F5" s="268" t="s">
        <v>119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55"/>
      <c r="C6" s="856"/>
      <c r="D6" s="857"/>
      <c r="E6" s="859"/>
      <c r="F6" s="166" t="s">
        <v>120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121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0</v>
      </c>
      <c r="G8" s="179">
        <f>E8*F8</f>
        <v>0</v>
      </c>
      <c r="H8" s="180">
        <f>G8</f>
        <v>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54</v>
      </c>
      <c r="C9" s="312" t="s">
        <v>163</v>
      </c>
      <c r="D9" s="299">
        <f>Grafik!I7</f>
        <v>0</v>
      </c>
      <c r="E9" s="177">
        <f>Grafik!D12</f>
        <v>100</v>
      </c>
      <c r="F9" s="181">
        <f>Grafik!I6</f>
        <v>0</v>
      </c>
      <c r="G9" s="179">
        <f>E9*F9</f>
        <v>0</v>
      </c>
      <c r="H9" s="180">
        <f>G9+D9</f>
        <v>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122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0</v>
      </c>
      <c r="G11" s="179">
        <f>E11*F11</f>
        <v>0</v>
      </c>
      <c r="H11" s="180">
        <f>G11+G12+G13</f>
        <v>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0</v>
      </c>
      <c r="G12" s="179">
        <f>E12*F12</f>
        <v>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93</v>
      </c>
      <c r="C13" s="307"/>
      <c r="D13" s="274"/>
      <c r="E13" s="177">
        <f>Grafik!D15</f>
        <v>105</v>
      </c>
      <c r="F13" s="178">
        <f>Grafik!K7</f>
        <v>0</v>
      </c>
      <c r="G13" s="179">
        <f>E13*F13</f>
        <v>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87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0</v>
      </c>
      <c r="G15" s="179"/>
      <c r="H15" s="180">
        <f>E15*F15</f>
        <v>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0</v>
      </c>
      <c r="G17" s="179">
        <f>E17*F17</f>
        <v>0</v>
      </c>
      <c r="H17" s="180">
        <f>G17+G18+G19</f>
        <v>0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94</v>
      </c>
      <c r="C18" s="307"/>
      <c r="D18" s="274"/>
      <c r="E18" s="177">
        <f>Grafik!D19</f>
        <v>85</v>
      </c>
      <c r="F18" s="181">
        <f>Grafik!M7</f>
        <v>0</v>
      </c>
      <c r="G18" s="179">
        <f>E18*F18</f>
        <v>0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0</v>
      </c>
      <c r="G19" s="190">
        <f>E19*F19</f>
        <v>0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123</v>
      </c>
      <c r="G20" s="271" t="s">
        <v>162</v>
      </c>
      <c r="H20" s="265" t="s">
        <v>124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0</v>
      </c>
      <c r="H21" s="180">
        <f>G21*(1+$F$21)</f>
        <v>0</v>
      </c>
      <c r="I21" s="156"/>
      <c r="J21" s="273" t="s">
        <v>95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66</v>
      </c>
      <c r="C22" s="262"/>
      <c r="D22" s="282"/>
      <c r="E22" s="300"/>
      <c r="F22" s="304">
        <v>0</v>
      </c>
      <c r="G22" s="305">
        <f>Grafik!P6+Grafik!P7</f>
        <v>0</v>
      </c>
      <c r="H22" s="180">
        <f>G22*(1+$F$22)</f>
        <v>0</v>
      </c>
      <c r="I22" s="156"/>
      <c r="J22" s="273" t="s">
        <v>96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64</v>
      </c>
      <c r="C23" s="306"/>
      <c r="D23" s="170"/>
      <c r="E23" s="197"/>
      <c r="F23" s="198" t="s">
        <v>125</v>
      </c>
      <c r="G23" s="199" t="s">
        <v>126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135</v>
      </c>
      <c r="G24" s="179">
        <f>E24*F24</f>
        <v>14175</v>
      </c>
      <c r="H24" s="180">
        <f>SUM(G24:G30)</f>
        <v>23792.5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0</v>
      </c>
      <c r="G25" s="179">
        <f>E25*F25</f>
        <v>0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0</v>
      </c>
      <c r="G26" s="179">
        <f>E26*F26</f>
        <v>0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131</v>
      </c>
      <c r="C28" s="262"/>
      <c r="D28" s="282"/>
      <c r="E28" s="194"/>
      <c r="F28" s="195"/>
      <c r="G28" s="179">
        <f>SUM(IBN!AK24:AK27)/(1+Gewinn)/(1+Sicherheit)</f>
        <v>3360</v>
      </c>
      <c r="H28" s="202"/>
      <c r="I28" s="156"/>
      <c r="J28" s="282" t="s">
        <v>207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140</v>
      </c>
      <c r="C29" s="262"/>
      <c r="D29" s="282"/>
      <c r="E29" s="194"/>
      <c r="F29" s="195"/>
      <c r="G29" s="110">
        <f>SUM(IBN!AK19:AK20,IBN!AK29,IBN!AK31:AK35)/(1+Gewinn)/(1+Sicherheit)</f>
        <v>4504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135</v>
      </c>
      <c r="C30" s="311"/>
      <c r="D30" s="280"/>
      <c r="E30" s="203"/>
      <c r="F30" s="204"/>
      <c r="G30" s="179">
        <f>IBN!AK38/(1+Gewinn)/(1+Sicherheit)</f>
        <v>1753.5</v>
      </c>
      <c r="H30" s="205"/>
      <c r="I30" s="156"/>
      <c r="J30" s="273" t="s">
        <v>111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127</v>
      </c>
      <c r="G31" s="210"/>
      <c r="H31" s="211">
        <f>SUM(H7:H30)</f>
        <v>23792.5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2379.25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128</v>
      </c>
      <c r="G33" s="214"/>
      <c r="H33" s="213">
        <f>H31+H32</f>
        <v>26171.75</v>
      </c>
      <c r="I33" s="156"/>
      <c r="J33" s="282" t="s">
        <v>206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5.2500000000000005E-2</v>
      </c>
      <c r="H34" s="213">
        <f>H33*G34</f>
        <v>1374.016875</v>
      </c>
      <c r="I34" s="156"/>
      <c r="J34" s="464">
        <f>Verhandlungsspielraum</f>
        <v>0.05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Harald Waas</v>
      </c>
      <c r="E35" s="208"/>
      <c r="F35" s="215" t="s">
        <v>129</v>
      </c>
      <c r="G35" s="216"/>
      <c r="H35" s="217">
        <f>H33+H34</f>
        <v>27545.766875000001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45642</v>
      </c>
      <c r="E36" s="208"/>
      <c r="F36" s="266" t="s">
        <v>130</v>
      </c>
      <c r="G36" s="267"/>
      <c r="H36" s="218">
        <f>Übersicht!X41</f>
        <v>27545.766875000001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="85" zoomScaleNormal="85" workbookViewId="0">
      <selection activeCell="E45" sqref="E45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BMW Leipzig</v>
      </c>
      <c r="D2" s="872" t="s">
        <v>30</v>
      </c>
      <c r="E2" s="873"/>
      <c r="F2" s="873"/>
      <c r="G2" s="873"/>
      <c r="H2" s="873"/>
      <c r="I2" s="873"/>
      <c r="J2" s="873"/>
      <c r="K2" s="873"/>
      <c r="L2" s="873"/>
      <c r="M2" s="874"/>
      <c r="N2" s="868" t="s">
        <v>8</v>
      </c>
      <c r="O2" s="869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 xml:space="preserve">Schulung Hochlaufunterstützung </v>
      </c>
      <c r="D3" s="875" t="str">
        <f>Anlage</f>
        <v xml:space="preserve">Schulung Hochlaufunterstützung </v>
      </c>
      <c r="E3" s="876"/>
      <c r="F3" s="876"/>
      <c r="G3" s="876"/>
      <c r="H3" s="876"/>
      <c r="I3" s="876"/>
      <c r="J3" s="876"/>
      <c r="K3" s="876"/>
      <c r="L3" s="876"/>
      <c r="M3" s="877"/>
      <c r="N3" s="870" t="str">
        <f>Bearbeiter</f>
        <v>Harald Waas</v>
      </c>
      <c r="O3" s="871"/>
      <c r="P3" s="129">
        <f>Datum</f>
        <v>45642</v>
      </c>
      <c r="Q3" s="130" t="str">
        <f>Angebotsnummer</f>
        <v>A07614700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73</v>
      </c>
      <c r="J5" s="615" t="s">
        <v>179</v>
      </c>
      <c r="K5" s="616" t="s">
        <v>63</v>
      </c>
      <c r="L5" s="615" t="s">
        <v>159</v>
      </c>
      <c r="M5" s="616" t="s">
        <v>89</v>
      </c>
      <c r="N5" s="616" t="s">
        <v>31</v>
      </c>
      <c r="O5" s="617" t="s">
        <v>1</v>
      </c>
      <c r="P5" s="617" t="s">
        <v>92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0</v>
      </c>
      <c r="I6" s="612">
        <f>Übersicht!$O$32</f>
        <v>0</v>
      </c>
      <c r="J6" s="613">
        <f>Übersicht!$I$29+Übersicht!I32</f>
        <v>0</v>
      </c>
      <c r="K6" s="619">
        <f>Übersicht!$K$29+Übersicht!$K$31+Übersicht!$K$32</f>
        <v>0</v>
      </c>
      <c r="L6" s="614">
        <f>Übersicht!$O$31</f>
        <v>0</v>
      </c>
      <c r="M6" s="614">
        <f>Übersicht!$Q$29</f>
        <v>0</v>
      </c>
      <c r="N6" s="613">
        <f>Übersicht!$O$29</f>
        <v>0</v>
      </c>
      <c r="O6" s="611">
        <f>Übersicht!$U$29/(1+Sicherheit)/(1+Gewinn)/(1+MGKZ)</f>
        <v>0</v>
      </c>
      <c r="P6" s="611">
        <f>Übersicht!$R$33/(1+Sicherheit)/(1+Gewinn)</f>
        <v>0</v>
      </c>
      <c r="Q6" s="618">
        <f>VK!H24</f>
        <v>23792.5</v>
      </c>
    </row>
    <row r="7" spans="2:19" ht="20.100000000000001" customHeight="1" thickBot="1">
      <c r="C7" s="466" t="s">
        <v>206</v>
      </c>
      <c r="D7" s="631">
        <v>0.05</v>
      </c>
      <c r="E7" s="470">
        <f>D7*D7+D7</f>
        <v>5.2500000000000005E-2</v>
      </c>
      <c r="F7" s="135"/>
      <c r="G7" s="135"/>
      <c r="H7" s="313"/>
      <c r="I7" s="611">
        <f>Dok!T20/(1+Sicherheit)/(1+Gewinn)</f>
        <v>0</v>
      </c>
      <c r="J7" s="135"/>
      <c r="K7" s="619">
        <f>Übersicht!$M$29</f>
        <v>0</v>
      </c>
      <c r="L7" s="135"/>
      <c r="M7" s="612">
        <f>Übersicht!$S$29</f>
        <v>0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262</v>
      </c>
      <c r="D9" s="878">
        <f>SUM(D22:D33)</f>
        <v>27545.766875000001</v>
      </c>
      <c r="E9" s="879"/>
      <c r="F9" s="144">
        <f>SUM(F22:F33)</f>
        <v>1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62</v>
      </c>
      <c r="D10" s="137" t="s">
        <v>56</v>
      </c>
      <c r="E10" s="138" t="s">
        <v>57</v>
      </c>
      <c r="F10" s="137" t="s">
        <v>58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115.77500000000002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54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115.77500000000002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101.2</v>
      </c>
      <c r="F13" s="468">
        <f t="shared" si="1"/>
        <v>106.51300000000001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121.56375000000001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121.56375000000001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91</v>
      </c>
      <c r="D16" s="622">
        <v>100</v>
      </c>
      <c r="E16" s="467">
        <f t="shared" si="0"/>
        <v>110.00000000000001</v>
      </c>
      <c r="F16" s="467">
        <f t="shared" si="1"/>
        <v>115.77500000000002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127.35250000000002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94.935500000000005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90</v>
      </c>
      <c r="D19" s="622">
        <v>85</v>
      </c>
      <c r="E19" s="467">
        <f t="shared" si="0"/>
        <v>93.500000000000014</v>
      </c>
      <c r="F19" s="467">
        <f t="shared" si="1"/>
        <v>98.408750000000012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61</v>
      </c>
      <c r="D20" s="623">
        <v>82</v>
      </c>
      <c r="E20" s="468">
        <f t="shared" si="0"/>
        <v>90.2</v>
      </c>
      <c r="F20" s="468">
        <f t="shared" si="1"/>
        <v>94.935500000000005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75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866">
        <f>Übersicht!H29</f>
        <v>0</v>
      </c>
      <c r="E22" s="867"/>
      <c r="F22" s="469">
        <f t="shared" ref="F22:F26" si="6">IF(Gesamtpreis&lt;&gt;0,D22/Gesamtpreis,0)</f>
        <v>0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54</v>
      </c>
      <c r="D23" s="866">
        <f>Übersicht!V32</f>
        <v>0</v>
      </c>
      <c r="E23" s="867"/>
      <c r="F23" s="469">
        <f t="shared" ref="F23" si="7">IF(Gesamtpreis&lt;&gt;0,D23/Gesamtpreis,0)</f>
        <v>0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866">
        <f>Übersicht!J29</f>
        <v>0</v>
      </c>
      <c r="E24" s="867"/>
      <c r="F24" s="469">
        <f t="shared" si="6"/>
        <v>0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66">
        <f>Übersicht!L29</f>
        <v>0</v>
      </c>
      <c r="E25" s="867"/>
      <c r="F25" s="469">
        <f t="shared" si="6"/>
        <v>0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66">
        <f>Übersicht!N29</f>
        <v>0</v>
      </c>
      <c r="E26" s="867"/>
      <c r="F26" s="469">
        <f t="shared" si="6"/>
        <v>0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87</v>
      </c>
      <c r="D27" s="866">
        <f>Übersicht!V31</f>
        <v>0</v>
      </c>
      <c r="E27" s="867"/>
      <c r="F27" s="469">
        <f t="shared" ref="F27" si="8">IF(Gesamtpreis&lt;&gt;0,D27/Gesamtpreis,0)</f>
        <v>0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66">
        <f>Übersicht!R29</f>
        <v>0</v>
      </c>
      <c r="E28" s="867"/>
      <c r="F28" s="469">
        <f t="shared" ref="F28:F33" si="9">IF(Gesamtpreis&lt;&gt;0,D28/Gesamtpreis,0)</f>
        <v>0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90</v>
      </c>
      <c r="D29" s="866">
        <f>Übersicht!T29</f>
        <v>0</v>
      </c>
      <c r="E29" s="867"/>
      <c r="F29" s="469">
        <f t="shared" si="9"/>
        <v>0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61</v>
      </c>
      <c r="D30" s="866">
        <f>Übersicht!P29</f>
        <v>0</v>
      </c>
      <c r="E30" s="867"/>
      <c r="F30" s="469">
        <f t="shared" si="9"/>
        <v>0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66">
        <f>Übersicht!U29</f>
        <v>0</v>
      </c>
      <c r="E31" s="867"/>
      <c r="F31" s="469">
        <f t="shared" si="9"/>
        <v>0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74</v>
      </c>
      <c r="D32" s="866">
        <f>Übersicht!V33</f>
        <v>0</v>
      </c>
      <c r="E32" s="867"/>
      <c r="F32" s="469">
        <f t="shared" ref="F32" si="10">IF(Gesamtpreis&lt;&gt;0,D32/Gesamtpreis,0)</f>
        <v>0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64</v>
      </c>
      <c r="D33" s="866">
        <f>SUM(Übersicht!V35:V39)</f>
        <v>27545.766875000001</v>
      </c>
      <c r="E33" s="867"/>
      <c r="F33" s="469">
        <f t="shared" si="9"/>
        <v>1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284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o4qCFQWNaMOlmW0nCm7yKWgdoMMpC3nAGY8HCBfG2MAuydvGmI8ueRjPhTyCY3zWJu3/IZaNls4RB4JqolHpgA==" saltValue="sc7/uPNEAehMJAujgeXGFw==" spinCount="100000" sheet="1" objects="1" scenarios="1"/>
  <mergeCells count="17">
    <mergeCell ref="N2:O2"/>
    <mergeCell ref="N3:O3"/>
    <mergeCell ref="D2:M2"/>
    <mergeCell ref="D3:M3"/>
    <mergeCell ref="D23:E23"/>
    <mergeCell ref="D22:E22"/>
    <mergeCell ref="D9:E9"/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9" sqref="L9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916" t="s">
        <v>159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3"/>
      <c r="L2" s="894"/>
      <c r="M2" s="848" t="s">
        <v>10</v>
      </c>
      <c r="N2" s="891"/>
      <c r="O2" s="69" t="s">
        <v>8</v>
      </c>
      <c r="P2" s="23" t="s">
        <v>7</v>
      </c>
    </row>
    <row r="3" spans="1:17" s="13" customFormat="1" ht="20.100000000000001" customHeight="1" thickBot="1">
      <c r="B3" s="917"/>
      <c r="C3" s="34" t="s">
        <v>225</v>
      </c>
      <c r="D3" s="895" t="s">
        <v>85</v>
      </c>
      <c r="E3" s="896"/>
      <c r="F3" s="896"/>
      <c r="G3" s="896"/>
      <c r="H3" s="896"/>
      <c r="I3" s="896"/>
      <c r="J3" s="896"/>
      <c r="K3" s="896"/>
      <c r="L3" s="897"/>
      <c r="M3" s="889">
        <f>Datum</f>
        <v>45642</v>
      </c>
      <c r="N3" s="890"/>
      <c r="O3" s="41" t="str">
        <f>Bearbeiter</f>
        <v>Harald Waas</v>
      </c>
      <c r="P3" s="31" t="str">
        <f>Angebotsnummer</f>
        <v>A07614700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899" t="s">
        <v>17</v>
      </c>
      <c r="D6" s="900"/>
      <c r="E6" s="900"/>
      <c r="F6" s="901"/>
      <c r="G6" s="899" t="s">
        <v>2</v>
      </c>
      <c r="H6" s="900"/>
      <c r="I6" s="901"/>
      <c r="J6" s="582" t="s">
        <v>25</v>
      </c>
      <c r="K6" s="585" t="s">
        <v>233</v>
      </c>
      <c r="L6" s="587" t="s">
        <v>65</v>
      </c>
      <c r="M6" s="47" t="s">
        <v>6</v>
      </c>
      <c r="O6" s="908" t="s">
        <v>23</v>
      </c>
      <c r="P6" s="909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2"/>
      <c r="D8" s="903"/>
      <c r="E8" s="903"/>
      <c r="F8" s="904"/>
      <c r="G8" s="905"/>
      <c r="H8" s="906"/>
      <c r="I8" s="907"/>
      <c r="J8" s="583"/>
      <c r="K8" s="586"/>
      <c r="L8" s="588"/>
      <c r="M8" s="50">
        <f t="shared" ref="M8:M32" si="0">J8*Software+L8*Projektleitung+K8*Konstruktion</f>
        <v>0</v>
      </c>
      <c r="O8" s="898"/>
      <c r="P8" s="898"/>
    </row>
    <row r="9" spans="1:17" ht="15" customHeight="1" thickBot="1">
      <c r="B9" s="32">
        <f t="shared" ref="B9:B32" si="1">B8+1</f>
        <v>2</v>
      </c>
      <c r="C9" s="70"/>
      <c r="D9" s="71"/>
      <c r="E9" s="71"/>
      <c r="F9" s="72"/>
      <c r="G9" s="910"/>
      <c r="H9" s="911"/>
      <c r="I9" s="912"/>
      <c r="J9" s="584"/>
      <c r="K9" s="586"/>
      <c r="L9" s="589"/>
      <c r="M9" s="50">
        <f t="shared" si="0"/>
        <v>0</v>
      </c>
      <c r="O9" s="880" t="s">
        <v>22</v>
      </c>
      <c r="P9" s="881"/>
      <c r="Q9" s="882"/>
    </row>
    <row r="10" spans="1:17" ht="15" customHeight="1">
      <c r="B10" s="32">
        <f t="shared" si="1"/>
        <v>3</v>
      </c>
      <c r="C10" s="902"/>
      <c r="D10" s="903"/>
      <c r="E10" s="903"/>
      <c r="F10" s="904"/>
      <c r="G10" s="910"/>
      <c r="H10" s="911"/>
      <c r="I10" s="912"/>
      <c r="J10" s="583"/>
      <c r="K10" s="586"/>
      <c r="L10" s="589"/>
      <c r="M10" s="50">
        <f t="shared" si="0"/>
        <v>0</v>
      </c>
      <c r="O10" s="883">
        <f>SUM(M8:M32)</f>
        <v>0</v>
      </c>
      <c r="P10" s="884"/>
      <c r="Q10" s="885"/>
    </row>
    <row r="11" spans="1:17" ht="15" customHeight="1" thickBot="1">
      <c r="B11" s="32">
        <f t="shared" si="1"/>
        <v>4</v>
      </c>
      <c r="C11" s="902"/>
      <c r="D11" s="903"/>
      <c r="E11" s="903"/>
      <c r="F11" s="904"/>
      <c r="G11" s="910"/>
      <c r="H11" s="911"/>
      <c r="I11" s="912"/>
      <c r="J11" s="583"/>
      <c r="K11" s="586"/>
      <c r="L11" s="589"/>
      <c r="M11" s="50">
        <f t="shared" si="0"/>
        <v>0</v>
      </c>
      <c r="O11" s="886"/>
      <c r="P11" s="887"/>
      <c r="Q11" s="888"/>
    </row>
    <row r="12" spans="1:17" ht="15" customHeight="1" thickBot="1">
      <c r="B12" s="32">
        <f t="shared" si="1"/>
        <v>5</v>
      </c>
      <c r="C12" s="902"/>
      <c r="D12" s="903"/>
      <c r="E12" s="903"/>
      <c r="F12" s="904"/>
      <c r="G12" s="910"/>
      <c r="H12" s="911"/>
      <c r="I12" s="912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2"/>
      <c r="D13" s="903"/>
      <c r="E13" s="903"/>
      <c r="F13" s="904"/>
      <c r="G13" s="910"/>
      <c r="H13" s="911"/>
      <c r="I13" s="912"/>
      <c r="J13" s="583"/>
      <c r="K13" s="586"/>
      <c r="L13" s="589"/>
      <c r="M13" s="50">
        <f t="shared" si="0"/>
        <v>0</v>
      </c>
      <c r="O13" s="293" t="s">
        <v>87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2"/>
      <c r="D14" s="903"/>
      <c r="E14" s="903"/>
      <c r="F14" s="904"/>
      <c r="G14" s="910"/>
      <c r="H14" s="911"/>
      <c r="I14" s="912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0</v>
      </c>
    </row>
    <row r="15" spans="1:17" ht="15" customHeight="1" thickBot="1">
      <c r="B15" s="32">
        <f t="shared" si="1"/>
        <v>8</v>
      </c>
      <c r="C15" s="902"/>
      <c r="D15" s="903"/>
      <c r="E15" s="903"/>
      <c r="F15" s="904"/>
      <c r="G15" s="910"/>
      <c r="H15" s="911"/>
      <c r="I15" s="912"/>
      <c r="J15" s="583"/>
      <c r="K15" s="586"/>
      <c r="L15" s="589"/>
      <c r="M15" s="50">
        <f t="shared" si="0"/>
        <v>0</v>
      </c>
      <c r="O15" s="596" t="s">
        <v>112</v>
      </c>
      <c r="P15" s="597"/>
      <c r="Q15" s="598">
        <f>SUM(K8:K32)</f>
        <v>0</v>
      </c>
    </row>
    <row r="16" spans="1:17" ht="15" customHeight="1" thickBot="1">
      <c r="B16" s="32">
        <f t="shared" si="1"/>
        <v>9</v>
      </c>
      <c r="C16" s="902"/>
      <c r="D16" s="903"/>
      <c r="E16" s="903"/>
      <c r="F16" s="904"/>
      <c r="G16" s="910"/>
      <c r="H16" s="911"/>
      <c r="I16" s="912"/>
      <c r="J16" s="583"/>
      <c r="K16" s="586"/>
      <c r="L16" s="589"/>
      <c r="M16" s="50">
        <f t="shared" si="0"/>
        <v>0</v>
      </c>
      <c r="O16" s="599" t="s">
        <v>86</v>
      </c>
      <c r="P16" s="600"/>
      <c r="Q16" s="601">
        <f>SUM(L8:L32)</f>
        <v>0</v>
      </c>
    </row>
    <row r="17" spans="2:15" ht="15" customHeight="1">
      <c r="B17" s="32">
        <f t="shared" si="1"/>
        <v>10</v>
      </c>
      <c r="C17" s="902"/>
      <c r="D17" s="903"/>
      <c r="E17" s="903"/>
      <c r="F17" s="904"/>
      <c r="G17" s="910"/>
      <c r="H17" s="911"/>
      <c r="I17" s="912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13"/>
      <c r="D18" s="914"/>
      <c r="E18" s="914"/>
      <c r="F18" s="915"/>
      <c r="G18" s="910"/>
      <c r="H18" s="911"/>
      <c r="I18" s="912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13"/>
      <c r="D19" s="914"/>
      <c r="E19" s="914"/>
      <c r="F19" s="915"/>
      <c r="G19" s="910"/>
      <c r="H19" s="911"/>
      <c r="I19" s="912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902"/>
      <c r="D20" s="903"/>
      <c r="E20" s="903"/>
      <c r="F20" s="904"/>
      <c r="G20" s="910"/>
      <c r="H20" s="911"/>
      <c r="I20" s="912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2"/>
      <c r="D21" s="903"/>
      <c r="E21" s="903"/>
      <c r="F21" s="904"/>
      <c r="G21" s="910"/>
      <c r="H21" s="911"/>
      <c r="I21" s="912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2"/>
      <c r="D22" s="903"/>
      <c r="E22" s="903"/>
      <c r="F22" s="904"/>
      <c r="G22" s="910"/>
      <c r="H22" s="911"/>
      <c r="I22" s="912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2"/>
      <c r="D23" s="903"/>
      <c r="E23" s="903"/>
      <c r="F23" s="904"/>
      <c r="G23" s="910"/>
      <c r="H23" s="911"/>
      <c r="I23" s="912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2"/>
      <c r="D24" s="903"/>
      <c r="E24" s="903"/>
      <c r="F24" s="904"/>
      <c r="G24" s="910"/>
      <c r="H24" s="911"/>
      <c r="I24" s="912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2"/>
      <c r="D25" s="903"/>
      <c r="E25" s="903"/>
      <c r="F25" s="904"/>
      <c r="G25" s="910"/>
      <c r="H25" s="911"/>
      <c r="I25" s="912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2"/>
      <c r="D26" s="903"/>
      <c r="E26" s="903"/>
      <c r="F26" s="904"/>
      <c r="G26" s="910"/>
      <c r="H26" s="911"/>
      <c r="I26" s="912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2"/>
      <c r="D27" s="903"/>
      <c r="E27" s="903"/>
      <c r="F27" s="904"/>
      <c r="G27" s="910"/>
      <c r="H27" s="911"/>
      <c r="I27" s="912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2"/>
      <c r="D28" s="903"/>
      <c r="E28" s="903"/>
      <c r="F28" s="904"/>
      <c r="G28" s="910"/>
      <c r="H28" s="911"/>
      <c r="I28" s="912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2"/>
      <c r="D29" s="903"/>
      <c r="E29" s="903"/>
      <c r="F29" s="904"/>
      <c r="G29" s="910"/>
      <c r="H29" s="911"/>
      <c r="I29" s="912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2"/>
      <c r="D30" s="903"/>
      <c r="E30" s="903"/>
      <c r="F30" s="904"/>
      <c r="G30" s="910"/>
      <c r="H30" s="911"/>
      <c r="I30" s="912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2"/>
      <c r="D31" s="903"/>
      <c r="E31" s="903"/>
      <c r="F31" s="904"/>
      <c r="G31" s="910"/>
      <c r="H31" s="911"/>
      <c r="I31" s="912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27"/>
      <c r="D32" s="928"/>
      <c r="E32" s="928"/>
      <c r="F32" s="929"/>
      <c r="G32" s="924"/>
      <c r="H32" s="925"/>
      <c r="I32" s="926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918"/>
      <c r="D33" s="919"/>
      <c r="E33" s="919"/>
      <c r="F33" s="920"/>
      <c r="G33" s="921"/>
      <c r="H33" s="922"/>
      <c r="I33" s="923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  <mergeCell ref="G28:I28"/>
    <mergeCell ref="C23:F23"/>
    <mergeCell ref="G23:I23"/>
    <mergeCell ref="C24:F24"/>
    <mergeCell ref="G24:I24"/>
    <mergeCell ref="C25:F25"/>
    <mergeCell ref="G25:I25"/>
    <mergeCell ref="C20:F20"/>
    <mergeCell ref="G20:I20"/>
    <mergeCell ref="G21:I21"/>
    <mergeCell ref="C21:F21"/>
    <mergeCell ref="G22:I22"/>
    <mergeCell ref="C22:F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G11:I11"/>
    <mergeCell ref="C12:F12"/>
    <mergeCell ref="G12:I12"/>
    <mergeCell ref="C13:F13"/>
    <mergeCell ref="G13:I13"/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N9" sqref="N9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916" t="s">
        <v>73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4"/>
      <c r="Q2" s="848" t="s">
        <v>10</v>
      </c>
      <c r="R2" s="794"/>
      <c r="S2" s="69" t="s">
        <v>8</v>
      </c>
      <c r="T2" s="848" t="s">
        <v>7</v>
      </c>
      <c r="U2" s="891"/>
      <c r="V2" s="14"/>
    </row>
    <row r="3" spans="1:22" s="13" customFormat="1" ht="20.100000000000001" customHeight="1" thickBot="1">
      <c r="B3" s="917"/>
      <c r="C3" s="34" t="s">
        <v>225</v>
      </c>
      <c r="D3" s="895" t="s">
        <v>156</v>
      </c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7"/>
      <c r="Q3" s="889">
        <f>Datum</f>
        <v>45642</v>
      </c>
      <c r="R3" s="942"/>
      <c r="S3" s="41" t="str">
        <f>Bearbeiter</f>
        <v>Harald Waas</v>
      </c>
      <c r="T3" s="943" t="str">
        <f>Angebotsnummer</f>
        <v>A07614700</v>
      </c>
      <c r="U3" s="944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899" t="s">
        <v>17</v>
      </c>
      <c r="D6" s="900"/>
      <c r="E6" s="900"/>
      <c r="F6" s="901"/>
      <c r="G6" s="899" t="s">
        <v>2</v>
      </c>
      <c r="H6" s="900"/>
      <c r="I6" s="901"/>
      <c r="J6" s="591" t="s">
        <v>73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08" t="s">
        <v>23</v>
      </c>
      <c r="T6" s="909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2"/>
      <c r="D8" s="903"/>
      <c r="E8" s="903"/>
      <c r="F8" s="904"/>
      <c r="G8" s="905"/>
      <c r="H8" s="906"/>
      <c r="I8" s="907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880" t="s">
        <v>22</v>
      </c>
      <c r="T8" s="881"/>
      <c r="U8" s="882"/>
    </row>
    <row r="9" spans="1:22" ht="15" customHeight="1">
      <c r="B9" s="32">
        <f t="shared" ref="B9:B32" si="2">B8+1</f>
        <v>2</v>
      </c>
      <c r="C9" s="902" t="s">
        <v>88</v>
      </c>
      <c r="D9" s="903"/>
      <c r="E9" s="903"/>
      <c r="F9" s="904"/>
      <c r="G9" s="910" t="s">
        <v>54</v>
      </c>
      <c r="H9" s="911"/>
      <c r="I9" s="912"/>
      <c r="J9" s="592">
        <v>0</v>
      </c>
      <c r="K9" s="586">
        <v>0</v>
      </c>
      <c r="L9" s="59">
        <v>0</v>
      </c>
      <c r="M9" s="43">
        <v>0</v>
      </c>
      <c r="N9" s="48">
        <v>0</v>
      </c>
      <c r="O9" s="37"/>
      <c r="P9" s="61">
        <f t="shared" si="0"/>
        <v>0</v>
      </c>
      <c r="Q9" s="50">
        <f t="shared" si="1"/>
        <v>0</v>
      </c>
      <c r="S9" s="932">
        <f>T11+T12</f>
        <v>0</v>
      </c>
      <c r="T9" s="933"/>
      <c r="U9" s="934"/>
    </row>
    <row r="10" spans="1:22" ht="15" customHeight="1" thickBot="1">
      <c r="B10" s="32">
        <f t="shared" si="2"/>
        <v>3</v>
      </c>
      <c r="C10" s="902" t="s">
        <v>76</v>
      </c>
      <c r="D10" s="903"/>
      <c r="E10" s="903"/>
      <c r="F10" s="904"/>
      <c r="G10" s="910" t="s">
        <v>54</v>
      </c>
      <c r="H10" s="911"/>
      <c r="I10" s="912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35"/>
      <c r="T10" s="936"/>
      <c r="U10" s="937"/>
    </row>
    <row r="11" spans="1:22" ht="15" customHeight="1">
      <c r="B11" s="32">
        <f t="shared" si="2"/>
        <v>4</v>
      </c>
      <c r="C11" s="902" t="s">
        <v>77</v>
      </c>
      <c r="D11" s="903"/>
      <c r="E11" s="903"/>
      <c r="F11" s="904"/>
      <c r="G11" s="910" t="s">
        <v>54</v>
      </c>
      <c r="H11" s="911"/>
      <c r="I11" s="912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68</v>
      </c>
      <c r="T11" s="938">
        <f>SUM(J8:J32)*Dokumentation+SUM(K8:K32)*Konstruktion+SUM(P8:P32)</f>
        <v>0</v>
      </c>
      <c r="U11" s="939"/>
    </row>
    <row r="12" spans="1:22" ht="15" customHeight="1" thickBot="1">
      <c r="B12" s="32">
        <f t="shared" si="2"/>
        <v>5</v>
      </c>
      <c r="C12" s="902"/>
      <c r="D12" s="903"/>
      <c r="E12" s="903"/>
      <c r="F12" s="904"/>
      <c r="G12" s="910"/>
      <c r="H12" s="911"/>
      <c r="I12" s="912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0">
        <f>SUM(L8:L32)*Hardware+SUM(M8:M32)*Software</f>
        <v>0</v>
      </c>
      <c r="U12" s="941"/>
    </row>
    <row r="13" spans="1:22" ht="15" customHeight="1">
      <c r="B13" s="32">
        <f t="shared" si="2"/>
        <v>6</v>
      </c>
      <c r="C13" s="902" t="s">
        <v>82</v>
      </c>
      <c r="D13" s="903"/>
      <c r="E13" s="903"/>
      <c r="F13" s="904"/>
      <c r="G13" s="910" t="s">
        <v>79</v>
      </c>
      <c r="H13" s="911"/>
      <c r="I13" s="912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2" t="s">
        <v>83</v>
      </c>
      <c r="D14" s="903"/>
      <c r="E14" s="903"/>
      <c r="F14" s="904"/>
      <c r="G14" s="910" t="s">
        <v>79</v>
      </c>
      <c r="H14" s="911"/>
      <c r="I14" s="912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2" t="s">
        <v>78</v>
      </c>
      <c r="D15" s="903"/>
      <c r="E15" s="903"/>
      <c r="F15" s="904"/>
      <c r="G15" s="910" t="s">
        <v>167</v>
      </c>
      <c r="H15" s="911"/>
      <c r="I15" s="912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2"/>
      <c r="D16" s="903"/>
      <c r="E16" s="903"/>
      <c r="F16" s="904"/>
      <c r="G16" s="910"/>
      <c r="H16" s="911"/>
      <c r="I16" s="912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54</v>
      </c>
      <c r="T16" s="478"/>
      <c r="U16" s="479">
        <f>SUM(J8:J32)</f>
        <v>0</v>
      </c>
    </row>
    <row r="17" spans="2:21" ht="15" customHeight="1">
      <c r="B17" s="32">
        <f t="shared" si="2"/>
        <v>10</v>
      </c>
      <c r="C17" s="902" t="s">
        <v>80</v>
      </c>
      <c r="D17" s="903"/>
      <c r="E17" s="903"/>
      <c r="F17" s="904"/>
      <c r="G17" s="910" t="s">
        <v>176</v>
      </c>
      <c r="H17" s="911"/>
      <c r="I17" s="912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175</v>
      </c>
      <c r="T17" s="481"/>
      <c r="U17" s="482">
        <f>SUM(K8:K32)</f>
        <v>0</v>
      </c>
    </row>
    <row r="18" spans="2:21" ht="15" customHeight="1">
      <c r="B18" s="32">
        <f t="shared" si="2"/>
        <v>11</v>
      </c>
      <c r="C18" s="902" t="s">
        <v>81</v>
      </c>
      <c r="D18" s="903"/>
      <c r="E18" s="903"/>
      <c r="F18" s="904"/>
      <c r="G18" s="910" t="s">
        <v>176</v>
      </c>
      <c r="H18" s="911"/>
      <c r="I18" s="912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176</v>
      </c>
      <c r="T18" s="484"/>
      <c r="U18" s="485">
        <f>SUM(L8:L32)</f>
        <v>0</v>
      </c>
    </row>
    <row r="19" spans="2:21" ht="15" customHeight="1" thickBot="1">
      <c r="B19" s="32">
        <f t="shared" si="2"/>
        <v>12</v>
      </c>
      <c r="C19" s="902"/>
      <c r="D19" s="903"/>
      <c r="E19" s="903"/>
      <c r="F19" s="904"/>
      <c r="G19" s="910"/>
      <c r="H19" s="911"/>
      <c r="I19" s="912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0</v>
      </c>
    </row>
    <row r="20" spans="2:21" ht="15" customHeight="1" thickBot="1">
      <c r="B20" s="32">
        <f t="shared" si="2"/>
        <v>13</v>
      </c>
      <c r="C20" s="902" t="s">
        <v>168</v>
      </c>
      <c r="D20" s="903"/>
      <c r="E20" s="903"/>
      <c r="F20" s="904"/>
      <c r="G20" s="910" t="s">
        <v>175</v>
      </c>
      <c r="H20" s="911"/>
      <c r="I20" s="912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267</v>
      </c>
      <c r="T20" s="930">
        <f>SUM(P8:P32)</f>
        <v>0</v>
      </c>
      <c r="U20" s="931"/>
    </row>
    <row r="21" spans="2:21" ht="15" customHeight="1">
      <c r="B21" s="32">
        <f t="shared" si="2"/>
        <v>14</v>
      </c>
      <c r="C21" s="902" t="s">
        <v>169</v>
      </c>
      <c r="D21" s="903"/>
      <c r="E21" s="903"/>
      <c r="F21" s="904"/>
      <c r="G21" s="910" t="s">
        <v>175</v>
      </c>
      <c r="H21" s="911"/>
      <c r="I21" s="912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2"/>
      <c r="D22" s="903"/>
      <c r="E22" s="903"/>
      <c r="F22" s="904"/>
      <c r="G22" s="910"/>
      <c r="H22" s="911"/>
      <c r="I22" s="912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902"/>
      <c r="D23" s="903"/>
      <c r="E23" s="903"/>
      <c r="F23" s="904"/>
      <c r="G23" s="910"/>
      <c r="H23" s="911"/>
      <c r="I23" s="912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2" t="s">
        <v>205</v>
      </c>
      <c r="D24" s="903"/>
      <c r="E24" s="903"/>
      <c r="F24" s="904"/>
      <c r="G24" s="910"/>
      <c r="H24" s="911"/>
      <c r="I24" s="912"/>
      <c r="J24" s="592"/>
      <c r="K24" s="586"/>
      <c r="L24" s="59"/>
      <c r="M24" s="43"/>
      <c r="N24" s="48"/>
      <c r="O24" s="37"/>
      <c r="P24" s="61">
        <f t="shared" si="0"/>
        <v>0</v>
      </c>
      <c r="Q24" s="50">
        <f t="shared" si="1"/>
        <v>0</v>
      </c>
    </row>
    <row r="25" spans="2:21" ht="15" customHeight="1">
      <c r="B25" s="32">
        <f t="shared" si="2"/>
        <v>18</v>
      </c>
      <c r="C25" s="902"/>
      <c r="D25" s="903"/>
      <c r="E25" s="903"/>
      <c r="F25" s="904"/>
      <c r="G25" s="910"/>
      <c r="H25" s="911"/>
      <c r="I25" s="912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2"/>
      <c r="D26" s="903"/>
      <c r="E26" s="903"/>
      <c r="F26" s="904"/>
      <c r="G26" s="910"/>
      <c r="H26" s="911"/>
      <c r="I26" s="912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2" t="s">
        <v>84</v>
      </c>
      <c r="D27" s="903"/>
      <c r="E27" s="903"/>
      <c r="F27" s="904"/>
      <c r="G27" s="910"/>
      <c r="H27" s="911"/>
      <c r="I27" s="912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2" t="s">
        <v>182</v>
      </c>
      <c r="D28" s="903"/>
      <c r="E28" s="903"/>
      <c r="F28" s="904"/>
      <c r="G28" s="910"/>
      <c r="H28" s="911"/>
      <c r="I28" s="912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2"/>
      <c r="D29" s="903"/>
      <c r="E29" s="903"/>
      <c r="F29" s="904"/>
      <c r="G29" s="910"/>
      <c r="H29" s="911"/>
      <c r="I29" s="912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2"/>
      <c r="D30" s="903"/>
      <c r="E30" s="903"/>
      <c r="F30" s="904"/>
      <c r="G30" s="910"/>
      <c r="H30" s="911"/>
      <c r="I30" s="912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02"/>
      <c r="D31" s="903"/>
      <c r="E31" s="903"/>
      <c r="F31" s="904"/>
      <c r="G31" s="910"/>
      <c r="H31" s="911"/>
      <c r="I31" s="912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2"/>
      <c r="D32" s="903"/>
      <c r="E32" s="903"/>
      <c r="F32" s="904"/>
      <c r="G32" s="910"/>
      <c r="H32" s="911"/>
      <c r="I32" s="912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918"/>
      <c r="D33" s="919"/>
      <c r="E33" s="919"/>
      <c r="F33" s="920"/>
      <c r="G33" s="921"/>
      <c r="H33" s="922"/>
      <c r="I33" s="923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33:F33"/>
    <mergeCell ref="G33:I33"/>
    <mergeCell ref="C31:F31"/>
    <mergeCell ref="G31:I31"/>
    <mergeCell ref="C32:F32"/>
    <mergeCell ref="T20:U20"/>
    <mergeCell ref="S6:T6"/>
    <mergeCell ref="S8:U8"/>
    <mergeCell ref="S9:U10"/>
    <mergeCell ref="T11:U11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I55" sqref="I55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59" t="s">
        <v>53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3"/>
      <c r="L2" s="893"/>
      <c r="M2" s="894"/>
      <c r="N2" s="848" t="s">
        <v>10</v>
      </c>
      <c r="O2" s="891"/>
      <c r="P2" s="69" t="s">
        <v>8</v>
      </c>
      <c r="Q2" s="848" t="s">
        <v>7</v>
      </c>
      <c r="R2" s="891"/>
      <c r="S2" s="14"/>
    </row>
    <row r="3" spans="1:19" s="13" customFormat="1" ht="20.100000000000001" customHeight="1" thickBot="1">
      <c r="B3" s="960"/>
      <c r="C3" s="34" t="s">
        <v>225</v>
      </c>
      <c r="D3" s="895" t="s">
        <v>59</v>
      </c>
      <c r="E3" s="896"/>
      <c r="F3" s="896"/>
      <c r="G3" s="896"/>
      <c r="H3" s="896"/>
      <c r="I3" s="896"/>
      <c r="J3" s="896"/>
      <c r="K3" s="896"/>
      <c r="L3" s="896"/>
      <c r="M3" s="897"/>
      <c r="N3" s="889">
        <f>Datum</f>
        <v>45642</v>
      </c>
      <c r="O3" s="890"/>
      <c r="P3" s="41" t="str">
        <f>Bearbeiter</f>
        <v>Harald Waas</v>
      </c>
      <c r="Q3" s="943" t="str">
        <f>Angebotsnummer</f>
        <v>A07614700</v>
      </c>
      <c r="R3" s="944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899" t="s">
        <v>17</v>
      </c>
      <c r="D6" s="900"/>
      <c r="E6" s="899" t="s">
        <v>2</v>
      </c>
      <c r="F6" s="900"/>
      <c r="G6" s="901"/>
      <c r="H6" s="46" t="s">
        <v>21</v>
      </c>
      <c r="I6" s="46" t="s">
        <v>24</v>
      </c>
      <c r="J6" s="58" t="s">
        <v>60</v>
      </c>
      <c r="K6" s="79" t="s">
        <v>21</v>
      </c>
      <c r="L6" s="79" t="s">
        <v>24</v>
      </c>
      <c r="M6" s="80" t="s">
        <v>53</v>
      </c>
      <c r="N6" s="47" t="s">
        <v>6</v>
      </c>
      <c r="P6" s="908" t="s">
        <v>23</v>
      </c>
      <c r="Q6" s="909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141</v>
      </c>
      <c r="D8" s="278"/>
      <c r="E8" s="905"/>
      <c r="F8" s="906"/>
      <c r="G8" s="907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898"/>
      <c r="Q8" s="898"/>
    </row>
    <row r="9" spans="1:19" ht="15" customHeight="1" thickBot="1">
      <c r="B9" s="32">
        <f t="shared" ref="B9:B32" si="2">B8+1</f>
        <v>2</v>
      </c>
      <c r="C9" s="278" t="s">
        <v>142</v>
      </c>
      <c r="D9" s="278"/>
      <c r="E9" s="905"/>
      <c r="F9" s="906"/>
      <c r="G9" s="907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880" t="s">
        <v>22</v>
      </c>
      <c r="Q9" s="881"/>
      <c r="R9" s="882"/>
    </row>
    <row r="10" spans="1:19" ht="15" customHeight="1">
      <c r="B10" s="32">
        <f t="shared" si="2"/>
        <v>3</v>
      </c>
      <c r="C10" s="278" t="s">
        <v>143</v>
      </c>
      <c r="D10" s="278"/>
      <c r="E10" s="905"/>
      <c r="F10" s="906"/>
      <c r="G10" s="907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883">
        <f>SUM(Q12:Q13)</f>
        <v>0</v>
      </c>
      <c r="Q10" s="884"/>
      <c r="R10" s="885"/>
    </row>
    <row r="11" spans="1:19" ht="15" customHeight="1" thickBot="1">
      <c r="B11" s="32">
        <f t="shared" si="2"/>
        <v>4</v>
      </c>
      <c r="C11" s="278" t="s">
        <v>144</v>
      </c>
      <c r="D11" s="278"/>
      <c r="E11" s="910"/>
      <c r="F11" s="911"/>
      <c r="G11" s="912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886"/>
      <c r="Q11" s="887"/>
      <c r="R11" s="888"/>
    </row>
    <row r="12" spans="1:19" ht="15" customHeight="1">
      <c r="B12" s="32">
        <f t="shared" si="2"/>
        <v>5</v>
      </c>
      <c r="C12" s="278" t="s">
        <v>145</v>
      </c>
      <c r="D12" s="278"/>
      <c r="E12" s="957">
        <v>5645</v>
      </c>
      <c r="F12" s="952"/>
      <c r="G12" s="958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60</v>
      </c>
      <c r="Q12" s="961">
        <f>SUM(J8:J32)</f>
        <v>0</v>
      </c>
      <c r="R12" s="962"/>
    </row>
    <row r="13" spans="1:19" ht="15" customHeight="1" thickBot="1">
      <c r="B13" s="32">
        <f t="shared" si="2"/>
        <v>6</v>
      </c>
      <c r="C13" s="278" t="s">
        <v>146</v>
      </c>
      <c r="D13" s="278"/>
      <c r="E13" s="957">
        <v>5814</v>
      </c>
      <c r="F13" s="952"/>
      <c r="G13" s="958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53</v>
      </c>
      <c r="Q13" s="963">
        <f>SUM(M8:M32)</f>
        <v>0</v>
      </c>
      <c r="R13" s="964"/>
    </row>
    <row r="14" spans="1:19" ht="15" customHeight="1">
      <c r="B14" s="32">
        <f t="shared" si="2"/>
        <v>7</v>
      </c>
      <c r="C14" s="278" t="s">
        <v>147</v>
      </c>
      <c r="D14" s="278"/>
      <c r="E14" s="957">
        <v>5903</v>
      </c>
      <c r="F14" s="952"/>
      <c r="G14" s="958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13"/>
      <c r="D15" s="914"/>
      <c r="E15" s="910"/>
      <c r="F15" s="911"/>
      <c r="G15" s="912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148</v>
      </c>
      <c r="D16" s="263"/>
      <c r="E16" s="951" t="s">
        <v>150</v>
      </c>
      <c r="F16" s="952"/>
      <c r="G16" s="953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149</v>
      </c>
      <c r="D17" s="263"/>
      <c r="E17" s="951" t="s">
        <v>150</v>
      </c>
      <c r="F17" s="952"/>
      <c r="G17" s="953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13"/>
      <c r="D18" s="914"/>
      <c r="E18" s="954"/>
      <c r="F18" s="955"/>
      <c r="G18" s="956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13" t="s">
        <v>264</v>
      </c>
      <c r="D19" s="914"/>
      <c r="E19" s="949"/>
      <c r="F19" s="911"/>
      <c r="G19" s="950"/>
      <c r="H19" s="48"/>
      <c r="I19" s="37">
        <v>500</v>
      </c>
      <c r="J19" s="61">
        <f t="shared" si="0"/>
        <v>0</v>
      </c>
      <c r="K19" s="48"/>
      <c r="L19" s="78"/>
      <c r="M19" s="81">
        <f t="shared" si="1"/>
        <v>0</v>
      </c>
      <c r="N19" s="50">
        <f t="shared" si="3"/>
        <v>0</v>
      </c>
    </row>
    <row r="20" spans="2:14" ht="15" customHeight="1">
      <c r="B20" s="32">
        <f t="shared" si="2"/>
        <v>13</v>
      </c>
      <c r="C20" s="902"/>
      <c r="D20" s="903"/>
      <c r="E20" s="910"/>
      <c r="F20" s="911"/>
      <c r="G20" s="912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2"/>
      <c r="D21" s="903"/>
      <c r="E21" s="910"/>
      <c r="F21" s="911"/>
      <c r="G21" s="912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2"/>
      <c r="D22" s="903"/>
      <c r="E22" s="910"/>
      <c r="F22" s="911"/>
      <c r="G22" s="912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2"/>
      <c r="D23" s="903"/>
      <c r="E23" s="910"/>
      <c r="F23" s="911"/>
      <c r="G23" s="912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2"/>
      <c r="D24" s="903"/>
      <c r="E24" s="910"/>
      <c r="F24" s="911"/>
      <c r="G24" s="912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2"/>
      <c r="D25" s="903"/>
      <c r="E25" s="910"/>
      <c r="F25" s="911"/>
      <c r="G25" s="912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47"/>
      <c r="D26" s="948"/>
      <c r="E26" s="910"/>
      <c r="F26" s="911"/>
      <c r="G26" s="912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2"/>
      <c r="D27" s="903"/>
      <c r="E27" s="910"/>
      <c r="F27" s="911"/>
      <c r="G27" s="912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2"/>
      <c r="D28" s="903"/>
      <c r="E28" s="910"/>
      <c r="F28" s="911"/>
      <c r="G28" s="912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2"/>
      <c r="D29" s="903"/>
      <c r="E29" s="910"/>
      <c r="F29" s="911"/>
      <c r="G29" s="912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2"/>
      <c r="D30" s="903"/>
      <c r="E30" s="910"/>
      <c r="F30" s="911"/>
      <c r="G30" s="912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2"/>
      <c r="D31" s="903"/>
      <c r="E31" s="910"/>
      <c r="F31" s="911"/>
      <c r="G31" s="912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45"/>
      <c r="D32" s="946"/>
      <c r="E32" s="910"/>
      <c r="F32" s="911"/>
      <c r="G32" s="912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918"/>
      <c r="D33" s="919"/>
      <c r="E33" s="921"/>
      <c r="F33" s="922"/>
      <c r="G33" s="923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  <mergeCell ref="E14:G14"/>
    <mergeCell ref="E11:G11"/>
    <mergeCell ref="E12:G12"/>
    <mergeCell ref="E13:G13"/>
    <mergeCell ref="E17:G17"/>
    <mergeCell ref="C15:D15"/>
    <mergeCell ref="E15:G15"/>
    <mergeCell ref="E16:G16"/>
    <mergeCell ref="C18:D18"/>
    <mergeCell ref="E18:G18"/>
    <mergeCell ref="C19:D19"/>
    <mergeCell ref="E19:G19"/>
    <mergeCell ref="C20:D20"/>
    <mergeCell ref="E20:G20"/>
    <mergeCell ref="C21:D21"/>
    <mergeCell ref="E21:G21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D20" sqref="D20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990" t="s">
        <v>226</v>
      </c>
      <c r="C1" s="848" t="str">
        <f>Kunde</f>
        <v>BMW Leipzig</v>
      </c>
      <c r="D1" s="794"/>
      <c r="E1" s="891"/>
      <c r="F1" s="892" t="str">
        <f>Anlage</f>
        <v xml:space="preserve">Schulung Hochlaufunterstützung </v>
      </c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4"/>
      <c r="AB1" s="848" t="s">
        <v>10</v>
      </c>
      <c r="AC1" s="891"/>
      <c r="AD1" s="848" t="s">
        <v>8</v>
      </c>
      <c r="AE1" s="794"/>
      <c r="AF1" s="794"/>
      <c r="AG1" s="848" t="s">
        <v>7</v>
      </c>
      <c r="AH1" s="891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991"/>
      <c r="C2" s="983" t="s">
        <v>225</v>
      </c>
      <c r="D2" s="984"/>
      <c r="E2" s="985"/>
      <c r="F2" s="969" t="s">
        <v>157</v>
      </c>
      <c r="G2" s="970"/>
      <c r="H2" s="970"/>
      <c r="I2" s="970"/>
      <c r="J2" s="970"/>
      <c r="K2" s="970"/>
      <c r="L2" s="970"/>
      <c r="M2" s="970"/>
      <c r="N2" s="970"/>
      <c r="O2" s="970"/>
      <c r="P2" s="970"/>
      <c r="Q2" s="970"/>
      <c r="R2" s="970"/>
      <c r="S2" s="970"/>
      <c r="T2" s="970"/>
      <c r="U2" s="970"/>
      <c r="V2" s="970"/>
      <c r="W2" s="970"/>
      <c r="X2" s="970"/>
      <c r="Y2" s="970"/>
      <c r="Z2" s="970"/>
      <c r="AA2" s="971"/>
      <c r="AB2" s="889">
        <f>Datum</f>
        <v>45642</v>
      </c>
      <c r="AC2" s="890"/>
      <c r="AD2" s="967" t="str">
        <f>Bearbeiter</f>
        <v>Harald Waas</v>
      </c>
      <c r="AE2" s="968"/>
      <c r="AF2" s="968"/>
      <c r="AG2" s="943" t="str">
        <f>Angebotsnummer</f>
        <v>A07614700</v>
      </c>
      <c r="AH2" s="94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92" t="str">
        <f>Übersicht!$C35</f>
        <v>Anwenderschulung 3x 1 Tag</v>
      </c>
      <c r="G4" s="992"/>
      <c r="H4" s="992"/>
      <c r="I4" s="992"/>
      <c r="J4" s="992"/>
      <c r="K4" s="388"/>
      <c r="L4" s="992" t="str">
        <f>Übersicht!$C36</f>
        <v>Instandhaltung 3x 1 Tag</v>
      </c>
      <c r="M4" s="992"/>
      <c r="N4" s="992"/>
      <c r="O4" s="992"/>
      <c r="P4" s="992"/>
      <c r="Q4" s="388"/>
      <c r="R4" s="992" t="s">
        <v>291</v>
      </c>
      <c r="S4" s="992"/>
      <c r="T4" s="992"/>
      <c r="U4" s="992"/>
      <c r="V4" s="992"/>
      <c r="W4" s="388"/>
      <c r="X4" s="992">
        <f>Übersicht!$C38</f>
        <v>0</v>
      </c>
      <c r="Y4" s="992"/>
      <c r="Z4" s="992"/>
      <c r="AA4" s="992"/>
      <c r="AB4" s="992"/>
      <c r="AC4" s="388"/>
      <c r="AD4" s="992">
        <f>Übersicht!$C39</f>
        <v>0</v>
      </c>
      <c r="AE4" s="992"/>
      <c r="AF4" s="992"/>
      <c r="AG4" s="992"/>
      <c r="AH4" s="992"/>
      <c r="AI4" s="64"/>
      <c r="AJ4" s="995" t="s">
        <v>13</v>
      </c>
      <c r="AK4" s="995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966"/>
      <c r="E5" s="976"/>
      <c r="F5" s="993" t="s">
        <v>199</v>
      </c>
      <c r="G5" s="994"/>
      <c r="H5" s="994"/>
      <c r="I5" s="381">
        <f>Übersicht!$F35</f>
        <v>1</v>
      </c>
      <c r="J5" s="602">
        <f>J21+J36+J38</f>
        <v>1991.6194375000002</v>
      </c>
      <c r="K5" s="383"/>
      <c r="L5" s="993" t="s">
        <v>199</v>
      </c>
      <c r="M5" s="994"/>
      <c r="N5" s="994"/>
      <c r="O5" s="381">
        <f>Übersicht!$F36</f>
        <v>1</v>
      </c>
      <c r="P5" s="602">
        <f>P21+P36+P38</f>
        <v>1991.6194375000002</v>
      </c>
      <c r="Q5" s="383"/>
      <c r="R5" s="993" t="s">
        <v>199</v>
      </c>
      <c r="S5" s="994"/>
      <c r="T5" s="994"/>
      <c r="U5" s="381">
        <f>Übersicht!$F37</f>
        <v>1</v>
      </c>
      <c r="V5" s="602">
        <f>V21+V36+V38</f>
        <v>23562.528000000002</v>
      </c>
      <c r="W5" s="383"/>
      <c r="X5" s="993" t="s">
        <v>199</v>
      </c>
      <c r="Y5" s="994"/>
      <c r="Z5" s="994"/>
      <c r="AA5" s="381">
        <f>Übersicht!$F38</f>
        <v>0</v>
      </c>
      <c r="AB5" s="602">
        <f>AB21+AB36+AB38</f>
        <v>0</v>
      </c>
      <c r="AC5" s="383"/>
      <c r="AD5" s="993" t="s">
        <v>199</v>
      </c>
      <c r="AE5" s="994"/>
      <c r="AF5" s="994"/>
      <c r="AG5" s="381">
        <f>Übersicht!$F39</f>
        <v>0</v>
      </c>
      <c r="AH5" s="602">
        <f>AH21+AH36+AH38</f>
        <v>0</v>
      </c>
      <c r="AI5" s="490"/>
      <c r="AJ5" s="490"/>
      <c r="AK5" s="491">
        <f>SUM(J5,P5,V5,AB5,AH5)</f>
        <v>27545.766875000001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94.935500000000005</v>
      </c>
      <c r="F8" s="424">
        <v>0</v>
      </c>
      <c r="G8" s="425">
        <v>0</v>
      </c>
      <c r="H8" s="425">
        <v>0</v>
      </c>
      <c r="I8" s="65">
        <f t="shared" ref="I8:I17" si="0">$I$5*F8*G8*H8</f>
        <v>0</v>
      </c>
      <c r="J8" s="76">
        <f>I8*$E$8</f>
        <v>0</v>
      </c>
      <c r="K8" s="383"/>
      <c r="L8" s="424">
        <v>0</v>
      </c>
      <c r="M8" s="425">
        <v>0</v>
      </c>
      <c r="N8" s="425">
        <v>0</v>
      </c>
      <c r="O8" s="65">
        <f t="shared" ref="O8:O17" si="1">$O$5*L8*M8*N8</f>
        <v>0</v>
      </c>
      <c r="P8" s="76">
        <f>O8*$E$8</f>
        <v>0</v>
      </c>
      <c r="Q8" s="383"/>
      <c r="R8" s="424">
        <v>0</v>
      </c>
      <c r="S8" s="425">
        <v>0</v>
      </c>
      <c r="T8" s="425">
        <v>0</v>
      </c>
      <c r="U8" s="65">
        <f t="shared" ref="U8:U17" si="2">$U$5*R8*S8*T8</f>
        <v>0</v>
      </c>
      <c r="V8" s="76">
        <f>U8*$E$8</f>
        <v>0</v>
      </c>
      <c r="W8" s="383"/>
      <c r="X8" s="424">
        <v>0</v>
      </c>
      <c r="Y8" s="425">
        <v>0</v>
      </c>
      <c r="Z8" s="425">
        <v>0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0</v>
      </c>
      <c r="AK8" s="492">
        <f>SUM(J8:J10,P8:P10,V8:V10,AB8:AB10,AH8:AH10)</f>
        <v>0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4">
        <v>0</v>
      </c>
      <c r="S10" s="425">
        <v>0</v>
      </c>
      <c r="T10" s="425">
        <v>0</v>
      </c>
      <c r="U10" s="358">
        <f t="shared" si="2"/>
        <v>0</v>
      </c>
      <c r="V10" s="364">
        <f>U10*$E$8</f>
        <v>0</v>
      </c>
      <c r="W10" s="384"/>
      <c r="X10" s="424">
        <v>0</v>
      </c>
      <c r="Y10" s="425">
        <v>0</v>
      </c>
      <c r="Z10" s="425">
        <v>0</v>
      </c>
      <c r="AA10" s="358">
        <f t="shared" si="3"/>
        <v>0</v>
      </c>
      <c r="AB10" s="364">
        <f>AA10*$E$8</f>
        <v>0</v>
      </c>
      <c r="AC10" s="384"/>
      <c r="AD10" s="424">
        <v>0</v>
      </c>
      <c r="AE10" s="425">
        <v>0</v>
      </c>
      <c r="AF10" s="425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94.935500000000005</v>
      </c>
      <c r="F11" s="428">
        <v>0</v>
      </c>
      <c r="G11" s="429">
        <v>0</v>
      </c>
      <c r="H11" s="429">
        <v>0</v>
      </c>
      <c r="I11" s="65">
        <f t="shared" si="0"/>
        <v>0</v>
      </c>
      <c r="J11" s="76">
        <f>I11*$E$11</f>
        <v>0</v>
      </c>
      <c r="K11" s="383"/>
      <c r="L11" s="428">
        <v>0</v>
      </c>
      <c r="M11" s="429">
        <v>0</v>
      </c>
      <c r="N11" s="429">
        <v>0</v>
      </c>
      <c r="O11" s="65">
        <f t="shared" si="1"/>
        <v>0</v>
      </c>
      <c r="P11" s="76">
        <f>O11*$E$11</f>
        <v>0</v>
      </c>
      <c r="Q11" s="383"/>
      <c r="R11" s="424">
        <v>0</v>
      </c>
      <c r="S11" s="425">
        <v>0</v>
      </c>
      <c r="T11" s="425">
        <v>0</v>
      </c>
      <c r="U11" s="65">
        <f t="shared" si="2"/>
        <v>0</v>
      </c>
      <c r="V11" s="76">
        <f>U11*$E$11</f>
        <v>0</v>
      </c>
      <c r="W11" s="383"/>
      <c r="X11" s="424">
        <v>0</v>
      </c>
      <c r="Y11" s="425">
        <v>0</v>
      </c>
      <c r="Z11" s="425">
        <v>0</v>
      </c>
      <c r="AA11" s="65">
        <f t="shared" si="3"/>
        <v>0</v>
      </c>
      <c r="AB11" s="76">
        <f>AA11*$E$11</f>
        <v>0</v>
      </c>
      <c r="AC11" s="383"/>
      <c r="AD11" s="424">
        <v>0</v>
      </c>
      <c r="AE11" s="425">
        <v>0</v>
      </c>
      <c r="AF11" s="425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0</v>
      </c>
      <c r="AK11" s="492">
        <f>SUM(J11:J13,P11:P13,V11:V13,AB11:AB13,AH11:AH13)</f>
        <v>0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4">
        <v>0</v>
      </c>
      <c r="S13" s="425">
        <v>0</v>
      </c>
      <c r="T13" s="425">
        <v>0</v>
      </c>
      <c r="U13" s="358">
        <f t="shared" si="2"/>
        <v>0</v>
      </c>
      <c r="V13" s="359">
        <f>U13*$E$11</f>
        <v>0</v>
      </c>
      <c r="W13" s="383"/>
      <c r="X13" s="424">
        <v>0</v>
      </c>
      <c r="Y13" s="425">
        <v>0</v>
      </c>
      <c r="Z13" s="425">
        <v>0</v>
      </c>
      <c r="AA13" s="358">
        <f t="shared" si="3"/>
        <v>0</v>
      </c>
      <c r="AB13" s="359">
        <f>AA13*$E$11</f>
        <v>0</v>
      </c>
      <c r="AC13" s="383"/>
      <c r="AD13" s="424">
        <v>0</v>
      </c>
      <c r="AE13" s="425">
        <v>0</v>
      </c>
      <c r="AF13" s="425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121.56375000000001</v>
      </c>
      <c r="F14" s="428">
        <v>1</v>
      </c>
      <c r="G14" s="429">
        <v>1</v>
      </c>
      <c r="H14" s="429">
        <v>5</v>
      </c>
      <c r="I14" s="65">
        <f t="shared" si="0"/>
        <v>5</v>
      </c>
      <c r="J14" s="76">
        <f>I14*$E$14</f>
        <v>607.81875000000002</v>
      </c>
      <c r="K14" s="383"/>
      <c r="L14" s="428">
        <v>1</v>
      </c>
      <c r="M14" s="429">
        <v>1</v>
      </c>
      <c r="N14" s="429">
        <v>5</v>
      </c>
      <c r="O14" s="65">
        <f t="shared" si="1"/>
        <v>5</v>
      </c>
      <c r="P14" s="76">
        <f>O14*$E$14</f>
        <v>607.81875000000002</v>
      </c>
      <c r="Q14" s="383"/>
      <c r="R14" s="428">
        <v>1</v>
      </c>
      <c r="S14" s="429">
        <v>15</v>
      </c>
      <c r="T14" s="429">
        <v>8</v>
      </c>
      <c r="U14" s="65">
        <f t="shared" si="2"/>
        <v>120</v>
      </c>
      <c r="V14" s="76">
        <f>U14*$E$14</f>
        <v>14587.650000000001</v>
      </c>
      <c r="W14" s="383"/>
      <c r="X14" s="424">
        <v>0</v>
      </c>
      <c r="Y14" s="425">
        <v>0</v>
      </c>
      <c r="Z14" s="425">
        <v>0</v>
      </c>
      <c r="AA14" s="65">
        <f t="shared" si="3"/>
        <v>0</v>
      </c>
      <c r="AB14" s="76">
        <f>AA14*$E$14</f>
        <v>0</v>
      </c>
      <c r="AC14" s="383"/>
      <c r="AD14" s="424">
        <v>0</v>
      </c>
      <c r="AE14" s="425">
        <v>0</v>
      </c>
      <c r="AF14" s="425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135</v>
      </c>
      <c r="AK14" s="492">
        <f>SUM(J14:J16,P14:P16,V14:V16,AB14:AB16,AH14:AH16)</f>
        <v>16411.106250000001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1</v>
      </c>
      <c r="G15" s="425">
        <v>1</v>
      </c>
      <c r="H15" s="425">
        <v>2.5</v>
      </c>
      <c r="I15" s="65">
        <f t="shared" si="0"/>
        <v>2.5</v>
      </c>
      <c r="J15" s="76">
        <f>I15*$E$14</f>
        <v>303.90937500000001</v>
      </c>
      <c r="K15" s="383"/>
      <c r="L15" s="424">
        <v>1</v>
      </c>
      <c r="M15" s="425">
        <v>1</v>
      </c>
      <c r="N15" s="425">
        <v>2.5</v>
      </c>
      <c r="O15" s="65">
        <f t="shared" si="1"/>
        <v>2.5</v>
      </c>
      <c r="P15" s="76">
        <f>O15*$E$14</f>
        <v>303.90937500000001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4">
        <v>0</v>
      </c>
      <c r="S16" s="425">
        <v>0</v>
      </c>
      <c r="T16" s="425">
        <v>0</v>
      </c>
      <c r="U16" s="358">
        <f t="shared" si="2"/>
        <v>0</v>
      </c>
      <c r="V16" s="359">
        <f>U16*$E$14</f>
        <v>0</v>
      </c>
      <c r="W16" s="383"/>
      <c r="X16" s="424">
        <v>0</v>
      </c>
      <c r="Y16" s="425">
        <v>0</v>
      </c>
      <c r="Z16" s="425">
        <v>0</v>
      </c>
      <c r="AA16" s="358">
        <f t="shared" si="3"/>
        <v>0</v>
      </c>
      <c r="AB16" s="359">
        <f>AA16*$E$14</f>
        <v>0</v>
      </c>
      <c r="AC16" s="383"/>
      <c r="AD16" s="424">
        <v>0</v>
      </c>
      <c r="AE16" s="425">
        <v>0</v>
      </c>
      <c r="AF16" s="425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55</v>
      </c>
      <c r="D17" s="609">
        <f>Grafik!D17</f>
        <v>110</v>
      </c>
      <c r="E17" s="351">
        <f>D17*(1+Sicherheit)*(1+Gewinn)</f>
        <v>127.35250000000002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4">
        <v>0</v>
      </c>
      <c r="S17" s="425">
        <v>0</v>
      </c>
      <c r="T17" s="425">
        <v>0</v>
      </c>
      <c r="U17" s="65">
        <f t="shared" si="2"/>
        <v>0</v>
      </c>
      <c r="V17" s="76">
        <f t="shared" ref="V17" si="7">U17*$E17</f>
        <v>0</v>
      </c>
      <c r="W17" s="383"/>
      <c r="X17" s="424">
        <v>0</v>
      </c>
      <c r="Y17" s="425">
        <v>0</v>
      </c>
      <c r="Z17" s="425">
        <v>0</v>
      </c>
      <c r="AA17" s="65">
        <f t="shared" si="3"/>
        <v>0</v>
      </c>
      <c r="AB17" s="76">
        <f t="shared" ref="AB17" si="8">AA17*$E17</f>
        <v>0</v>
      </c>
      <c r="AC17" s="383"/>
      <c r="AD17" s="424">
        <v>0</v>
      </c>
      <c r="AE17" s="425">
        <v>0</v>
      </c>
      <c r="AF17" s="425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60.203000000000003</v>
      </c>
      <c r="F19" s="424">
        <v>1</v>
      </c>
      <c r="G19" s="425">
        <v>1</v>
      </c>
      <c r="H19" s="332"/>
      <c r="J19" s="76">
        <f>$I$5*$E19*F19*G19</f>
        <v>60.203000000000003</v>
      </c>
      <c r="K19" s="383"/>
      <c r="L19" s="352">
        <v>1</v>
      </c>
      <c r="M19" s="350">
        <v>1</v>
      </c>
      <c r="N19" s="332"/>
      <c r="P19" s="76">
        <f>$O$5*$E19*L19*M19</f>
        <v>60.203000000000003</v>
      </c>
      <c r="Q19" s="383"/>
      <c r="R19" s="352">
        <v>1</v>
      </c>
      <c r="S19" s="350">
        <v>15</v>
      </c>
      <c r="T19" s="332"/>
      <c r="U19" s="65"/>
      <c r="V19" s="76">
        <f>$U$5*$E19*R19*S19</f>
        <v>903.04500000000007</v>
      </c>
      <c r="W19" s="383"/>
      <c r="X19" s="352">
        <v>0</v>
      </c>
      <c r="Y19" s="350">
        <v>0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1023.451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115.77500000000001</v>
      </c>
      <c r="F20" s="361">
        <v>1</v>
      </c>
      <c r="G20" s="362">
        <v>1</v>
      </c>
      <c r="H20" s="335"/>
      <c r="I20" s="335"/>
      <c r="J20" s="77">
        <f>$I$5*$E20*F20*G20</f>
        <v>115.77500000000001</v>
      </c>
      <c r="K20" s="383"/>
      <c r="L20" s="361">
        <v>1</v>
      </c>
      <c r="M20" s="362">
        <v>1</v>
      </c>
      <c r="N20" s="335"/>
      <c r="O20" s="335"/>
      <c r="P20" s="77">
        <f>$O$5*$E20*L20*M20</f>
        <v>115.77500000000001</v>
      </c>
      <c r="Q20" s="383"/>
      <c r="R20" s="361">
        <v>1</v>
      </c>
      <c r="S20" s="362">
        <v>15</v>
      </c>
      <c r="T20" s="335"/>
      <c r="U20" s="335"/>
      <c r="V20" s="77">
        <f>$U$5*$E20*R20*S20</f>
        <v>1736.625</v>
      </c>
      <c r="W20" s="383"/>
      <c r="X20" s="361">
        <v>0</v>
      </c>
      <c r="Y20" s="362">
        <v>0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1968.175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1087.7061250000002</v>
      </c>
      <c r="K21" s="386"/>
      <c r="L21" s="336"/>
      <c r="M21" s="336"/>
      <c r="N21" s="336"/>
      <c r="O21" s="349"/>
      <c r="P21" s="604">
        <f>SUM(P8:P20)</f>
        <v>1087.7061250000002</v>
      </c>
      <c r="Q21" s="386"/>
      <c r="R21" s="336"/>
      <c r="S21" s="336"/>
      <c r="T21" s="336"/>
      <c r="U21" s="349"/>
      <c r="V21" s="604">
        <f>SUM(V8:V20)</f>
        <v>17227.32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19402.732250000001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94.935500000000005</v>
      </c>
      <c r="F24" s="424">
        <v>0</v>
      </c>
      <c r="G24" s="425">
        <v>0</v>
      </c>
      <c r="H24" s="425">
        <v>0</v>
      </c>
      <c r="I24" s="65">
        <f>$I$5*F24*G24*H24</f>
        <v>0</v>
      </c>
      <c r="J24" s="317">
        <f>$E24*I24</f>
        <v>0</v>
      </c>
      <c r="K24" s="386"/>
      <c r="L24" s="424">
        <v>0</v>
      </c>
      <c r="M24" s="425">
        <v>0</v>
      </c>
      <c r="N24" s="425">
        <v>0</v>
      </c>
      <c r="O24" s="65">
        <f>$O$5*L24*M24*N24</f>
        <v>0</v>
      </c>
      <c r="P24" s="317">
        <f>$E24*O24</f>
        <v>0</v>
      </c>
      <c r="Q24" s="386"/>
      <c r="R24" s="424">
        <v>0</v>
      </c>
      <c r="S24" s="425">
        <v>0</v>
      </c>
      <c r="T24" s="425">
        <v>0</v>
      </c>
      <c r="U24" s="65">
        <f>$U$5*R24*S24*T24</f>
        <v>0</v>
      </c>
      <c r="V24" s="317">
        <f>$E24*U24</f>
        <v>0</v>
      </c>
      <c r="W24" s="386"/>
      <c r="X24" s="424">
        <v>0</v>
      </c>
      <c r="Y24" s="425">
        <v>0</v>
      </c>
      <c r="Z24" s="425">
        <v>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0</v>
      </c>
      <c r="AK24" s="492">
        <f t="shared" si="10"/>
        <v>0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94.935500000000005</v>
      </c>
      <c r="F25" s="424">
        <v>0</v>
      </c>
      <c r="G25" s="425">
        <v>0</v>
      </c>
      <c r="H25" s="425">
        <v>0</v>
      </c>
      <c r="I25" s="65">
        <f>$I$5*F25*G25*H25</f>
        <v>0</v>
      </c>
      <c r="J25" s="317">
        <f>$E25*I25</f>
        <v>0</v>
      </c>
      <c r="K25" s="386"/>
      <c r="L25" s="424">
        <v>0</v>
      </c>
      <c r="M25" s="425">
        <v>0</v>
      </c>
      <c r="N25" s="425">
        <v>0</v>
      </c>
      <c r="O25" s="65">
        <f>$O$5*L25*M25*N25</f>
        <v>0</v>
      </c>
      <c r="P25" s="317">
        <f>$E25*O25</f>
        <v>0</v>
      </c>
      <c r="Q25" s="386"/>
      <c r="R25" s="424">
        <v>0</v>
      </c>
      <c r="S25" s="425">
        <v>0</v>
      </c>
      <c r="T25" s="425">
        <v>0</v>
      </c>
      <c r="U25" s="65">
        <f>$U$5*R25*S25*T25</f>
        <v>0</v>
      </c>
      <c r="V25" s="317">
        <f>$E25*U25</f>
        <v>0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0</v>
      </c>
      <c r="AK25" s="492">
        <f t="shared" si="10"/>
        <v>0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121.56375000000001</v>
      </c>
      <c r="F26" s="424">
        <v>1</v>
      </c>
      <c r="G26" s="425">
        <v>1</v>
      </c>
      <c r="H26" s="425">
        <v>4</v>
      </c>
      <c r="I26" s="65">
        <f>$I$5*F26*G26*H26</f>
        <v>4</v>
      </c>
      <c r="J26" s="317">
        <f>$E26*I26</f>
        <v>486.25500000000005</v>
      </c>
      <c r="K26" s="386"/>
      <c r="L26" s="424">
        <v>1</v>
      </c>
      <c r="M26" s="425">
        <v>1</v>
      </c>
      <c r="N26" s="425">
        <v>4</v>
      </c>
      <c r="O26" s="65">
        <f>$O$5*L26*M26*N26</f>
        <v>4</v>
      </c>
      <c r="P26" s="317">
        <f>$E26*O26</f>
        <v>486.25500000000005</v>
      </c>
      <c r="Q26" s="386"/>
      <c r="R26" s="424">
        <v>1</v>
      </c>
      <c r="S26" s="425">
        <v>6</v>
      </c>
      <c r="T26" s="425">
        <v>4</v>
      </c>
      <c r="U26" s="65">
        <f>$U$5*R26*S26*T26</f>
        <v>24</v>
      </c>
      <c r="V26" s="317">
        <f>$E26*U26</f>
        <v>2917.53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32</v>
      </c>
      <c r="AK26" s="492">
        <f t="shared" si="10"/>
        <v>3890.0400000000004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55</v>
      </c>
      <c r="E27" s="337">
        <f>E17</f>
        <v>127.35250000000002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77" t="s">
        <v>44</v>
      </c>
      <c r="G28" s="978"/>
      <c r="H28" s="330"/>
      <c r="I28" s="325"/>
      <c r="J28" s="316" t="s">
        <v>6</v>
      </c>
      <c r="K28" s="387"/>
      <c r="L28" s="977" t="s">
        <v>44</v>
      </c>
      <c r="M28" s="978"/>
      <c r="N28" s="330"/>
      <c r="O28" s="325"/>
      <c r="P28" s="316" t="s">
        <v>6</v>
      </c>
      <c r="Q28" s="387"/>
      <c r="R28" s="977" t="s">
        <v>44</v>
      </c>
      <c r="S28" s="978"/>
      <c r="T28" s="330"/>
      <c r="U28" s="325"/>
      <c r="V28" s="316" t="s">
        <v>6</v>
      </c>
      <c r="W28" s="387"/>
      <c r="X28" s="977" t="s">
        <v>44</v>
      </c>
      <c r="Y28" s="978"/>
      <c r="Z28" s="330"/>
      <c r="AA28" s="325"/>
      <c r="AB28" s="316" t="s">
        <v>6</v>
      </c>
      <c r="AC28" s="387"/>
      <c r="AD28" s="977" t="s">
        <v>44</v>
      </c>
      <c r="AE28" s="978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0.69464999999999999</v>
      </c>
      <c r="F29" s="979">
        <v>400</v>
      </c>
      <c r="G29" s="980"/>
      <c r="H29" s="332"/>
      <c r="I29" s="315"/>
      <c r="J29" s="318">
        <f>$I$5*$E29*F29</f>
        <v>277.86</v>
      </c>
      <c r="K29" s="387"/>
      <c r="L29" s="979">
        <v>400</v>
      </c>
      <c r="M29" s="980"/>
      <c r="N29" s="332"/>
      <c r="O29" s="315"/>
      <c r="P29" s="318">
        <f>$O$5*$E29*L29</f>
        <v>277.86</v>
      </c>
      <c r="Q29" s="387"/>
      <c r="R29" s="979">
        <v>2400</v>
      </c>
      <c r="S29" s="980"/>
      <c r="T29" s="332"/>
      <c r="U29" s="315"/>
      <c r="V29" s="318">
        <f>$U$5*$E29*R29</f>
        <v>1667.16</v>
      </c>
      <c r="W29" s="387"/>
      <c r="X29" s="979">
        <v>0</v>
      </c>
      <c r="Y29" s="980"/>
      <c r="Z29" s="332"/>
      <c r="AA29" s="315"/>
      <c r="AB29" s="318">
        <f>$AA$5*$E29*X29</f>
        <v>0</v>
      </c>
      <c r="AC29" s="387"/>
      <c r="AD29" s="979">
        <v>0</v>
      </c>
      <c r="AE29" s="980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2222.88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86" t="s">
        <v>52</v>
      </c>
      <c r="C31" s="987"/>
      <c r="D31" s="320"/>
      <c r="E31" s="320"/>
      <c r="F31" s="352">
        <v>0</v>
      </c>
      <c r="G31" s="981">
        <v>500</v>
      </c>
      <c r="H31" s="982"/>
      <c r="I31" s="66"/>
      <c r="J31" s="318">
        <f>$I$5*F31*G31*(1+Sicherheit)*(1+Gewinn)</f>
        <v>0</v>
      </c>
      <c r="K31" s="387"/>
      <c r="L31" s="352">
        <v>0</v>
      </c>
      <c r="M31" s="981">
        <v>0</v>
      </c>
      <c r="N31" s="982"/>
      <c r="O31" s="66"/>
      <c r="P31" s="318">
        <f>$O$5*L31*M31*(1+Sicherheit)*(1+Gewinn)</f>
        <v>0</v>
      </c>
      <c r="Q31" s="387"/>
      <c r="R31" s="352">
        <v>0</v>
      </c>
      <c r="S31" s="981">
        <v>0</v>
      </c>
      <c r="T31" s="982"/>
      <c r="U31" s="66"/>
      <c r="V31" s="318">
        <f>$U$5*R31*S31*(1+Sicherheit)*(1+Gewinn)</f>
        <v>0</v>
      </c>
      <c r="W31" s="387"/>
      <c r="X31" s="352">
        <v>0</v>
      </c>
      <c r="Y31" s="981">
        <v>0</v>
      </c>
      <c r="Z31" s="982"/>
      <c r="AA31" s="66"/>
      <c r="AB31" s="318">
        <f>$AA$5*X31*Y31*(1+Sicherheit)*(1+Gewinn)</f>
        <v>0</v>
      </c>
      <c r="AC31" s="387"/>
      <c r="AD31" s="352">
        <v>0</v>
      </c>
      <c r="AE31" s="981">
        <v>0</v>
      </c>
      <c r="AF31" s="982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86" t="s">
        <v>48</v>
      </c>
      <c r="C32" s="987"/>
      <c r="E32" s="320"/>
      <c r="F32" s="352">
        <v>0</v>
      </c>
      <c r="G32" s="972">
        <v>0</v>
      </c>
      <c r="H32" s="973"/>
      <c r="I32" s="66"/>
      <c r="J32" s="318">
        <f>$I$5*F32*G32*(1+Sicherheit)*(1+Gewinn)</f>
        <v>0</v>
      </c>
      <c r="K32" s="387"/>
      <c r="L32" s="352">
        <v>0</v>
      </c>
      <c r="M32" s="972">
        <v>0</v>
      </c>
      <c r="N32" s="973"/>
      <c r="O32" s="66"/>
      <c r="P32" s="318">
        <f>$O$5*L32*M32*(1+Sicherheit)*(1+Gewinn)</f>
        <v>0</v>
      </c>
      <c r="Q32" s="387"/>
      <c r="R32" s="352">
        <v>0</v>
      </c>
      <c r="S32" s="972">
        <v>0</v>
      </c>
      <c r="T32" s="973"/>
      <c r="U32" s="66"/>
      <c r="V32" s="318">
        <f>$U$5*R32*S32*(1+Sicherheit)*(1+Gewinn)</f>
        <v>0</v>
      </c>
      <c r="W32" s="387"/>
      <c r="X32" s="352">
        <v>0</v>
      </c>
      <c r="Y32" s="972">
        <v>0</v>
      </c>
      <c r="Z32" s="973"/>
      <c r="AA32" s="66"/>
      <c r="AB32" s="318">
        <f>$AA$5*X32*Y32*(1+Sicherheit)*(1+Gewinn)</f>
        <v>0</v>
      </c>
      <c r="AC32" s="387"/>
      <c r="AD32" s="352">
        <v>0</v>
      </c>
      <c r="AE32" s="972">
        <v>0</v>
      </c>
      <c r="AF32" s="973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86" t="s">
        <v>49</v>
      </c>
      <c r="C33" s="987"/>
      <c r="E33" s="320"/>
      <c r="F33" s="352">
        <v>0</v>
      </c>
      <c r="G33" s="972">
        <v>0</v>
      </c>
      <c r="H33" s="973"/>
      <c r="I33" s="66"/>
      <c r="J33" s="318">
        <f>$I$5*F33*G33*(1+Sicherheit)*(1+Gewinn)</f>
        <v>0</v>
      </c>
      <c r="K33" s="387"/>
      <c r="L33" s="352">
        <v>0</v>
      </c>
      <c r="M33" s="972">
        <v>0</v>
      </c>
      <c r="N33" s="973"/>
      <c r="O33" s="66"/>
      <c r="P33" s="318">
        <f>$O$5*L33*M33*(1+Sicherheit)*(1+Gewinn)</f>
        <v>0</v>
      </c>
      <c r="Q33" s="387"/>
      <c r="R33" s="352">
        <v>0</v>
      </c>
      <c r="S33" s="972">
        <v>0</v>
      </c>
      <c r="T33" s="973"/>
      <c r="U33" s="66"/>
      <c r="V33" s="318">
        <f>$U$5*R33*S33*(1+Sicherheit)*(1+Gewinn)</f>
        <v>0</v>
      </c>
      <c r="W33" s="387"/>
      <c r="X33" s="352">
        <v>0</v>
      </c>
      <c r="Y33" s="972">
        <v>0</v>
      </c>
      <c r="Z33" s="973"/>
      <c r="AA33" s="66"/>
      <c r="AB33" s="318">
        <f>$AA$5*X33*Y33*(1+Sicherheit)*(1+Gewinn)</f>
        <v>0</v>
      </c>
      <c r="AC33" s="387"/>
      <c r="AD33" s="352">
        <v>0</v>
      </c>
      <c r="AE33" s="972">
        <v>0</v>
      </c>
      <c r="AF33" s="973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86" t="s">
        <v>50</v>
      </c>
      <c r="C34" s="987"/>
      <c r="E34" s="320"/>
      <c r="F34" s="352">
        <v>0</v>
      </c>
      <c r="G34" s="972">
        <v>0</v>
      </c>
      <c r="H34" s="973"/>
      <c r="I34" s="66"/>
      <c r="J34" s="318">
        <f>$I$5*F34*G34*(1+Sicherheit)*(1+Gewinn)</f>
        <v>0</v>
      </c>
      <c r="K34" s="387"/>
      <c r="L34" s="352">
        <v>0</v>
      </c>
      <c r="M34" s="972">
        <v>0</v>
      </c>
      <c r="N34" s="973"/>
      <c r="O34" s="66"/>
      <c r="P34" s="318">
        <f>$O$5*L34*M34*(1+Sicherheit)*(1+Gewinn)</f>
        <v>0</v>
      </c>
      <c r="Q34" s="387"/>
      <c r="R34" s="352">
        <v>0</v>
      </c>
      <c r="S34" s="972">
        <v>0</v>
      </c>
      <c r="T34" s="973"/>
      <c r="U34" s="66"/>
      <c r="V34" s="318">
        <f>$U$5*R34*S34*(1+Sicherheit)*(1+Gewinn)</f>
        <v>0</v>
      </c>
      <c r="W34" s="387"/>
      <c r="X34" s="352">
        <v>0</v>
      </c>
      <c r="Y34" s="972">
        <v>0</v>
      </c>
      <c r="Z34" s="973"/>
      <c r="AA34" s="66"/>
      <c r="AB34" s="318">
        <f>$AA$5*X34*Y34*(1+Sicherheit)*(1+Gewinn)</f>
        <v>0</v>
      </c>
      <c r="AC34" s="387"/>
      <c r="AD34" s="352">
        <v>0</v>
      </c>
      <c r="AE34" s="972">
        <v>0</v>
      </c>
      <c r="AF34" s="973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88" t="s">
        <v>134</v>
      </c>
      <c r="C35" s="989"/>
      <c r="E35" s="320"/>
      <c r="F35" s="352">
        <v>0</v>
      </c>
      <c r="G35" s="974">
        <v>0</v>
      </c>
      <c r="H35" s="975"/>
      <c r="I35" s="338"/>
      <c r="J35" s="318">
        <f>$I$5*F35*G35*(1+Sicherheit)*(1+Gewinn)</f>
        <v>0</v>
      </c>
      <c r="K35" s="387"/>
      <c r="L35" s="352">
        <v>0</v>
      </c>
      <c r="M35" s="974">
        <v>0</v>
      </c>
      <c r="N35" s="975"/>
      <c r="O35" s="338"/>
      <c r="P35" s="318">
        <f>$O$5*L35*M35*(1+Sicherheit)*(1+Gewinn)</f>
        <v>0</v>
      </c>
      <c r="Q35" s="387"/>
      <c r="R35" s="352">
        <v>0</v>
      </c>
      <c r="S35" s="974">
        <v>0</v>
      </c>
      <c r="T35" s="975"/>
      <c r="U35" s="338"/>
      <c r="V35" s="318">
        <f>$U$5*R35*S35*(1+Sicherheit)*(1+Gewinn)</f>
        <v>0</v>
      </c>
      <c r="W35" s="387"/>
      <c r="X35" s="352">
        <v>0</v>
      </c>
      <c r="Y35" s="974">
        <v>0</v>
      </c>
      <c r="Z35" s="975"/>
      <c r="AA35" s="338"/>
      <c r="AB35" s="318">
        <f>$AA$5*X35*Y35*(1+Sicherheit)*(1+Gewinn)</f>
        <v>0</v>
      </c>
      <c r="AC35" s="387"/>
      <c r="AD35" s="352">
        <v>0</v>
      </c>
      <c r="AE35" s="974">
        <v>0</v>
      </c>
      <c r="AF35" s="975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764.11500000000001</v>
      </c>
      <c r="L36" s="339"/>
      <c r="M36" s="340"/>
      <c r="N36" s="340"/>
      <c r="O36" s="259"/>
      <c r="P36" s="604">
        <f>SUM(P24:P35)</f>
        <v>764.11500000000001</v>
      </c>
      <c r="R36" s="339"/>
      <c r="S36" s="340"/>
      <c r="T36" s="340"/>
      <c r="U36" s="259"/>
      <c r="V36" s="604">
        <f>SUM(V24:V35)</f>
        <v>4584.6900000000005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6112.92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188</v>
      </c>
      <c r="D38" s="605">
        <v>0.1</v>
      </c>
      <c r="E38" s="319" t="s">
        <v>195</v>
      </c>
      <c r="I38" s="356"/>
      <c r="J38" s="604">
        <f>$D38*(SUM(J8:J17)+SUM(J24:J27))</f>
        <v>139.79831250000004</v>
      </c>
      <c r="O38" s="356"/>
      <c r="P38" s="604">
        <f>$D38*(SUM(P8:P17)+SUM(P24:P27))</f>
        <v>139.79831250000004</v>
      </c>
      <c r="R38" s="65"/>
      <c r="S38" s="65"/>
      <c r="T38" s="65"/>
      <c r="U38" s="356"/>
      <c r="V38" s="604">
        <f>$D38*(SUM(V8:V17)+SUM(V24:V27))</f>
        <v>1750.518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2030.1146250000002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F40" s="965" t="s">
        <v>293</v>
      </c>
      <c r="G40" s="966"/>
      <c r="H40" s="966"/>
      <c r="I40" s="966"/>
      <c r="J40" s="966"/>
      <c r="L40" s="965" t="s">
        <v>292</v>
      </c>
      <c r="M40" s="966"/>
      <c r="N40" s="966"/>
      <c r="O40" s="966"/>
      <c r="P40" s="966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F41" s="966"/>
      <c r="G41" s="966"/>
      <c r="H41" s="966"/>
      <c r="I41" s="966"/>
      <c r="J41" s="966"/>
      <c r="L41" s="966"/>
      <c r="M41" s="966"/>
      <c r="N41" s="966"/>
      <c r="O41" s="966"/>
      <c r="P41" s="966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F42" s="966"/>
      <c r="G42" s="966"/>
      <c r="H42" s="966"/>
      <c r="I42" s="966"/>
      <c r="J42" s="966"/>
      <c r="L42" s="966"/>
      <c r="M42" s="966"/>
      <c r="N42" s="966"/>
      <c r="O42" s="966"/>
      <c r="P42" s="966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F43" s="966"/>
      <c r="G43" s="966"/>
      <c r="H43" s="966"/>
      <c r="I43" s="966"/>
      <c r="J43" s="966"/>
      <c r="L43" s="966"/>
      <c r="M43" s="966"/>
      <c r="N43" s="966"/>
      <c r="O43" s="966"/>
      <c r="P43" s="966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F44" s="966"/>
      <c r="G44" s="966"/>
      <c r="H44" s="966"/>
      <c r="I44" s="966"/>
      <c r="J44" s="966"/>
      <c r="L44" s="966"/>
      <c r="M44" s="966"/>
      <c r="N44" s="966"/>
      <c r="O44" s="966"/>
      <c r="P44" s="966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F45" s="966"/>
      <c r="G45" s="966"/>
      <c r="H45" s="966"/>
      <c r="I45" s="966"/>
      <c r="J45" s="966"/>
      <c r="L45" s="966"/>
      <c r="M45" s="966"/>
      <c r="N45" s="966"/>
      <c r="O45" s="966"/>
      <c r="P45" s="966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formatCells="0" formatColumns="0" formatRows="0"/>
  <mergeCells count="65">
    <mergeCell ref="L40:P45"/>
    <mergeCell ref="AJ4:AK4"/>
    <mergeCell ref="X4:AB4"/>
    <mergeCell ref="X5:Z5"/>
    <mergeCell ref="AD4:AH4"/>
    <mergeCell ref="AD5:AF5"/>
    <mergeCell ref="Y34:Z34"/>
    <mergeCell ref="Y35:Z35"/>
    <mergeCell ref="X28:Y28"/>
    <mergeCell ref="X29:Y29"/>
    <mergeCell ref="Y31:Z31"/>
    <mergeCell ref="Y32:Z32"/>
    <mergeCell ref="Y33:Z33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C1:E1"/>
    <mergeCell ref="B34:C34"/>
    <mergeCell ref="B35:C35"/>
    <mergeCell ref="B31:C31"/>
    <mergeCell ref="B32:C32"/>
    <mergeCell ref="B33:C33"/>
    <mergeCell ref="B1:B2"/>
    <mergeCell ref="AE31:AF31"/>
    <mergeCell ref="AE32:AF32"/>
    <mergeCell ref="AE33:AF33"/>
    <mergeCell ref="R29:S29"/>
    <mergeCell ref="C2:E2"/>
    <mergeCell ref="F4:J4"/>
    <mergeCell ref="F5:H5"/>
    <mergeCell ref="L4:P4"/>
    <mergeCell ref="L5:N5"/>
    <mergeCell ref="R4:V4"/>
    <mergeCell ref="R5:T5"/>
    <mergeCell ref="D5:E5"/>
    <mergeCell ref="F28:G28"/>
    <mergeCell ref="F29:G29"/>
    <mergeCell ref="AD28:AE28"/>
    <mergeCell ref="AD29:AE29"/>
    <mergeCell ref="F40:J45"/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G31:H31"/>
    <mergeCell ref="G32:H32"/>
    <mergeCell ref="G33:H33"/>
    <mergeCell ref="G34:H34"/>
    <mergeCell ref="G35:H3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L50" sqref="L50:T52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228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>
        <f>Übersicht!C8</f>
        <v>0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" si="1">S13*T13*(1+MGKZ)*(1+Gewinn)*(1+Sicherheit)</f>
        <v>0</v>
      </c>
      <c r="V13" s="643">
        <f t="shared" ref="V1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ref="U14:U23" si="3">S14*T14*(1+MGKZ)*(1+Gewinn)*(1+Sicherheit)</f>
        <v>0</v>
      </c>
      <c r="V14" s="721">
        <f t="shared" ref="V14:V23" si="4">R14*Fertigung</f>
        <v>0</v>
      </c>
      <c r="W14" s="722">
        <f t="shared" ref="W14:W23" si="5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3"/>
        <v>0</v>
      </c>
      <c r="V15" s="721">
        <f t="shared" si="4"/>
        <v>0</v>
      </c>
      <c r="W15" s="722">
        <f t="shared" si="5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3"/>
        <v>0</v>
      </c>
      <c r="V16" s="721">
        <f t="shared" si="4"/>
        <v>0</v>
      </c>
      <c r="W16" s="722">
        <f t="shared" si="5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6">SUM(L26:L35)</f>
        <v>0</v>
      </c>
      <c r="M25" s="702">
        <f t="shared" si="6"/>
        <v>0</v>
      </c>
      <c r="N25" s="703">
        <f t="shared" si="6"/>
        <v>0</v>
      </c>
      <c r="O25" s="703">
        <f t="shared" si="6"/>
        <v>0</v>
      </c>
      <c r="P25" s="702">
        <f t="shared" si="6"/>
        <v>0</v>
      </c>
      <c r="Q25" s="704">
        <f t="shared" si="6"/>
        <v>0</v>
      </c>
      <c r="R25" s="701">
        <f t="shared" si="6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7">S25*T25*(1+MGKZ)*(1+Gewinn)*(1+Sicherheit)</f>
        <v>0</v>
      </c>
      <c r="V25" s="643">
        <f t="shared" ref="V25:V35" si="8">R25*Fertigung</f>
        <v>0</v>
      </c>
      <c r="W25" s="50">
        <f t="shared" ref="W25:W35" si="9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7"/>
        <v>0</v>
      </c>
      <c r="V26" s="721">
        <f t="shared" si="8"/>
        <v>0</v>
      </c>
      <c r="W26" s="722">
        <f t="shared" si="9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7"/>
        <v>0</v>
      </c>
      <c r="V27" s="721">
        <f t="shared" si="8"/>
        <v>0</v>
      </c>
      <c r="W27" s="722">
        <f t="shared" si="9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7"/>
        <v>0</v>
      </c>
      <c r="V28" s="721">
        <f t="shared" si="8"/>
        <v>0</v>
      </c>
      <c r="W28" s="722">
        <f t="shared" si="9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10">SUM(L38:L47)</f>
        <v>0</v>
      </c>
      <c r="M37" s="702">
        <f t="shared" si="10"/>
        <v>0</v>
      </c>
      <c r="N37" s="703">
        <f t="shared" si="10"/>
        <v>0</v>
      </c>
      <c r="O37" s="703">
        <f t="shared" si="10"/>
        <v>0</v>
      </c>
      <c r="P37" s="702">
        <f t="shared" si="10"/>
        <v>0</v>
      </c>
      <c r="Q37" s="704">
        <f t="shared" si="10"/>
        <v>0</v>
      </c>
      <c r="R37" s="701">
        <f t="shared" si="10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11">S37*T37*(1+MGKZ)*(1+Gewinn)*(1+Sicherheit)</f>
        <v>0</v>
      </c>
      <c r="V37" s="643">
        <f t="shared" ref="V37:V47" si="12">R37*Fertigung</f>
        <v>0</v>
      </c>
      <c r="W37" s="50">
        <f t="shared" ref="W37:W47" si="13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11"/>
        <v>0</v>
      </c>
      <c r="V38" s="721">
        <f t="shared" si="12"/>
        <v>0</v>
      </c>
      <c r="W38" s="722">
        <f t="shared" si="13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11"/>
        <v>0</v>
      </c>
      <c r="V39" s="721">
        <f t="shared" si="12"/>
        <v>0</v>
      </c>
      <c r="W39" s="722">
        <f t="shared" si="13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11"/>
        <v>0</v>
      </c>
      <c r="V40" s="721">
        <f t="shared" si="12"/>
        <v>0</v>
      </c>
      <c r="W40" s="722">
        <f t="shared" si="13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4">SUM(L50:L59)</f>
        <v>0</v>
      </c>
      <c r="M49" s="702">
        <f t="shared" si="14"/>
        <v>0</v>
      </c>
      <c r="N49" s="703">
        <f t="shared" si="14"/>
        <v>0</v>
      </c>
      <c r="O49" s="703">
        <f t="shared" si="14"/>
        <v>0</v>
      </c>
      <c r="P49" s="702">
        <f t="shared" si="14"/>
        <v>0</v>
      </c>
      <c r="Q49" s="704">
        <f t="shared" si="14"/>
        <v>0</v>
      </c>
      <c r="R49" s="701">
        <f t="shared" si="14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5">S49*T49*(1+MGKZ)*(1+Gewinn)*(1+Sicherheit)</f>
        <v>0</v>
      </c>
      <c r="V49" s="643">
        <f t="shared" ref="V49:V59" si="16">R49*Fertigung</f>
        <v>0</v>
      </c>
      <c r="W49" s="50">
        <f t="shared" ref="W49:W59" si="17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5"/>
        <v>0</v>
      </c>
      <c r="V50" s="721">
        <f t="shared" si="16"/>
        <v>0</v>
      </c>
      <c r="W50" s="722">
        <f t="shared" si="17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13"/>
      <c r="D51" s="1014"/>
      <c r="E51" s="1014"/>
      <c r="F51" s="1015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5"/>
        <v>0</v>
      </c>
      <c r="V51" s="721">
        <f t="shared" si="16"/>
        <v>0</v>
      </c>
      <c r="W51" s="722">
        <f t="shared" si="17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5"/>
        <v>0</v>
      </c>
      <c r="V52" s="721">
        <f t="shared" si="16"/>
        <v>0</v>
      </c>
      <c r="W52" s="722">
        <f t="shared" si="17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5"/>
        <v>0</v>
      </c>
      <c r="V53" s="721">
        <f t="shared" si="16"/>
        <v>0</v>
      </c>
      <c r="W53" s="722">
        <f t="shared" si="17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8">SUM(L62:L71)</f>
        <v>0</v>
      </c>
      <c r="M61" s="702">
        <f t="shared" si="18"/>
        <v>0</v>
      </c>
      <c r="N61" s="703">
        <f t="shared" si="18"/>
        <v>0</v>
      </c>
      <c r="O61" s="703">
        <f t="shared" si="18"/>
        <v>0</v>
      </c>
      <c r="P61" s="702">
        <f t="shared" si="18"/>
        <v>0</v>
      </c>
      <c r="Q61" s="704">
        <f t="shared" si="18"/>
        <v>0</v>
      </c>
      <c r="R61" s="701">
        <f t="shared" si="18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9">S61*T61*(1+MGKZ)*(1+Gewinn)*(1+Sicherheit)</f>
        <v>0</v>
      </c>
      <c r="V61" s="643">
        <f t="shared" ref="V61:V71" si="20">R61*Fertigung</f>
        <v>0</v>
      </c>
      <c r="W61" s="50">
        <f t="shared" ref="W61:W71" si="21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9"/>
        <v>0</v>
      </c>
      <c r="V62" s="721">
        <f t="shared" si="20"/>
        <v>0</v>
      </c>
      <c r="W62" s="722">
        <f t="shared" si="21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2">SUM(L74:L83)</f>
        <v>0</v>
      </c>
      <c r="M73" s="702">
        <f t="shared" si="22"/>
        <v>0</v>
      </c>
      <c r="N73" s="703">
        <f t="shared" si="22"/>
        <v>0</v>
      </c>
      <c r="O73" s="703">
        <f t="shared" si="22"/>
        <v>0</v>
      </c>
      <c r="P73" s="702">
        <f t="shared" si="22"/>
        <v>0</v>
      </c>
      <c r="Q73" s="704">
        <f t="shared" si="22"/>
        <v>0</v>
      </c>
      <c r="R73" s="701">
        <f t="shared" si="22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3">S73*T73*(1+MGKZ)*(1+Gewinn)*(1+Sicherheit)</f>
        <v>0</v>
      </c>
      <c r="V73" s="643">
        <f t="shared" ref="V73:V83" si="24">R73*Fertigung</f>
        <v>0</v>
      </c>
      <c r="W73" s="50">
        <f t="shared" ref="W73:W83" si="25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3"/>
        <v>0</v>
      </c>
      <c r="V74" s="721">
        <f t="shared" si="24"/>
        <v>0</v>
      </c>
      <c r="W74" s="722">
        <f t="shared" si="25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6">SUM(L86:L95)</f>
        <v>0</v>
      </c>
      <c r="M85" s="702">
        <f t="shared" si="26"/>
        <v>0</v>
      </c>
      <c r="N85" s="703">
        <f t="shared" si="26"/>
        <v>0</v>
      </c>
      <c r="O85" s="703">
        <f t="shared" si="26"/>
        <v>0</v>
      </c>
      <c r="P85" s="702">
        <f t="shared" si="26"/>
        <v>0</v>
      </c>
      <c r="Q85" s="704">
        <f t="shared" si="26"/>
        <v>0</v>
      </c>
      <c r="R85" s="701">
        <f t="shared" si="26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7">S85*T85*(1+MGKZ)*(1+Gewinn)*(1+Sicherheit)</f>
        <v>0</v>
      </c>
      <c r="V85" s="643">
        <f t="shared" ref="V85:V95" si="28">R85*Fertigung</f>
        <v>0</v>
      </c>
      <c r="W85" s="50">
        <f t="shared" ref="W85:W95" si="29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7"/>
        <v>0</v>
      </c>
      <c r="V86" s="721">
        <f t="shared" si="28"/>
        <v>0</v>
      </c>
      <c r="W86" s="722">
        <f t="shared" si="29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7"/>
        <v>0</v>
      </c>
      <c r="V87" s="721">
        <f t="shared" si="28"/>
        <v>0</v>
      </c>
      <c r="W87" s="722">
        <f t="shared" si="29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30">SUM(L98:L107)</f>
        <v>0</v>
      </c>
      <c r="M97" s="702">
        <f t="shared" si="30"/>
        <v>0</v>
      </c>
      <c r="N97" s="703">
        <f t="shared" si="30"/>
        <v>0</v>
      </c>
      <c r="O97" s="703">
        <f t="shared" si="30"/>
        <v>0</v>
      </c>
      <c r="P97" s="702">
        <f t="shared" si="30"/>
        <v>0</v>
      </c>
      <c r="Q97" s="704">
        <f t="shared" si="30"/>
        <v>0</v>
      </c>
      <c r="R97" s="701">
        <f t="shared" si="30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31">S97*T97*(1+MGKZ)*(1+Gewinn)*(1+Sicherheit)</f>
        <v>0</v>
      </c>
      <c r="V97" s="643">
        <f t="shared" ref="V97:V107" si="32">R97*Fertigung</f>
        <v>0</v>
      </c>
      <c r="W97" s="50">
        <f t="shared" ref="W97:W107" si="33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31"/>
        <v>0</v>
      </c>
      <c r="V98" s="721">
        <f t="shared" si="32"/>
        <v>0</v>
      </c>
      <c r="W98" s="722">
        <f t="shared" si="33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4">SUM(L110:L119)</f>
        <v>0</v>
      </c>
      <c r="M109" s="702">
        <f t="shared" si="34"/>
        <v>0</v>
      </c>
      <c r="N109" s="703">
        <f t="shared" si="34"/>
        <v>0</v>
      </c>
      <c r="O109" s="703">
        <f t="shared" si="34"/>
        <v>0</v>
      </c>
      <c r="P109" s="702">
        <f t="shared" si="34"/>
        <v>0</v>
      </c>
      <c r="Q109" s="704">
        <f t="shared" si="34"/>
        <v>0</v>
      </c>
      <c r="R109" s="701">
        <f t="shared" si="34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5">S109*T109*(1+MGKZ)*(1+Gewinn)*(1+Sicherheit)</f>
        <v>0</v>
      </c>
      <c r="V109" s="643">
        <f t="shared" ref="V109:V119" si="36">R109*Fertigung</f>
        <v>0</v>
      </c>
      <c r="W109" s="50">
        <f t="shared" ref="W109:W119" si="37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5"/>
        <v>0</v>
      </c>
      <c r="V110" s="721">
        <f t="shared" si="36"/>
        <v>0</v>
      </c>
      <c r="W110" s="722">
        <f t="shared" si="37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5"/>
        <v>0</v>
      </c>
      <c r="V111" s="721">
        <f t="shared" si="36"/>
        <v>0</v>
      </c>
      <c r="W111" s="722">
        <f t="shared" si="37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5"/>
        <v>0</v>
      </c>
      <c r="V112" s="721">
        <f t="shared" si="36"/>
        <v>0</v>
      </c>
      <c r="W112" s="722">
        <f t="shared" si="37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" si="42">SUM(L134:L143)</f>
        <v>0</v>
      </c>
      <c r="M133" s="702">
        <f t="shared" ref="M133:R133" si="43">SUM(M134:M143)</f>
        <v>0</v>
      </c>
      <c r="N133" s="703">
        <f t="shared" si="43"/>
        <v>0</v>
      </c>
      <c r="O133" s="703">
        <f t="shared" si="43"/>
        <v>0</v>
      </c>
      <c r="P133" s="702">
        <f t="shared" si="43"/>
        <v>0</v>
      </c>
      <c r="Q133" s="704">
        <f t="shared" si="43"/>
        <v>0</v>
      </c>
      <c r="R133" s="701">
        <f t="shared" si="43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4">S133*T133*(1+MGKZ)*(1+Gewinn)*(1+Sicherheit)</f>
        <v>0</v>
      </c>
      <c r="V133" s="643">
        <f t="shared" ref="V133:V143" si="45">R133*Fertigung</f>
        <v>0</v>
      </c>
      <c r="W133" s="50">
        <f t="shared" ref="W133:W143" si="46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4"/>
        <v>0</v>
      </c>
      <c r="V134" s="721">
        <f t="shared" si="45"/>
        <v>0</v>
      </c>
      <c r="W134" s="722">
        <f t="shared" si="46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4"/>
        <v>0</v>
      </c>
      <c r="V135" s="721">
        <f t="shared" si="45"/>
        <v>0</v>
      </c>
      <c r="W135" s="722">
        <f t="shared" si="46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4"/>
        <v>0</v>
      </c>
      <c r="V136" s="721">
        <f t="shared" si="45"/>
        <v>0</v>
      </c>
      <c r="W136" s="722">
        <f t="shared" si="46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2" activePane="bottomLeft" state="frozen"/>
      <selection pane="bottomLeft" activeCell="N14" sqref="N14:T1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229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>
        <f>Übersicht!C9</f>
        <v>0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230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>
        <f>Übersicht!C10</f>
        <v>0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238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Übersicht!C11</f>
        <v>Modul 04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240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Übersicht!C12</f>
        <v>Modul 05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241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Übersicht!C13</f>
        <v>Modul 06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242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Übersicht!C14</f>
        <v>Modul 07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243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Übersicht!C15</f>
        <v>Modul 08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244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Übersicht!C16</f>
        <v>Modul 09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245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Übersicht!C17</f>
        <v>Modul 10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246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Übersicht!C18</f>
        <v>Modul 11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247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Übersicht!C19</f>
        <v>Modul 12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248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Übersicht!C20</f>
        <v>Modul 13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249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Übersicht!C21</f>
        <v>Modul 14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250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Übersicht!C22</f>
        <v>Modul 15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251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Übersicht!C23</f>
        <v>Modul 16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252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Übersicht!C24</f>
        <v>Modul 17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253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Übersicht!C25</f>
        <v>Modul 18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254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Übersicht!C26</f>
        <v>Modul 19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0" t="s">
        <v>255</v>
      </c>
      <c r="C2" s="22" t="str">
        <f>Kunde</f>
        <v>BMW Leipzig</v>
      </c>
      <c r="D2" s="892" t="str">
        <f>Anlage</f>
        <v xml:space="preserve">Schulung Hochlaufunterstützung 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6"/>
      <c r="C3" s="689" t="s">
        <v>227</v>
      </c>
      <c r="D3" s="1041" t="str">
        <f>Übersicht!C27</f>
        <v>Modul 20 leer</v>
      </c>
      <c r="E3" s="1042"/>
      <c r="F3" s="1042"/>
      <c r="G3" s="1042"/>
      <c r="H3" s="1042"/>
      <c r="I3" s="1042"/>
      <c r="J3" s="1042"/>
      <c r="K3" s="104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1"/>
      <c r="C4" s="691" t="str">
        <f>Angebotsnummer</f>
        <v>A07614700</v>
      </c>
      <c r="D4" s="1044">
        <f>Datum</f>
        <v>45642</v>
      </c>
      <c r="E4" s="1045"/>
      <c r="F4" s="1046" t="str">
        <f>Bearbeiter</f>
        <v>Harald Waas</v>
      </c>
      <c r="G4" s="104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34" t="s">
        <v>176</v>
      </c>
      <c r="J6" s="1035"/>
      <c r="K6" s="1036"/>
      <c r="L6" s="645">
        <f>SUM(M13,M25,M37,M49,M61,M73,M85,M97,M109,M121,M133,M145,M157,M169,M181,M193,M205,M217,M229,M241,M253,M265,M277,M289,M301,M313,M325,M337,M349,M361)</f>
        <v>0</v>
      </c>
      <c r="M6" s="1037">
        <f>Hardware</f>
        <v>106.51300000000001</v>
      </c>
      <c r="N6" s="1038"/>
      <c r="O6" s="1039">
        <f>L6*M6</f>
        <v>0</v>
      </c>
      <c r="P6" s="1040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9" t="s">
        <v>27</v>
      </c>
      <c r="J7" s="1020"/>
      <c r="K7" s="1021"/>
      <c r="L7" s="650">
        <f>SUM(N13,N25,N37,N49,N61,N73,N85,N97,N109,N121,N133,N145,N157,N169,N181,N193,N205,N217,N229,N241,N253,N265,N277,N289,N301,N313,N325,N337,N349,N361)</f>
        <v>0</v>
      </c>
      <c r="M7" s="1022">
        <f>Software</f>
        <v>121.56375000000001</v>
      </c>
      <c r="N7" s="1023"/>
      <c r="O7" s="1024">
        <f>L7*M7</f>
        <v>0</v>
      </c>
      <c r="P7" s="1025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9" t="s">
        <v>28</v>
      </c>
      <c r="J8" s="1020"/>
      <c r="K8" s="1021"/>
      <c r="L8" s="650">
        <f>SUM(O13,O25,O37,O49,O61,O73,O85,O97,O109,O121,O133,O145,O157,O169,O181,O193,O205,O217,O229,O241,O253,O265,O277,O289,O301,O313,O325,O337,O349,O361)</f>
        <v>0</v>
      </c>
      <c r="M8" s="1022">
        <f>INB</f>
        <v>121.56375000000001</v>
      </c>
      <c r="N8" s="1023"/>
      <c r="O8" s="1024">
        <f>L8*M8</f>
        <v>0</v>
      </c>
      <c r="P8" s="1025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7" t="s">
        <v>29</v>
      </c>
      <c r="J9" s="1028"/>
      <c r="K9" s="1029"/>
      <c r="L9" s="647">
        <f>SUM(P13,P25,P37,P49,P61,P73,P85,P97,P109,P121,P133,P145,P157,P169,P181,P193,P205,P217,P229,P241,P253,P265,P277,P289,P301,P313,P325,P337,P349,P361)</f>
        <v>0</v>
      </c>
      <c r="M9" s="1030">
        <f>Elektrik</f>
        <v>94.935500000000005</v>
      </c>
      <c r="N9" s="1031"/>
      <c r="O9" s="1032">
        <f>L9*M9</f>
        <v>0</v>
      </c>
      <c r="P9" s="1033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6" t="s">
        <v>17</v>
      </c>
      <c r="D11" s="1017"/>
      <c r="E11" s="1017"/>
      <c r="F11" s="1018"/>
      <c r="G11" s="1016" t="s">
        <v>2</v>
      </c>
      <c r="H11" s="1017"/>
      <c r="I11" s="1017"/>
      <c r="J11" s="1017"/>
      <c r="K11" s="1018"/>
      <c r="L11" s="591" t="s">
        <v>233</v>
      </c>
      <c r="M11" s="648" t="s">
        <v>234</v>
      </c>
      <c r="N11" s="651" t="s">
        <v>25</v>
      </c>
      <c r="O11" s="651" t="s">
        <v>235</v>
      </c>
      <c r="P11" s="648" t="s">
        <v>232</v>
      </c>
      <c r="Q11" s="657" t="s">
        <v>236</v>
      </c>
      <c r="R11" s="591" t="s">
        <v>231</v>
      </c>
      <c r="S11" s="663" t="s">
        <v>21</v>
      </c>
      <c r="T11" s="663" t="s">
        <v>24</v>
      </c>
      <c r="U11" s="664" t="s">
        <v>261</v>
      </c>
      <c r="V11" s="642" t="s">
        <v>237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7"/>
      <c r="D13" s="1008"/>
      <c r="E13" s="1008"/>
      <c r="F13" s="1009"/>
      <c r="G13" s="1010"/>
      <c r="H13" s="1011"/>
      <c r="I13" s="1011"/>
      <c r="J13" s="1011"/>
      <c r="K13" s="101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6"/>
      <c r="D14" s="997"/>
      <c r="E14" s="997"/>
      <c r="F14" s="998"/>
      <c r="G14" s="999"/>
      <c r="H14" s="1000"/>
      <c r="I14" s="1000"/>
      <c r="J14" s="1000"/>
      <c r="K14" s="100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6"/>
      <c r="D15" s="997"/>
      <c r="E15" s="997"/>
      <c r="F15" s="998"/>
      <c r="G15" s="999"/>
      <c r="H15" s="1000"/>
      <c r="I15" s="1000"/>
      <c r="J15" s="1000"/>
      <c r="K15" s="100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6"/>
      <c r="D16" s="997"/>
      <c r="E16" s="997"/>
      <c r="F16" s="998"/>
      <c r="G16" s="999"/>
      <c r="H16" s="1000"/>
      <c r="I16" s="1000"/>
      <c r="J16" s="1000"/>
      <c r="K16" s="100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6"/>
      <c r="D17" s="997"/>
      <c r="E17" s="997"/>
      <c r="F17" s="998"/>
      <c r="G17" s="999"/>
      <c r="H17" s="1000"/>
      <c r="I17" s="1000"/>
      <c r="J17" s="1000"/>
      <c r="K17" s="100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6"/>
      <c r="D18" s="997"/>
      <c r="E18" s="997"/>
      <c r="F18" s="998"/>
      <c r="G18" s="999"/>
      <c r="H18" s="1000"/>
      <c r="I18" s="1000"/>
      <c r="J18" s="1000"/>
      <c r="K18" s="100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6"/>
      <c r="D19" s="997"/>
      <c r="E19" s="997"/>
      <c r="F19" s="998"/>
      <c r="G19" s="999"/>
      <c r="H19" s="1000"/>
      <c r="I19" s="1000"/>
      <c r="J19" s="1000"/>
      <c r="K19" s="100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6"/>
      <c r="D20" s="997"/>
      <c r="E20" s="997"/>
      <c r="F20" s="998"/>
      <c r="G20" s="999"/>
      <c r="H20" s="1000"/>
      <c r="I20" s="1000"/>
      <c r="J20" s="1000"/>
      <c r="K20" s="100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6"/>
      <c r="D21" s="997"/>
      <c r="E21" s="997"/>
      <c r="F21" s="998"/>
      <c r="G21" s="999"/>
      <c r="H21" s="1000"/>
      <c r="I21" s="1000"/>
      <c r="J21" s="1000"/>
      <c r="K21" s="100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6"/>
      <c r="D22" s="997"/>
      <c r="E22" s="997"/>
      <c r="F22" s="998"/>
      <c r="G22" s="999"/>
      <c r="H22" s="1000"/>
      <c r="I22" s="1000"/>
      <c r="J22" s="1000"/>
      <c r="K22" s="100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6"/>
      <c r="D23" s="997"/>
      <c r="E23" s="997"/>
      <c r="F23" s="998"/>
      <c r="G23" s="999"/>
      <c r="H23" s="1000"/>
      <c r="I23" s="1000"/>
      <c r="J23" s="1000"/>
      <c r="K23" s="100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7"/>
      <c r="D25" s="1008"/>
      <c r="E25" s="1008"/>
      <c r="F25" s="1009"/>
      <c r="G25" s="1010"/>
      <c r="H25" s="1011"/>
      <c r="I25" s="1011"/>
      <c r="J25" s="1011"/>
      <c r="K25" s="101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6"/>
      <c r="D26" s="997"/>
      <c r="E26" s="997"/>
      <c r="F26" s="998"/>
      <c r="G26" s="999"/>
      <c r="H26" s="1000"/>
      <c r="I26" s="1000"/>
      <c r="J26" s="1000"/>
      <c r="K26" s="100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6"/>
      <c r="D27" s="997"/>
      <c r="E27" s="997"/>
      <c r="F27" s="998"/>
      <c r="G27" s="999"/>
      <c r="H27" s="1000"/>
      <c r="I27" s="1000"/>
      <c r="J27" s="1000"/>
      <c r="K27" s="100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6"/>
      <c r="D28" s="997"/>
      <c r="E28" s="997"/>
      <c r="F28" s="998"/>
      <c r="G28" s="999"/>
      <c r="H28" s="1000"/>
      <c r="I28" s="1000"/>
      <c r="J28" s="1000"/>
      <c r="K28" s="100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6"/>
      <c r="D29" s="997"/>
      <c r="E29" s="997"/>
      <c r="F29" s="998"/>
      <c r="G29" s="999"/>
      <c r="H29" s="1000"/>
      <c r="I29" s="1000"/>
      <c r="J29" s="1000"/>
      <c r="K29" s="100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6"/>
      <c r="D30" s="997"/>
      <c r="E30" s="997"/>
      <c r="F30" s="998"/>
      <c r="G30" s="999"/>
      <c r="H30" s="1000"/>
      <c r="I30" s="1000"/>
      <c r="J30" s="1000"/>
      <c r="K30" s="100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6"/>
      <c r="D31" s="997"/>
      <c r="E31" s="997"/>
      <c r="F31" s="998"/>
      <c r="G31" s="999"/>
      <c r="H31" s="1000"/>
      <c r="I31" s="1000"/>
      <c r="J31" s="1000"/>
      <c r="K31" s="100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6"/>
      <c r="D32" s="997"/>
      <c r="E32" s="997"/>
      <c r="F32" s="998"/>
      <c r="G32" s="999"/>
      <c r="H32" s="1000"/>
      <c r="I32" s="1000"/>
      <c r="J32" s="1000"/>
      <c r="K32" s="100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6"/>
      <c r="D33" s="997"/>
      <c r="E33" s="997"/>
      <c r="F33" s="998"/>
      <c r="G33" s="999"/>
      <c r="H33" s="1000"/>
      <c r="I33" s="1000"/>
      <c r="J33" s="1000"/>
      <c r="K33" s="100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6"/>
      <c r="D34" s="997"/>
      <c r="E34" s="997"/>
      <c r="F34" s="998"/>
      <c r="G34" s="999"/>
      <c r="H34" s="1000"/>
      <c r="I34" s="1000"/>
      <c r="J34" s="1000"/>
      <c r="K34" s="100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6"/>
      <c r="D35" s="997"/>
      <c r="E35" s="997"/>
      <c r="F35" s="998"/>
      <c r="G35" s="999"/>
      <c r="H35" s="1000"/>
      <c r="I35" s="1000"/>
      <c r="J35" s="1000"/>
      <c r="K35" s="100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7"/>
      <c r="D37" s="1008"/>
      <c r="E37" s="1008"/>
      <c r="F37" s="1009"/>
      <c r="G37" s="1010"/>
      <c r="H37" s="1011"/>
      <c r="I37" s="1011"/>
      <c r="J37" s="1011"/>
      <c r="K37" s="101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6"/>
      <c r="D38" s="997"/>
      <c r="E38" s="997"/>
      <c r="F38" s="998"/>
      <c r="G38" s="999"/>
      <c r="H38" s="1000"/>
      <c r="I38" s="1000"/>
      <c r="J38" s="1000"/>
      <c r="K38" s="100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6"/>
      <c r="D39" s="997"/>
      <c r="E39" s="997"/>
      <c r="F39" s="998"/>
      <c r="G39" s="999"/>
      <c r="H39" s="1000"/>
      <c r="I39" s="1000"/>
      <c r="J39" s="1000"/>
      <c r="K39" s="100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6"/>
      <c r="D40" s="997"/>
      <c r="E40" s="997"/>
      <c r="F40" s="998"/>
      <c r="G40" s="999"/>
      <c r="H40" s="1000"/>
      <c r="I40" s="1000"/>
      <c r="J40" s="1000"/>
      <c r="K40" s="100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6"/>
      <c r="D41" s="997"/>
      <c r="E41" s="997"/>
      <c r="F41" s="998"/>
      <c r="G41" s="999"/>
      <c r="H41" s="1000"/>
      <c r="I41" s="1000"/>
      <c r="J41" s="1000"/>
      <c r="K41" s="100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6"/>
      <c r="D42" s="997"/>
      <c r="E42" s="997"/>
      <c r="F42" s="998"/>
      <c r="G42" s="999"/>
      <c r="H42" s="1000"/>
      <c r="I42" s="1000"/>
      <c r="J42" s="1000"/>
      <c r="K42" s="100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6"/>
      <c r="D43" s="997"/>
      <c r="E43" s="997"/>
      <c r="F43" s="998"/>
      <c r="G43" s="999"/>
      <c r="H43" s="1000"/>
      <c r="I43" s="1000"/>
      <c r="J43" s="1000"/>
      <c r="K43" s="100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6"/>
      <c r="D44" s="997"/>
      <c r="E44" s="997"/>
      <c r="F44" s="998"/>
      <c r="G44" s="999"/>
      <c r="H44" s="1000"/>
      <c r="I44" s="1000"/>
      <c r="J44" s="1000"/>
      <c r="K44" s="100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6"/>
      <c r="D45" s="997"/>
      <c r="E45" s="997"/>
      <c r="F45" s="998"/>
      <c r="G45" s="999"/>
      <c r="H45" s="1000"/>
      <c r="I45" s="1000"/>
      <c r="J45" s="1000"/>
      <c r="K45" s="100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6"/>
      <c r="D46" s="997"/>
      <c r="E46" s="997"/>
      <c r="F46" s="998"/>
      <c r="G46" s="999"/>
      <c r="H46" s="1000"/>
      <c r="I46" s="1000"/>
      <c r="J46" s="1000"/>
      <c r="K46" s="100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6"/>
      <c r="D47" s="997"/>
      <c r="E47" s="997"/>
      <c r="F47" s="998"/>
      <c r="G47" s="999"/>
      <c r="H47" s="1000"/>
      <c r="I47" s="1000"/>
      <c r="J47" s="1000"/>
      <c r="K47" s="100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7"/>
      <c r="D49" s="1008"/>
      <c r="E49" s="1008"/>
      <c r="F49" s="1009"/>
      <c r="G49" s="1010"/>
      <c r="H49" s="1011"/>
      <c r="I49" s="1011"/>
      <c r="J49" s="1011"/>
      <c r="K49" s="101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6"/>
      <c r="D50" s="997"/>
      <c r="E50" s="997"/>
      <c r="F50" s="998"/>
      <c r="G50" s="999"/>
      <c r="H50" s="1000"/>
      <c r="I50" s="1000"/>
      <c r="J50" s="1000"/>
      <c r="K50" s="100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6"/>
      <c r="D51" s="997"/>
      <c r="E51" s="997"/>
      <c r="F51" s="998"/>
      <c r="G51" s="999"/>
      <c r="H51" s="1000"/>
      <c r="I51" s="1000"/>
      <c r="J51" s="1000"/>
      <c r="K51" s="100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6"/>
      <c r="D52" s="997"/>
      <c r="E52" s="997"/>
      <c r="F52" s="998"/>
      <c r="G52" s="999"/>
      <c r="H52" s="1000"/>
      <c r="I52" s="1000"/>
      <c r="J52" s="1000"/>
      <c r="K52" s="100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6"/>
      <c r="D53" s="997"/>
      <c r="E53" s="997"/>
      <c r="F53" s="998"/>
      <c r="G53" s="999"/>
      <c r="H53" s="1000"/>
      <c r="I53" s="1000"/>
      <c r="J53" s="1000"/>
      <c r="K53" s="100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6"/>
      <c r="D54" s="997"/>
      <c r="E54" s="997"/>
      <c r="F54" s="998"/>
      <c r="G54" s="999"/>
      <c r="H54" s="1000"/>
      <c r="I54" s="1000"/>
      <c r="J54" s="1000"/>
      <c r="K54" s="100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6"/>
      <c r="D55" s="997"/>
      <c r="E55" s="997"/>
      <c r="F55" s="998"/>
      <c r="G55" s="999"/>
      <c r="H55" s="1000"/>
      <c r="I55" s="1000"/>
      <c r="J55" s="1000"/>
      <c r="K55" s="100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6"/>
      <c r="D56" s="997"/>
      <c r="E56" s="997"/>
      <c r="F56" s="998"/>
      <c r="G56" s="999"/>
      <c r="H56" s="1000"/>
      <c r="I56" s="1000"/>
      <c r="J56" s="1000"/>
      <c r="K56" s="100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6"/>
      <c r="D57" s="997"/>
      <c r="E57" s="997"/>
      <c r="F57" s="998"/>
      <c r="G57" s="999"/>
      <c r="H57" s="1000"/>
      <c r="I57" s="1000"/>
      <c r="J57" s="1000"/>
      <c r="K57" s="100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6"/>
      <c r="D58" s="997"/>
      <c r="E58" s="997"/>
      <c r="F58" s="998"/>
      <c r="G58" s="999"/>
      <c r="H58" s="1000"/>
      <c r="I58" s="1000"/>
      <c r="J58" s="1000"/>
      <c r="K58" s="100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6"/>
      <c r="D59" s="997"/>
      <c r="E59" s="997"/>
      <c r="F59" s="998"/>
      <c r="G59" s="999"/>
      <c r="H59" s="1000"/>
      <c r="I59" s="1000"/>
      <c r="J59" s="1000"/>
      <c r="K59" s="100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7"/>
      <c r="D61" s="1008"/>
      <c r="E61" s="1008"/>
      <c r="F61" s="1009"/>
      <c r="G61" s="1010"/>
      <c r="H61" s="1011"/>
      <c r="I61" s="1011"/>
      <c r="J61" s="1011"/>
      <c r="K61" s="101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6"/>
      <c r="D62" s="997"/>
      <c r="E62" s="997"/>
      <c r="F62" s="998"/>
      <c r="G62" s="999"/>
      <c r="H62" s="1000"/>
      <c r="I62" s="1000"/>
      <c r="J62" s="1000"/>
      <c r="K62" s="100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6"/>
      <c r="D63" s="997"/>
      <c r="E63" s="997"/>
      <c r="F63" s="998"/>
      <c r="G63" s="999"/>
      <c r="H63" s="1000"/>
      <c r="I63" s="1000"/>
      <c r="J63" s="1000"/>
      <c r="K63" s="100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6"/>
      <c r="D64" s="997"/>
      <c r="E64" s="997"/>
      <c r="F64" s="998"/>
      <c r="G64" s="999"/>
      <c r="H64" s="1000"/>
      <c r="I64" s="1000"/>
      <c r="J64" s="1000"/>
      <c r="K64" s="100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6"/>
      <c r="D65" s="997"/>
      <c r="E65" s="997"/>
      <c r="F65" s="998"/>
      <c r="G65" s="999"/>
      <c r="H65" s="1000"/>
      <c r="I65" s="1000"/>
      <c r="J65" s="1000"/>
      <c r="K65" s="100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6"/>
      <c r="D66" s="997"/>
      <c r="E66" s="997"/>
      <c r="F66" s="998"/>
      <c r="G66" s="999"/>
      <c r="H66" s="1000"/>
      <c r="I66" s="1000"/>
      <c r="J66" s="1000"/>
      <c r="K66" s="100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6"/>
      <c r="D67" s="997"/>
      <c r="E67" s="997"/>
      <c r="F67" s="998"/>
      <c r="G67" s="999"/>
      <c r="H67" s="1000"/>
      <c r="I67" s="1000"/>
      <c r="J67" s="1000"/>
      <c r="K67" s="100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6"/>
      <c r="D68" s="997"/>
      <c r="E68" s="997"/>
      <c r="F68" s="998"/>
      <c r="G68" s="999"/>
      <c r="H68" s="1000"/>
      <c r="I68" s="1000"/>
      <c r="J68" s="1000"/>
      <c r="K68" s="100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6"/>
      <c r="D69" s="997"/>
      <c r="E69" s="997"/>
      <c r="F69" s="998"/>
      <c r="G69" s="999"/>
      <c r="H69" s="1000"/>
      <c r="I69" s="1000"/>
      <c r="J69" s="1000"/>
      <c r="K69" s="100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6"/>
      <c r="D70" s="997"/>
      <c r="E70" s="997"/>
      <c r="F70" s="998"/>
      <c r="G70" s="999"/>
      <c r="H70" s="1000"/>
      <c r="I70" s="1000"/>
      <c r="J70" s="1000"/>
      <c r="K70" s="100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6"/>
      <c r="D71" s="997"/>
      <c r="E71" s="997"/>
      <c r="F71" s="998"/>
      <c r="G71" s="999"/>
      <c r="H71" s="1000"/>
      <c r="I71" s="1000"/>
      <c r="J71" s="1000"/>
      <c r="K71" s="100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7"/>
      <c r="D73" s="1008"/>
      <c r="E73" s="1008"/>
      <c r="F73" s="1009"/>
      <c r="G73" s="1010"/>
      <c r="H73" s="1011"/>
      <c r="I73" s="1011"/>
      <c r="J73" s="1011"/>
      <c r="K73" s="101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6"/>
      <c r="D74" s="997"/>
      <c r="E74" s="997"/>
      <c r="F74" s="998"/>
      <c r="G74" s="999"/>
      <c r="H74" s="1000"/>
      <c r="I74" s="1000"/>
      <c r="J74" s="1000"/>
      <c r="K74" s="100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6"/>
      <c r="D75" s="997"/>
      <c r="E75" s="997"/>
      <c r="F75" s="998"/>
      <c r="G75" s="999"/>
      <c r="H75" s="1000"/>
      <c r="I75" s="1000"/>
      <c r="J75" s="1000"/>
      <c r="K75" s="100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6"/>
      <c r="D76" s="997"/>
      <c r="E76" s="997"/>
      <c r="F76" s="998"/>
      <c r="G76" s="999"/>
      <c r="H76" s="1000"/>
      <c r="I76" s="1000"/>
      <c r="J76" s="1000"/>
      <c r="K76" s="100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6"/>
      <c r="D77" s="997"/>
      <c r="E77" s="997"/>
      <c r="F77" s="998"/>
      <c r="G77" s="999"/>
      <c r="H77" s="1000"/>
      <c r="I77" s="1000"/>
      <c r="J77" s="1000"/>
      <c r="K77" s="100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6"/>
      <c r="D78" s="997"/>
      <c r="E78" s="997"/>
      <c r="F78" s="998"/>
      <c r="G78" s="999"/>
      <c r="H78" s="1000"/>
      <c r="I78" s="1000"/>
      <c r="J78" s="1000"/>
      <c r="K78" s="100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6"/>
      <c r="D79" s="997"/>
      <c r="E79" s="997"/>
      <c r="F79" s="998"/>
      <c r="G79" s="999"/>
      <c r="H79" s="1000"/>
      <c r="I79" s="1000"/>
      <c r="J79" s="1000"/>
      <c r="K79" s="100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6"/>
      <c r="D80" s="997"/>
      <c r="E80" s="997"/>
      <c r="F80" s="998"/>
      <c r="G80" s="999"/>
      <c r="H80" s="1000"/>
      <c r="I80" s="1000"/>
      <c r="J80" s="1000"/>
      <c r="K80" s="100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6"/>
      <c r="D81" s="997"/>
      <c r="E81" s="997"/>
      <c r="F81" s="998"/>
      <c r="G81" s="999"/>
      <c r="H81" s="1000"/>
      <c r="I81" s="1000"/>
      <c r="J81" s="1000"/>
      <c r="K81" s="100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6"/>
      <c r="D82" s="997"/>
      <c r="E82" s="997"/>
      <c r="F82" s="998"/>
      <c r="G82" s="999"/>
      <c r="H82" s="1000"/>
      <c r="I82" s="1000"/>
      <c r="J82" s="1000"/>
      <c r="K82" s="100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6"/>
      <c r="D83" s="997"/>
      <c r="E83" s="997"/>
      <c r="F83" s="998"/>
      <c r="G83" s="999"/>
      <c r="H83" s="1000"/>
      <c r="I83" s="1000"/>
      <c r="J83" s="1000"/>
      <c r="K83" s="100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7"/>
      <c r="D85" s="1008"/>
      <c r="E85" s="1008"/>
      <c r="F85" s="1009"/>
      <c r="G85" s="1010"/>
      <c r="H85" s="1011"/>
      <c r="I85" s="1011"/>
      <c r="J85" s="1011"/>
      <c r="K85" s="101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6"/>
      <c r="D86" s="997"/>
      <c r="E86" s="997"/>
      <c r="F86" s="998"/>
      <c r="G86" s="999"/>
      <c r="H86" s="1000"/>
      <c r="I86" s="1000"/>
      <c r="J86" s="1000"/>
      <c r="K86" s="100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6"/>
      <c r="D87" s="997"/>
      <c r="E87" s="997"/>
      <c r="F87" s="998"/>
      <c r="G87" s="999"/>
      <c r="H87" s="1000"/>
      <c r="I87" s="1000"/>
      <c r="J87" s="1000"/>
      <c r="K87" s="100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6"/>
      <c r="D88" s="997"/>
      <c r="E88" s="997"/>
      <c r="F88" s="998"/>
      <c r="G88" s="999"/>
      <c r="H88" s="1000"/>
      <c r="I88" s="1000"/>
      <c r="J88" s="1000"/>
      <c r="K88" s="100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6"/>
      <c r="D89" s="997"/>
      <c r="E89" s="997"/>
      <c r="F89" s="998"/>
      <c r="G89" s="999"/>
      <c r="H89" s="1000"/>
      <c r="I89" s="1000"/>
      <c r="J89" s="1000"/>
      <c r="K89" s="100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6"/>
      <c r="D90" s="997"/>
      <c r="E90" s="997"/>
      <c r="F90" s="998"/>
      <c r="G90" s="999"/>
      <c r="H90" s="1000"/>
      <c r="I90" s="1000"/>
      <c r="J90" s="1000"/>
      <c r="K90" s="100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6"/>
      <c r="D91" s="997"/>
      <c r="E91" s="997"/>
      <c r="F91" s="998"/>
      <c r="G91" s="999"/>
      <c r="H91" s="1000"/>
      <c r="I91" s="1000"/>
      <c r="J91" s="1000"/>
      <c r="K91" s="100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6"/>
      <c r="D92" s="997"/>
      <c r="E92" s="997"/>
      <c r="F92" s="998"/>
      <c r="G92" s="999"/>
      <c r="H92" s="1000"/>
      <c r="I92" s="1000"/>
      <c r="J92" s="1000"/>
      <c r="K92" s="100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6"/>
      <c r="D93" s="997"/>
      <c r="E93" s="997"/>
      <c r="F93" s="998"/>
      <c r="G93" s="999"/>
      <c r="H93" s="1000"/>
      <c r="I93" s="1000"/>
      <c r="J93" s="1000"/>
      <c r="K93" s="100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6"/>
      <c r="D94" s="997"/>
      <c r="E94" s="997"/>
      <c r="F94" s="998"/>
      <c r="G94" s="999"/>
      <c r="H94" s="1000"/>
      <c r="I94" s="1000"/>
      <c r="J94" s="1000"/>
      <c r="K94" s="100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6"/>
      <c r="D95" s="997"/>
      <c r="E95" s="997"/>
      <c r="F95" s="998"/>
      <c r="G95" s="999"/>
      <c r="H95" s="1000"/>
      <c r="I95" s="1000"/>
      <c r="J95" s="1000"/>
      <c r="K95" s="100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7"/>
      <c r="D97" s="1008"/>
      <c r="E97" s="1008"/>
      <c r="F97" s="1009"/>
      <c r="G97" s="1010"/>
      <c r="H97" s="1011"/>
      <c r="I97" s="1011"/>
      <c r="J97" s="1011"/>
      <c r="K97" s="101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6"/>
      <c r="D98" s="997"/>
      <c r="E98" s="997"/>
      <c r="F98" s="998"/>
      <c r="G98" s="999"/>
      <c r="H98" s="1000"/>
      <c r="I98" s="1000"/>
      <c r="J98" s="1000"/>
      <c r="K98" s="100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6"/>
      <c r="D99" s="997"/>
      <c r="E99" s="997"/>
      <c r="F99" s="998"/>
      <c r="G99" s="999"/>
      <c r="H99" s="1000"/>
      <c r="I99" s="1000"/>
      <c r="J99" s="1000"/>
      <c r="K99" s="100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6"/>
      <c r="D100" s="997"/>
      <c r="E100" s="997"/>
      <c r="F100" s="998"/>
      <c r="G100" s="999"/>
      <c r="H100" s="1000"/>
      <c r="I100" s="1000"/>
      <c r="J100" s="1000"/>
      <c r="K100" s="100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6"/>
      <c r="D101" s="997"/>
      <c r="E101" s="997"/>
      <c r="F101" s="998"/>
      <c r="G101" s="999"/>
      <c r="H101" s="1000"/>
      <c r="I101" s="1000"/>
      <c r="J101" s="1000"/>
      <c r="K101" s="100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6"/>
      <c r="D102" s="997"/>
      <c r="E102" s="997"/>
      <c r="F102" s="998"/>
      <c r="G102" s="999"/>
      <c r="H102" s="1000"/>
      <c r="I102" s="1000"/>
      <c r="J102" s="1000"/>
      <c r="K102" s="100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6"/>
      <c r="D103" s="997"/>
      <c r="E103" s="997"/>
      <c r="F103" s="998"/>
      <c r="G103" s="999"/>
      <c r="H103" s="1000"/>
      <c r="I103" s="1000"/>
      <c r="J103" s="1000"/>
      <c r="K103" s="100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6"/>
      <c r="D104" s="997"/>
      <c r="E104" s="997"/>
      <c r="F104" s="998"/>
      <c r="G104" s="999"/>
      <c r="H104" s="1000"/>
      <c r="I104" s="1000"/>
      <c r="J104" s="1000"/>
      <c r="K104" s="100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6"/>
      <c r="D105" s="997"/>
      <c r="E105" s="997"/>
      <c r="F105" s="998"/>
      <c r="G105" s="999"/>
      <c r="H105" s="1000"/>
      <c r="I105" s="1000"/>
      <c r="J105" s="1000"/>
      <c r="K105" s="100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6"/>
      <c r="D106" s="997"/>
      <c r="E106" s="997"/>
      <c r="F106" s="998"/>
      <c r="G106" s="999"/>
      <c r="H106" s="1000"/>
      <c r="I106" s="1000"/>
      <c r="J106" s="1000"/>
      <c r="K106" s="100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6"/>
      <c r="D107" s="997"/>
      <c r="E107" s="997"/>
      <c r="F107" s="998"/>
      <c r="G107" s="999"/>
      <c r="H107" s="1000"/>
      <c r="I107" s="1000"/>
      <c r="J107" s="1000"/>
      <c r="K107" s="100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7"/>
      <c r="D109" s="1008"/>
      <c r="E109" s="1008"/>
      <c r="F109" s="1009"/>
      <c r="G109" s="1010"/>
      <c r="H109" s="1011"/>
      <c r="I109" s="1011"/>
      <c r="J109" s="1011"/>
      <c r="K109" s="101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6"/>
      <c r="D110" s="997"/>
      <c r="E110" s="997"/>
      <c r="F110" s="998"/>
      <c r="G110" s="999"/>
      <c r="H110" s="1000"/>
      <c r="I110" s="1000"/>
      <c r="J110" s="1000"/>
      <c r="K110" s="100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6"/>
      <c r="D111" s="997"/>
      <c r="E111" s="997"/>
      <c r="F111" s="998"/>
      <c r="G111" s="999"/>
      <c r="H111" s="1000"/>
      <c r="I111" s="1000"/>
      <c r="J111" s="1000"/>
      <c r="K111" s="100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6"/>
      <c r="D112" s="997"/>
      <c r="E112" s="997"/>
      <c r="F112" s="998"/>
      <c r="G112" s="999"/>
      <c r="H112" s="1000"/>
      <c r="I112" s="1000"/>
      <c r="J112" s="1000"/>
      <c r="K112" s="100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6"/>
      <c r="D113" s="997"/>
      <c r="E113" s="997"/>
      <c r="F113" s="998"/>
      <c r="G113" s="999"/>
      <c r="H113" s="1000"/>
      <c r="I113" s="1000"/>
      <c r="J113" s="1000"/>
      <c r="K113" s="100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6"/>
      <c r="D114" s="997"/>
      <c r="E114" s="997"/>
      <c r="F114" s="998"/>
      <c r="G114" s="999"/>
      <c r="H114" s="1000"/>
      <c r="I114" s="1000"/>
      <c r="J114" s="1000"/>
      <c r="K114" s="100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6"/>
      <c r="D115" s="997"/>
      <c r="E115" s="997"/>
      <c r="F115" s="998"/>
      <c r="G115" s="999"/>
      <c r="H115" s="1000"/>
      <c r="I115" s="1000"/>
      <c r="J115" s="1000"/>
      <c r="K115" s="100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6"/>
      <c r="D116" s="997"/>
      <c r="E116" s="997"/>
      <c r="F116" s="998"/>
      <c r="G116" s="999"/>
      <c r="H116" s="1000"/>
      <c r="I116" s="1000"/>
      <c r="J116" s="1000"/>
      <c r="K116" s="100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6"/>
      <c r="D117" s="997"/>
      <c r="E117" s="997"/>
      <c r="F117" s="998"/>
      <c r="G117" s="999"/>
      <c r="H117" s="1000"/>
      <c r="I117" s="1000"/>
      <c r="J117" s="1000"/>
      <c r="K117" s="100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6"/>
      <c r="D118" s="997"/>
      <c r="E118" s="997"/>
      <c r="F118" s="998"/>
      <c r="G118" s="999"/>
      <c r="H118" s="1000"/>
      <c r="I118" s="1000"/>
      <c r="J118" s="1000"/>
      <c r="K118" s="100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6"/>
      <c r="D119" s="997"/>
      <c r="E119" s="997"/>
      <c r="F119" s="998"/>
      <c r="G119" s="999"/>
      <c r="H119" s="1000"/>
      <c r="I119" s="1000"/>
      <c r="J119" s="1000"/>
      <c r="K119" s="100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7"/>
      <c r="D121" s="1008"/>
      <c r="E121" s="1008"/>
      <c r="F121" s="1009"/>
      <c r="G121" s="1010"/>
      <c r="H121" s="1011"/>
      <c r="I121" s="1011"/>
      <c r="J121" s="1011"/>
      <c r="K121" s="101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6"/>
      <c r="D122" s="997"/>
      <c r="E122" s="997"/>
      <c r="F122" s="998"/>
      <c r="G122" s="999"/>
      <c r="H122" s="1000"/>
      <c r="I122" s="1000"/>
      <c r="J122" s="1000"/>
      <c r="K122" s="100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6"/>
      <c r="D123" s="997"/>
      <c r="E123" s="997"/>
      <c r="F123" s="998"/>
      <c r="G123" s="999"/>
      <c r="H123" s="1000"/>
      <c r="I123" s="1000"/>
      <c r="J123" s="1000"/>
      <c r="K123" s="100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6"/>
      <c r="D124" s="997"/>
      <c r="E124" s="997"/>
      <c r="F124" s="998"/>
      <c r="G124" s="999"/>
      <c r="H124" s="1000"/>
      <c r="I124" s="1000"/>
      <c r="J124" s="1000"/>
      <c r="K124" s="100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6"/>
      <c r="D125" s="997"/>
      <c r="E125" s="997"/>
      <c r="F125" s="998"/>
      <c r="G125" s="999"/>
      <c r="H125" s="1000"/>
      <c r="I125" s="1000"/>
      <c r="J125" s="1000"/>
      <c r="K125" s="100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6"/>
      <c r="D126" s="997"/>
      <c r="E126" s="997"/>
      <c r="F126" s="998"/>
      <c r="G126" s="999"/>
      <c r="H126" s="1000"/>
      <c r="I126" s="1000"/>
      <c r="J126" s="1000"/>
      <c r="K126" s="100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6"/>
      <c r="D127" s="997"/>
      <c r="E127" s="997"/>
      <c r="F127" s="998"/>
      <c r="G127" s="999"/>
      <c r="H127" s="1000"/>
      <c r="I127" s="1000"/>
      <c r="J127" s="1000"/>
      <c r="K127" s="100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6"/>
      <c r="D128" s="997"/>
      <c r="E128" s="997"/>
      <c r="F128" s="998"/>
      <c r="G128" s="999"/>
      <c r="H128" s="1000"/>
      <c r="I128" s="1000"/>
      <c r="J128" s="1000"/>
      <c r="K128" s="100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6"/>
      <c r="D129" s="997"/>
      <c r="E129" s="997"/>
      <c r="F129" s="998"/>
      <c r="G129" s="999"/>
      <c r="H129" s="1000"/>
      <c r="I129" s="1000"/>
      <c r="J129" s="1000"/>
      <c r="K129" s="100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6"/>
      <c r="D130" s="997"/>
      <c r="E130" s="997"/>
      <c r="F130" s="998"/>
      <c r="G130" s="999"/>
      <c r="H130" s="1000"/>
      <c r="I130" s="1000"/>
      <c r="J130" s="1000"/>
      <c r="K130" s="100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6"/>
      <c r="D131" s="997"/>
      <c r="E131" s="997"/>
      <c r="F131" s="998"/>
      <c r="G131" s="999"/>
      <c r="H131" s="1000"/>
      <c r="I131" s="1000"/>
      <c r="J131" s="1000"/>
      <c r="K131" s="100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7"/>
      <c r="D133" s="1008"/>
      <c r="E133" s="1008"/>
      <c r="F133" s="1009"/>
      <c r="G133" s="1010"/>
      <c r="H133" s="1011"/>
      <c r="I133" s="1011"/>
      <c r="J133" s="1011"/>
      <c r="K133" s="101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6"/>
      <c r="D134" s="997"/>
      <c r="E134" s="997"/>
      <c r="F134" s="998"/>
      <c r="G134" s="999"/>
      <c r="H134" s="1000"/>
      <c r="I134" s="1000"/>
      <c r="J134" s="1000"/>
      <c r="K134" s="100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6"/>
      <c r="D135" s="997"/>
      <c r="E135" s="997"/>
      <c r="F135" s="998"/>
      <c r="G135" s="999"/>
      <c r="H135" s="1000"/>
      <c r="I135" s="1000"/>
      <c r="J135" s="1000"/>
      <c r="K135" s="100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6"/>
      <c r="D136" s="997"/>
      <c r="E136" s="997"/>
      <c r="F136" s="998"/>
      <c r="G136" s="999"/>
      <c r="H136" s="1000"/>
      <c r="I136" s="1000"/>
      <c r="J136" s="1000"/>
      <c r="K136" s="100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6"/>
      <c r="D137" s="997"/>
      <c r="E137" s="997"/>
      <c r="F137" s="998"/>
      <c r="G137" s="999"/>
      <c r="H137" s="1000"/>
      <c r="I137" s="1000"/>
      <c r="J137" s="1000"/>
      <c r="K137" s="100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6"/>
      <c r="D138" s="997"/>
      <c r="E138" s="997"/>
      <c r="F138" s="998"/>
      <c r="G138" s="999"/>
      <c r="H138" s="1000"/>
      <c r="I138" s="1000"/>
      <c r="J138" s="1000"/>
      <c r="K138" s="100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6"/>
      <c r="D139" s="997"/>
      <c r="E139" s="997"/>
      <c r="F139" s="998"/>
      <c r="G139" s="999"/>
      <c r="H139" s="1000"/>
      <c r="I139" s="1000"/>
      <c r="J139" s="1000"/>
      <c r="K139" s="100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6"/>
      <c r="D140" s="997"/>
      <c r="E140" s="997"/>
      <c r="F140" s="998"/>
      <c r="G140" s="999"/>
      <c r="H140" s="1000"/>
      <c r="I140" s="1000"/>
      <c r="J140" s="1000"/>
      <c r="K140" s="100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6"/>
      <c r="D141" s="997"/>
      <c r="E141" s="997"/>
      <c r="F141" s="998"/>
      <c r="G141" s="999"/>
      <c r="H141" s="1000"/>
      <c r="I141" s="1000"/>
      <c r="J141" s="1000"/>
      <c r="K141" s="100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6"/>
      <c r="D142" s="997"/>
      <c r="E142" s="997"/>
      <c r="F142" s="998"/>
      <c r="G142" s="999"/>
      <c r="H142" s="1000"/>
      <c r="I142" s="1000"/>
      <c r="J142" s="1000"/>
      <c r="K142" s="100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6"/>
      <c r="D143" s="997"/>
      <c r="E143" s="997"/>
      <c r="F143" s="998"/>
      <c r="G143" s="999"/>
      <c r="H143" s="1000"/>
      <c r="I143" s="1000"/>
      <c r="J143" s="1000"/>
      <c r="K143" s="100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7"/>
      <c r="D145" s="1008"/>
      <c r="E145" s="1008"/>
      <c r="F145" s="1009"/>
      <c r="G145" s="1010"/>
      <c r="H145" s="1011"/>
      <c r="I145" s="1011"/>
      <c r="J145" s="1011"/>
      <c r="K145" s="101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6"/>
      <c r="D146" s="997"/>
      <c r="E146" s="997"/>
      <c r="F146" s="998"/>
      <c r="G146" s="999"/>
      <c r="H146" s="1000"/>
      <c r="I146" s="1000"/>
      <c r="J146" s="1000"/>
      <c r="K146" s="100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6"/>
      <c r="D147" s="997"/>
      <c r="E147" s="997"/>
      <c r="F147" s="998"/>
      <c r="G147" s="999"/>
      <c r="H147" s="1000"/>
      <c r="I147" s="1000"/>
      <c r="J147" s="1000"/>
      <c r="K147" s="100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6"/>
      <c r="D148" s="997"/>
      <c r="E148" s="997"/>
      <c r="F148" s="998"/>
      <c r="G148" s="999"/>
      <c r="H148" s="1000"/>
      <c r="I148" s="1000"/>
      <c r="J148" s="1000"/>
      <c r="K148" s="100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6"/>
      <c r="D149" s="997"/>
      <c r="E149" s="997"/>
      <c r="F149" s="998"/>
      <c r="G149" s="999"/>
      <c r="H149" s="1000"/>
      <c r="I149" s="1000"/>
      <c r="J149" s="1000"/>
      <c r="K149" s="100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6"/>
      <c r="D150" s="997"/>
      <c r="E150" s="997"/>
      <c r="F150" s="998"/>
      <c r="G150" s="999"/>
      <c r="H150" s="1000"/>
      <c r="I150" s="1000"/>
      <c r="J150" s="1000"/>
      <c r="K150" s="100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6"/>
      <c r="D151" s="997"/>
      <c r="E151" s="997"/>
      <c r="F151" s="998"/>
      <c r="G151" s="999"/>
      <c r="H151" s="1000"/>
      <c r="I151" s="1000"/>
      <c r="J151" s="1000"/>
      <c r="K151" s="100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6"/>
      <c r="D152" s="997"/>
      <c r="E152" s="997"/>
      <c r="F152" s="998"/>
      <c r="G152" s="999"/>
      <c r="H152" s="1000"/>
      <c r="I152" s="1000"/>
      <c r="J152" s="1000"/>
      <c r="K152" s="100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6"/>
      <c r="D153" s="997"/>
      <c r="E153" s="997"/>
      <c r="F153" s="998"/>
      <c r="G153" s="999"/>
      <c r="H153" s="1000"/>
      <c r="I153" s="1000"/>
      <c r="J153" s="1000"/>
      <c r="K153" s="100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6"/>
      <c r="D154" s="997"/>
      <c r="E154" s="997"/>
      <c r="F154" s="998"/>
      <c r="G154" s="999"/>
      <c r="H154" s="1000"/>
      <c r="I154" s="1000"/>
      <c r="J154" s="1000"/>
      <c r="K154" s="100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6"/>
      <c r="D155" s="997"/>
      <c r="E155" s="997"/>
      <c r="F155" s="998"/>
      <c r="G155" s="999"/>
      <c r="H155" s="1000"/>
      <c r="I155" s="1000"/>
      <c r="J155" s="1000"/>
      <c r="K155" s="100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7"/>
      <c r="D157" s="1008"/>
      <c r="E157" s="1008"/>
      <c r="F157" s="1009"/>
      <c r="G157" s="1010"/>
      <c r="H157" s="1011"/>
      <c r="I157" s="1011"/>
      <c r="J157" s="1011"/>
      <c r="K157" s="101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6"/>
      <c r="D158" s="997"/>
      <c r="E158" s="997"/>
      <c r="F158" s="998"/>
      <c r="G158" s="999"/>
      <c r="H158" s="1000"/>
      <c r="I158" s="1000"/>
      <c r="J158" s="1000"/>
      <c r="K158" s="100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6"/>
      <c r="D159" s="997"/>
      <c r="E159" s="997"/>
      <c r="F159" s="998"/>
      <c r="G159" s="999"/>
      <c r="H159" s="1000"/>
      <c r="I159" s="1000"/>
      <c r="J159" s="1000"/>
      <c r="K159" s="100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6"/>
      <c r="D160" s="997"/>
      <c r="E160" s="997"/>
      <c r="F160" s="998"/>
      <c r="G160" s="999"/>
      <c r="H160" s="1000"/>
      <c r="I160" s="1000"/>
      <c r="J160" s="1000"/>
      <c r="K160" s="100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6"/>
      <c r="D161" s="997"/>
      <c r="E161" s="997"/>
      <c r="F161" s="998"/>
      <c r="G161" s="999"/>
      <c r="H161" s="1000"/>
      <c r="I161" s="1000"/>
      <c r="J161" s="1000"/>
      <c r="K161" s="100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6"/>
      <c r="D162" s="997"/>
      <c r="E162" s="997"/>
      <c r="F162" s="998"/>
      <c r="G162" s="999"/>
      <c r="H162" s="1000"/>
      <c r="I162" s="1000"/>
      <c r="J162" s="1000"/>
      <c r="K162" s="100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6"/>
      <c r="D163" s="997"/>
      <c r="E163" s="997"/>
      <c r="F163" s="998"/>
      <c r="G163" s="999"/>
      <c r="H163" s="1000"/>
      <c r="I163" s="1000"/>
      <c r="J163" s="1000"/>
      <c r="K163" s="100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6"/>
      <c r="D164" s="997"/>
      <c r="E164" s="997"/>
      <c r="F164" s="998"/>
      <c r="G164" s="999"/>
      <c r="H164" s="1000"/>
      <c r="I164" s="1000"/>
      <c r="J164" s="1000"/>
      <c r="K164" s="100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6"/>
      <c r="D165" s="997"/>
      <c r="E165" s="997"/>
      <c r="F165" s="998"/>
      <c r="G165" s="999"/>
      <c r="H165" s="1000"/>
      <c r="I165" s="1000"/>
      <c r="J165" s="1000"/>
      <c r="K165" s="100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6"/>
      <c r="D166" s="997"/>
      <c r="E166" s="997"/>
      <c r="F166" s="998"/>
      <c r="G166" s="999"/>
      <c r="H166" s="1000"/>
      <c r="I166" s="1000"/>
      <c r="J166" s="1000"/>
      <c r="K166" s="100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6"/>
      <c r="D167" s="997"/>
      <c r="E167" s="997"/>
      <c r="F167" s="998"/>
      <c r="G167" s="999"/>
      <c r="H167" s="1000"/>
      <c r="I167" s="1000"/>
      <c r="J167" s="1000"/>
      <c r="K167" s="100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7"/>
      <c r="D169" s="1008"/>
      <c r="E169" s="1008"/>
      <c r="F169" s="1009"/>
      <c r="G169" s="1010"/>
      <c r="H169" s="1011"/>
      <c r="I169" s="1011"/>
      <c r="J169" s="1011"/>
      <c r="K169" s="101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6"/>
      <c r="D170" s="997"/>
      <c r="E170" s="997"/>
      <c r="F170" s="998"/>
      <c r="G170" s="999"/>
      <c r="H170" s="1000"/>
      <c r="I170" s="1000"/>
      <c r="J170" s="1000"/>
      <c r="K170" s="100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6"/>
      <c r="D171" s="997"/>
      <c r="E171" s="997"/>
      <c r="F171" s="998"/>
      <c r="G171" s="999"/>
      <c r="H171" s="1000"/>
      <c r="I171" s="1000"/>
      <c r="J171" s="1000"/>
      <c r="K171" s="100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6"/>
      <c r="D172" s="997"/>
      <c r="E172" s="997"/>
      <c r="F172" s="998"/>
      <c r="G172" s="999"/>
      <c r="H172" s="1000"/>
      <c r="I172" s="1000"/>
      <c r="J172" s="1000"/>
      <c r="K172" s="100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6"/>
      <c r="D173" s="997"/>
      <c r="E173" s="997"/>
      <c r="F173" s="998"/>
      <c r="G173" s="999"/>
      <c r="H173" s="1000"/>
      <c r="I173" s="1000"/>
      <c r="J173" s="1000"/>
      <c r="K173" s="100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6"/>
      <c r="D174" s="997"/>
      <c r="E174" s="997"/>
      <c r="F174" s="998"/>
      <c r="G174" s="999"/>
      <c r="H174" s="1000"/>
      <c r="I174" s="1000"/>
      <c r="J174" s="1000"/>
      <c r="K174" s="100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6"/>
      <c r="D175" s="997"/>
      <c r="E175" s="997"/>
      <c r="F175" s="998"/>
      <c r="G175" s="999"/>
      <c r="H175" s="1000"/>
      <c r="I175" s="1000"/>
      <c r="J175" s="1000"/>
      <c r="K175" s="100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6"/>
      <c r="D176" s="997"/>
      <c r="E176" s="997"/>
      <c r="F176" s="998"/>
      <c r="G176" s="999"/>
      <c r="H176" s="1000"/>
      <c r="I176" s="1000"/>
      <c r="J176" s="1000"/>
      <c r="K176" s="100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6"/>
      <c r="D177" s="997"/>
      <c r="E177" s="997"/>
      <c r="F177" s="998"/>
      <c r="G177" s="999"/>
      <c r="H177" s="1000"/>
      <c r="I177" s="1000"/>
      <c r="J177" s="1000"/>
      <c r="K177" s="100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6"/>
      <c r="D178" s="997"/>
      <c r="E178" s="997"/>
      <c r="F178" s="998"/>
      <c r="G178" s="999"/>
      <c r="H178" s="1000"/>
      <c r="I178" s="1000"/>
      <c r="J178" s="1000"/>
      <c r="K178" s="100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6"/>
      <c r="D179" s="997"/>
      <c r="E179" s="997"/>
      <c r="F179" s="998"/>
      <c r="G179" s="999"/>
      <c r="H179" s="1000"/>
      <c r="I179" s="1000"/>
      <c r="J179" s="1000"/>
      <c r="K179" s="100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7"/>
      <c r="D181" s="1008"/>
      <c r="E181" s="1008"/>
      <c r="F181" s="1009"/>
      <c r="G181" s="1010"/>
      <c r="H181" s="1011"/>
      <c r="I181" s="1011"/>
      <c r="J181" s="1011"/>
      <c r="K181" s="101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6"/>
      <c r="D182" s="997"/>
      <c r="E182" s="997"/>
      <c r="F182" s="998"/>
      <c r="G182" s="999"/>
      <c r="H182" s="1000"/>
      <c r="I182" s="1000"/>
      <c r="J182" s="1000"/>
      <c r="K182" s="100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6"/>
      <c r="D183" s="997"/>
      <c r="E183" s="997"/>
      <c r="F183" s="998"/>
      <c r="G183" s="999"/>
      <c r="H183" s="1000"/>
      <c r="I183" s="1000"/>
      <c r="J183" s="1000"/>
      <c r="K183" s="100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6"/>
      <c r="D184" s="997"/>
      <c r="E184" s="997"/>
      <c r="F184" s="998"/>
      <c r="G184" s="999"/>
      <c r="H184" s="1000"/>
      <c r="I184" s="1000"/>
      <c r="J184" s="1000"/>
      <c r="K184" s="100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6"/>
      <c r="D185" s="997"/>
      <c r="E185" s="997"/>
      <c r="F185" s="998"/>
      <c r="G185" s="999"/>
      <c r="H185" s="1000"/>
      <c r="I185" s="1000"/>
      <c r="J185" s="1000"/>
      <c r="K185" s="100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6"/>
      <c r="D186" s="997"/>
      <c r="E186" s="997"/>
      <c r="F186" s="998"/>
      <c r="G186" s="999"/>
      <c r="H186" s="1000"/>
      <c r="I186" s="1000"/>
      <c r="J186" s="1000"/>
      <c r="K186" s="100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6"/>
      <c r="D187" s="997"/>
      <c r="E187" s="997"/>
      <c r="F187" s="998"/>
      <c r="G187" s="999"/>
      <c r="H187" s="1000"/>
      <c r="I187" s="1000"/>
      <c r="J187" s="1000"/>
      <c r="K187" s="100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6"/>
      <c r="D188" s="997"/>
      <c r="E188" s="997"/>
      <c r="F188" s="998"/>
      <c r="G188" s="999"/>
      <c r="H188" s="1000"/>
      <c r="I188" s="1000"/>
      <c r="J188" s="1000"/>
      <c r="K188" s="100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6"/>
      <c r="D189" s="997"/>
      <c r="E189" s="997"/>
      <c r="F189" s="998"/>
      <c r="G189" s="999"/>
      <c r="H189" s="1000"/>
      <c r="I189" s="1000"/>
      <c r="J189" s="1000"/>
      <c r="K189" s="100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6"/>
      <c r="D190" s="997"/>
      <c r="E190" s="997"/>
      <c r="F190" s="998"/>
      <c r="G190" s="999"/>
      <c r="H190" s="1000"/>
      <c r="I190" s="1000"/>
      <c r="J190" s="1000"/>
      <c r="K190" s="100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6"/>
      <c r="D191" s="997"/>
      <c r="E191" s="997"/>
      <c r="F191" s="998"/>
      <c r="G191" s="999"/>
      <c r="H191" s="1000"/>
      <c r="I191" s="1000"/>
      <c r="J191" s="1000"/>
      <c r="K191" s="100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7"/>
      <c r="D193" s="1008"/>
      <c r="E193" s="1008"/>
      <c r="F193" s="1009"/>
      <c r="G193" s="1010"/>
      <c r="H193" s="1011"/>
      <c r="I193" s="1011"/>
      <c r="J193" s="1011"/>
      <c r="K193" s="101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6"/>
      <c r="D194" s="997"/>
      <c r="E194" s="997"/>
      <c r="F194" s="998"/>
      <c r="G194" s="999"/>
      <c r="H194" s="1000"/>
      <c r="I194" s="1000"/>
      <c r="J194" s="1000"/>
      <c r="K194" s="100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6"/>
      <c r="D195" s="997"/>
      <c r="E195" s="997"/>
      <c r="F195" s="998"/>
      <c r="G195" s="999"/>
      <c r="H195" s="1000"/>
      <c r="I195" s="1000"/>
      <c r="J195" s="1000"/>
      <c r="K195" s="100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6"/>
      <c r="D196" s="997"/>
      <c r="E196" s="997"/>
      <c r="F196" s="998"/>
      <c r="G196" s="999"/>
      <c r="H196" s="1000"/>
      <c r="I196" s="1000"/>
      <c r="J196" s="1000"/>
      <c r="K196" s="100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6"/>
      <c r="D197" s="997"/>
      <c r="E197" s="997"/>
      <c r="F197" s="998"/>
      <c r="G197" s="999"/>
      <c r="H197" s="1000"/>
      <c r="I197" s="1000"/>
      <c r="J197" s="1000"/>
      <c r="K197" s="100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6"/>
      <c r="D198" s="997"/>
      <c r="E198" s="997"/>
      <c r="F198" s="998"/>
      <c r="G198" s="999"/>
      <c r="H198" s="1000"/>
      <c r="I198" s="1000"/>
      <c r="J198" s="1000"/>
      <c r="K198" s="100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6"/>
      <c r="D199" s="997"/>
      <c r="E199" s="997"/>
      <c r="F199" s="998"/>
      <c r="G199" s="999"/>
      <c r="H199" s="1000"/>
      <c r="I199" s="1000"/>
      <c r="J199" s="1000"/>
      <c r="K199" s="100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6"/>
      <c r="D200" s="997"/>
      <c r="E200" s="997"/>
      <c r="F200" s="998"/>
      <c r="G200" s="999"/>
      <c r="H200" s="1000"/>
      <c r="I200" s="1000"/>
      <c r="J200" s="1000"/>
      <c r="K200" s="100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6"/>
      <c r="D201" s="997"/>
      <c r="E201" s="997"/>
      <c r="F201" s="998"/>
      <c r="G201" s="999"/>
      <c r="H201" s="1000"/>
      <c r="I201" s="1000"/>
      <c r="J201" s="1000"/>
      <c r="K201" s="100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6"/>
      <c r="D202" s="997"/>
      <c r="E202" s="997"/>
      <c r="F202" s="998"/>
      <c r="G202" s="999"/>
      <c r="H202" s="1000"/>
      <c r="I202" s="1000"/>
      <c r="J202" s="1000"/>
      <c r="K202" s="100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6"/>
      <c r="D203" s="997"/>
      <c r="E203" s="997"/>
      <c r="F203" s="998"/>
      <c r="G203" s="999"/>
      <c r="H203" s="1000"/>
      <c r="I203" s="1000"/>
      <c r="J203" s="1000"/>
      <c r="K203" s="100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7"/>
      <c r="D205" s="1008"/>
      <c r="E205" s="1008"/>
      <c r="F205" s="1009"/>
      <c r="G205" s="1010"/>
      <c r="H205" s="1011"/>
      <c r="I205" s="1011"/>
      <c r="J205" s="1011"/>
      <c r="K205" s="101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6"/>
      <c r="D206" s="997"/>
      <c r="E206" s="997"/>
      <c r="F206" s="998"/>
      <c r="G206" s="999"/>
      <c r="H206" s="1000"/>
      <c r="I206" s="1000"/>
      <c r="J206" s="1000"/>
      <c r="K206" s="100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6"/>
      <c r="D207" s="997"/>
      <c r="E207" s="997"/>
      <c r="F207" s="998"/>
      <c r="G207" s="999"/>
      <c r="H207" s="1000"/>
      <c r="I207" s="1000"/>
      <c r="J207" s="1000"/>
      <c r="K207" s="100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6"/>
      <c r="D208" s="997"/>
      <c r="E208" s="997"/>
      <c r="F208" s="998"/>
      <c r="G208" s="999"/>
      <c r="H208" s="1000"/>
      <c r="I208" s="1000"/>
      <c r="J208" s="1000"/>
      <c r="K208" s="100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6"/>
      <c r="D209" s="997"/>
      <c r="E209" s="997"/>
      <c r="F209" s="998"/>
      <c r="G209" s="999"/>
      <c r="H209" s="1000"/>
      <c r="I209" s="1000"/>
      <c r="J209" s="1000"/>
      <c r="K209" s="100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6"/>
      <c r="D210" s="997"/>
      <c r="E210" s="997"/>
      <c r="F210" s="998"/>
      <c r="G210" s="999"/>
      <c r="H210" s="1000"/>
      <c r="I210" s="1000"/>
      <c r="J210" s="1000"/>
      <c r="K210" s="100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6"/>
      <c r="D211" s="997"/>
      <c r="E211" s="997"/>
      <c r="F211" s="998"/>
      <c r="G211" s="999"/>
      <c r="H211" s="1000"/>
      <c r="I211" s="1000"/>
      <c r="J211" s="1000"/>
      <c r="K211" s="100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6"/>
      <c r="D212" s="997"/>
      <c r="E212" s="997"/>
      <c r="F212" s="998"/>
      <c r="G212" s="999"/>
      <c r="H212" s="1000"/>
      <c r="I212" s="1000"/>
      <c r="J212" s="1000"/>
      <c r="K212" s="100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6"/>
      <c r="D213" s="997"/>
      <c r="E213" s="997"/>
      <c r="F213" s="998"/>
      <c r="G213" s="999"/>
      <c r="H213" s="1000"/>
      <c r="I213" s="1000"/>
      <c r="J213" s="1000"/>
      <c r="K213" s="100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6"/>
      <c r="D214" s="997"/>
      <c r="E214" s="997"/>
      <c r="F214" s="998"/>
      <c r="G214" s="999"/>
      <c r="H214" s="1000"/>
      <c r="I214" s="1000"/>
      <c r="J214" s="1000"/>
      <c r="K214" s="100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6"/>
      <c r="D215" s="997"/>
      <c r="E215" s="997"/>
      <c r="F215" s="998"/>
      <c r="G215" s="999"/>
      <c r="H215" s="1000"/>
      <c r="I215" s="1000"/>
      <c r="J215" s="1000"/>
      <c r="K215" s="100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7"/>
      <c r="D217" s="1008"/>
      <c r="E217" s="1008"/>
      <c r="F217" s="1009"/>
      <c r="G217" s="1010"/>
      <c r="H217" s="1011"/>
      <c r="I217" s="1011"/>
      <c r="J217" s="1011"/>
      <c r="K217" s="101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6"/>
      <c r="D218" s="997"/>
      <c r="E218" s="997"/>
      <c r="F218" s="998"/>
      <c r="G218" s="999"/>
      <c r="H218" s="1000"/>
      <c r="I218" s="1000"/>
      <c r="J218" s="1000"/>
      <c r="K218" s="100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6"/>
      <c r="D219" s="997"/>
      <c r="E219" s="997"/>
      <c r="F219" s="998"/>
      <c r="G219" s="999"/>
      <c r="H219" s="1000"/>
      <c r="I219" s="1000"/>
      <c r="J219" s="1000"/>
      <c r="K219" s="100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6"/>
      <c r="D220" s="997"/>
      <c r="E220" s="997"/>
      <c r="F220" s="998"/>
      <c r="G220" s="999"/>
      <c r="H220" s="1000"/>
      <c r="I220" s="1000"/>
      <c r="J220" s="1000"/>
      <c r="K220" s="100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6"/>
      <c r="D221" s="997"/>
      <c r="E221" s="997"/>
      <c r="F221" s="998"/>
      <c r="G221" s="999"/>
      <c r="H221" s="1000"/>
      <c r="I221" s="1000"/>
      <c r="J221" s="1000"/>
      <c r="K221" s="100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6"/>
      <c r="D222" s="997"/>
      <c r="E222" s="997"/>
      <c r="F222" s="998"/>
      <c r="G222" s="999"/>
      <c r="H222" s="1000"/>
      <c r="I222" s="1000"/>
      <c r="J222" s="1000"/>
      <c r="K222" s="100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6"/>
      <c r="D223" s="997"/>
      <c r="E223" s="997"/>
      <c r="F223" s="998"/>
      <c r="G223" s="999"/>
      <c r="H223" s="1000"/>
      <c r="I223" s="1000"/>
      <c r="J223" s="1000"/>
      <c r="K223" s="100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6"/>
      <c r="D224" s="997"/>
      <c r="E224" s="997"/>
      <c r="F224" s="998"/>
      <c r="G224" s="999"/>
      <c r="H224" s="1000"/>
      <c r="I224" s="1000"/>
      <c r="J224" s="1000"/>
      <c r="K224" s="100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6"/>
      <c r="D225" s="997"/>
      <c r="E225" s="997"/>
      <c r="F225" s="998"/>
      <c r="G225" s="999"/>
      <c r="H225" s="1000"/>
      <c r="I225" s="1000"/>
      <c r="J225" s="1000"/>
      <c r="K225" s="100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6"/>
      <c r="D226" s="997"/>
      <c r="E226" s="997"/>
      <c r="F226" s="998"/>
      <c r="G226" s="999"/>
      <c r="H226" s="1000"/>
      <c r="I226" s="1000"/>
      <c r="J226" s="1000"/>
      <c r="K226" s="100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6"/>
      <c r="D227" s="997"/>
      <c r="E227" s="997"/>
      <c r="F227" s="998"/>
      <c r="G227" s="999"/>
      <c r="H227" s="1000"/>
      <c r="I227" s="1000"/>
      <c r="J227" s="1000"/>
      <c r="K227" s="100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7"/>
      <c r="D229" s="1008"/>
      <c r="E229" s="1008"/>
      <c r="F229" s="1009"/>
      <c r="G229" s="1010"/>
      <c r="H229" s="1011"/>
      <c r="I229" s="1011"/>
      <c r="J229" s="1011"/>
      <c r="K229" s="101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6"/>
      <c r="D230" s="997"/>
      <c r="E230" s="997"/>
      <c r="F230" s="998"/>
      <c r="G230" s="999"/>
      <c r="H230" s="1000"/>
      <c r="I230" s="1000"/>
      <c r="J230" s="1000"/>
      <c r="K230" s="100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6"/>
      <c r="D231" s="997"/>
      <c r="E231" s="997"/>
      <c r="F231" s="998"/>
      <c r="G231" s="999"/>
      <c r="H231" s="1000"/>
      <c r="I231" s="1000"/>
      <c r="J231" s="1000"/>
      <c r="K231" s="100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6"/>
      <c r="D232" s="997"/>
      <c r="E232" s="997"/>
      <c r="F232" s="998"/>
      <c r="G232" s="999"/>
      <c r="H232" s="1000"/>
      <c r="I232" s="1000"/>
      <c r="J232" s="1000"/>
      <c r="K232" s="100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6"/>
      <c r="D233" s="997"/>
      <c r="E233" s="997"/>
      <c r="F233" s="998"/>
      <c r="G233" s="999"/>
      <c r="H233" s="1000"/>
      <c r="I233" s="1000"/>
      <c r="J233" s="1000"/>
      <c r="K233" s="100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6"/>
      <c r="D234" s="997"/>
      <c r="E234" s="997"/>
      <c r="F234" s="998"/>
      <c r="G234" s="999"/>
      <c r="H234" s="1000"/>
      <c r="I234" s="1000"/>
      <c r="J234" s="1000"/>
      <c r="K234" s="100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6"/>
      <c r="D235" s="997"/>
      <c r="E235" s="997"/>
      <c r="F235" s="998"/>
      <c r="G235" s="999"/>
      <c r="H235" s="1000"/>
      <c r="I235" s="1000"/>
      <c r="J235" s="1000"/>
      <c r="K235" s="100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6"/>
      <c r="D236" s="997"/>
      <c r="E236" s="997"/>
      <c r="F236" s="998"/>
      <c r="G236" s="999"/>
      <c r="H236" s="1000"/>
      <c r="I236" s="1000"/>
      <c r="J236" s="1000"/>
      <c r="K236" s="100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6"/>
      <c r="D237" s="997"/>
      <c r="E237" s="997"/>
      <c r="F237" s="998"/>
      <c r="G237" s="999"/>
      <c r="H237" s="1000"/>
      <c r="I237" s="1000"/>
      <c r="J237" s="1000"/>
      <c r="K237" s="100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6"/>
      <c r="D238" s="997"/>
      <c r="E238" s="997"/>
      <c r="F238" s="998"/>
      <c r="G238" s="999"/>
      <c r="H238" s="1000"/>
      <c r="I238" s="1000"/>
      <c r="J238" s="1000"/>
      <c r="K238" s="100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6"/>
      <c r="D239" s="997"/>
      <c r="E239" s="997"/>
      <c r="F239" s="998"/>
      <c r="G239" s="999"/>
      <c r="H239" s="1000"/>
      <c r="I239" s="1000"/>
      <c r="J239" s="1000"/>
      <c r="K239" s="100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7"/>
      <c r="D241" s="1008"/>
      <c r="E241" s="1008"/>
      <c r="F241" s="1009"/>
      <c r="G241" s="1010"/>
      <c r="H241" s="1011"/>
      <c r="I241" s="1011"/>
      <c r="J241" s="1011"/>
      <c r="K241" s="101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6"/>
      <c r="D242" s="997"/>
      <c r="E242" s="997"/>
      <c r="F242" s="998"/>
      <c r="G242" s="999"/>
      <c r="H242" s="1000"/>
      <c r="I242" s="1000"/>
      <c r="J242" s="1000"/>
      <c r="K242" s="100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6"/>
      <c r="D243" s="997"/>
      <c r="E243" s="997"/>
      <c r="F243" s="998"/>
      <c r="G243" s="999"/>
      <c r="H243" s="1000"/>
      <c r="I243" s="1000"/>
      <c r="J243" s="1000"/>
      <c r="K243" s="100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6"/>
      <c r="D244" s="997"/>
      <c r="E244" s="997"/>
      <c r="F244" s="998"/>
      <c r="G244" s="999"/>
      <c r="H244" s="1000"/>
      <c r="I244" s="1000"/>
      <c r="J244" s="1000"/>
      <c r="K244" s="100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6"/>
      <c r="D245" s="997"/>
      <c r="E245" s="997"/>
      <c r="F245" s="998"/>
      <c r="G245" s="999"/>
      <c r="H245" s="1000"/>
      <c r="I245" s="1000"/>
      <c r="J245" s="1000"/>
      <c r="K245" s="100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6"/>
      <c r="D246" s="997"/>
      <c r="E246" s="997"/>
      <c r="F246" s="998"/>
      <c r="G246" s="999"/>
      <c r="H246" s="1000"/>
      <c r="I246" s="1000"/>
      <c r="J246" s="1000"/>
      <c r="K246" s="100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6"/>
      <c r="D247" s="997"/>
      <c r="E247" s="997"/>
      <c r="F247" s="998"/>
      <c r="G247" s="999"/>
      <c r="H247" s="1000"/>
      <c r="I247" s="1000"/>
      <c r="J247" s="1000"/>
      <c r="K247" s="100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6"/>
      <c r="D248" s="997"/>
      <c r="E248" s="997"/>
      <c r="F248" s="998"/>
      <c r="G248" s="999"/>
      <c r="H248" s="1000"/>
      <c r="I248" s="1000"/>
      <c r="J248" s="1000"/>
      <c r="K248" s="100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6"/>
      <c r="D249" s="997"/>
      <c r="E249" s="997"/>
      <c r="F249" s="998"/>
      <c r="G249" s="999"/>
      <c r="H249" s="1000"/>
      <c r="I249" s="1000"/>
      <c r="J249" s="1000"/>
      <c r="K249" s="100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6"/>
      <c r="D250" s="997"/>
      <c r="E250" s="997"/>
      <c r="F250" s="998"/>
      <c r="G250" s="999"/>
      <c r="H250" s="1000"/>
      <c r="I250" s="1000"/>
      <c r="J250" s="1000"/>
      <c r="K250" s="100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6"/>
      <c r="D251" s="997"/>
      <c r="E251" s="997"/>
      <c r="F251" s="998"/>
      <c r="G251" s="999"/>
      <c r="H251" s="1000"/>
      <c r="I251" s="1000"/>
      <c r="J251" s="1000"/>
      <c r="K251" s="100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7"/>
      <c r="D253" s="1008"/>
      <c r="E253" s="1008"/>
      <c r="F253" s="1009"/>
      <c r="G253" s="1010"/>
      <c r="H253" s="1011"/>
      <c r="I253" s="1011"/>
      <c r="J253" s="1011"/>
      <c r="K253" s="101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6"/>
      <c r="D254" s="997"/>
      <c r="E254" s="997"/>
      <c r="F254" s="998"/>
      <c r="G254" s="999"/>
      <c r="H254" s="1000"/>
      <c r="I254" s="1000"/>
      <c r="J254" s="1000"/>
      <c r="K254" s="100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6"/>
      <c r="D255" s="997"/>
      <c r="E255" s="997"/>
      <c r="F255" s="998"/>
      <c r="G255" s="999"/>
      <c r="H255" s="1000"/>
      <c r="I255" s="1000"/>
      <c r="J255" s="1000"/>
      <c r="K255" s="100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6"/>
      <c r="D256" s="997"/>
      <c r="E256" s="997"/>
      <c r="F256" s="998"/>
      <c r="G256" s="999"/>
      <c r="H256" s="1000"/>
      <c r="I256" s="1000"/>
      <c r="J256" s="1000"/>
      <c r="K256" s="100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6"/>
      <c r="D257" s="997"/>
      <c r="E257" s="997"/>
      <c r="F257" s="998"/>
      <c r="G257" s="999"/>
      <c r="H257" s="1000"/>
      <c r="I257" s="1000"/>
      <c r="J257" s="1000"/>
      <c r="K257" s="100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6"/>
      <c r="D258" s="997"/>
      <c r="E258" s="997"/>
      <c r="F258" s="998"/>
      <c r="G258" s="999"/>
      <c r="H258" s="1000"/>
      <c r="I258" s="1000"/>
      <c r="J258" s="1000"/>
      <c r="K258" s="100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6"/>
      <c r="D259" s="997"/>
      <c r="E259" s="997"/>
      <c r="F259" s="998"/>
      <c r="G259" s="999"/>
      <c r="H259" s="1000"/>
      <c r="I259" s="1000"/>
      <c r="J259" s="1000"/>
      <c r="K259" s="100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6"/>
      <c r="D260" s="997"/>
      <c r="E260" s="997"/>
      <c r="F260" s="998"/>
      <c r="G260" s="999"/>
      <c r="H260" s="1000"/>
      <c r="I260" s="1000"/>
      <c r="J260" s="1000"/>
      <c r="K260" s="100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6"/>
      <c r="D261" s="997"/>
      <c r="E261" s="997"/>
      <c r="F261" s="998"/>
      <c r="G261" s="999"/>
      <c r="H261" s="1000"/>
      <c r="I261" s="1000"/>
      <c r="J261" s="1000"/>
      <c r="K261" s="100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6"/>
      <c r="D262" s="997"/>
      <c r="E262" s="997"/>
      <c r="F262" s="998"/>
      <c r="G262" s="999"/>
      <c r="H262" s="1000"/>
      <c r="I262" s="1000"/>
      <c r="J262" s="1000"/>
      <c r="K262" s="100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6"/>
      <c r="D263" s="997"/>
      <c r="E263" s="997"/>
      <c r="F263" s="998"/>
      <c r="G263" s="999"/>
      <c r="H263" s="1000"/>
      <c r="I263" s="1000"/>
      <c r="J263" s="1000"/>
      <c r="K263" s="100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7"/>
      <c r="D265" s="1008"/>
      <c r="E265" s="1008"/>
      <c r="F265" s="1009"/>
      <c r="G265" s="1010"/>
      <c r="H265" s="1011"/>
      <c r="I265" s="1011"/>
      <c r="J265" s="1011"/>
      <c r="K265" s="101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6"/>
      <c r="D266" s="997"/>
      <c r="E266" s="997"/>
      <c r="F266" s="998"/>
      <c r="G266" s="999"/>
      <c r="H266" s="1000"/>
      <c r="I266" s="1000"/>
      <c r="J266" s="1000"/>
      <c r="K266" s="100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6"/>
      <c r="D267" s="997"/>
      <c r="E267" s="997"/>
      <c r="F267" s="998"/>
      <c r="G267" s="999"/>
      <c r="H267" s="1000"/>
      <c r="I267" s="1000"/>
      <c r="J267" s="1000"/>
      <c r="K267" s="100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6"/>
      <c r="D268" s="997"/>
      <c r="E268" s="997"/>
      <c r="F268" s="998"/>
      <c r="G268" s="999"/>
      <c r="H268" s="1000"/>
      <c r="I268" s="1000"/>
      <c r="J268" s="1000"/>
      <c r="K268" s="100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6"/>
      <c r="D269" s="997"/>
      <c r="E269" s="997"/>
      <c r="F269" s="998"/>
      <c r="G269" s="999"/>
      <c r="H269" s="1000"/>
      <c r="I269" s="1000"/>
      <c r="J269" s="1000"/>
      <c r="K269" s="100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6"/>
      <c r="D270" s="997"/>
      <c r="E270" s="997"/>
      <c r="F270" s="998"/>
      <c r="G270" s="999"/>
      <c r="H270" s="1000"/>
      <c r="I270" s="1000"/>
      <c r="J270" s="1000"/>
      <c r="K270" s="100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6"/>
      <c r="D271" s="997"/>
      <c r="E271" s="997"/>
      <c r="F271" s="998"/>
      <c r="G271" s="999"/>
      <c r="H271" s="1000"/>
      <c r="I271" s="1000"/>
      <c r="J271" s="1000"/>
      <c r="K271" s="100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6"/>
      <c r="D272" s="997"/>
      <c r="E272" s="997"/>
      <c r="F272" s="998"/>
      <c r="G272" s="999"/>
      <c r="H272" s="1000"/>
      <c r="I272" s="1000"/>
      <c r="J272" s="1000"/>
      <c r="K272" s="100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6"/>
      <c r="D273" s="997"/>
      <c r="E273" s="997"/>
      <c r="F273" s="998"/>
      <c r="G273" s="999"/>
      <c r="H273" s="1000"/>
      <c r="I273" s="1000"/>
      <c r="J273" s="1000"/>
      <c r="K273" s="100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6"/>
      <c r="D274" s="997"/>
      <c r="E274" s="997"/>
      <c r="F274" s="998"/>
      <c r="G274" s="999"/>
      <c r="H274" s="1000"/>
      <c r="I274" s="1000"/>
      <c r="J274" s="1000"/>
      <c r="K274" s="100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6"/>
      <c r="D275" s="997"/>
      <c r="E275" s="997"/>
      <c r="F275" s="998"/>
      <c r="G275" s="999"/>
      <c r="H275" s="1000"/>
      <c r="I275" s="1000"/>
      <c r="J275" s="1000"/>
      <c r="K275" s="100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7"/>
      <c r="D277" s="1008"/>
      <c r="E277" s="1008"/>
      <c r="F277" s="1009"/>
      <c r="G277" s="1010"/>
      <c r="H277" s="1011"/>
      <c r="I277" s="1011"/>
      <c r="J277" s="1011"/>
      <c r="K277" s="101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6"/>
      <c r="D278" s="997"/>
      <c r="E278" s="997"/>
      <c r="F278" s="998"/>
      <c r="G278" s="999"/>
      <c r="H278" s="1000"/>
      <c r="I278" s="1000"/>
      <c r="J278" s="1000"/>
      <c r="K278" s="100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6"/>
      <c r="D279" s="997"/>
      <c r="E279" s="997"/>
      <c r="F279" s="998"/>
      <c r="G279" s="999"/>
      <c r="H279" s="1000"/>
      <c r="I279" s="1000"/>
      <c r="J279" s="1000"/>
      <c r="K279" s="100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6"/>
      <c r="D280" s="997"/>
      <c r="E280" s="997"/>
      <c r="F280" s="998"/>
      <c r="G280" s="999"/>
      <c r="H280" s="1000"/>
      <c r="I280" s="1000"/>
      <c r="J280" s="1000"/>
      <c r="K280" s="100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6"/>
      <c r="D281" s="997"/>
      <c r="E281" s="997"/>
      <c r="F281" s="998"/>
      <c r="G281" s="999"/>
      <c r="H281" s="1000"/>
      <c r="I281" s="1000"/>
      <c r="J281" s="1000"/>
      <c r="K281" s="100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6"/>
      <c r="D282" s="997"/>
      <c r="E282" s="997"/>
      <c r="F282" s="998"/>
      <c r="G282" s="999"/>
      <c r="H282" s="1000"/>
      <c r="I282" s="1000"/>
      <c r="J282" s="1000"/>
      <c r="K282" s="100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6"/>
      <c r="D283" s="997"/>
      <c r="E283" s="997"/>
      <c r="F283" s="998"/>
      <c r="G283" s="999"/>
      <c r="H283" s="1000"/>
      <c r="I283" s="1000"/>
      <c r="J283" s="1000"/>
      <c r="K283" s="100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6"/>
      <c r="D284" s="997"/>
      <c r="E284" s="997"/>
      <c r="F284" s="998"/>
      <c r="G284" s="999"/>
      <c r="H284" s="1000"/>
      <c r="I284" s="1000"/>
      <c r="J284" s="1000"/>
      <c r="K284" s="100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6"/>
      <c r="D285" s="997"/>
      <c r="E285" s="997"/>
      <c r="F285" s="998"/>
      <c r="G285" s="999"/>
      <c r="H285" s="1000"/>
      <c r="I285" s="1000"/>
      <c r="J285" s="1000"/>
      <c r="K285" s="100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6"/>
      <c r="D286" s="997"/>
      <c r="E286" s="997"/>
      <c r="F286" s="998"/>
      <c r="G286" s="999"/>
      <c r="H286" s="1000"/>
      <c r="I286" s="1000"/>
      <c r="J286" s="1000"/>
      <c r="K286" s="100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6"/>
      <c r="D287" s="997"/>
      <c r="E287" s="997"/>
      <c r="F287" s="998"/>
      <c r="G287" s="999"/>
      <c r="H287" s="1000"/>
      <c r="I287" s="1000"/>
      <c r="J287" s="1000"/>
      <c r="K287" s="100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7"/>
      <c r="D289" s="1008"/>
      <c r="E289" s="1008"/>
      <c r="F289" s="1009"/>
      <c r="G289" s="1010"/>
      <c r="H289" s="1011"/>
      <c r="I289" s="1011"/>
      <c r="J289" s="1011"/>
      <c r="K289" s="101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6"/>
      <c r="D290" s="997"/>
      <c r="E290" s="997"/>
      <c r="F290" s="998"/>
      <c r="G290" s="999"/>
      <c r="H290" s="1000"/>
      <c r="I290" s="1000"/>
      <c r="J290" s="1000"/>
      <c r="K290" s="100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6"/>
      <c r="D291" s="997"/>
      <c r="E291" s="997"/>
      <c r="F291" s="998"/>
      <c r="G291" s="999"/>
      <c r="H291" s="1000"/>
      <c r="I291" s="1000"/>
      <c r="J291" s="1000"/>
      <c r="K291" s="100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6"/>
      <c r="D292" s="997"/>
      <c r="E292" s="997"/>
      <c r="F292" s="998"/>
      <c r="G292" s="999"/>
      <c r="H292" s="1000"/>
      <c r="I292" s="1000"/>
      <c r="J292" s="1000"/>
      <c r="K292" s="100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6"/>
      <c r="D293" s="997"/>
      <c r="E293" s="997"/>
      <c r="F293" s="998"/>
      <c r="G293" s="999"/>
      <c r="H293" s="1000"/>
      <c r="I293" s="1000"/>
      <c r="J293" s="1000"/>
      <c r="K293" s="100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6"/>
      <c r="D294" s="997"/>
      <c r="E294" s="997"/>
      <c r="F294" s="998"/>
      <c r="G294" s="999"/>
      <c r="H294" s="1000"/>
      <c r="I294" s="1000"/>
      <c r="J294" s="1000"/>
      <c r="K294" s="100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6"/>
      <c r="D295" s="997"/>
      <c r="E295" s="997"/>
      <c r="F295" s="998"/>
      <c r="G295" s="999"/>
      <c r="H295" s="1000"/>
      <c r="I295" s="1000"/>
      <c r="J295" s="1000"/>
      <c r="K295" s="100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6"/>
      <c r="D296" s="997"/>
      <c r="E296" s="997"/>
      <c r="F296" s="998"/>
      <c r="G296" s="999"/>
      <c r="H296" s="1000"/>
      <c r="I296" s="1000"/>
      <c r="J296" s="1000"/>
      <c r="K296" s="100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6"/>
      <c r="D297" s="997"/>
      <c r="E297" s="997"/>
      <c r="F297" s="998"/>
      <c r="G297" s="999"/>
      <c r="H297" s="1000"/>
      <c r="I297" s="1000"/>
      <c r="J297" s="1000"/>
      <c r="K297" s="100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6"/>
      <c r="D298" s="997"/>
      <c r="E298" s="997"/>
      <c r="F298" s="998"/>
      <c r="G298" s="999"/>
      <c r="H298" s="1000"/>
      <c r="I298" s="1000"/>
      <c r="J298" s="1000"/>
      <c r="K298" s="100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6"/>
      <c r="D299" s="997"/>
      <c r="E299" s="997"/>
      <c r="F299" s="998"/>
      <c r="G299" s="999"/>
      <c r="H299" s="1000"/>
      <c r="I299" s="1000"/>
      <c r="J299" s="1000"/>
      <c r="K299" s="100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7"/>
      <c r="D301" s="1008"/>
      <c r="E301" s="1008"/>
      <c r="F301" s="1009"/>
      <c r="G301" s="1010"/>
      <c r="H301" s="1011"/>
      <c r="I301" s="1011"/>
      <c r="J301" s="1011"/>
      <c r="K301" s="101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6"/>
      <c r="D302" s="997"/>
      <c r="E302" s="997"/>
      <c r="F302" s="998"/>
      <c r="G302" s="999"/>
      <c r="H302" s="1000"/>
      <c r="I302" s="1000"/>
      <c r="J302" s="1000"/>
      <c r="K302" s="100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6"/>
      <c r="D303" s="997"/>
      <c r="E303" s="997"/>
      <c r="F303" s="998"/>
      <c r="G303" s="999"/>
      <c r="H303" s="1000"/>
      <c r="I303" s="1000"/>
      <c r="J303" s="1000"/>
      <c r="K303" s="100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6"/>
      <c r="D304" s="997"/>
      <c r="E304" s="997"/>
      <c r="F304" s="998"/>
      <c r="G304" s="999"/>
      <c r="H304" s="1000"/>
      <c r="I304" s="1000"/>
      <c r="J304" s="1000"/>
      <c r="K304" s="100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6"/>
      <c r="D305" s="997"/>
      <c r="E305" s="997"/>
      <c r="F305" s="998"/>
      <c r="G305" s="999"/>
      <c r="H305" s="1000"/>
      <c r="I305" s="1000"/>
      <c r="J305" s="1000"/>
      <c r="K305" s="100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6"/>
      <c r="D306" s="997"/>
      <c r="E306" s="997"/>
      <c r="F306" s="998"/>
      <c r="G306" s="999"/>
      <c r="H306" s="1000"/>
      <c r="I306" s="1000"/>
      <c r="J306" s="1000"/>
      <c r="K306" s="100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6"/>
      <c r="D307" s="997"/>
      <c r="E307" s="997"/>
      <c r="F307" s="998"/>
      <c r="G307" s="999"/>
      <c r="H307" s="1000"/>
      <c r="I307" s="1000"/>
      <c r="J307" s="1000"/>
      <c r="K307" s="100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6"/>
      <c r="D308" s="997"/>
      <c r="E308" s="997"/>
      <c r="F308" s="998"/>
      <c r="G308" s="999"/>
      <c r="H308" s="1000"/>
      <c r="I308" s="1000"/>
      <c r="J308" s="1000"/>
      <c r="K308" s="100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6"/>
      <c r="D309" s="997"/>
      <c r="E309" s="997"/>
      <c r="F309" s="998"/>
      <c r="G309" s="999"/>
      <c r="H309" s="1000"/>
      <c r="I309" s="1000"/>
      <c r="J309" s="1000"/>
      <c r="K309" s="100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6"/>
      <c r="D310" s="997"/>
      <c r="E310" s="997"/>
      <c r="F310" s="998"/>
      <c r="G310" s="999"/>
      <c r="H310" s="1000"/>
      <c r="I310" s="1000"/>
      <c r="J310" s="1000"/>
      <c r="K310" s="100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6"/>
      <c r="D311" s="997"/>
      <c r="E311" s="997"/>
      <c r="F311" s="998"/>
      <c r="G311" s="999"/>
      <c r="H311" s="1000"/>
      <c r="I311" s="1000"/>
      <c r="J311" s="1000"/>
      <c r="K311" s="100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7"/>
      <c r="D313" s="1008"/>
      <c r="E313" s="1008"/>
      <c r="F313" s="1009"/>
      <c r="G313" s="1010"/>
      <c r="H313" s="1011"/>
      <c r="I313" s="1011"/>
      <c r="J313" s="1011"/>
      <c r="K313" s="101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6"/>
      <c r="D314" s="997"/>
      <c r="E314" s="997"/>
      <c r="F314" s="998"/>
      <c r="G314" s="999"/>
      <c r="H314" s="1000"/>
      <c r="I314" s="1000"/>
      <c r="J314" s="1000"/>
      <c r="K314" s="100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6"/>
      <c r="D315" s="997"/>
      <c r="E315" s="997"/>
      <c r="F315" s="998"/>
      <c r="G315" s="999"/>
      <c r="H315" s="1000"/>
      <c r="I315" s="1000"/>
      <c r="J315" s="1000"/>
      <c r="K315" s="100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6"/>
      <c r="D316" s="997"/>
      <c r="E316" s="997"/>
      <c r="F316" s="998"/>
      <c r="G316" s="999"/>
      <c r="H316" s="1000"/>
      <c r="I316" s="1000"/>
      <c r="J316" s="1000"/>
      <c r="K316" s="100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6"/>
      <c r="D317" s="997"/>
      <c r="E317" s="997"/>
      <c r="F317" s="998"/>
      <c r="G317" s="999"/>
      <c r="H317" s="1000"/>
      <c r="I317" s="1000"/>
      <c r="J317" s="1000"/>
      <c r="K317" s="100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6"/>
      <c r="D318" s="997"/>
      <c r="E318" s="997"/>
      <c r="F318" s="998"/>
      <c r="G318" s="999"/>
      <c r="H318" s="1000"/>
      <c r="I318" s="1000"/>
      <c r="J318" s="1000"/>
      <c r="K318" s="100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6"/>
      <c r="D319" s="997"/>
      <c r="E319" s="997"/>
      <c r="F319" s="998"/>
      <c r="G319" s="999"/>
      <c r="H319" s="1000"/>
      <c r="I319" s="1000"/>
      <c r="J319" s="1000"/>
      <c r="K319" s="100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6"/>
      <c r="D320" s="997"/>
      <c r="E320" s="997"/>
      <c r="F320" s="998"/>
      <c r="G320" s="999"/>
      <c r="H320" s="1000"/>
      <c r="I320" s="1000"/>
      <c r="J320" s="1000"/>
      <c r="K320" s="100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6"/>
      <c r="D321" s="997"/>
      <c r="E321" s="997"/>
      <c r="F321" s="998"/>
      <c r="G321" s="999"/>
      <c r="H321" s="1000"/>
      <c r="I321" s="1000"/>
      <c r="J321" s="1000"/>
      <c r="K321" s="100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6"/>
      <c r="D322" s="997"/>
      <c r="E322" s="997"/>
      <c r="F322" s="998"/>
      <c r="G322" s="999"/>
      <c r="H322" s="1000"/>
      <c r="I322" s="1000"/>
      <c r="J322" s="1000"/>
      <c r="K322" s="100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6"/>
      <c r="D323" s="997"/>
      <c r="E323" s="997"/>
      <c r="F323" s="998"/>
      <c r="G323" s="999"/>
      <c r="H323" s="1000"/>
      <c r="I323" s="1000"/>
      <c r="J323" s="1000"/>
      <c r="K323" s="100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7"/>
      <c r="D325" s="1008"/>
      <c r="E325" s="1008"/>
      <c r="F325" s="1009"/>
      <c r="G325" s="1010"/>
      <c r="H325" s="1011"/>
      <c r="I325" s="1011"/>
      <c r="J325" s="1011"/>
      <c r="K325" s="101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6"/>
      <c r="D326" s="997"/>
      <c r="E326" s="997"/>
      <c r="F326" s="998"/>
      <c r="G326" s="999"/>
      <c r="H326" s="1000"/>
      <c r="I326" s="1000"/>
      <c r="J326" s="1000"/>
      <c r="K326" s="100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6"/>
      <c r="D327" s="997"/>
      <c r="E327" s="997"/>
      <c r="F327" s="998"/>
      <c r="G327" s="999"/>
      <c r="H327" s="1000"/>
      <c r="I327" s="1000"/>
      <c r="J327" s="1000"/>
      <c r="K327" s="100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6"/>
      <c r="D328" s="997"/>
      <c r="E328" s="997"/>
      <c r="F328" s="998"/>
      <c r="G328" s="999"/>
      <c r="H328" s="1000"/>
      <c r="I328" s="1000"/>
      <c r="J328" s="1000"/>
      <c r="K328" s="100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6"/>
      <c r="D329" s="997"/>
      <c r="E329" s="997"/>
      <c r="F329" s="998"/>
      <c r="G329" s="999"/>
      <c r="H329" s="1000"/>
      <c r="I329" s="1000"/>
      <c r="J329" s="1000"/>
      <c r="K329" s="100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6"/>
      <c r="D330" s="997"/>
      <c r="E330" s="997"/>
      <c r="F330" s="998"/>
      <c r="G330" s="999"/>
      <c r="H330" s="1000"/>
      <c r="I330" s="1000"/>
      <c r="J330" s="1000"/>
      <c r="K330" s="100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6"/>
      <c r="D331" s="997"/>
      <c r="E331" s="997"/>
      <c r="F331" s="998"/>
      <c r="G331" s="999"/>
      <c r="H331" s="1000"/>
      <c r="I331" s="1000"/>
      <c r="J331" s="1000"/>
      <c r="K331" s="100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6"/>
      <c r="D332" s="997"/>
      <c r="E332" s="997"/>
      <c r="F332" s="998"/>
      <c r="G332" s="999"/>
      <c r="H332" s="1000"/>
      <c r="I332" s="1000"/>
      <c r="J332" s="1000"/>
      <c r="K332" s="100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6"/>
      <c r="D333" s="997"/>
      <c r="E333" s="997"/>
      <c r="F333" s="998"/>
      <c r="G333" s="999"/>
      <c r="H333" s="1000"/>
      <c r="I333" s="1000"/>
      <c r="J333" s="1000"/>
      <c r="K333" s="100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6"/>
      <c r="D334" s="997"/>
      <c r="E334" s="997"/>
      <c r="F334" s="998"/>
      <c r="G334" s="999"/>
      <c r="H334" s="1000"/>
      <c r="I334" s="1000"/>
      <c r="J334" s="1000"/>
      <c r="K334" s="100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6"/>
      <c r="D335" s="997"/>
      <c r="E335" s="997"/>
      <c r="F335" s="998"/>
      <c r="G335" s="999"/>
      <c r="H335" s="1000"/>
      <c r="I335" s="1000"/>
      <c r="J335" s="1000"/>
      <c r="K335" s="100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7"/>
      <c r="D337" s="1008"/>
      <c r="E337" s="1008"/>
      <c r="F337" s="1009"/>
      <c r="G337" s="1010"/>
      <c r="H337" s="1011"/>
      <c r="I337" s="1011"/>
      <c r="J337" s="1011"/>
      <c r="K337" s="101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6"/>
      <c r="D338" s="997"/>
      <c r="E338" s="997"/>
      <c r="F338" s="998"/>
      <c r="G338" s="999"/>
      <c r="H338" s="1000"/>
      <c r="I338" s="1000"/>
      <c r="J338" s="1000"/>
      <c r="K338" s="100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6"/>
      <c r="D339" s="997"/>
      <c r="E339" s="997"/>
      <c r="F339" s="998"/>
      <c r="G339" s="999"/>
      <c r="H339" s="1000"/>
      <c r="I339" s="1000"/>
      <c r="J339" s="1000"/>
      <c r="K339" s="100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6"/>
      <c r="D340" s="997"/>
      <c r="E340" s="997"/>
      <c r="F340" s="998"/>
      <c r="G340" s="999"/>
      <c r="H340" s="1000"/>
      <c r="I340" s="1000"/>
      <c r="J340" s="1000"/>
      <c r="K340" s="100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6"/>
      <c r="D341" s="997"/>
      <c r="E341" s="997"/>
      <c r="F341" s="998"/>
      <c r="G341" s="999"/>
      <c r="H341" s="1000"/>
      <c r="I341" s="1000"/>
      <c r="J341" s="1000"/>
      <c r="K341" s="100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6"/>
      <c r="D342" s="997"/>
      <c r="E342" s="997"/>
      <c r="F342" s="998"/>
      <c r="G342" s="999"/>
      <c r="H342" s="1000"/>
      <c r="I342" s="1000"/>
      <c r="J342" s="1000"/>
      <c r="K342" s="100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6"/>
      <c r="D343" s="997"/>
      <c r="E343" s="997"/>
      <c r="F343" s="998"/>
      <c r="G343" s="999"/>
      <c r="H343" s="1000"/>
      <c r="I343" s="1000"/>
      <c r="J343" s="1000"/>
      <c r="K343" s="100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6"/>
      <c r="D344" s="997"/>
      <c r="E344" s="997"/>
      <c r="F344" s="998"/>
      <c r="G344" s="999"/>
      <c r="H344" s="1000"/>
      <c r="I344" s="1000"/>
      <c r="J344" s="1000"/>
      <c r="K344" s="100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6"/>
      <c r="D345" s="997"/>
      <c r="E345" s="997"/>
      <c r="F345" s="998"/>
      <c r="G345" s="999"/>
      <c r="H345" s="1000"/>
      <c r="I345" s="1000"/>
      <c r="J345" s="1000"/>
      <c r="K345" s="100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6"/>
      <c r="D346" s="997"/>
      <c r="E346" s="997"/>
      <c r="F346" s="998"/>
      <c r="G346" s="999"/>
      <c r="H346" s="1000"/>
      <c r="I346" s="1000"/>
      <c r="J346" s="1000"/>
      <c r="K346" s="100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6"/>
      <c r="D347" s="997"/>
      <c r="E347" s="997"/>
      <c r="F347" s="998"/>
      <c r="G347" s="999"/>
      <c r="H347" s="1000"/>
      <c r="I347" s="1000"/>
      <c r="J347" s="1000"/>
      <c r="K347" s="100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7"/>
      <c r="D349" s="1008"/>
      <c r="E349" s="1008"/>
      <c r="F349" s="1009"/>
      <c r="G349" s="1010"/>
      <c r="H349" s="1011"/>
      <c r="I349" s="1011"/>
      <c r="J349" s="1011"/>
      <c r="K349" s="101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6"/>
      <c r="D350" s="997"/>
      <c r="E350" s="997"/>
      <c r="F350" s="998"/>
      <c r="G350" s="999"/>
      <c r="H350" s="1000"/>
      <c r="I350" s="1000"/>
      <c r="J350" s="1000"/>
      <c r="K350" s="100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6"/>
      <c r="D351" s="997"/>
      <c r="E351" s="997"/>
      <c r="F351" s="998"/>
      <c r="G351" s="999"/>
      <c r="H351" s="1000"/>
      <c r="I351" s="1000"/>
      <c r="J351" s="1000"/>
      <c r="K351" s="100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6"/>
      <c r="D352" s="997"/>
      <c r="E352" s="997"/>
      <c r="F352" s="998"/>
      <c r="G352" s="999"/>
      <c r="H352" s="1000"/>
      <c r="I352" s="1000"/>
      <c r="J352" s="1000"/>
      <c r="K352" s="100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6"/>
      <c r="D353" s="997"/>
      <c r="E353" s="997"/>
      <c r="F353" s="998"/>
      <c r="G353" s="999"/>
      <c r="H353" s="1000"/>
      <c r="I353" s="1000"/>
      <c r="J353" s="1000"/>
      <c r="K353" s="100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6"/>
      <c r="D354" s="997"/>
      <c r="E354" s="997"/>
      <c r="F354" s="998"/>
      <c r="G354" s="999"/>
      <c r="H354" s="1000"/>
      <c r="I354" s="1000"/>
      <c r="J354" s="1000"/>
      <c r="K354" s="100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6"/>
      <c r="D355" s="997"/>
      <c r="E355" s="997"/>
      <c r="F355" s="998"/>
      <c r="G355" s="999"/>
      <c r="H355" s="1000"/>
      <c r="I355" s="1000"/>
      <c r="J355" s="1000"/>
      <c r="K355" s="100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6"/>
      <c r="D356" s="997"/>
      <c r="E356" s="997"/>
      <c r="F356" s="998"/>
      <c r="G356" s="999"/>
      <c r="H356" s="1000"/>
      <c r="I356" s="1000"/>
      <c r="J356" s="1000"/>
      <c r="K356" s="100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6"/>
      <c r="D357" s="997"/>
      <c r="E357" s="997"/>
      <c r="F357" s="998"/>
      <c r="G357" s="999"/>
      <c r="H357" s="1000"/>
      <c r="I357" s="1000"/>
      <c r="J357" s="1000"/>
      <c r="K357" s="100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6"/>
      <c r="D358" s="997"/>
      <c r="E358" s="997"/>
      <c r="F358" s="998"/>
      <c r="G358" s="999"/>
      <c r="H358" s="1000"/>
      <c r="I358" s="1000"/>
      <c r="J358" s="1000"/>
      <c r="K358" s="100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6"/>
      <c r="D359" s="997"/>
      <c r="E359" s="997"/>
      <c r="F359" s="998"/>
      <c r="G359" s="999"/>
      <c r="H359" s="1000"/>
      <c r="I359" s="1000"/>
      <c r="J359" s="1000"/>
      <c r="K359" s="100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7"/>
      <c r="D361" s="1008"/>
      <c r="E361" s="1008"/>
      <c r="F361" s="1009"/>
      <c r="G361" s="1010"/>
      <c r="H361" s="1011"/>
      <c r="I361" s="1011"/>
      <c r="J361" s="1011"/>
      <c r="K361" s="101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6"/>
      <c r="D362" s="997"/>
      <c r="E362" s="997"/>
      <c r="F362" s="998"/>
      <c r="G362" s="999"/>
      <c r="H362" s="1000"/>
      <c r="I362" s="1000"/>
      <c r="J362" s="1000"/>
      <c r="K362" s="100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6"/>
      <c r="D363" s="997"/>
      <c r="E363" s="997"/>
      <c r="F363" s="998"/>
      <c r="G363" s="999"/>
      <c r="H363" s="1000"/>
      <c r="I363" s="1000"/>
      <c r="J363" s="1000"/>
      <c r="K363" s="100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6"/>
      <c r="D364" s="997"/>
      <c r="E364" s="997"/>
      <c r="F364" s="998"/>
      <c r="G364" s="999"/>
      <c r="H364" s="1000"/>
      <c r="I364" s="1000"/>
      <c r="J364" s="1000"/>
      <c r="K364" s="100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6"/>
      <c r="D365" s="997"/>
      <c r="E365" s="997"/>
      <c r="F365" s="998"/>
      <c r="G365" s="999"/>
      <c r="H365" s="1000"/>
      <c r="I365" s="1000"/>
      <c r="J365" s="1000"/>
      <c r="K365" s="100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6"/>
      <c r="D366" s="997"/>
      <c r="E366" s="997"/>
      <c r="F366" s="998"/>
      <c r="G366" s="999"/>
      <c r="H366" s="1000"/>
      <c r="I366" s="1000"/>
      <c r="J366" s="1000"/>
      <c r="K366" s="100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6"/>
      <c r="D367" s="997"/>
      <c r="E367" s="997"/>
      <c r="F367" s="998"/>
      <c r="G367" s="999"/>
      <c r="H367" s="1000"/>
      <c r="I367" s="1000"/>
      <c r="J367" s="1000"/>
      <c r="K367" s="100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6"/>
      <c r="D368" s="997"/>
      <c r="E368" s="997"/>
      <c r="F368" s="998"/>
      <c r="G368" s="999"/>
      <c r="H368" s="1000"/>
      <c r="I368" s="1000"/>
      <c r="J368" s="1000"/>
      <c r="K368" s="100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6"/>
      <c r="D369" s="997"/>
      <c r="E369" s="997"/>
      <c r="F369" s="998"/>
      <c r="G369" s="999"/>
      <c r="H369" s="1000"/>
      <c r="I369" s="1000"/>
      <c r="J369" s="1000"/>
      <c r="K369" s="100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6"/>
      <c r="D370" s="997"/>
      <c r="E370" s="997"/>
      <c r="F370" s="998"/>
      <c r="G370" s="999"/>
      <c r="H370" s="1000"/>
      <c r="I370" s="1000"/>
      <c r="J370" s="1000"/>
      <c r="K370" s="100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6"/>
      <c r="D371" s="997"/>
      <c r="E371" s="997"/>
      <c r="F371" s="998"/>
      <c r="G371" s="999"/>
      <c r="H371" s="1000"/>
      <c r="I371" s="1000"/>
      <c r="J371" s="1000"/>
      <c r="K371" s="100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2"/>
      <c r="D373" s="1003"/>
      <c r="E373" s="1003"/>
      <c r="F373" s="1004"/>
      <c r="G373" s="1005"/>
      <c r="H373" s="1006"/>
      <c r="I373" s="1006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Waas Harald</cp:lastModifiedBy>
  <cp:lastPrinted>2023-04-26T05:29:08Z</cp:lastPrinted>
  <dcterms:created xsi:type="dcterms:W3CDTF">2009-02-26T08:01:45Z</dcterms:created>
  <dcterms:modified xsi:type="dcterms:W3CDTF">2024-12-16T12:52:28Z</dcterms:modified>
</cp:coreProperties>
</file>