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Desktop\"/>
    </mc:Choice>
  </mc:AlternateContent>
  <xr:revisionPtr revIDLastSave="0" documentId="13_ncr:1_{69214D2B-300E-424A-B20B-9AF2D0622839}" xr6:coauthVersionLast="47" xr6:coauthVersionMax="47" xr10:uidLastSave="{00000000-0000-0000-0000-000000000000}"/>
  <bookViews>
    <workbookView xWindow="-120" yWindow="-120" windowWidth="29040" windowHeight="15990" activeTab="1" xr2:uid="{DB98A966-C5DC-49F7-87CC-797EEE1E23DC}"/>
  </bookViews>
  <sheets>
    <sheet name="Messwerte Stehende Wellen" sheetId="1" r:id="rId1"/>
    <sheet name="Messwerte Beugung am Doppelspa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2" l="1"/>
  <c r="J40" i="2"/>
  <c r="J47" i="2"/>
  <c r="J46" i="2"/>
  <c r="J45" i="2"/>
  <c r="J44" i="2"/>
  <c r="J43" i="2"/>
  <c r="J41" i="2"/>
  <c r="J38" i="2"/>
  <c r="K44" i="2"/>
  <c r="K46" i="2"/>
  <c r="K47" i="2"/>
  <c r="K37" i="2"/>
  <c r="J37" i="2"/>
  <c r="K43" i="2"/>
  <c r="K41" i="2"/>
  <c r="K40" i="2"/>
  <c r="K39" i="2"/>
  <c r="K38" i="2"/>
  <c r="K45" i="2"/>
  <c r="M42" i="1"/>
  <c r="O42" i="1"/>
  <c r="I42" i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F3" i="2"/>
  <c r="G42" i="1"/>
  <c r="M39" i="1"/>
  <c r="D45" i="1"/>
  <c r="D44" i="1"/>
  <c r="D43" i="1"/>
  <c r="D42" i="1"/>
  <c r="D41" i="1"/>
  <c r="D40" i="1"/>
  <c r="I39" i="1" s="1"/>
  <c r="O39" i="1" l="1"/>
  <c r="G39" i="1"/>
</calcChain>
</file>

<file path=xl/sharedStrings.xml><?xml version="1.0" encoding="utf-8"?>
<sst xmlns="http://schemas.openxmlformats.org/spreadsheetml/2006/main" count="45" uniqueCount="20">
  <si>
    <t>Intensität in V</t>
  </si>
  <si>
    <t>Messstrecke in mm</t>
  </si>
  <si>
    <t>Typ</t>
  </si>
  <si>
    <t>λ in mm</t>
  </si>
  <si>
    <t>Max</t>
  </si>
  <si>
    <t>Min</t>
  </si>
  <si>
    <t>λ=(</t>
  </si>
  <si>
    <t>±</t>
  </si>
  <si>
    <t>)mm</t>
  </si>
  <si>
    <t>Korrekt gerundet:</t>
  </si>
  <si>
    <t>kₓ=(</t>
  </si>
  <si>
    <r>
      <t>)mm</t>
    </r>
    <r>
      <rPr>
        <sz val="11"/>
        <color theme="1"/>
        <rFont val="Calibri"/>
        <family val="2"/>
      </rPr>
      <t>⁻</t>
    </r>
    <r>
      <rPr>
        <sz val="11"/>
        <color theme="1"/>
        <rFont val="Calibri"/>
        <family val="2"/>
        <scheme val="minor"/>
      </rPr>
      <t>¹</t>
    </r>
  </si>
  <si>
    <t>Messunsicherheit Uᵤ</t>
  </si>
  <si>
    <t>θ in °</t>
  </si>
  <si>
    <t>U_θ in °</t>
  </si>
  <si>
    <r>
      <t xml:space="preserve">Winkel </t>
    </r>
    <r>
      <rPr>
        <b/>
        <sz val="11"/>
        <color theme="1"/>
        <rFont val="Calibri"/>
        <family val="2"/>
      </rPr>
      <t>θ in °</t>
    </r>
  </si>
  <si>
    <r>
      <t>Intensität U</t>
    </r>
    <r>
      <rPr>
        <b/>
        <sz val="11"/>
        <color theme="1"/>
        <rFont val="Calibri"/>
        <family val="2"/>
      </rPr>
      <t xml:space="preserve">₁ in </t>
    </r>
    <r>
      <rPr>
        <b/>
        <sz val="11"/>
        <color theme="1"/>
        <rFont val="Calibri"/>
        <family val="2"/>
        <scheme val="minor"/>
      </rPr>
      <t>V</t>
    </r>
  </si>
  <si>
    <r>
      <t>Intensität U</t>
    </r>
    <r>
      <rPr>
        <b/>
        <sz val="11"/>
        <color theme="1"/>
        <rFont val="Calibri"/>
        <family val="2"/>
      </rPr>
      <t xml:space="preserve">₂ in </t>
    </r>
    <r>
      <rPr>
        <b/>
        <sz val="11"/>
        <color theme="1"/>
        <rFont val="Calibri"/>
        <family val="2"/>
        <scheme val="minor"/>
      </rPr>
      <t>V</t>
    </r>
  </si>
  <si>
    <r>
      <t>Intensität U</t>
    </r>
    <r>
      <rPr>
        <b/>
        <sz val="11"/>
        <color theme="1"/>
        <rFont val="Calibri"/>
        <family val="2"/>
      </rPr>
      <t xml:space="preserve">₃ in </t>
    </r>
    <r>
      <rPr>
        <b/>
        <sz val="11"/>
        <color theme="1"/>
        <rFont val="Calibri"/>
        <family val="2"/>
        <scheme val="minor"/>
      </rPr>
      <t>V</t>
    </r>
  </si>
  <si>
    <r>
      <t>Mittelwert U</t>
    </r>
    <r>
      <rPr>
        <b/>
        <sz val="11"/>
        <color theme="1"/>
        <rFont val="Calibri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</si>
</sst>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'[1]Messwerte Stehende Wellen'!$E$2</c:f>
              <c:strCache>
                <c:ptCount val="1"/>
                <c:pt idx="0">
                  <c:v>Intensität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'[1]Messwerte Stehende Wellen'!$D$3:$D$34</c:f>
              <c:numCache>
                <c:formatCode>General</c:formatCode>
                <c:ptCount val="32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  <c:pt idx="26">
                  <c:v>102</c:v>
                </c:pt>
                <c:pt idx="27">
                  <c:v>104</c:v>
                </c:pt>
                <c:pt idx="28">
                  <c:v>106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</c:numCache>
            </c:numRef>
          </c:xVal>
          <c:yVal>
            <c:numRef>
              <c:f>'[1]Messwerte Stehende Wellen'!$E$3:$E$34</c:f>
              <c:numCache>
                <c:formatCode>General</c:formatCode>
                <c:ptCount val="32"/>
                <c:pt idx="0">
                  <c:v>0.16969999999999999</c:v>
                </c:pt>
                <c:pt idx="1">
                  <c:v>1.9653</c:v>
                </c:pt>
                <c:pt idx="2">
                  <c:v>4.9169999999999998</c:v>
                </c:pt>
                <c:pt idx="3">
                  <c:v>7.3167999999999997</c:v>
                </c:pt>
                <c:pt idx="4">
                  <c:v>8.0343999999999998</c:v>
                </c:pt>
                <c:pt idx="5">
                  <c:v>7.6345000000000001</c:v>
                </c:pt>
                <c:pt idx="6">
                  <c:v>5.7352999999999996</c:v>
                </c:pt>
                <c:pt idx="7">
                  <c:v>1.4112</c:v>
                </c:pt>
                <c:pt idx="8">
                  <c:v>0.17926</c:v>
                </c:pt>
                <c:pt idx="9">
                  <c:v>1.1798</c:v>
                </c:pt>
                <c:pt idx="10">
                  <c:v>4.6470000000000002</c:v>
                </c:pt>
                <c:pt idx="11">
                  <c:v>7.4325999999999999</c:v>
                </c:pt>
                <c:pt idx="12">
                  <c:v>8.532</c:v>
                </c:pt>
                <c:pt idx="13">
                  <c:v>8.4461999999999993</c:v>
                </c:pt>
                <c:pt idx="14">
                  <c:v>6.3071999999999999</c:v>
                </c:pt>
                <c:pt idx="15">
                  <c:v>3.0878000000000001</c:v>
                </c:pt>
                <c:pt idx="16">
                  <c:v>0.53117999999999999</c:v>
                </c:pt>
                <c:pt idx="17">
                  <c:v>1.7968</c:v>
                </c:pt>
                <c:pt idx="18">
                  <c:v>4.4162999999999997</c:v>
                </c:pt>
                <c:pt idx="19">
                  <c:v>7.1951000000000001</c:v>
                </c:pt>
                <c:pt idx="20">
                  <c:v>8.5310000000000006</c:v>
                </c:pt>
                <c:pt idx="21">
                  <c:v>9.0498999999999992</c:v>
                </c:pt>
                <c:pt idx="22">
                  <c:v>7.5515999999999996</c:v>
                </c:pt>
                <c:pt idx="23">
                  <c:v>4.2053000000000003</c:v>
                </c:pt>
                <c:pt idx="24">
                  <c:v>1.7835000000000001</c:v>
                </c:pt>
                <c:pt idx="25">
                  <c:v>1.4283999999999999</c:v>
                </c:pt>
                <c:pt idx="26">
                  <c:v>4.1848999999999998</c:v>
                </c:pt>
                <c:pt idx="27">
                  <c:v>6.0621999999999998</c:v>
                </c:pt>
                <c:pt idx="28">
                  <c:v>8.6432000000000002</c:v>
                </c:pt>
                <c:pt idx="29">
                  <c:v>8.9794</c:v>
                </c:pt>
                <c:pt idx="30">
                  <c:v>7.8536000000000001</c:v>
                </c:pt>
                <c:pt idx="31">
                  <c:v>5.8124000000000002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0-4229-9B3D-5254C4AC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27232"/>
        <c:axId val="711728064"/>
      </c:scatterChart>
      <c:valAx>
        <c:axId val="711727232"/>
        <c:scaling>
          <c:orientation val="minMax"/>
          <c:max val="116"/>
          <c:min val="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Messstrecke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28064"/>
        <c:crosses val="autoZero"/>
        <c:crossBetween val="midCat"/>
        <c:majorUnit val="10"/>
      </c:valAx>
      <c:valAx>
        <c:axId val="71172806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Intensität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2723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AE-4D52-BF69-6704DF98583A}"/>
                </c:ext>
              </c:extLst>
            </c:dLbl>
            <c:dLbl>
              <c:idx val="1"/>
              <c:layout>
                <c:manualLayout>
                  <c:x val="-5.1631047074858209E-2"/>
                  <c:y val="-7.879598324264788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AE-4D52-BF69-6704DF98583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AE-4D52-BF69-6704DF98583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AE-4D52-BF69-6704DF98583A}"/>
                </c:ext>
              </c:extLst>
            </c:dLbl>
            <c:dLbl>
              <c:idx val="4"/>
              <c:layout>
                <c:manualLayout>
                  <c:x val="-3.2869627640769776E-2"/>
                  <c:y val="-5.836175755579637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AE-4D52-BF69-6704DF98583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AE-4D52-BF69-6704DF98583A}"/>
                </c:ext>
              </c:extLst>
            </c:dLbl>
            <c:dLbl>
              <c:idx val="6"/>
              <c:layout>
                <c:manualLayout>
                  <c:x val="1.9480060603731909E-2"/>
                  <c:y val="-3.189348201297396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AE-4D52-BF69-6704DF98583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AE-4D52-BF69-6704DF98583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AE-4D52-BF69-6704DF98583A}"/>
                </c:ext>
              </c:extLst>
            </c:dLbl>
            <c:dLbl>
              <c:idx val="10"/>
              <c:layout>
                <c:manualLayout>
                  <c:x val="-8.3508440172157278E-2"/>
                  <c:y val="-7.266571553659230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AE-4D52-BF69-6704DF98583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AE-4D52-BF69-6704DF98583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AE-4D52-BF69-6704DF98583A}"/>
                </c:ext>
              </c:extLst>
            </c:dLbl>
            <c:dLbl>
              <c:idx val="14"/>
              <c:layout>
                <c:manualLayout>
                  <c:x val="1.2603155031675625E-2"/>
                  <c:y val="-3.588410930025985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AE-4D52-BF69-6704DF98583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AE-4D52-BF69-6704DF98583A}"/>
                </c:ext>
              </c:extLst>
            </c:dLbl>
            <c:dLbl>
              <c:idx val="16"/>
              <c:layout>
                <c:manualLayout>
                  <c:x val="-2.0500291646288846E-2"/>
                  <c:y val="-3.79275318689448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AE-4D52-BF69-6704DF98583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AE-4D52-BF69-6704DF98583A}"/>
                </c:ext>
              </c:extLst>
            </c:dLbl>
            <c:dLbl>
              <c:idx val="18"/>
              <c:layout>
                <c:manualLayout>
                  <c:x val="2.2411583676998404E-2"/>
                  <c:y val="-1.74933061820935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AE-4D52-BF69-6704DF98583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AE-4D52-BF69-6704DF98583A}"/>
                </c:ext>
              </c:extLst>
            </c:dLbl>
            <c:dLbl>
              <c:idx val="20"/>
              <c:layout>
                <c:manualLayout>
                  <c:x val="-2.4178452388284796E-2"/>
                  <c:y val="-5.018806728105571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AE-4D52-BF69-6704DF98583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AE-4D52-BF69-6704DF98583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AE-4D52-BF69-6704DF98583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AE-4D52-BF69-6704DF98583A}"/>
                </c:ext>
              </c:extLst>
            </c:dLbl>
            <c:dLbl>
              <c:idx val="24"/>
              <c:layout>
                <c:manualLayout>
                  <c:x val="-1.8517463733431622E-2"/>
                  <c:y val="-4.40577995750004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AE-4D52-BF69-6704DF98583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4080000000000025E-2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'Messwerte Beugung am Doppelspal'!$B$3:$B$27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'Messwerte Beugung am Doppelspal'!$F$3:$F$27</c:f>
              <c:numCache>
                <c:formatCode>General</c:formatCode>
                <c:ptCount val="25"/>
                <c:pt idx="0">
                  <c:v>0.186</c:v>
                </c:pt>
                <c:pt idx="1">
                  <c:v>0.17199999999999999</c:v>
                </c:pt>
                <c:pt idx="2">
                  <c:v>1.08</c:v>
                </c:pt>
                <c:pt idx="3">
                  <c:v>1.72</c:v>
                </c:pt>
                <c:pt idx="4">
                  <c:v>2.15</c:v>
                </c:pt>
                <c:pt idx="5">
                  <c:v>1.3879999999999999</c:v>
                </c:pt>
                <c:pt idx="6">
                  <c:v>0.32200000000000001</c:v>
                </c:pt>
                <c:pt idx="7">
                  <c:v>2.5539999999999998</c:v>
                </c:pt>
                <c:pt idx="8">
                  <c:v>6.15</c:v>
                </c:pt>
                <c:pt idx="9">
                  <c:v>6.6070000000000002</c:v>
                </c:pt>
                <c:pt idx="10">
                  <c:v>7.8E-2</c:v>
                </c:pt>
                <c:pt idx="11">
                  <c:v>4.1559999999999997</c:v>
                </c:pt>
                <c:pt idx="12">
                  <c:v>8.3870000000000005</c:v>
                </c:pt>
                <c:pt idx="13">
                  <c:v>4.45</c:v>
                </c:pt>
                <c:pt idx="14">
                  <c:v>0.58299999999999996</c:v>
                </c:pt>
                <c:pt idx="15">
                  <c:v>6.19</c:v>
                </c:pt>
                <c:pt idx="16">
                  <c:v>7.3070000000000004</c:v>
                </c:pt>
                <c:pt idx="17">
                  <c:v>3.37</c:v>
                </c:pt>
                <c:pt idx="18">
                  <c:v>0.30499999999999999</c:v>
                </c:pt>
                <c:pt idx="19">
                  <c:v>1.58</c:v>
                </c:pt>
                <c:pt idx="20">
                  <c:v>3.0470000000000002</c:v>
                </c:pt>
                <c:pt idx="21">
                  <c:v>2.27</c:v>
                </c:pt>
                <c:pt idx="22">
                  <c:v>1.64</c:v>
                </c:pt>
                <c:pt idx="23">
                  <c:v>0.76500000000000001</c:v>
                </c:pt>
                <c:pt idx="24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E-4D52-BF69-6704DF98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33744"/>
        <c:axId val="417735408"/>
      </c:scatterChart>
      <c:valAx>
        <c:axId val="417733744"/>
        <c:scaling>
          <c:orientation val="minMax"/>
          <c:max val="65"/>
          <c:min val="-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35408"/>
        <c:crosses val="autoZero"/>
        <c:crossBetween val="midCat"/>
        <c:majorUnit val="10"/>
        <c:minorUnit val="5"/>
      </c:valAx>
      <c:valAx>
        <c:axId val="417735408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73374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2</xdr:row>
      <xdr:rowOff>9524</xdr:rowOff>
    </xdr:from>
    <xdr:to>
      <xdr:col>18</xdr:col>
      <xdr:colOff>171450</xdr:colOff>
      <xdr:row>29</xdr:row>
      <xdr:rowOff>71541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23C352F-5325-4B34-A3FB-BE45A4CEAF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23811</xdr:rowOff>
    </xdr:from>
    <xdr:to>
      <xdr:col>20</xdr:col>
      <xdr:colOff>719138</xdr:colOff>
      <xdr:row>32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1D7ECD-D800-4892-BAD6-C41C84F310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ny/Downloads/Messw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swerte Stehende Wellen"/>
      <sheetName val="Tabelle2"/>
    </sheetNames>
    <sheetDataSet>
      <sheetData sheetId="0">
        <row r="2">
          <cell r="E2" t="str">
            <v>Intensität in V</v>
          </cell>
        </row>
        <row r="3">
          <cell r="D3">
            <v>50</v>
          </cell>
          <cell r="E3">
            <v>0.16969999999999999</v>
          </cell>
        </row>
        <row r="4">
          <cell r="D4">
            <v>52</v>
          </cell>
          <cell r="E4">
            <v>1.9653</v>
          </cell>
        </row>
        <row r="5">
          <cell r="D5">
            <v>54</v>
          </cell>
          <cell r="E5">
            <v>4.9169999999999998</v>
          </cell>
        </row>
        <row r="6">
          <cell r="D6">
            <v>56</v>
          </cell>
          <cell r="E6">
            <v>7.3167999999999997</v>
          </cell>
        </row>
        <row r="7">
          <cell r="D7">
            <v>58</v>
          </cell>
          <cell r="E7">
            <v>8.0343999999999998</v>
          </cell>
        </row>
        <row r="8">
          <cell r="D8">
            <v>60</v>
          </cell>
          <cell r="E8">
            <v>7.6345000000000001</v>
          </cell>
        </row>
        <row r="9">
          <cell r="D9">
            <v>62</v>
          </cell>
          <cell r="E9">
            <v>5.7352999999999996</v>
          </cell>
        </row>
        <row r="10">
          <cell r="D10">
            <v>64</v>
          </cell>
          <cell r="E10">
            <v>1.4112</v>
          </cell>
        </row>
        <row r="11">
          <cell r="D11">
            <v>66</v>
          </cell>
          <cell r="E11">
            <v>0.17926</v>
          </cell>
        </row>
        <row r="12">
          <cell r="D12">
            <v>68</v>
          </cell>
          <cell r="E12">
            <v>1.1798</v>
          </cell>
        </row>
        <row r="13">
          <cell r="D13">
            <v>70</v>
          </cell>
          <cell r="E13">
            <v>4.6470000000000002</v>
          </cell>
        </row>
        <row r="14">
          <cell r="D14">
            <v>72</v>
          </cell>
          <cell r="E14">
            <v>7.4325999999999999</v>
          </cell>
        </row>
        <row r="15">
          <cell r="D15">
            <v>74</v>
          </cell>
          <cell r="E15">
            <v>8.532</v>
          </cell>
        </row>
        <row r="16">
          <cell r="D16">
            <v>76</v>
          </cell>
          <cell r="E16">
            <v>8.4461999999999993</v>
          </cell>
        </row>
        <row r="17">
          <cell r="D17">
            <v>78</v>
          </cell>
          <cell r="E17">
            <v>6.3071999999999999</v>
          </cell>
        </row>
        <row r="18">
          <cell r="D18">
            <v>80</v>
          </cell>
          <cell r="E18">
            <v>3.0878000000000001</v>
          </cell>
        </row>
        <row r="19">
          <cell r="D19">
            <v>82</v>
          </cell>
          <cell r="E19">
            <v>0.53117999999999999</v>
          </cell>
        </row>
        <row r="20">
          <cell r="D20">
            <v>84</v>
          </cell>
          <cell r="E20">
            <v>1.7968</v>
          </cell>
        </row>
        <row r="21">
          <cell r="D21">
            <v>86</v>
          </cell>
          <cell r="E21">
            <v>4.4162999999999997</v>
          </cell>
        </row>
        <row r="22">
          <cell r="D22">
            <v>88</v>
          </cell>
          <cell r="E22">
            <v>7.1951000000000001</v>
          </cell>
        </row>
        <row r="23">
          <cell r="D23">
            <v>90</v>
          </cell>
          <cell r="E23">
            <v>8.5310000000000006</v>
          </cell>
        </row>
        <row r="24">
          <cell r="D24">
            <v>92</v>
          </cell>
          <cell r="E24">
            <v>9.0498999999999992</v>
          </cell>
        </row>
        <row r="25">
          <cell r="D25">
            <v>94</v>
          </cell>
          <cell r="E25">
            <v>7.5515999999999996</v>
          </cell>
        </row>
        <row r="26">
          <cell r="D26">
            <v>96</v>
          </cell>
          <cell r="E26">
            <v>4.2053000000000003</v>
          </cell>
        </row>
        <row r="27">
          <cell r="D27">
            <v>98</v>
          </cell>
          <cell r="E27">
            <v>1.7835000000000001</v>
          </cell>
        </row>
        <row r="28">
          <cell r="D28">
            <v>100</v>
          </cell>
          <cell r="E28">
            <v>1.4283999999999999</v>
          </cell>
        </row>
        <row r="29">
          <cell r="D29">
            <v>102</v>
          </cell>
          <cell r="E29">
            <v>4.1848999999999998</v>
          </cell>
        </row>
        <row r="30">
          <cell r="D30">
            <v>104</v>
          </cell>
          <cell r="E30">
            <v>6.0621999999999998</v>
          </cell>
        </row>
        <row r="31">
          <cell r="D31">
            <v>106</v>
          </cell>
          <cell r="E31">
            <v>8.6432000000000002</v>
          </cell>
        </row>
        <row r="32">
          <cell r="D32">
            <v>108</v>
          </cell>
          <cell r="E32">
            <v>8.9794</v>
          </cell>
        </row>
        <row r="33">
          <cell r="D33">
            <v>110</v>
          </cell>
          <cell r="E33">
            <v>7.8536000000000001</v>
          </cell>
        </row>
        <row r="34">
          <cell r="D34">
            <v>112</v>
          </cell>
          <cell r="E34">
            <v>5.8124000000000002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D8C-5FED-4053-85DB-106CAF30C057}">
  <dimension ref="B1:P45"/>
  <sheetViews>
    <sheetView topLeftCell="A22" zoomScaleNormal="100" workbookViewId="0">
      <selection activeCell="I42" sqref="I42"/>
    </sheetView>
  </sheetViews>
  <sheetFormatPr baseColWidth="10" defaultRowHeight="15" x14ac:dyDescent="0.25"/>
  <cols>
    <col min="2" max="2" width="12" bestFit="1" customWidth="1"/>
    <col min="3" max="3" width="9.5703125" bestFit="1" customWidth="1"/>
    <col min="4" max="4" width="16.85546875" bestFit="1" customWidth="1"/>
    <col min="6" max="6" width="3.7109375" bestFit="1" customWidth="1"/>
    <col min="7" max="7" width="12" bestFit="1" customWidth="1"/>
    <col min="8" max="8" width="2" bestFit="1" customWidth="1"/>
    <col min="9" max="9" width="12" bestFit="1" customWidth="1"/>
    <col min="10" max="10" width="5.140625" bestFit="1" customWidth="1"/>
    <col min="12" max="12" width="4.42578125" bestFit="1" customWidth="1"/>
    <col min="13" max="13" width="12" bestFit="1" customWidth="1"/>
    <col min="14" max="14" width="2" bestFit="1" customWidth="1"/>
    <col min="16" max="16" width="6.42578125" bestFit="1" customWidth="1"/>
  </cols>
  <sheetData>
    <row r="1" spans="2:4" ht="15.75" thickBot="1" x14ac:dyDescent="0.3"/>
    <row r="2" spans="2:4" ht="30.75" thickBot="1" x14ac:dyDescent="0.3">
      <c r="B2" s="47" t="s">
        <v>1</v>
      </c>
      <c r="C2" s="47" t="s">
        <v>0</v>
      </c>
      <c r="D2" s="23"/>
    </row>
    <row r="3" spans="2:4" x14ac:dyDescent="0.25">
      <c r="B3" s="6">
        <v>50</v>
      </c>
      <c r="C3" s="5">
        <v>0.16969999999999999</v>
      </c>
      <c r="D3" s="24"/>
    </row>
    <row r="4" spans="2:4" x14ac:dyDescent="0.25">
      <c r="B4" s="4">
        <v>52</v>
      </c>
      <c r="C4" s="3">
        <v>1.9653</v>
      </c>
      <c r="D4" s="24"/>
    </row>
    <row r="5" spans="2:4" x14ac:dyDescent="0.25">
      <c r="B5" s="4">
        <v>54</v>
      </c>
      <c r="C5" s="3">
        <v>4.9169999999999998</v>
      </c>
      <c r="D5" s="24"/>
    </row>
    <row r="6" spans="2:4" x14ac:dyDescent="0.25">
      <c r="B6" s="4">
        <v>56</v>
      </c>
      <c r="C6" s="3">
        <v>7.3167999999999997</v>
      </c>
      <c r="D6" s="24"/>
    </row>
    <row r="7" spans="2:4" x14ac:dyDescent="0.25">
      <c r="B7" s="4">
        <v>58</v>
      </c>
      <c r="C7" s="3">
        <v>8.0343999999999998</v>
      </c>
      <c r="D7" s="24"/>
    </row>
    <row r="8" spans="2:4" x14ac:dyDescent="0.25">
      <c r="B8" s="4">
        <v>60</v>
      </c>
      <c r="C8" s="3">
        <v>7.6345000000000001</v>
      </c>
      <c r="D8" s="24"/>
    </row>
    <row r="9" spans="2:4" x14ac:dyDescent="0.25">
      <c r="B9" s="4">
        <v>62</v>
      </c>
      <c r="C9" s="3">
        <v>5.7352999999999996</v>
      </c>
      <c r="D9" s="24"/>
    </row>
    <row r="10" spans="2:4" x14ac:dyDescent="0.25">
      <c r="B10" s="4">
        <v>64</v>
      </c>
      <c r="C10" s="3">
        <v>1.4112</v>
      </c>
      <c r="D10" s="24"/>
    </row>
    <row r="11" spans="2:4" x14ac:dyDescent="0.25">
      <c r="B11" s="4">
        <v>66</v>
      </c>
      <c r="C11" s="3">
        <v>0.17926</v>
      </c>
      <c r="D11" s="24"/>
    </row>
    <row r="12" spans="2:4" x14ac:dyDescent="0.25">
      <c r="B12" s="4">
        <v>68</v>
      </c>
      <c r="C12" s="3">
        <v>1.1798</v>
      </c>
      <c r="D12" s="24"/>
    </row>
    <row r="13" spans="2:4" x14ac:dyDescent="0.25">
      <c r="B13" s="4">
        <v>70</v>
      </c>
      <c r="C13" s="3">
        <v>4.6470000000000002</v>
      </c>
      <c r="D13" s="24"/>
    </row>
    <row r="14" spans="2:4" x14ac:dyDescent="0.25">
      <c r="B14" s="4">
        <v>72</v>
      </c>
      <c r="C14" s="3">
        <v>7.4325999999999999</v>
      </c>
      <c r="D14" s="24"/>
    </row>
    <row r="15" spans="2:4" x14ac:dyDescent="0.25">
      <c r="B15" s="4">
        <v>74</v>
      </c>
      <c r="C15" s="3">
        <v>8.532</v>
      </c>
      <c r="D15" s="24"/>
    </row>
    <row r="16" spans="2:4" x14ac:dyDescent="0.25">
      <c r="B16" s="4">
        <v>76</v>
      </c>
      <c r="C16" s="3">
        <v>8.4461999999999993</v>
      </c>
      <c r="D16" s="24"/>
    </row>
    <row r="17" spans="2:4" x14ac:dyDescent="0.25">
      <c r="B17" s="4">
        <v>78</v>
      </c>
      <c r="C17" s="3">
        <v>6.3071999999999999</v>
      </c>
      <c r="D17" s="24"/>
    </row>
    <row r="18" spans="2:4" x14ac:dyDescent="0.25">
      <c r="B18" s="4">
        <v>80</v>
      </c>
      <c r="C18" s="3">
        <v>3.0878000000000001</v>
      </c>
      <c r="D18" s="24"/>
    </row>
    <row r="19" spans="2:4" x14ac:dyDescent="0.25">
      <c r="B19" s="4">
        <v>82</v>
      </c>
      <c r="C19" s="3">
        <v>0.53117999999999999</v>
      </c>
      <c r="D19" s="24"/>
    </row>
    <row r="20" spans="2:4" x14ac:dyDescent="0.25">
      <c r="B20" s="4">
        <v>84</v>
      </c>
      <c r="C20" s="3">
        <v>1.7968</v>
      </c>
      <c r="D20" s="24"/>
    </row>
    <row r="21" spans="2:4" x14ac:dyDescent="0.25">
      <c r="B21" s="4">
        <v>86</v>
      </c>
      <c r="C21" s="3">
        <v>4.4162999999999997</v>
      </c>
      <c r="D21" s="24"/>
    </row>
    <row r="22" spans="2:4" x14ac:dyDescent="0.25">
      <c r="B22" s="4">
        <v>88</v>
      </c>
      <c r="C22" s="3">
        <v>7.1951000000000001</v>
      </c>
      <c r="D22" s="24"/>
    </row>
    <row r="23" spans="2:4" x14ac:dyDescent="0.25">
      <c r="B23" s="4">
        <v>90</v>
      </c>
      <c r="C23" s="3">
        <v>8.5310000000000006</v>
      </c>
      <c r="D23" s="24"/>
    </row>
    <row r="24" spans="2:4" x14ac:dyDescent="0.25">
      <c r="B24" s="4">
        <v>92</v>
      </c>
      <c r="C24" s="3">
        <v>9.0498999999999992</v>
      </c>
      <c r="D24" s="24"/>
    </row>
    <row r="25" spans="2:4" x14ac:dyDescent="0.25">
      <c r="B25" s="4">
        <v>94</v>
      </c>
      <c r="C25" s="3">
        <v>7.5515999999999996</v>
      </c>
      <c r="D25" s="24"/>
    </row>
    <row r="26" spans="2:4" x14ac:dyDescent="0.25">
      <c r="B26" s="4">
        <v>96</v>
      </c>
      <c r="C26" s="3">
        <v>4.2053000000000003</v>
      </c>
      <c r="D26" s="24"/>
    </row>
    <row r="27" spans="2:4" x14ac:dyDescent="0.25">
      <c r="B27" s="4">
        <v>98</v>
      </c>
      <c r="C27" s="3">
        <v>1.7835000000000001</v>
      </c>
      <c r="D27" s="24"/>
    </row>
    <row r="28" spans="2:4" x14ac:dyDescent="0.25">
      <c r="B28" s="4">
        <v>100</v>
      </c>
      <c r="C28" s="3">
        <v>1.4283999999999999</v>
      </c>
      <c r="D28" s="24"/>
    </row>
    <row r="29" spans="2:4" x14ac:dyDescent="0.25">
      <c r="B29" s="4">
        <v>102</v>
      </c>
      <c r="C29" s="3">
        <v>4.1848999999999998</v>
      </c>
      <c r="D29" s="24"/>
    </row>
    <row r="30" spans="2:4" x14ac:dyDescent="0.25">
      <c r="B30" s="4">
        <v>104</v>
      </c>
      <c r="C30" s="3">
        <v>6.0621999999999998</v>
      </c>
      <c r="D30" s="24"/>
    </row>
    <row r="31" spans="2:4" x14ac:dyDescent="0.25">
      <c r="B31" s="4">
        <v>106</v>
      </c>
      <c r="C31" s="3">
        <v>8.6432000000000002</v>
      </c>
      <c r="D31" s="24"/>
    </row>
    <row r="32" spans="2:4" x14ac:dyDescent="0.25">
      <c r="B32" s="4">
        <v>108</v>
      </c>
      <c r="C32" s="3">
        <v>8.9794</v>
      </c>
      <c r="D32" s="24"/>
    </row>
    <row r="33" spans="2:16" x14ac:dyDescent="0.25">
      <c r="B33" s="4">
        <v>110</v>
      </c>
      <c r="C33" s="3">
        <v>7.8536000000000001</v>
      </c>
      <c r="D33" s="24"/>
    </row>
    <row r="34" spans="2:16" ht="15.75" thickBot="1" x14ac:dyDescent="0.3">
      <c r="B34" s="2">
        <v>112</v>
      </c>
      <c r="C34" s="1">
        <v>5.8124000000000002</v>
      </c>
      <c r="D34" s="24"/>
    </row>
    <row r="37" spans="2:16" ht="15.75" thickBot="1" x14ac:dyDescent="0.3"/>
    <row r="38" spans="2:16" ht="30.75" thickBot="1" x14ac:dyDescent="0.3">
      <c r="B38" s="39" t="s">
        <v>1</v>
      </c>
      <c r="C38" s="40" t="s">
        <v>2</v>
      </c>
      <c r="D38" s="41" t="s">
        <v>3</v>
      </c>
    </row>
    <row r="39" spans="2:16" x14ac:dyDescent="0.25">
      <c r="B39" s="10">
        <v>58</v>
      </c>
      <c r="C39" s="11" t="s">
        <v>4</v>
      </c>
      <c r="D39" s="12"/>
      <c r="F39" s="18" t="s">
        <v>6</v>
      </c>
      <c r="G39" s="7">
        <f>AVERAGE(D40:D45)</f>
        <v>32.666666666666664</v>
      </c>
      <c r="H39" s="8" t="s">
        <v>7</v>
      </c>
      <c r="I39" s="7">
        <f>_xlfn.STDEV.S(D40:D45)/SQRT(COUNT(D40:D45))*2</f>
        <v>2.4585451886114371</v>
      </c>
      <c r="J39" s="19" t="s">
        <v>8</v>
      </c>
      <c r="L39" s="18" t="s">
        <v>10</v>
      </c>
      <c r="M39" s="8">
        <f>2*PI()/G42</f>
        <v>0.19214633966910047</v>
      </c>
      <c r="N39" s="8" t="s">
        <v>7</v>
      </c>
      <c r="O39" s="7">
        <f>ABS(-2*PI()/(G42)^2)*I42</f>
        <v>1.4690087130665172E-2</v>
      </c>
      <c r="P39" s="19" t="s">
        <v>11</v>
      </c>
    </row>
    <row r="40" spans="2:16" x14ac:dyDescent="0.25">
      <c r="B40" s="13">
        <v>66</v>
      </c>
      <c r="C40" s="9" t="s">
        <v>5</v>
      </c>
      <c r="D40" s="14">
        <f>(B40-B39)*4</f>
        <v>32</v>
      </c>
    </row>
    <row r="41" spans="2:16" x14ac:dyDescent="0.25">
      <c r="B41" s="13">
        <v>75</v>
      </c>
      <c r="C41" s="9" t="s">
        <v>4</v>
      </c>
      <c r="D41" s="14">
        <f t="shared" ref="D41:D45" si="0">(B41-B40)*4</f>
        <v>36</v>
      </c>
      <c r="F41" t="s">
        <v>9</v>
      </c>
    </row>
    <row r="42" spans="2:16" x14ac:dyDescent="0.25">
      <c r="B42" s="13">
        <v>82</v>
      </c>
      <c r="C42" s="9" t="s">
        <v>5</v>
      </c>
      <c r="D42" s="14">
        <f t="shared" si="0"/>
        <v>28</v>
      </c>
      <c r="F42" s="18" t="s">
        <v>6</v>
      </c>
      <c r="G42" s="20">
        <f>ROUND(G39,1-INT(LOG(ABS(I39))))</f>
        <v>32.700000000000003</v>
      </c>
      <c r="H42" s="8" t="s">
        <v>7</v>
      </c>
      <c r="I42" s="20">
        <f>ROUNDUP(I39,1-INT(LOG(ABS(I39))))</f>
        <v>2.5</v>
      </c>
      <c r="J42" s="19" t="s">
        <v>8</v>
      </c>
      <c r="L42" s="18" t="s">
        <v>10</v>
      </c>
      <c r="M42" s="21">
        <f>ROUND(M39,1-INT(LOG(ABS(O39))))</f>
        <v>0.192</v>
      </c>
      <c r="N42" s="8" t="s">
        <v>7</v>
      </c>
      <c r="O42" s="20">
        <f>ROUNDUP(O39,1-INT(LOG(ABS(O39))))</f>
        <v>1.4999999999999999E-2</v>
      </c>
      <c r="P42" s="19" t="s">
        <v>11</v>
      </c>
    </row>
    <row r="43" spans="2:16" x14ac:dyDescent="0.25">
      <c r="B43" s="13">
        <v>91</v>
      </c>
      <c r="C43" s="9" t="s">
        <v>4</v>
      </c>
      <c r="D43" s="14">
        <f t="shared" si="0"/>
        <v>36</v>
      </c>
    </row>
    <row r="44" spans="2:16" x14ac:dyDescent="0.25">
      <c r="B44" s="13">
        <v>99</v>
      </c>
      <c r="C44" s="9" t="s">
        <v>5</v>
      </c>
      <c r="D44" s="14">
        <f t="shared" si="0"/>
        <v>32</v>
      </c>
    </row>
    <row r="45" spans="2:16" ht="15.75" thickBot="1" x14ac:dyDescent="0.3">
      <c r="B45" s="15">
        <v>107</v>
      </c>
      <c r="C45" s="16" t="s">
        <v>4</v>
      </c>
      <c r="D45" s="17">
        <f t="shared" si="0"/>
        <v>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AE1D-67A1-4331-B488-767FEB15DA6A}">
  <dimension ref="B1:K47"/>
  <sheetViews>
    <sheetView tabSelected="1" topLeftCell="A19" workbookViewId="0">
      <selection activeCell="M48" sqref="M48"/>
    </sheetView>
  </sheetViews>
  <sheetFormatPr baseColWidth="10" defaultRowHeight="15" x14ac:dyDescent="0.25"/>
  <cols>
    <col min="2" max="2" width="7.28515625" bestFit="1" customWidth="1"/>
    <col min="3" max="5" width="9.5703125" bestFit="1" customWidth="1"/>
    <col min="6" max="6" width="12.5703125" customWidth="1"/>
  </cols>
  <sheetData>
    <row r="1" spans="2:9" ht="15.75" thickBot="1" x14ac:dyDescent="0.3">
      <c r="I1" s="22"/>
    </row>
    <row r="2" spans="2:9" ht="30.75" thickBot="1" x14ac:dyDescent="0.3">
      <c r="B2" s="42" t="s">
        <v>15</v>
      </c>
      <c r="C2" s="43" t="s">
        <v>16</v>
      </c>
      <c r="D2" s="44" t="s">
        <v>17</v>
      </c>
      <c r="E2" s="45" t="s">
        <v>18</v>
      </c>
      <c r="F2" s="39" t="s">
        <v>19</v>
      </c>
      <c r="G2" s="46" t="s">
        <v>12</v>
      </c>
      <c r="I2" s="23"/>
    </row>
    <row r="3" spans="2:9" x14ac:dyDescent="0.25">
      <c r="B3" s="27">
        <v>-60</v>
      </c>
      <c r="C3" s="30">
        <v>0.21092</v>
      </c>
      <c r="D3" s="31">
        <v>0.19389000000000001</v>
      </c>
      <c r="E3" s="32">
        <v>0.15306</v>
      </c>
      <c r="F3" s="25">
        <f>ROUND(AVERAGE(C3:E3),1-INT(LOG(ABS(_xlfn.STDEV.S(C3:E3)/SQRT(COUNT(C3:E3))*2))))</f>
        <v>0.186</v>
      </c>
      <c r="G3" s="26">
        <f>ROUNDUP(_xlfn.STDEV.S(C3:E3)/SQRT(COUNT(C3:E3))*2,1-INT(LOG(ABS(_xlfn.STDEV.S(C3:E3)/SQRT(COUNT(C3:E3))*2))))</f>
        <v>3.5000000000000003E-2</v>
      </c>
      <c r="I3" s="24"/>
    </row>
    <row r="4" spans="2:9" x14ac:dyDescent="0.25">
      <c r="B4" s="4">
        <v>-55</v>
      </c>
      <c r="C4" s="33">
        <v>0.11987</v>
      </c>
      <c r="D4" s="34">
        <v>0.26127</v>
      </c>
      <c r="E4" s="35">
        <v>0.13519</v>
      </c>
      <c r="F4" s="13">
        <f t="shared" ref="F4:F27" si="0">ROUND(AVERAGE(C4:E4),1-INT(LOG(ABS(_xlfn.STDEV.S(C4:E4)/SQRT(COUNT(C4:E4))*2))))</f>
        <v>0.17199999999999999</v>
      </c>
      <c r="G4" s="14">
        <f t="shared" ref="G4:G27" si="1">ROUNDUP(_xlfn.STDEV.S(C4:E4)/SQRT(COUNT(C4:E4))*2,1-INT(LOG(ABS(_xlfn.STDEV.S(C4:E4)/SQRT(COUNT(C4:E4))*2))))</f>
        <v>0.09</v>
      </c>
      <c r="I4" s="24"/>
    </row>
    <row r="5" spans="2:9" x14ac:dyDescent="0.25">
      <c r="B5" s="27">
        <v>-50</v>
      </c>
      <c r="C5" s="33">
        <v>0.97433999999999998</v>
      </c>
      <c r="D5" s="34">
        <v>1.0980799999999999</v>
      </c>
      <c r="E5" s="35">
        <v>1.15873</v>
      </c>
      <c r="F5" s="13">
        <f t="shared" si="0"/>
        <v>1.08</v>
      </c>
      <c r="G5" s="14">
        <f t="shared" si="1"/>
        <v>0.11</v>
      </c>
      <c r="I5" s="24"/>
    </row>
    <row r="6" spans="2:9" x14ac:dyDescent="0.25">
      <c r="B6" s="4">
        <v>-45</v>
      </c>
      <c r="C6" s="33">
        <v>1.7385999999999999</v>
      </c>
      <c r="D6" s="34">
        <v>1.62026</v>
      </c>
      <c r="E6" s="35">
        <v>1.79813</v>
      </c>
      <c r="F6" s="13">
        <f t="shared" si="0"/>
        <v>1.72</v>
      </c>
      <c r="G6" s="14">
        <f t="shared" si="1"/>
        <v>0.11</v>
      </c>
      <c r="I6" s="24"/>
    </row>
    <row r="7" spans="2:9" x14ac:dyDescent="0.25">
      <c r="B7" s="27">
        <v>-40</v>
      </c>
      <c r="C7" s="33">
        <v>2.2366000000000001</v>
      </c>
      <c r="D7" s="34">
        <v>2.1591200000000002</v>
      </c>
      <c r="E7" s="35">
        <v>2.0592800000000002</v>
      </c>
      <c r="F7" s="13">
        <f t="shared" si="0"/>
        <v>2.15</v>
      </c>
      <c r="G7" s="14">
        <f t="shared" si="1"/>
        <v>0.11</v>
      </c>
      <c r="I7" s="24"/>
    </row>
    <row r="8" spans="2:9" x14ac:dyDescent="0.25">
      <c r="B8" s="4">
        <v>-35</v>
      </c>
      <c r="C8" s="33">
        <v>1.3924000000000001</v>
      </c>
      <c r="D8" s="34">
        <v>1.3045899999999999</v>
      </c>
      <c r="E8" s="35">
        <v>1.4672799999999999</v>
      </c>
      <c r="F8" s="13">
        <f t="shared" si="0"/>
        <v>1.3879999999999999</v>
      </c>
      <c r="G8" s="14">
        <f t="shared" si="1"/>
        <v>9.5000000000000001E-2</v>
      </c>
      <c r="I8" s="24"/>
    </row>
    <row r="9" spans="2:9" x14ac:dyDescent="0.25">
      <c r="B9" s="27">
        <v>-30</v>
      </c>
      <c r="C9" s="33">
        <v>0.25861000000000001</v>
      </c>
      <c r="D9" s="34">
        <v>0.410026</v>
      </c>
      <c r="E9" s="35">
        <v>0.29674</v>
      </c>
      <c r="F9" s="13">
        <f t="shared" si="0"/>
        <v>0.32200000000000001</v>
      </c>
      <c r="G9" s="14">
        <f t="shared" si="1"/>
        <v>9.0999999999999998E-2</v>
      </c>
      <c r="I9" s="24"/>
    </row>
    <row r="10" spans="2:9" x14ac:dyDescent="0.25">
      <c r="B10" s="4">
        <v>-25</v>
      </c>
      <c r="C10" s="33">
        <v>2.5242</v>
      </c>
      <c r="D10" s="34">
        <v>2.59579</v>
      </c>
      <c r="E10" s="35">
        <v>2.54115</v>
      </c>
      <c r="F10" s="13">
        <f t="shared" si="0"/>
        <v>2.5539999999999998</v>
      </c>
      <c r="G10" s="14">
        <f t="shared" si="1"/>
        <v>4.3999999999999997E-2</v>
      </c>
      <c r="I10" s="24"/>
    </row>
    <row r="11" spans="2:9" x14ac:dyDescent="0.25">
      <c r="B11" s="27">
        <v>-20</v>
      </c>
      <c r="C11" s="33">
        <v>6.0397999999999996</v>
      </c>
      <c r="D11" s="34">
        <v>6.1743300000000003</v>
      </c>
      <c r="E11" s="35">
        <v>6.2361500000000003</v>
      </c>
      <c r="F11" s="13">
        <f t="shared" si="0"/>
        <v>6.15</v>
      </c>
      <c r="G11" s="14">
        <f t="shared" si="1"/>
        <v>0.12</v>
      </c>
      <c r="I11" s="24"/>
    </row>
    <row r="12" spans="2:9" x14ac:dyDescent="0.25">
      <c r="B12" s="4">
        <v>-15</v>
      </c>
      <c r="C12" s="33">
        <v>6.5486000000000004</v>
      </c>
      <c r="D12" s="34">
        <v>6.7005800000000004</v>
      </c>
      <c r="E12" s="35">
        <v>6.5704000000000002</v>
      </c>
      <c r="F12" s="13">
        <f t="shared" si="0"/>
        <v>6.6070000000000002</v>
      </c>
      <c r="G12" s="14">
        <f t="shared" si="1"/>
        <v>9.5000000000000001E-2</v>
      </c>
      <c r="I12" s="24"/>
    </row>
    <row r="13" spans="2:9" x14ac:dyDescent="0.25">
      <c r="B13" s="27">
        <v>-10</v>
      </c>
      <c r="C13" s="33">
        <v>3.2199999999999999E-2</v>
      </c>
      <c r="D13" s="34">
        <v>2.5229999999999999E-2</v>
      </c>
      <c r="E13" s="35">
        <v>0.17621000000000001</v>
      </c>
      <c r="F13" s="13">
        <f t="shared" si="0"/>
        <v>7.8E-2</v>
      </c>
      <c r="G13" s="14">
        <f t="shared" si="1"/>
        <v>9.9000000000000005E-2</v>
      </c>
      <c r="I13" s="24"/>
    </row>
    <row r="14" spans="2:9" x14ac:dyDescent="0.25">
      <c r="B14" s="4">
        <v>-5</v>
      </c>
      <c r="C14" s="33">
        <v>4.2487000000000004</v>
      </c>
      <c r="D14" s="34">
        <v>4.1212299999999997</v>
      </c>
      <c r="E14" s="35">
        <v>4.09701</v>
      </c>
      <c r="F14" s="13">
        <f t="shared" si="0"/>
        <v>4.1559999999999997</v>
      </c>
      <c r="G14" s="14">
        <f t="shared" si="1"/>
        <v>9.5000000000000001E-2</v>
      </c>
      <c r="I14" s="24"/>
    </row>
    <row r="15" spans="2:9" x14ac:dyDescent="0.25">
      <c r="B15" s="27">
        <v>0</v>
      </c>
      <c r="C15" s="33">
        <v>8.3575999999999997</v>
      </c>
      <c r="D15" s="34">
        <v>8.4229800000000008</v>
      </c>
      <c r="E15" s="35">
        <v>8.3818199999999994</v>
      </c>
      <c r="F15" s="13">
        <f t="shared" si="0"/>
        <v>8.3870000000000005</v>
      </c>
      <c r="G15" s="14">
        <f t="shared" si="1"/>
        <v>3.9E-2</v>
      </c>
      <c r="I15" s="24"/>
    </row>
    <row r="16" spans="2:9" x14ac:dyDescent="0.25">
      <c r="B16" s="4">
        <v>5</v>
      </c>
      <c r="C16" s="33">
        <v>4.3907999999999996</v>
      </c>
      <c r="D16" s="34">
        <v>4.56691</v>
      </c>
      <c r="E16" s="35">
        <v>4.3925799999999997</v>
      </c>
      <c r="F16" s="13">
        <f t="shared" si="0"/>
        <v>4.45</v>
      </c>
      <c r="G16" s="14">
        <f t="shared" si="1"/>
        <v>0.12</v>
      </c>
      <c r="I16" s="24"/>
    </row>
    <row r="17" spans="2:9" x14ac:dyDescent="0.25">
      <c r="B17" s="27">
        <v>10</v>
      </c>
      <c r="C17" s="33">
        <v>0.55335000000000001</v>
      </c>
      <c r="D17" s="34">
        <v>0.65671000000000002</v>
      </c>
      <c r="E17" s="35">
        <v>0.53881999999999997</v>
      </c>
      <c r="F17" s="13">
        <f t="shared" si="0"/>
        <v>0.58299999999999996</v>
      </c>
      <c r="G17" s="14">
        <f t="shared" si="1"/>
        <v>7.4999999999999997E-2</v>
      </c>
      <c r="I17" s="24"/>
    </row>
    <row r="18" spans="2:9" x14ac:dyDescent="0.25">
      <c r="B18" s="4">
        <v>15</v>
      </c>
      <c r="C18" s="33">
        <v>6.0747999999999998</v>
      </c>
      <c r="D18" s="34">
        <v>6.2208199999999998</v>
      </c>
      <c r="E18" s="35">
        <v>6.2777500000000002</v>
      </c>
      <c r="F18" s="13">
        <f t="shared" si="0"/>
        <v>6.19</v>
      </c>
      <c r="G18" s="14">
        <f t="shared" si="1"/>
        <v>0.13</v>
      </c>
      <c r="I18" s="24"/>
    </row>
    <row r="19" spans="2:9" x14ac:dyDescent="0.25">
      <c r="B19" s="27">
        <v>20</v>
      </c>
      <c r="C19" s="33">
        <v>7.3945999999999996</v>
      </c>
      <c r="D19" s="34">
        <v>7.2396900000000004</v>
      </c>
      <c r="E19" s="35">
        <v>7.2876000000000003</v>
      </c>
      <c r="F19" s="13">
        <f t="shared" si="0"/>
        <v>7.3070000000000004</v>
      </c>
      <c r="G19" s="14">
        <f t="shared" si="1"/>
        <v>9.1999999999999998E-2</v>
      </c>
      <c r="I19" s="24"/>
    </row>
    <row r="20" spans="2:9" x14ac:dyDescent="0.25">
      <c r="B20" s="4">
        <v>25</v>
      </c>
      <c r="C20" s="33">
        <v>3.5390000000000001</v>
      </c>
      <c r="D20" s="34">
        <v>3.36077</v>
      </c>
      <c r="E20" s="35">
        <v>3.2124100000000002</v>
      </c>
      <c r="F20" s="13">
        <f t="shared" si="0"/>
        <v>3.37</v>
      </c>
      <c r="G20" s="14">
        <f t="shared" si="1"/>
        <v>0.19</v>
      </c>
      <c r="I20" s="24"/>
    </row>
    <row r="21" spans="2:9" x14ac:dyDescent="0.25">
      <c r="B21" s="27">
        <v>30</v>
      </c>
      <c r="C21" s="33">
        <v>0.28608</v>
      </c>
      <c r="D21" s="34">
        <v>0.32274999999999998</v>
      </c>
      <c r="E21" s="35">
        <v>0.30667</v>
      </c>
      <c r="F21" s="13">
        <f t="shared" si="0"/>
        <v>0.30499999999999999</v>
      </c>
      <c r="G21" s="14">
        <f t="shared" si="1"/>
        <v>2.2000000000000002E-2</v>
      </c>
      <c r="I21" s="24"/>
    </row>
    <row r="22" spans="2:9" x14ac:dyDescent="0.25">
      <c r="B22" s="4">
        <v>35</v>
      </c>
      <c r="C22" s="33">
        <v>1.4377</v>
      </c>
      <c r="D22" s="34">
        <v>1.5612600000000001</v>
      </c>
      <c r="E22" s="35">
        <v>1.7411099999999999</v>
      </c>
      <c r="F22" s="13">
        <f t="shared" si="0"/>
        <v>1.58</v>
      </c>
      <c r="G22" s="14">
        <f t="shared" si="1"/>
        <v>0.18000000000000002</v>
      </c>
      <c r="I22" s="24"/>
    </row>
    <row r="23" spans="2:9" x14ac:dyDescent="0.25">
      <c r="B23" s="27">
        <v>40</v>
      </c>
      <c r="C23" s="33">
        <v>3.0691000000000002</v>
      </c>
      <c r="D23" s="34">
        <v>3.01681</v>
      </c>
      <c r="E23" s="35">
        <v>3.05532</v>
      </c>
      <c r="F23" s="13">
        <f t="shared" si="0"/>
        <v>3.0470000000000002</v>
      </c>
      <c r="G23" s="14">
        <f t="shared" si="1"/>
        <v>3.2000000000000001E-2</v>
      </c>
      <c r="I23" s="24"/>
    </row>
    <row r="24" spans="2:9" x14ac:dyDescent="0.25">
      <c r="B24" s="4">
        <v>45</v>
      </c>
      <c r="C24" s="33">
        <v>2.3662000000000001</v>
      </c>
      <c r="D24" s="34">
        <v>2.2650600000000001</v>
      </c>
      <c r="E24" s="35">
        <v>2.1782599999999999</v>
      </c>
      <c r="F24" s="13">
        <f t="shared" si="0"/>
        <v>2.27</v>
      </c>
      <c r="G24" s="14">
        <f t="shared" si="1"/>
        <v>0.11</v>
      </c>
      <c r="I24" s="24"/>
    </row>
    <row r="25" spans="2:9" x14ac:dyDescent="0.25">
      <c r="B25" s="27">
        <v>50</v>
      </c>
      <c r="C25" s="33">
        <v>1.5174000000000001</v>
      </c>
      <c r="D25" s="34">
        <v>1.6735899999999999</v>
      </c>
      <c r="E25" s="35">
        <v>1.7435499999999999</v>
      </c>
      <c r="F25" s="13">
        <f t="shared" si="0"/>
        <v>1.64</v>
      </c>
      <c r="G25" s="14">
        <f t="shared" si="1"/>
        <v>0.14000000000000001</v>
      </c>
      <c r="I25" s="24"/>
    </row>
    <row r="26" spans="2:9" x14ac:dyDescent="0.25">
      <c r="B26" s="4">
        <v>55</v>
      </c>
      <c r="C26" s="33">
        <v>0.78920999999999997</v>
      </c>
      <c r="D26" s="34">
        <v>0.77537</v>
      </c>
      <c r="E26" s="35">
        <v>0.73163999999999996</v>
      </c>
      <c r="F26" s="13">
        <f t="shared" si="0"/>
        <v>0.76500000000000001</v>
      </c>
      <c r="G26" s="14">
        <f t="shared" si="1"/>
        <v>3.5000000000000003E-2</v>
      </c>
      <c r="I26" s="24"/>
    </row>
    <row r="27" spans="2:9" ht="15.75" thickBot="1" x14ac:dyDescent="0.3">
      <c r="B27" s="29">
        <v>60</v>
      </c>
      <c r="C27" s="36">
        <v>0.20322000000000001</v>
      </c>
      <c r="D27" s="37">
        <v>0.33983000000000002</v>
      </c>
      <c r="E27" s="38">
        <v>0.34433000000000002</v>
      </c>
      <c r="F27" s="15">
        <f t="shared" si="0"/>
        <v>0.29599999999999999</v>
      </c>
      <c r="G27" s="17">
        <f t="shared" si="1"/>
        <v>9.2999999999999999E-2</v>
      </c>
      <c r="I27" s="24"/>
    </row>
    <row r="28" spans="2:9" x14ac:dyDescent="0.25">
      <c r="B28" s="24"/>
      <c r="C28" s="28"/>
      <c r="D28" s="28"/>
      <c r="E28" s="28"/>
      <c r="F28" s="24"/>
      <c r="G28" s="24"/>
      <c r="I28" s="24"/>
    </row>
    <row r="29" spans="2:9" x14ac:dyDescent="0.25">
      <c r="B29" s="24"/>
      <c r="C29" s="28"/>
      <c r="D29" s="28"/>
      <c r="E29" s="28"/>
      <c r="F29" s="24"/>
      <c r="G29" s="24"/>
      <c r="I29" s="24"/>
    </row>
    <row r="30" spans="2:9" x14ac:dyDescent="0.25">
      <c r="B30" s="24"/>
      <c r="C30" s="28"/>
      <c r="D30" s="28"/>
      <c r="E30" s="28"/>
      <c r="F30" s="24"/>
      <c r="G30" s="24"/>
      <c r="I30" s="24"/>
    </row>
    <row r="31" spans="2:9" x14ac:dyDescent="0.25">
      <c r="B31" s="24"/>
      <c r="C31" s="28"/>
      <c r="D31" s="28"/>
      <c r="E31" s="28"/>
      <c r="F31" s="24"/>
      <c r="G31" s="24"/>
      <c r="I31" s="24"/>
    </row>
    <row r="32" spans="2:9" x14ac:dyDescent="0.25">
      <c r="B32" s="24"/>
      <c r="C32" s="28"/>
      <c r="D32" s="28"/>
      <c r="E32" s="28"/>
      <c r="F32" s="24"/>
      <c r="G32" s="24"/>
      <c r="I32" s="24"/>
    </row>
    <row r="33" spans="2:11" x14ac:dyDescent="0.25">
      <c r="B33" s="24"/>
      <c r="C33" s="28"/>
      <c r="D33" s="28"/>
      <c r="E33" s="28"/>
      <c r="F33" s="24"/>
      <c r="G33" s="24"/>
      <c r="I33" s="24"/>
    </row>
    <row r="34" spans="2:11" x14ac:dyDescent="0.25">
      <c r="B34" s="24"/>
      <c r="C34" s="28"/>
      <c r="D34" s="28"/>
      <c r="E34" s="28"/>
      <c r="F34" s="24"/>
      <c r="G34" s="24"/>
      <c r="I34" s="24"/>
    </row>
    <row r="35" spans="2:11" ht="15.75" thickBot="1" x14ac:dyDescent="0.3">
      <c r="I35" s="22"/>
    </row>
    <row r="36" spans="2:11" ht="15.75" thickBot="1" x14ac:dyDescent="0.3">
      <c r="I36" s="42" t="s">
        <v>2</v>
      </c>
      <c r="J36" s="48" t="s">
        <v>13</v>
      </c>
      <c r="K36" s="49" t="s">
        <v>14</v>
      </c>
    </row>
    <row r="37" spans="2:11" x14ac:dyDescent="0.25">
      <c r="I37" s="27" t="s">
        <v>5</v>
      </c>
      <c r="J37" s="55">
        <f>ROUND(ASIN(((-3+0.5)*0.0327)/0.09)*180/PI(),0)</f>
        <v>-65</v>
      </c>
      <c r="K37" s="52">
        <f>ROUNDUP((ABS(SQRT(((-2-1/2)^2)/(90^2-((2*(-2)-1)*32.7/2)^2)))*2.5+ABS(-SQRT(((32.7*(-2)-1/2)^2)/(90^4-((2*(-2)-1)*32.7/2)^2*90^2)))*2)*180/PI(),0)</f>
        <v>12</v>
      </c>
    </row>
    <row r="38" spans="2:11" x14ac:dyDescent="0.25">
      <c r="I38" s="4" t="s">
        <v>4</v>
      </c>
      <c r="J38" s="54">
        <f>ROUND(ASIN((-2*0.0327)/0.09)*180/PI(),0)</f>
        <v>-47</v>
      </c>
      <c r="K38" s="51">
        <f>ROUNDUP((ABS(SQRT(((-2)^2)/(90^2-(-2)^2*32.7^2)))*2.5+ABS(-SQRT(((-2)^2*32.7^2)/(90^4-(-2)^2*32.7^2*90^2)))*2)*180/PI(),0)</f>
        <v>6</v>
      </c>
    </row>
    <row r="39" spans="2:11" x14ac:dyDescent="0.25">
      <c r="I39" s="4" t="s">
        <v>5</v>
      </c>
      <c r="J39" s="54">
        <f>ROUND(ASIN(((-2+0.5)*0.0327)/0.09)*180/PI(),1)</f>
        <v>-33</v>
      </c>
      <c r="K39" s="50">
        <f>ROUNDUP((ABS(SQRT(((-1-1/2)^2)/(90^2-((2*(-1)-1)*32.7/2)^2)))*2.5+ABS(-SQRT(((32.7*(-1)-1/2)^2)/(90^4-((2*(-1)-1)*32.7/2)^2*90^2)))*2)*180/PI(),1)</f>
        <v>3.5</v>
      </c>
    </row>
    <row r="40" spans="2:11" x14ac:dyDescent="0.25">
      <c r="I40" s="4" t="s">
        <v>4</v>
      </c>
      <c r="J40" s="3">
        <f>ROUND(ASIN((-1*0.0327)/0.09)*180/PI(),1)</f>
        <v>-21.3</v>
      </c>
      <c r="K40" s="50">
        <f>ROUNDUP((ABS(SQRT(((-1)^2)/(90^2-(-1)^2*32.7^2)))*2.5+ABS(-SQRT(((-1)^2*32.7^2)/(90^4-(-1)^2*32.7^2*90^2)))*2)*180/PI(),1)</f>
        <v>2.3000000000000003</v>
      </c>
    </row>
    <row r="41" spans="2:11" x14ac:dyDescent="0.25">
      <c r="I41" s="4" t="s">
        <v>5</v>
      </c>
      <c r="J41" s="3">
        <f>ROUND(ASIN(((-1+0.5)*0.0327)/0.09)*180/PI(),2)</f>
        <v>-10.47</v>
      </c>
      <c r="K41" s="50">
        <f>ROUNDUP((ABS(SQRT(((0-1/2)^2)/(90^2-((2*(0)-1)*32.7/2)^2)))*2.5+ABS(-SQRT(((32.7*(0)-1/2)^2)/(90^4-((2*(0)-1)*32.7/2)^2*90^2)))*2)*180/PI(),2)</f>
        <v>0.82000000000000006</v>
      </c>
    </row>
    <row r="42" spans="2:11" x14ac:dyDescent="0.25">
      <c r="I42" s="4" t="s">
        <v>4</v>
      </c>
      <c r="J42" s="54">
        <v>0</v>
      </c>
      <c r="K42" s="51">
        <v>0</v>
      </c>
    </row>
    <row r="43" spans="2:11" x14ac:dyDescent="0.25">
      <c r="I43" s="4" t="s">
        <v>5</v>
      </c>
      <c r="J43" s="3">
        <f>ROUND(ASIN(((0+0.5)*0.0327)/0.09)*180/PI(),2)</f>
        <v>10.47</v>
      </c>
      <c r="K43" s="50">
        <f>ROUNDUP((ABS(SQRT(((0-1/2)^2)/(90^2-((2*(0)-1)*32.7/2)^2)))*2.5+ABS(-SQRT(((32.7*(0)-1/2)^2)/(90^4-((2*(0)-1)*32.7/2)^2*90^2)))*2)*180/PI(),2)</f>
        <v>0.82000000000000006</v>
      </c>
    </row>
    <row r="44" spans="2:11" x14ac:dyDescent="0.25">
      <c r="I44" s="4" t="s">
        <v>4</v>
      </c>
      <c r="J44" s="3">
        <f>ROUND(ASIN((1*0.0327)/0.09)*180/PI(),1)</f>
        <v>21.3</v>
      </c>
      <c r="K44" s="50">
        <f>ROUNDUP((ABS(SQRT(((1)^2)/(90^2-(1)^2*32.7^2)))*2.5+ABS(-SQRT(((1)^2*32.7^2)/(90^4-(1)^2*32.7^2*90^2)))*2)*180/PI(),1)</f>
        <v>2.3000000000000003</v>
      </c>
    </row>
    <row r="45" spans="2:11" x14ac:dyDescent="0.25">
      <c r="I45" s="4" t="s">
        <v>5</v>
      </c>
      <c r="J45" s="54">
        <f>ROUND(ASIN(((1+0.5)*0.0327)/0.09)*180/PI(),1)</f>
        <v>33</v>
      </c>
      <c r="K45" s="50">
        <f>ROUNDUP((ABS(SQRT(((-1-1/2)^2)/(90^2-((2*(-1)-1)*32.7/2)^2)))*2.5+ABS(-SQRT(((32.7*(-1)-1/2)^2)/(90^4-((2*(-1)-1)*32.7/2)^2*90^2)))*2)*180/PI(),1)</f>
        <v>3.5</v>
      </c>
    </row>
    <row r="46" spans="2:11" x14ac:dyDescent="0.25">
      <c r="I46" s="4" t="s">
        <v>4</v>
      </c>
      <c r="J46" s="54">
        <f>ROUND(ASIN((2*0.0327)/0.09)*180/PI(),0)</f>
        <v>47</v>
      </c>
      <c r="K46" s="51">
        <f>ROUNDUP((ABS(SQRT(((2)^2)/(90^2-(2)^2*32.7^2)))*2.5+ABS(-SQRT(((2)^2*32.7^2)/(90^4-(2)^2*32.7^2*90^2)))*2)*180/PI(),0)</f>
        <v>6</v>
      </c>
    </row>
    <row r="47" spans="2:11" ht="15.75" thickBot="1" x14ac:dyDescent="0.3">
      <c r="I47" s="2" t="s">
        <v>5</v>
      </c>
      <c r="J47" s="56">
        <f>ROUND(ASIN(((2+0.5)*0.0327)/0.09)*180/PI(),0)</f>
        <v>65</v>
      </c>
      <c r="K47" s="53">
        <f>ROUNDUP((ABS(SQRT(((-2-1/2)^2)/(90^2-((2*(-2)-1)*32.7/2)^2)))*2.5+ABS(-SQRT(((32.7*(-2)-1/2)^2)/(90^4-((2*(-2)-1)*32.7/2)^2*90^2)))*2)*180/PI(),0)</f>
        <v>12</v>
      </c>
    </row>
  </sheetData>
  <pageMargins left="0.7" right="0.7" top="0.78740157499999996" bottom="0.78740157499999996" header="0.3" footer="0.3"/>
  <pageSetup paperSize="9" orientation="portrait" horizontalDpi="0" verticalDpi="0" r:id="rId1"/>
  <ignoredErrors>
    <ignoredError sqref="F3:G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Messwerte Stehende Wellen</vt:lpstr>
      <vt:lpstr>Messwerte Beugung am Doppelspal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2022-04-09T11:38:38Z</dcterms:created>
  <dcterms:modified xsi:type="dcterms:W3CDTF">2022-04-09T15:26:25Z</dcterms:modified>
</cp:coreProperties>
</file>