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vidur\OneDrive\Desktop\Saturday btch-27.07.2024\"/>
    </mc:Choice>
  </mc:AlternateContent>
  <xr:revisionPtr revIDLastSave="0" documentId="13_ncr:1_{EC88428A-9681-43C3-B26C-11494E72440D}" xr6:coauthVersionLast="47" xr6:coauthVersionMax="47" xr10:uidLastSave="{00000000-0000-0000-0000-000000000000}"/>
  <bookViews>
    <workbookView xWindow="-120" yWindow="-120" windowWidth="29040" windowHeight="15720" tabRatio="598" firstSheet="1" activeTab="9" xr2:uid="{00000000-000D-0000-FFFF-FFFF00000000}"/>
  </bookViews>
  <sheets>
    <sheet name="Intellectual Property" sheetId="34" r:id="rId1"/>
    <sheet name="Relatives Vs Absolute" sheetId="1" r:id="rId2"/>
    <sheet name="LOOKUP" sheetId="28" r:id="rId3"/>
    <sheet name="Range Name" sheetId="16" r:id="rId4"/>
    <sheet name="Hlookup" sheetId="18" r:id="rId5"/>
    <sheet name="Vlookup" sheetId="17" r:id="rId6"/>
    <sheet name="Xlookup" sheetId="33" r:id="rId7"/>
    <sheet name="AND OR Function" sheetId="12" r:id="rId8"/>
    <sheet name="IF Function" sheetId="10" r:id="rId9"/>
    <sheet name="Nestedif" sheetId="19" r:id="rId10"/>
    <sheet name="Complex IF AND OR" sheetId="32" state="hidden" r:id="rId11"/>
  </sheets>
  <definedNames>
    <definedName name="Category">'Range Name'!$D$67</definedName>
    <definedName name="Entertainment">'Range Name'!$D$72</definedName>
    <definedName name="Groceries">'Range Name'!$D$70</definedName>
    <definedName name="Rent">'Range Name'!$D$68</definedName>
    <definedName name="Revenue">'Range Name'!$C$16:$C$23</definedName>
    <definedName name="solver_eng" localSheetId="1" hidden="1">1</definedName>
    <definedName name="solver_neg" localSheetId="1" hidden="1">1</definedName>
    <definedName name="solver_num" localSheetId="1" hidden="1">0</definedName>
    <definedName name="solver_opt" localSheetId="1" hidden="1">'Relatives Vs Absolute'!$I$35</definedName>
    <definedName name="solver_typ" localSheetId="1" hidden="1">1</definedName>
    <definedName name="solver_val" localSheetId="1" hidden="1">0</definedName>
    <definedName name="solver_ver" localSheetId="1" hidden="1">3</definedName>
    <definedName name="Transportation">'Range Name'!$D$71</definedName>
    <definedName name="Utilities">'Range Name'!$D$69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3" i="19" l="1"/>
  <c r="G84" i="19"/>
  <c r="G85" i="19"/>
  <c r="G86" i="19"/>
  <c r="G82" i="19"/>
  <c r="G8" i="19"/>
  <c r="G9" i="19"/>
  <c r="G10" i="19"/>
  <c r="G11" i="19"/>
  <c r="G12" i="19"/>
  <c r="G13" i="19"/>
  <c r="G7" i="19"/>
  <c r="E77" i="12"/>
  <c r="D71" i="10"/>
  <c r="D72" i="10"/>
  <c r="D73" i="10"/>
  <c r="D74" i="10"/>
  <c r="D70" i="10"/>
  <c r="D60" i="10"/>
  <c r="D61" i="10"/>
  <c r="D62" i="10"/>
  <c r="D63" i="10"/>
  <c r="D59" i="10"/>
  <c r="F7" i="10"/>
  <c r="F8" i="10"/>
  <c r="F9" i="10"/>
  <c r="F10" i="10"/>
  <c r="F11" i="10"/>
  <c r="F12" i="10"/>
  <c r="F13" i="10"/>
  <c r="F6" i="10"/>
  <c r="E143" i="12"/>
  <c r="E144" i="12"/>
  <c r="E145" i="12"/>
  <c r="E146" i="12"/>
  <c r="E142" i="12"/>
  <c r="E90" i="12"/>
  <c r="E91" i="12"/>
  <c r="E92" i="12"/>
  <c r="E93" i="12"/>
  <c r="E89" i="12"/>
  <c r="G10" i="12"/>
  <c r="G11" i="12"/>
  <c r="G12" i="12"/>
  <c r="G13" i="12"/>
  <c r="G9" i="12"/>
  <c r="H10" i="12"/>
  <c r="H11" i="12"/>
  <c r="H12" i="12"/>
  <c r="H13" i="12"/>
  <c r="H9" i="12"/>
  <c r="C73" i="33"/>
  <c r="C74" i="33"/>
  <c r="C75" i="33"/>
  <c r="C72" i="33"/>
  <c r="C64" i="33"/>
  <c r="C65" i="33"/>
  <c r="C66" i="33"/>
  <c r="C63" i="33"/>
  <c r="C56" i="33"/>
  <c r="C57" i="33"/>
  <c r="C58" i="33"/>
  <c r="C55" i="33"/>
  <c r="C48" i="33" a="1"/>
  <c r="C48" i="33" s="1"/>
  <c r="C49" i="33" a="1"/>
  <c r="C49" i="33" s="1"/>
  <c r="C47" i="33" a="1"/>
  <c r="C47" i="33" s="1"/>
  <c r="C37" i="33"/>
  <c r="C38" i="33"/>
  <c r="C39" i="33"/>
  <c r="C36" i="33"/>
  <c r="C27" i="33"/>
  <c r="C28" i="33"/>
  <c r="C29" i="33"/>
  <c r="C26" i="33"/>
  <c r="D138" i="17"/>
  <c r="E37" i="17"/>
  <c r="E38" i="17"/>
  <c r="E39" i="17"/>
  <c r="E40" i="17"/>
  <c r="E41" i="17"/>
  <c r="E42" i="17"/>
  <c r="E43" i="17"/>
  <c r="E36" i="17"/>
  <c r="E19" i="17"/>
  <c r="D19" i="17"/>
  <c r="F19" i="17" s="1"/>
  <c r="D6" i="17"/>
  <c r="D83" i="18"/>
  <c r="F14" i="18"/>
  <c r="F15" i="18"/>
  <c r="F13" i="18"/>
  <c r="E14" i="18"/>
  <c r="E15" i="18"/>
  <c r="E13" i="18"/>
  <c r="D14" i="18"/>
  <c r="D15" i="18"/>
  <c r="D13" i="18"/>
  <c r="C141" i="28"/>
  <c r="D24" i="16"/>
  <c r="D134" i="28" l="1"/>
  <c r="E113" i="28"/>
  <c r="E114" i="28"/>
  <c r="E112" i="28"/>
  <c r="D113" i="28"/>
  <c r="D114" i="28"/>
  <c r="D112" i="28"/>
  <c r="D97" i="28"/>
  <c r="C84" i="28"/>
  <c r="C83" i="28"/>
  <c r="E9" i="28"/>
  <c r="E10" i="28"/>
  <c r="E11" i="28"/>
  <c r="E12" i="28"/>
  <c r="E13" i="28"/>
  <c r="E14" i="28"/>
  <c r="E15" i="28"/>
  <c r="E16" i="28"/>
  <c r="E17" i="28"/>
  <c r="E18" i="28"/>
  <c r="E8" i="28"/>
  <c r="C37" i="1"/>
  <c r="D37" i="1"/>
  <c r="E37" i="1"/>
  <c r="C38" i="1"/>
  <c r="D38" i="1"/>
  <c r="E38" i="1"/>
  <c r="D36" i="1"/>
  <c r="E36" i="1"/>
  <c r="C36" i="1"/>
  <c r="I65" i="1"/>
  <c r="I66" i="1"/>
  <c r="I64" i="1"/>
  <c r="I54" i="1"/>
  <c r="I55" i="1"/>
  <c r="I56" i="1"/>
  <c r="I53" i="1"/>
  <c r="I37" i="1"/>
  <c r="J37" i="1"/>
  <c r="K37" i="1"/>
  <c r="L37" i="1"/>
  <c r="I38" i="1"/>
  <c r="J38" i="1"/>
  <c r="K38" i="1"/>
  <c r="L38" i="1"/>
  <c r="I39" i="1"/>
  <c r="J39" i="1"/>
  <c r="K39" i="1"/>
  <c r="L39" i="1"/>
  <c r="J36" i="1"/>
  <c r="K36" i="1"/>
  <c r="L36" i="1"/>
  <c r="I36" i="1"/>
  <c r="I31" i="1"/>
  <c r="J31" i="1"/>
  <c r="I32" i="1"/>
  <c r="J32" i="1"/>
  <c r="J30" i="1"/>
  <c r="L30" i="1"/>
  <c r="I30" i="1"/>
  <c r="L12" i="1"/>
  <c r="L13" i="1"/>
  <c r="L14" i="1"/>
  <c r="L11" i="1"/>
  <c r="L32" i="1" s="1"/>
  <c r="K11" i="1"/>
  <c r="K32" i="1" s="1"/>
  <c r="K13" i="1"/>
  <c r="K12" i="1"/>
  <c r="K14" i="1"/>
  <c r="D113" i="18"/>
  <c r="K30" i="1" l="1"/>
  <c r="K31" i="1"/>
  <c r="L31" i="1"/>
  <c r="B19" i="32"/>
  <c r="J34" i="1" l="1"/>
  <c r="E189" i="12"/>
  <c r="E190" i="12"/>
  <c r="E191" i="12"/>
  <c r="E192" i="12"/>
  <c r="E188" i="12"/>
  <c r="F83" i="19" l="1"/>
  <c r="F84" i="19"/>
  <c r="F85" i="19"/>
  <c r="F86" i="19"/>
  <c r="F82" i="19"/>
  <c r="E7" i="10" l="1"/>
  <c r="E8" i="10"/>
  <c r="E9" i="10"/>
  <c r="E10" i="10"/>
  <c r="E11" i="10"/>
  <c r="E12" i="10"/>
  <c r="E13" i="10"/>
  <c r="E6" i="1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<sst xmlns="http://schemas.openxmlformats.org/spreadsheetml/2006/main" count="883" uniqueCount="516">
  <si>
    <r>
      <t>There are two types of cell references: relative and absolute. Relative and absolute references behave differently when copied and filled to other cells. </t>
    </r>
    <r>
      <rPr>
        <b/>
        <sz val="14"/>
        <color rgb="FF0070C0"/>
        <rFont val="Calibri"/>
        <family val="2"/>
        <scheme val="minor"/>
      </rPr>
      <t>Relative references change when a formula is copied to another cell</t>
    </r>
    <r>
      <rPr>
        <b/>
        <sz val="14"/>
        <color theme="1"/>
        <rFont val="Calibri"/>
        <family val="2"/>
        <scheme val="minor"/>
      </rPr>
      <t>. </t>
    </r>
    <r>
      <rPr>
        <b/>
        <sz val="14"/>
        <color rgb="FFFF0000"/>
        <rFont val="Calibri"/>
        <family val="2"/>
        <scheme val="minor"/>
      </rPr>
      <t>Absolute references, on the other hand, remain constant no matter where they are copied</t>
    </r>
  </si>
  <si>
    <t>Relatives</t>
  </si>
  <si>
    <t>Absolute</t>
  </si>
  <si>
    <t>Revenue</t>
  </si>
  <si>
    <t>Cost</t>
  </si>
  <si>
    <t>GP</t>
  </si>
  <si>
    <t>Television</t>
  </si>
  <si>
    <t>Radio</t>
  </si>
  <si>
    <t>Washing Machine</t>
  </si>
  <si>
    <t>Computers</t>
  </si>
  <si>
    <t>Item Name</t>
  </si>
  <si>
    <t>Printers</t>
  </si>
  <si>
    <t>Mobile Phones</t>
  </si>
  <si>
    <t>Laptop</t>
  </si>
  <si>
    <t>Air Conditioner</t>
  </si>
  <si>
    <t>Student Name</t>
  </si>
  <si>
    <t>Chalani</t>
  </si>
  <si>
    <t>Vidura</t>
  </si>
  <si>
    <t>Prasanna</t>
  </si>
  <si>
    <t>Eranga</t>
  </si>
  <si>
    <t>Susantha</t>
  </si>
  <si>
    <t>English</t>
  </si>
  <si>
    <t>Maths</t>
  </si>
  <si>
    <t>Sciense</t>
  </si>
  <si>
    <t>Econ</t>
  </si>
  <si>
    <t>OR Logic</t>
  </si>
  <si>
    <t>AND Logic</t>
  </si>
  <si>
    <t>Asanka</t>
  </si>
  <si>
    <t>Absolute &amp; Relatives Cells Reference</t>
  </si>
  <si>
    <t>Range Names</t>
  </si>
  <si>
    <t>Lookup Function</t>
  </si>
  <si>
    <t>Shoes</t>
  </si>
  <si>
    <t>V = Vertical</t>
  </si>
  <si>
    <t>සිරස්</t>
  </si>
  <si>
    <t>Code No</t>
  </si>
  <si>
    <t>Available Qty</t>
  </si>
  <si>
    <t>unit Price $</t>
  </si>
  <si>
    <t>Mobile</t>
  </si>
  <si>
    <t>AC-001-002</t>
  </si>
  <si>
    <t>Camera</t>
  </si>
  <si>
    <t>AC-001-003</t>
  </si>
  <si>
    <t>AC-001-004</t>
  </si>
  <si>
    <t>AC-001-005</t>
  </si>
  <si>
    <t>Clothes</t>
  </si>
  <si>
    <t>AC-001-006</t>
  </si>
  <si>
    <t>Perfum</t>
  </si>
  <si>
    <t>AC-001-007</t>
  </si>
  <si>
    <t>Total</t>
  </si>
  <si>
    <t>H = Horizontal</t>
  </si>
  <si>
    <t>තිරස්</t>
  </si>
  <si>
    <t>IF Function</t>
  </si>
  <si>
    <t>Nested IF Function</t>
  </si>
  <si>
    <t>Name</t>
  </si>
  <si>
    <t>Mark</t>
  </si>
  <si>
    <t>Result</t>
  </si>
  <si>
    <t>&lt;30</t>
  </si>
  <si>
    <t>Week</t>
  </si>
  <si>
    <t>Sanduni</t>
  </si>
  <si>
    <t>&gt;30</t>
  </si>
  <si>
    <t>Good</t>
  </si>
  <si>
    <t>Iresha</t>
  </si>
  <si>
    <t>&gt;60</t>
  </si>
  <si>
    <t>Very Good</t>
  </si>
  <si>
    <t>Kasun</t>
  </si>
  <si>
    <t>Neranjan</t>
  </si>
  <si>
    <t>Naleen</t>
  </si>
  <si>
    <t>A</t>
  </si>
  <si>
    <t>B</t>
  </si>
  <si>
    <t>C</t>
  </si>
  <si>
    <t>AND /OR Logic</t>
  </si>
  <si>
    <t>Tharushi</t>
  </si>
  <si>
    <t>Prabhani</t>
  </si>
  <si>
    <t>Nadeesha</t>
  </si>
  <si>
    <t>Sakuntha</t>
  </si>
  <si>
    <t>Nishmi</t>
  </si>
  <si>
    <t>Rumesh</t>
  </si>
  <si>
    <t>Shanaka</t>
  </si>
  <si>
    <t>General Knowledge</t>
  </si>
  <si>
    <t>0-30</t>
  </si>
  <si>
    <t>31-60</t>
  </si>
  <si>
    <t>61-80</t>
  </si>
  <si>
    <t>81-100</t>
  </si>
  <si>
    <t>FAIL</t>
  </si>
  <si>
    <t>S</t>
  </si>
  <si>
    <t>IF(F4&gt;60,"Very Good",IF(F4&gt;30,"Good","Week"))</t>
  </si>
  <si>
    <t>Column Fixed</t>
  </si>
  <si>
    <t>Row Fixed</t>
  </si>
  <si>
    <t>Cell Fixed</t>
  </si>
  <si>
    <r>
      <rPr>
        <b/>
        <sz val="26"/>
        <color rgb="FFC00000"/>
        <rFont val="Calibri"/>
        <family val="2"/>
        <scheme val="minor"/>
      </rPr>
      <t>$</t>
    </r>
    <r>
      <rPr>
        <b/>
        <sz val="26"/>
        <color theme="1"/>
        <rFont val="Calibri"/>
        <family val="2"/>
        <scheme val="minor"/>
      </rPr>
      <t>J</t>
    </r>
    <r>
      <rPr>
        <b/>
        <sz val="26"/>
        <color rgb="FFC00000"/>
        <rFont val="Calibri"/>
        <family val="2"/>
        <scheme val="minor"/>
      </rPr>
      <t>$</t>
    </r>
    <r>
      <rPr>
        <b/>
        <sz val="26"/>
        <color theme="1"/>
        <rFont val="Calibri"/>
        <family val="2"/>
        <scheme val="minor"/>
      </rPr>
      <t>5</t>
    </r>
  </si>
  <si>
    <t>Minimum Num</t>
  </si>
  <si>
    <t>Data Rang</t>
  </si>
  <si>
    <r>
      <rPr>
        <b/>
        <sz val="10"/>
        <color rgb="FF374151"/>
        <rFont val="Segoe UI"/>
        <family val="2"/>
      </rPr>
      <t xml:space="preserve">Scenario 1: </t>
    </r>
    <r>
      <rPr>
        <sz val="10"/>
        <color rgb="FF374151"/>
        <rFont val="Segoe UI"/>
        <family val="2"/>
      </rPr>
      <t>Employee Database You have a spreadsheet with an employee database containing names, employee IDs, and their corresponding departments. You want to quickly find the department of a specific employee using their ID.</t>
    </r>
  </si>
  <si>
    <r>
      <rPr>
        <b/>
        <sz val="10"/>
        <color rgb="FF374151"/>
        <rFont val="Segoe UI"/>
        <family val="2"/>
      </rPr>
      <t xml:space="preserve">Scenario 2: </t>
    </r>
    <r>
      <rPr>
        <sz val="10"/>
        <color rgb="FF374151"/>
        <rFont val="Segoe UI"/>
        <family val="2"/>
      </rPr>
      <t>Product Pricing You're managing an inventory sheet for a retail store. You have a list of products with their IDs and prices. When a customer selects a product, you want to use VLOOKUP to fetch its price based on the entered ID.</t>
    </r>
  </si>
  <si>
    <r>
      <rPr>
        <b/>
        <sz val="10"/>
        <color rgb="FF374151"/>
        <rFont val="Segoe UI"/>
        <family val="2"/>
      </rPr>
      <t>Scenario 3:</t>
    </r>
    <r>
      <rPr>
        <sz val="10"/>
        <color rgb="FF374151"/>
        <rFont val="Segoe UI"/>
        <family val="2"/>
      </rPr>
      <t xml:space="preserve"> Gradebook You have a gradebook with student names and their corresponding scores on different assignments. You want to calculate the final grade for each student by looking up their scores and applying a weighted average formula.</t>
    </r>
  </si>
  <si>
    <r>
      <rPr>
        <b/>
        <sz val="10"/>
        <color rgb="FF374151"/>
        <rFont val="Segoe UI"/>
        <family val="2"/>
      </rPr>
      <t>Scenario 4:</t>
    </r>
    <r>
      <rPr>
        <sz val="10"/>
        <color rgb="FF374151"/>
        <rFont val="Segoe UI"/>
        <family val="2"/>
      </rPr>
      <t xml:space="preserve"> Sales Report You're analyzing sales data for a company. You have a table with product names, their sales quantities, and corresponding prices. You want to calculate the total revenue for each product by using VLOOKUP to fetch the price.</t>
    </r>
  </si>
  <si>
    <r>
      <rPr>
        <b/>
        <sz val="10"/>
        <color rgb="FF374151"/>
        <rFont val="Segoe UI"/>
        <family val="2"/>
      </rPr>
      <t xml:space="preserve">Scenario 3: </t>
    </r>
    <r>
      <rPr>
        <sz val="10"/>
        <color rgb="FF374151"/>
        <rFont val="Segoe UI"/>
        <family val="2"/>
      </rPr>
      <t>Sports League Standings You're managing a sports league and have a table with team names in the first row and different statistics (e.g., points, goals scored) in subsequent rows. You want to find the statistics for a specific team.</t>
    </r>
  </si>
  <si>
    <r>
      <rPr>
        <b/>
        <sz val="10"/>
        <color rgb="FF374151"/>
        <rFont val="Segoe UI"/>
        <family val="2"/>
      </rPr>
      <t>Scenario 2:</t>
    </r>
    <r>
      <rPr>
        <sz val="10"/>
        <color rgb="FF374151"/>
        <rFont val="Segoe UI"/>
        <family val="2"/>
      </rPr>
      <t xml:space="preserve"> Product Features Comparison You're comparing different products based on their features. The product names are listed in the first row, and the features are listed in the subsequent rows. You want to retrieve specific features of a product.</t>
    </r>
  </si>
  <si>
    <r>
      <rPr>
        <b/>
        <sz val="10"/>
        <color rgb="FF374151"/>
        <rFont val="Segoe UI"/>
        <family val="2"/>
      </rPr>
      <t xml:space="preserve">Scenario 1: </t>
    </r>
    <r>
      <rPr>
        <sz val="10"/>
        <color rgb="FF374151"/>
        <rFont val="Segoe UI"/>
        <family val="2"/>
      </rPr>
      <t>Monthly Budget Tracker You have a spreadsheet with budget categories listed in rows and months listed in columns. You want to quickly find the budget allocation for a specific category in a particular month.</t>
    </r>
  </si>
  <si>
    <r>
      <rPr>
        <b/>
        <sz val="10"/>
        <color rgb="FF374151"/>
        <rFont val="Segoe UI"/>
        <family val="2"/>
      </rPr>
      <t xml:space="preserve">Scenario 1: </t>
    </r>
    <r>
      <rPr>
        <sz val="10"/>
        <color rgb="FF374151"/>
        <rFont val="Segoe UI"/>
        <family val="2"/>
      </rPr>
      <t>Budget Formulas You're managing a budget spreadsheet with various expense categories. Instead of using cell references in your formulas, you can assign names to the ranges (e.g., "Utilities," "Rent") for clarity and easier formula creation.</t>
    </r>
  </si>
  <si>
    <r>
      <rPr>
        <b/>
        <sz val="11"/>
        <color theme="1"/>
        <rFont val="Calibri"/>
        <family val="2"/>
        <scheme val="minor"/>
      </rPr>
      <t>Scenario 4:</t>
    </r>
    <r>
      <rPr>
        <sz val="11"/>
        <color theme="1"/>
        <rFont val="Calibri"/>
        <family val="2"/>
        <scheme val="minor"/>
      </rPr>
      <t xml:space="preserve"> Project Timeline with Dates You're creating a project timeline with start dates and durations. You want to calculate the end date for each task. By using a combination of relative references for the start dates and absolute references for the duration (e.g., B2+$C$2), you can copy the formula down the column without changing the duration.</t>
    </r>
  </si>
  <si>
    <r>
      <rPr>
        <b/>
        <sz val="11"/>
        <color theme="1"/>
        <rFont val="Calibri"/>
        <family val="2"/>
        <scheme val="minor"/>
      </rPr>
      <t>Scenario 3:</t>
    </r>
    <r>
      <rPr>
        <sz val="11"/>
        <color theme="1"/>
        <rFont val="Calibri"/>
        <family val="2"/>
        <scheme val="minor"/>
      </rPr>
      <t xml:space="preserve"> Applying a Tax Rate You're calculating the after-tax price of a list of products. You have a tax rate in a separate cell. By using an absolute reference for the tax rate cell (e.g., $C$2), you can apply the same tax rate to all products without changing the reference.</t>
    </r>
  </si>
  <si>
    <r>
      <rPr>
        <b/>
        <sz val="11"/>
        <color theme="1"/>
        <rFont val="Calibri"/>
        <family val="2"/>
        <scheme val="minor"/>
      </rPr>
      <t xml:space="preserve">Scenario 1: </t>
    </r>
    <r>
      <rPr>
        <sz val="11"/>
        <color theme="1"/>
        <rFont val="Calibri"/>
        <family val="2"/>
        <scheme val="minor"/>
      </rPr>
      <t>Calculating Total Sales You have a spreadsheet with a list of products and their corresponding quantities and prices. You want to calculate the total sales for each product by multiplying the quantity and price. By using absolute references for the price (e.g., $B$2), you can copy the formula down the column without changing the reference to the price.</t>
    </r>
  </si>
  <si>
    <t>In each of these scenarios, the AND function is used to evaluate multiple conditions, and it returns TRUE only if all conditions are met. This makes it a valuable tool for creating complex logical statements in Excel.</t>
  </si>
  <si>
    <r>
      <rPr>
        <b/>
        <sz val="11"/>
        <color theme="1"/>
        <rFont val="Calibri"/>
        <family val="2"/>
        <scheme val="minor"/>
      </rPr>
      <t>Scenario 1:</t>
    </r>
    <r>
      <rPr>
        <sz val="11"/>
        <color theme="1"/>
        <rFont val="Calibri"/>
        <family val="2"/>
        <scheme val="minor"/>
      </rPr>
      <t xml:space="preserve"> Pass/Fail Criteria You have a set of criteria that must all be met for a student to pass an exam. You want to create a formula that checks if the student's score is greater than or equal to 70 and they have not cheated.</t>
    </r>
  </si>
  <si>
    <r>
      <rPr>
        <b/>
        <sz val="11"/>
        <color theme="1"/>
        <rFont val="Calibri"/>
        <family val="2"/>
        <scheme val="minor"/>
      </rPr>
      <t>Scenario 2:</t>
    </r>
    <r>
      <rPr>
        <sz val="11"/>
        <color theme="1"/>
        <rFont val="Calibri"/>
        <family val="2"/>
        <scheme val="minor"/>
      </rPr>
      <t xml:space="preserve"> Employee Performance Bonus You want to determine if an employee is eligible for a performance bonus. To qualify, the employee must have met their sales target and attended all required training sessions.</t>
    </r>
  </si>
  <si>
    <r>
      <rPr>
        <b/>
        <sz val="11"/>
        <color theme="1"/>
        <rFont val="Calibri"/>
        <family val="2"/>
        <scheme val="minor"/>
      </rPr>
      <t>Scenario 3:</t>
    </r>
    <r>
      <rPr>
        <sz val="11"/>
        <color theme="1"/>
        <rFont val="Calibri"/>
        <family val="2"/>
        <scheme val="minor"/>
      </rPr>
      <t xml:space="preserve"> Inventory Management You're managing an inventory, and you want to know if a product needs to be restocked. For this to be the case, the quantity on hand must be less than 10 units, and the reorder level must be reached.</t>
    </r>
  </si>
  <si>
    <r>
      <rPr>
        <b/>
        <sz val="11"/>
        <color theme="1"/>
        <rFont val="Calibri"/>
        <family val="2"/>
        <scheme val="minor"/>
      </rPr>
      <t xml:space="preserve">Scenario 4: </t>
    </r>
    <r>
      <rPr>
        <sz val="11"/>
        <color theme="1"/>
        <rFont val="Calibri"/>
        <family val="2"/>
        <scheme val="minor"/>
      </rPr>
      <t>Project Task Completion You're tracking the progress of a project and want to know if a task is complete. A task is considered complete if it has both a completion date and has been reviewed and approved.</t>
    </r>
  </si>
  <si>
    <t>In each of these scenarios, the OR function is used to evaluate multiple conditions, and it returns TRUE if at least one of the conditions is met. This makes it a useful tool for creating flexible logical statements in Excel.</t>
  </si>
  <si>
    <t>Here are five practical scenarios for using the OR function in Excel:</t>
  </si>
  <si>
    <r>
      <rPr>
        <b/>
        <sz val="11"/>
        <color theme="1"/>
        <rFont val="Calibri"/>
        <family val="2"/>
        <scheme val="minor"/>
      </rPr>
      <t>Scenario 5:</t>
    </r>
    <r>
      <rPr>
        <sz val="11"/>
        <color theme="1"/>
        <rFont val="Calibri"/>
        <family val="2"/>
        <scheme val="minor"/>
      </rPr>
      <t xml:space="preserve"> Customer Feedback Analysis You're collecting feedback from customers about a product. You want to identify customers who either rated the product 4 stars or higher or provided positive comments in the feedback form.</t>
    </r>
  </si>
  <si>
    <r>
      <rPr>
        <b/>
        <sz val="11"/>
        <color theme="1"/>
        <rFont val="Calibri"/>
        <family val="2"/>
        <scheme val="minor"/>
      </rPr>
      <t>Scenario 4:</t>
    </r>
    <r>
      <rPr>
        <sz val="11"/>
        <color theme="1"/>
        <rFont val="Calibri"/>
        <family val="2"/>
        <scheme val="minor"/>
      </rPr>
      <t xml:space="preserve"> Event RSVP Confirmation You're organizing an event and need to confirm attendees. A person is considered confirmed if they either RSVP'd through the website or called in to register.</t>
    </r>
  </si>
  <si>
    <r>
      <rPr>
        <b/>
        <sz val="11"/>
        <color theme="1"/>
        <rFont val="Calibri"/>
        <family val="2"/>
        <scheme val="minor"/>
      </rPr>
      <t>Scenario 3:</t>
    </r>
    <r>
      <rPr>
        <sz val="11"/>
        <color theme="1"/>
        <rFont val="Calibri"/>
        <family val="2"/>
        <scheme val="minor"/>
      </rPr>
      <t xml:space="preserve"> Sales Commission Calculation You're calculating sales commissions for a sales team. A salesperson is eligible for a bonus if they either meet their individual sales target or exceed the team sales target.</t>
    </r>
  </si>
  <si>
    <r>
      <rPr>
        <b/>
        <sz val="11"/>
        <color theme="1"/>
        <rFont val="Calibri"/>
        <family val="2"/>
        <scheme val="minor"/>
      </rPr>
      <t xml:space="preserve">Scenario 2: </t>
    </r>
    <r>
      <rPr>
        <sz val="11"/>
        <color theme="1"/>
        <rFont val="Calibri"/>
        <family val="2"/>
        <scheme val="minor"/>
      </rPr>
      <t>Product Discount Eligibility You're managing a promotion in a retail store. Products are eligible for a discount if they are either in the "Clearance" category or have been in stock for over 60 days.</t>
    </r>
  </si>
  <si>
    <r>
      <rPr>
        <b/>
        <sz val="11"/>
        <color theme="1"/>
        <rFont val="Calibri"/>
        <family val="2"/>
        <scheme val="minor"/>
      </rPr>
      <t xml:space="preserve">Scenario 1: </t>
    </r>
    <r>
      <rPr>
        <sz val="11"/>
        <color theme="1"/>
        <rFont val="Calibri"/>
        <family val="2"/>
        <scheme val="minor"/>
      </rPr>
      <t>Admission Eligibility You're processing college admissions and have different criteria for acceptance. An applicant can be admitted if they either have a high SAT score (above 1400) or an outstanding GPA (above 3.8).</t>
    </r>
  </si>
  <si>
    <t xml:space="preserve"> Here are five practical scenarios for using the VLOOKUP function:</t>
  </si>
  <si>
    <t xml:space="preserve"> Here are five practical scenarios for using the HLOOKUP function:</t>
  </si>
  <si>
    <t>Here are five practical scenarios for using range names in Excel:</t>
  </si>
  <si>
    <t xml:space="preserve"> Here are five practical scenarios for using absolute and relative cell references in Excel:</t>
  </si>
  <si>
    <t>Certainly! Here are five practical scenarios for using the IF function in Excel:</t>
  </si>
  <si>
    <t>In each of these scenarios, the IF function allows you to perform different actions based on whether a condition is met or not. This makes it a powerful tool for automating decisions and calculations in Excel.</t>
  </si>
  <si>
    <r>
      <rPr>
        <b/>
        <sz val="11"/>
        <color theme="1"/>
        <rFont val="Calibri"/>
        <family val="2"/>
        <scheme val="minor"/>
      </rPr>
      <t>Scenario 4:</t>
    </r>
    <r>
      <rPr>
        <sz val="11"/>
        <color theme="1"/>
        <rFont val="Calibri"/>
        <family val="2"/>
        <scheme val="minor"/>
      </rPr>
      <t xml:space="preserve"> Inventory Reorder Level You're monitoring inventory levels and want to determine when to reorder products. If the quantity on hand is below a certain threshold, you need to place a reorder; otherwise, you don't.</t>
    </r>
  </si>
  <si>
    <r>
      <rPr>
        <b/>
        <sz val="11"/>
        <color theme="1"/>
        <rFont val="Calibri"/>
        <family val="2"/>
        <scheme val="minor"/>
      </rPr>
      <t xml:space="preserve">Scenario 3: </t>
    </r>
    <r>
      <rPr>
        <sz val="11"/>
        <color theme="1"/>
        <rFont val="Calibri"/>
        <family val="2"/>
        <scheme val="minor"/>
      </rPr>
      <t>Budget Allocation You're managing a budget and want to allocate funds to different departments. If a department meets certain performance criteria, they receive a larger budget; otherwise, they receive a standard allocation.</t>
    </r>
  </si>
  <si>
    <r>
      <rPr>
        <b/>
        <sz val="11"/>
        <color theme="1"/>
        <rFont val="Calibri"/>
        <family val="2"/>
        <scheme val="minor"/>
      </rPr>
      <t xml:space="preserve">Scenario 1: </t>
    </r>
    <r>
      <rPr>
        <sz val="11"/>
        <color theme="1"/>
        <rFont val="Calibri"/>
        <family val="2"/>
        <scheme val="minor"/>
      </rPr>
      <t>Pass/Fail Grading You're a teacher and want to assign grades based on students' scores. If a student's score is 70 or above, they pass; otherwise, they fail.</t>
    </r>
  </si>
  <si>
    <t>In each of these scenarios, nested IF functions allow you to create complex decision-making processes by incorporating multiple conditions. This makes it a powerful tool for automating various types of calculations and assessments in Excel.</t>
  </si>
  <si>
    <r>
      <rPr>
        <b/>
        <sz val="11"/>
        <color theme="1"/>
        <rFont val="Calibri"/>
        <family val="2"/>
        <scheme val="minor"/>
      </rPr>
      <t>Scenario 3:</t>
    </r>
    <r>
      <rPr>
        <sz val="11"/>
        <color theme="1"/>
        <rFont val="Calibri"/>
        <family val="2"/>
        <scheme val="minor"/>
      </rPr>
      <t xml:space="preserve"> Employee Bonus Structure You're in charge of bonuses and want to calculate them based on performance and tenure. If an employee has been with the company for over 5 years and met their targets, they get a bonus. The bonus amount increases if they've been with the company for over 10 years.</t>
    </r>
  </si>
  <si>
    <r>
      <rPr>
        <b/>
        <sz val="11"/>
        <color theme="1"/>
        <rFont val="Calibri"/>
        <family val="2"/>
        <scheme val="minor"/>
      </rPr>
      <t>Scenario 1:</t>
    </r>
    <r>
      <rPr>
        <sz val="11"/>
        <color theme="1"/>
        <rFont val="Calibri"/>
        <family val="2"/>
        <scheme val="minor"/>
      </rPr>
      <t xml:space="preserve"> Grading System with Multiple Criteria You're a teacher and want to assign grades based on a combination of scores. If a student's average score is above 90, they get an 'A'. If it's above 80, they get a 'B', and so on.</t>
    </r>
  </si>
  <si>
    <t xml:space="preserve"> Category         </t>
  </si>
  <si>
    <t xml:space="preserve"> Jan   </t>
  </si>
  <si>
    <t xml:space="preserve"> Feb   </t>
  </si>
  <si>
    <t xml:space="preserve"> Mar   </t>
  </si>
  <si>
    <t xml:space="preserve"> Apr   </t>
  </si>
  <si>
    <t xml:space="preserve"> May   </t>
  </si>
  <si>
    <t xml:space="preserve"> Jun   </t>
  </si>
  <si>
    <t xml:space="preserve"> Rent             </t>
  </si>
  <si>
    <t xml:space="preserve"> Groceries        </t>
  </si>
  <si>
    <t xml:space="preserve"> Utilities        </t>
  </si>
  <si>
    <t xml:space="preserve"> Transportation   </t>
  </si>
  <si>
    <t xml:space="preserve"> Dining Out       </t>
  </si>
  <si>
    <t xml:space="preserve"> Entertainment    </t>
  </si>
  <si>
    <t xml:space="preserve"> Savings          </t>
  </si>
  <si>
    <t xml:space="preserve"> Miscellaneous    </t>
  </si>
  <si>
    <t xml:space="preserve"> Product      </t>
  </si>
  <si>
    <t xml:space="preserve"> Price   </t>
  </si>
  <si>
    <t xml:space="preserve"> Weight   </t>
  </si>
  <si>
    <t xml:space="preserve"> Battery Life   </t>
  </si>
  <si>
    <t xml:space="preserve"> Camera Quality   </t>
  </si>
  <si>
    <t xml:space="preserve"> Storage Capacity   </t>
  </si>
  <si>
    <t xml:space="preserve"> Product A    </t>
  </si>
  <si>
    <t xml:space="preserve"> 1.2 lbs  </t>
  </si>
  <si>
    <t xml:space="preserve"> 10 hours       </t>
  </si>
  <si>
    <t xml:space="preserve"> 12 MP            </t>
  </si>
  <si>
    <t xml:space="preserve"> 128 GB            </t>
  </si>
  <si>
    <t xml:space="preserve"> Product B    </t>
  </si>
  <si>
    <t xml:space="preserve"> 1.5 lbs  </t>
  </si>
  <si>
    <t xml:space="preserve"> 8 hours        </t>
  </si>
  <si>
    <t xml:space="preserve"> 16 MP            </t>
  </si>
  <si>
    <t xml:space="preserve"> 256 GB            </t>
  </si>
  <si>
    <t xml:space="preserve"> Product C    </t>
  </si>
  <si>
    <t xml:space="preserve"> 1.3 lbs  </t>
  </si>
  <si>
    <t xml:space="preserve"> 12 hours       </t>
  </si>
  <si>
    <t xml:space="preserve"> 10 MP            </t>
  </si>
  <si>
    <t xml:space="preserve"> 64 GB             </t>
  </si>
  <si>
    <t xml:space="preserve"> Product D    </t>
  </si>
  <si>
    <t xml:space="preserve"> 1.7 lbs  </t>
  </si>
  <si>
    <t xml:space="preserve"> 15 hours       </t>
  </si>
  <si>
    <t xml:space="preserve"> 20 MP            </t>
  </si>
  <si>
    <t xml:space="preserve"> 512 GB            </t>
  </si>
  <si>
    <t xml:space="preserve"> Team         </t>
  </si>
  <si>
    <t xml:space="preserve"> Matches Played   </t>
  </si>
  <si>
    <t xml:space="preserve"> Wins   </t>
  </si>
  <si>
    <t xml:space="preserve"> Draws   </t>
  </si>
  <si>
    <t xml:space="preserve"> Losses   </t>
  </si>
  <si>
    <t xml:space="preserve"> Goals For   </t>
  </si>
  <si>
    <t xml:space="preserve"> Goals Against   </t>
  </si>
  <si>
    <t xml:space="preserve"> Points   </t>
  </si>
  <si>
    <t xml:space="preserve"> Team A       </t>
  </si>
  <si>
    <t xml:space="preserve"> Team B       </t>
  </si>
  <si>
    <t xml:space="preserve"> Team C       </t>
  </si>
  <si>
    <t xml:space="preserve"> Team D       </t>
  </si>
  <si>
    <t xml:space="preserve"> Team E       </t>
  </si>
  <si>
    <t>Product</t>
  </si>
  <si>
    <t>Quantity</t>
  </si>
  <si>
    <t>Price</t>
  </si>
  <si>
    <t>Product A</t>
  </si>
  <si>
    <t>Product B</t>
  </si>
  <si>
    <t>Product C</t>
  </si>
  <si>
    <t>Product D</t>
  </si>
  <si>
    <t>Total Sales</t>
  </si>
  <si>
    <t>Unit Price</t>
  </si>
  <si>
    <t xml:space="preserve"> Category       </t>
  </si>
  <si>
    <t xml:space="preserve"> Amount    </t>
  </si>
  <si>
    <t xml:space="preserve"> Rent           </t>
  </si>
  <si>
    <t xml:space="preserve"> Groceries      </t>
  </si>
  <si>
    <t xml:space="preserve"> Transportation </t>
  </si>
  <si>
    <t xml:space="preserve"> Utilities      </t>
  </si>
  <si>
    <t xml:space="preserve"> Entertainment  </t>
  </si>
  <si>
    <t xml:space="preserve"> Total Expenses </t>
  </si>
  <si>
    <t xml:space="preserve"> Product     </t>
  </si>
  <si>
    <t xml:space="preserve"> Price      </t>
  </si>
  <si>
    <t xml:space="preserve"> Item A      </t>
  </si>
  <si>
    <t xml:space="preserve"> Item B      </t>
  </si>
  <si>
    <t xml:space="preserve"> Item C      </t>
  </si>
  <si>
    <t xml:space="preserve"> Tax Rate    </t>
  </si>
  <si>
    <t>TAX Amount</t>
  </si>
  <si>
    <t xml:space="preserve"> Task         </t>
  </si>
  <si>
    <t xml:space="preserve"> Task A       </t>
  </si>
  <si>
    <t xml:space="preserve"> Task B       </t>
  </si>
  <si>
    <t xml:space="preserve"> Task C       </t>
  </si>
  <si>
    <t xml:space="preserve"> Start Date        </t>
  </si>
  <si>
    <t xml:space="preserve"> End Date          </t>
  </si>
  <si>
    <t>Duration (Days)</t>
  </si>
  <si>
    <t xml:space="preserve">Invoice Date </t>
  </si>
  <si>
    <t xml:space="preserve"> Customer Name </t>
  </si>
  <si>
    <t xml:space="preserve"> Outstanding Days</t>
  </si>
  <si>
    <t xml:space="preserve"> John Doe      </t>
  </si>
  <si>
    <t xml:space="preserve"> Jane Smith    </t>
  </si>
  <si>
    <t xml:space="preserve"> Mike Johnson  </t>
  </si>
  <si>
    <t xml:space="preserve"> Sarah Lee     </t>
  </si>
  <si>
    <t xml:space="preserve"> Emily Brown   </t>
  </si>
  <si>
    <t xml:space="preserve"> David Wang    </t>
  </si>
  <si>
    <t xml:space="preserve"> Lisa Chen     </t>
  </si>
  <si>
    <t xml:space="preserve"> Alex Kim      </t>
  </si>
  <si>
    <t xml:space="preserve"> Michael Park  </t>
  </si>
  <si>
    <t xml:space="preserve"> Olivia Lee    </t>
  </si>
  <si>
    <t xml:space="preserve"> William Chen  </t>
  </si>
  <si>
    <t>Range</t>
  </si>
  <si>
    <t>Grade</t>
  </si>
  <si>
    <t>Minimum number</t>
  </si>
  <si>
    <t>0-15</t>
  </si>
  <si>
    <t>Excellent</t>
  </si>
  <si>
    <t>16-30</t>
  </si>
  <si>
    <t>Bad</t>
  </si>
  <si>
    <t>61-100</t>
  </si>
  <si>
    <t>Very Bad</t>
  </si>
  <si>
    <t>Price Lookup in a Product Catalog:</t>
  </si>
  <si>
    <t>Imagine you have a catalog of products with their corresponding prices. You can use LOOKUP to quickly find the price of a specific product based on its name or ID.</t>
  </si>
  <si>
    <t>If you have a grading scale where certain scores correspond to letter grades, you can use LOOKUP to convert scores into grades.</t>
  </si>
  <si>
    <t>Grade Lookup in a Grading Scale:</t>
  </si>
  <si>
    <r>
      <t>Employee Salary Lookup</t>
    </r>
    <r>
      <rPr>
        <sz val="10"/>
        <color rgb="FF374151"/>
        <rFont val="Segoe UI"/>
        <family val="2"/>
      </rPr>
      <t>:</t>
    </r>
  </si>
  <si>
    <t>In a payroll system, you might have a table with employee names and their corresponding salaries. You can use LOOKUP to find the salary of a specific employee.</t>
  </si>
  <si>
    <t>Score</t>
  </si>
  <si>
    <t>D</t>
  </si>
  <si>
    <t>Minimum num</t>
  </si>
  <si>
    <t>Employee</t>
  </si>
  <si>
    <t>Salary</t>
  </si>
  <si>
    <t>EMP-A</t>
  </si>
  <si>
    <t>EMP-B</t>
  </si>
  <si>
    <t xml:space="preserve">EMP-C </t>
  </si>
  <si>
    <t>EMP-D</t>
  </si>
  <si>
    <t>EMP-E</t>
  </si>
  <si>
    <t>P-X</t>
  </si>
  <si>
    <t>P-Y</t>
  </si>
  <si>
    <t>P-Z</t>
  </si>
  <si>
    <t xml:space="preserve"> Employee Name </t>
  </si>
  <si>
    <t xml:space="preserve"> Employee ID </t>
  </si>
  <si>
    <t xml:space="preserve"> Department      </t>
  </si>
  <si>
    <t xml:space="preserve"> Sales          </t>
  </si>
  <si>
    <t xml:space="preserve"> Marketing       </t>
  </si>
  <si>
    <t xml:space="preserve"> Bob Johnson   </t>
  </si>
  <si>
    <t xml:space="preserve"> Finance         </t>
  </si>
  <si>
    <t xml:space="preserve"> Human Resources</t>
  </si>
  <si>
    <t xml:space="preserve"> Michael Brown  </t>
  </si>
  <si>
    <t xml:space="preserve"> Engineering     </t>
  </si>
  <si>
    <t xml:space="preserve"> Lisa Davis    </t>
  </si>
  <si>
    <t xml:space="preserve"> Kevin Martin  </t>
  </si>
  <si>
    <t xml:space="preserve"> Amanda Taylor </t>
  </si>
  <si>
    <t xml:space="preserve"> James Clark   </t>
  </si>
  <si>
    <t xml:space="preserve"> Laura White   </t>
  </si>
  <si>
    <t xml:space="preserve"> Product ID </t>
  </si>
  <si>
    <t xml:space="preserve"> Product Name     </t>
  </si>
  <si>
    <t xml:space="preserve"> Price </t>
  </si>
  <si>
    <t xml:space="preserve"> P1001      </t>
  </si>
  <si>
    <t xml:space="preserve"> T-shirt          </t>
  </si>
  <si>
    <t xml:space="preserve"> P1002      </t>
  </si>
  <si>
    <t xml:space="preserve"> Jeans            </t>
  </si>
  <si>
    <t xml:space="preserve"> P1003      </t>
  </si>
  <si>
    <t xml:space="preserve"> Sneakers         </t>
  </si>
  <si>
    <t xml:space="preserve"> P1004      </t>
  </si>
  <si>
    <t xml:space="preserve"> Jacket           </t>
  </si>
  <si>
    <t xml:space="preserve"> P1005      </t>
  </si>
  <si>
    <t xml:space="preserve"> Backpack         </t>
  </si>
  <si>
    <t xml:space="preserve"> P1006      </t>
  </si>
  <si>
    <t xml:space="preserve"> Sunglasses       </t>
  </si>
  <si>
    <t xml:space="preserve"> P1007      </t>
  </si>
  <si>
    <t xml:space="preserve"> Watch            </t>
  </si>
  <si>
    <t xml:space="preserve"> P1008      </t>
  </si>
  <si>
    <t xml:space="preserve"> Headphones       </t>
  </si>
  <si>
    <t xml:space="preserve"> P1009      </t>
  </si>
  <si>
    <t xml:space="preserve"> Running Shoes    </t>
  </si>
  <si>
    <t xml:space="preserve"> P1010      </t>
  </si>
  <si>
    <t xml:space="preserve"> Hoodie           </t>
  </si>
  <si>
    <t xml:space="preserve"> Student Name </t>
  </si>
  <si>
    <t xml:space="preserve"> Assignment 1 </t>
  </si>
  <si>
    <t xml:space="preserve"> Assignment 2 </t>
  </si>
  <si>
    <t xml:space="preserve"> Assignment 3 </t>
  </si>
  <si>
    <t xml:space="preserve"> Final Exam </t>
  </si>
  <si>
    <t xml:space="preserve"> John Doe     </t>
  </si>
  <si>
    <t xml:space="preserve"> Jane Smith   </t>
  </si>
  <si>
    <t xml:space="preserve"> Bob Johnson  </t>
  </si>
  <si>
    <t xml:space="preserve"> Sarah Lee    </t>
  </si>
  <si>
    <t xml:space="preserve"> Michael Brown</t>
  </si>
  <si>
    <t xml:space="preserve"> Product Name </t>
  </si>
  <si>
    <t xml:space="preserve"> Sales Quantity </t>
  </si>
  <si>
    <t xml:space="preserve"> Price per Unit </t>
  </si>
  <si>
    <t xml:space="preserve"> Product E    </t>
  </si>
  <si>
    <t>Total Revenue</t>
  </si>
  <si>
    <t>Vlookup With Exact Match</t>
  </si>
  <si>
    <t>Vlookup With Approximate Match</t>
  </si>
  <si>
    <t xml:space="preserve"> Exam Score </t>
  </si>
  <si>
    <t xml:space="preserve"> Cheated </t>
  </si>
  <si>
    <t>greater than or equal to 70 and they have not cheated.</t>
  </si>
  <si>
    <t xml:space="preserve"> Sales Target Met </t>
  </si>
  <si>
    <t xml:space="preserve"> Attended Training Sessions </t>
  </si>
  <si>
    <t xml:space="preserve"> Michael Brown </t>
  </si>
  <si>
    <t>Here are  practical scenarios for using the AND function in Excel:</t>
  </si>
  <si>
    <t>the employee must have met their sales target and attended all required training sessions.</t>
  </si>
  <si>
    <t xml:space="preserve"> Quantity on Hand </t>
  </si>
  <si>
    <t xml:space="preserve"> Reorder Level Reached </t>
  </si>
  <si>
    <t>the quantity on hand must be less than 10 units, and the reorder level must be reached.</t>
  </si>
  <si>
    <t xml:space="preserve"> Task Name     </t>
  </si>
  <si>
    <t xml:space="preserve"> Completion Date </t>
  </si>
  <si>
    <t xml:space="preserve"> Reviewed and Approved </t>
  </si>
  <si>
    <t xml:space="preserve"> Task 1        </t>
  </si>
  <si>
    <t xml:space="preserve"> Task 2        </t>
  </si>
  <si>
    <t xml:space="preserve"> Task 3        </t>
  </si>
  <si>
    <t xml:space="preserve"> Task 4        </t>
  </si>
  <si>
    <t xml:space="preserve"> Task 5        </t>
  </si>
  <si>
    <t>if it has both a completion date and has been reviewed and approved.</t>
  </si>
  <si>
    <t xml:space="preserve"> Applicant Name </t>
  </si>
  <si>
    <t xml:space="preserve"> Credit Score </t>
  </si>
  <si>
    <t xml:space="preserve"> Stable Job </t>
  </si>
  <si>
    <t xml:space="preserve"> Annual Income </t>
  </si>
  <si>
    <t xml:space="preserve"> John Doe       </t>
  </si>
  <si>
    <t xml:space="preserve"> Jane Smith     </t>
  </si>
  <si>
    <t xml:space="preserve"> Bob Johnson    </t>
  </si>
  <si>
    <t xml:space="preserve"> Sarah Lee      </t>
  </si>
  <si>
    <r>
      <rPr>
        <b/>
        <sz val="11"/>
        <color theme="1"/>
        <rFont val="Calibri"/>
        <family val="2"/>
        <scheme val="minor"/>
      </rPr>
      <t xml:space="preserve">Scenario 5: </t>
    </r>
    <r>
      <rPr>
        <sz val="11"/>
        <color theme="1"/>
        <rFont val="Calibri"/>
        <family val="2"/>
        <scheme val="minor"/>
      </rPr>
      <t>Loan Approval Criteria You're processing loan applications and have specific criteria for approval. An applicant must have a credit score of at least 700, a stable job, and an income greater than 50,000 per year.</t>
    </r>
  </si>
  <si>
    <t>An applicant must have a credit score of at least 700, a stable job, and an income greater than 50,000 per year.</t>
  </si>
  <si>
    <t xml:space="preserve"> SAT Score </t>
  </si>
  <si>
    <t xml:space="preserve"> GPA  </t>
  </si>
  <si>
    <t xml:space="preserve"> if they either have a high SAT score (above 1400) or an outstanding GPA (above 3.8).</t>
  </si>
  <si>
    <t xml:space="preserve"> Category   </t>
  </si>
  <si>
    <t xml:space="preserve"> Days in Stock </t>
  </si>
  <si>
    <t xml:space="preserve"> Electronics</t>
  </si>
  <si>
    <t xml:space="preserve"> Apparel    </t>
  </si>
  <si>
    <t xml:space="preserve"> Furniture  </t>
  </si>
  <si>
    <t>if they are either in the "Clearance" category or have been in stock for over 60 days.</t>
  </si>
  <si>
    <t xml:space="preserve"> Salesperson   </t>
  </si>
  <si>
    <t xml:space="preserve"> Individual Sales </t>
  </si>
  <si>
    <t xml:space="preserve"> Team Sales </t>
  </si>
  <si>
    <t>Sales Team Target</t>
  </si>
  <si>
    <t>= &gt; 160000</t>
  </si>
  <si>
    <t>= &gt; 20000</t>
  </si>
  <si>
    <t xml:space="preserve"> Attendee Name </t>
  </si>
  <si>
    <t xml:space="preserve"> RSVP Website </t>
  </si>
  <si>
    <t xml:space="preserve"> Call-in Registration </t>
  </si>
  <si>
    <t xml:space="preserve"> A person is considered confirmed if they either RSVP'd through the website or called in to register.</t>
  </si>
  <si>
    <t xml:space="preserve"> Star Rating </t>
  </si>
  <si>
    <t xml:space="preserve"> Feedback Comments                   </t>
  </si>
  <si>
    <t xml:space="preserve"> Excellent product!                  </t>
  </si>
  <si>
    <t xml:space="preserve"> It's okay, could be better.         </t>
  </si>
  <si>
    <t xml:space="preserve"> Really satisfied with the purchase. </t>
  </si>
  <si>
    <t xml:space="preserve"> Fantastic product, highly recommend.</t>
  </si>
  <si>
    <t>POSITIVE</t>
  </si>
  <si>
    <t>I am not Satisfied</t>
  </si>
  <si>
    <t>NEGATIVE</t>
  </si>
  <si>
    <t>Feedback</t>
  </si>
  <si>
    <t>You want to identify customers who either rated the product 4 stars or higher or provided positive Feedback</t>
  </si>
  <si>
    <t>No</t>
  </si>
  <si>
    <t>Yes</t>
  </si>
  <si>
    <t>OR(D140&gt;1400,E140&gt;3.8)</t>
  </si>
  <si>
    <t>Clearance</t>
  </si>
  <si>
    <t>OR(D153="Clearance",E153&gt;60)</t>
  </si>
  <si>
    <t>Pass/Fail</t>
  </si>
  <si>
    <t xml:space="preserve"> Total Sales </t>
  </si>
  <si>
    <t>Bonus /Regular Commission</t>
  </si>
  <si>
    <t xml:space="preserve"> Performance Criteria Met </t>
  </si>
  <si>
    <t xml:space="preserve"> Standard Budget </t>
  </si>
  <si>
    <t xml:space="preserve"> Enhanced Budget </t>
  </si>
  <si>
    <t xml:space="preserve"> Sales           </t>
  </si>
  <si>
    <t xml:space="preserve"> Operations      </t>
  </si>
  <si>
    <t xml:space="preserve"> Human Resources </t>
  </si>
  <si>
    <t xml:space="preserve"> If a department meets certain performance criteria, they receive a larger budget; otherwise, they receive a standard allocation.</t>
  </si>
  <si>
    <t xml:space="preserve"> Reorder Threshold </t>
  </si>
  <si>
    <t>Reorder Needed/ "No Reorder Needed"</t>
  </si>
  <si>
    <t xml:space="preserve"> Scholarship Qualification </t>
  </si>
  <si>
    <r>
      <rPr>
        <b/>
        <sz val="11"/>
        <color theme="1"/>
        <rFont val="Calibri"/>
        <family val="2"/>
        <scheme val="minor"/>
      </rPr>
      <t xml:space="preserve">Scenario 5: </t>
    </r>
    <r>
      <rPr>
        <sz val="11"/>
        <color theme="1"/>
        <rFont val="Calibri"/>
        <family val="2"/>
        <scheme val="minor"/>
      </rPr>
      <t>Student Scholarships You're in charge of awarding scholarships based on academic performance. If a student's GPA is above a certain threshold (Above 3.8), they qualify for a scholarship; otherwise, they do not.</t>
    </r>
  </si>
  <si>
    <t>Loss or Profit</t>
  </si>
  <si>
    <t>IF(C59&gt;=70,"Pass","Fail")</t>
  </si>
  <si>
    <r>
      <rPr>
        <b/>
        <sz val="11"/>
        <color theme="1"/>
        <rFont val="Calibri"/>
        <family val="2"/>
        <scheme val="minor"/>
      </rPr>
      <t xml:space="preserve">Scenario 2: </t>
    </r>
    <r>
      <rPr>
        <sz val="11"/>
        <color theme="1"/>
        <rFont val="Calibri"/>
        <family val="2"/>
        <scheme val="minor"/>
      </rPr>
      <t>Sales Commission Calculation You're a sales manager and want to calculate the commission for your sales team. If a salesperson's total sales are above a certain target (above 20,000/-), they receive a bonus; otherwise, they receive their regular commission.</t>
    </r>
  </si>
  <si>
    <t>IF(C70&gt;=20000,"Bonus","RegularCommision")</t>
  </si>
  <si>
    <t xml:space="preserve"> Exam 1 Score </t>
  </si>
  <si>
    <t xml:space="preserve"> Exam 2 Score </t>
  </si>
  <si>
    <t xml:space="preserve"> Homework Score </t>
  </si>
  <si>
    <t xml:space="preserve"> Average Score </t>
  </si>
  <si>
    <t xml:space="preserve"> Grade </t>
  </si>
  <si>
    <t>&gt;90</t>
  </si>
  <si>
    <t>F</t>
  </si>
  <si>
    <t>&lt;60</t>
  </si>
  <si>
    <t>IF(F71&gt;=90,"A",IF(F71&gt;=60,"B","F"))</t>
  </si>
  <si>
    <t>&gt;22000</t>
  </si>
  <si>
    <t>Commision</t>
  </si>
  <si>
    <t>18000-20000</t>
  </si>
  <si>
    <t>20000-22000</t>
  </si>
  <si>
    <t>&lt;18000</t>
  </si>
  <si>
    <t xml:space="preserve"> Years with Company </t>
  </si>
  <si>
    <t xml:space="preserve"> Met Targets </t>
  </si>
  <si>
    <t xml:space="preserve"> Bonus Amount </t>
  </si>
  <si>
    <t>5-10</t>
  </si>
  <si>
    <t>&gt;10</t>
  </si>
  <si>
    <t>&lt;5</t>
  </si>
  <si>
    <t>Here are  practical scenarios for using nested IF functions in Excel:</t>
  </si>
  <si>
    <r>
      <rPr>
        <b/>
        <sz val="11"/>
        <color theme="1"/>
        <rFont val="Calibri"/>
        <family val="2"/>
        <scheme val="minor"/>
      </rPr>
      <t>Scenario 2:</t>
    </r>
    <r>
      <rPr>
        <sz val="11"/>
        <color theme="1"/>
        <rFont val="Calibri"/>
        <family val="2"/>
        <scheme val="minor"/>
      </rPr>
      <t xml:space="preserve"> Sales Commission with Sales You're a sales manager and want to calculate commissions based on different Sales. If a salesperson's total sales are below $10,000, they get a 5% commission. If it's between $10,000 and $20,000, they get 8%, and so on.</t>
    </r>
  </si>
  <si>
    <t>Here are 03 practical scenarios where you might use the LOOKUP function:</t>
  </si>
  <si>
    <t>E</t>
  </si>
  <si>
    <t>OR(D7&gt;35,E7&gt;35,F7&gt;35,G7&gt;35)</t>
  </si>
  <si>
    <t>AND(D7&gt;35,E7&gt;35,F7&gt;35,G7&gt;35)</t>
  </si>
  <si>
    <t>$J$8</t>
  </si>
  <si>
    <t>I$10</t>
  </si>
  <si>
    <t>IF(D93&gt;C93,"Reorder needed","NoReorderNeeded")</t>
  </si>
  <si>
    <r>
      <t>IF(E108="No",0,</t>
    </r>
    <r>
      <rPr>
        <b/>
        <sz val="22"/>
        <color rgb="FFFF0000"/>
        <rFont val="Calibri"/>
        <family val="2"/>
        <scheme val="minor"/>
      </rPr>
      <t>IF(D108&gt;10,1500,IF(D108&gt;5,500,0)))</t>
    </r>
  </si>
  <si>
    <r>
      <t>IF(E108="Yes",</t>
    </r>
    <r>
      <rPr>
        <b/>
        <sz val="24"/>
        <color rgb="FFFF0000"/>
        <rFont val="Calibri"/>
        <family val="2"/>
        <scheme val="minor"/>
      </rPr>
      <t>IF(D108&gt;10,1500,IF(D108&gt;5,500,0,0)))</t>
    </r>
  </si>
  <si>
    <t>Vlookup</t>
  </si>
  <si>
    <t>**** range name List</t>
  </si>
  <si>
    <t>Excel With Vidu</t>
  </si>
  <si>
    <t>Sri Lanka's No 01 Excel Guru</t>
  </si>
  <si>
    <t>Num 01</t>
  </si>
  <si>
    <t>Num 02</t>
  </si>
  <si>
    <t>$J11</t>
  </si>
  <si>
    <t>Tax</t>
  </si>
  <si>
    <t>First 100, 000 LKR from gross salary</t>
  </si>
  <si>
    <t>LKR 100,000/- but not exceeding LKR 141,667/-</t>
  </si>
  <si>
    <t>LKR 141,667/- but not exceeding LKR 183,333/-</t>
  </si>
  <si>
    <t>LKR 183,333/- but not exceeding LKR 225,000/-</t>
  </si>
  <si>
    <t>LKR 225,000/- but not exceeding LKR 266,667/-</t>
  </si>
  <si>
    <t>LKR 266,667/- but not exceeding LKR 308,333/-</t>
  </si>
  <si>
    <t>More than LKR 308,333/-</t>
  </si>
  <si>
    <t>Taxable Monthly Gross Salary From Employment</t>
  </si>
  <si>
    <t>0-100,000</t>
  </si>
  <si>
    <t>100001-141667</t>
  </si>
  <si>
    <t>141668-183,333</t>
  </si>
  <si>
    <t>183334-225000</t>
  </si>
  <si>
    <t>225001-266667</t>
  </si>
  <si>
    <t>266668-308333</t>
  </si>
  <si>
    <t>308333 &lt;</t>
  </si>
  <si>
    <t>Minimum</t>
  </si>
  <si>
    <t>Gross Salary</t>
  </si>
  <si>
    <t>Hlookup With Exact Match</t>
  </si>
  <si>
    <t>IF(C96&gt;=22000,0.1,IF(C96&gt;=20000,0.08,IF(C96&gt;=18000,0.05,0.02)))</t>
  </si>
  <si>
    <t>LOOKUP(C138,$F$128:$G$134)</t>
  </si>
  <si>
    <t>AND(C91="Yes",D91="Yes")</t>
  </si>
  <si>
    <t>AND(C103&lt;10,D103="Yes")</t>
  </si>
  <si>
    <t>OR(D176&gt;=160000,C176&gt;=20000)</t>
  </si>
  <si>
    <t>IF(E110="No",0,IF(D110&gt;10,1500,IF(D110&gt;5,500,0)))</t>
  </si>
  <si>
    <t>Remark</t>
  </si>
  <si>
    <t>LOOKUP(D10,$D$24:$D$27,$C$24:$C$27)</t>
  </si>
  <si>
    <t>LOOKUP(B85,B80:B82,C80:C82)</t>
  </si>
  <si>
    <t>LOOKUP(C99,D93:D96,C93:C96)</t>
  </si>
  <si>
    <t>LOOKUP(C114,B107:C111)</t>
  </si>
  <si>
    <t xml:space="preserve"> Tax</t>
  </si>
  <si>
    <t>HLOOKUP(C15,$C$8:$I$11,2,FALSE)</t>
  </si>
  <si>
    <t>VLOOKUP(C8,$C$10:$F$16,2,FALSE)</t>
  </si>
  <si>
    <t>VLOOKUP(D39,$G$37:$I$41,3,TRUE)</t>
  </si>
  <si>
    <t>AND(C79&gt;=70,D79="No")</t>
  </si>
  <si>
    <t>Let's say you're managing a project and need to track the progress of tasks assigned to team members. You want to categorize the progress of each task based on its status and priority level:</t>
  </si>
  <si>
    <t>If the task is completed and has a priority level of "High" or "Medium," it's considered "On Track."</t>
  </si>
  <si>
    <t>If the task is in progress and has a priority level of "High," it's considered "Needs Attention."</t>
  </si>
  <si>
    <t>If the task is not started yet ,In progress , Completed or has a priority level of "Low," it's considered "Behind Schedule."</t>
  </si>
  <si>
    <t>If the task is not started yet has a priority level of "High," "Medium" it's considered "Behind Schedule."</t>
  </si>
  <si>
    <t>Now, let's create a formula to categorize the progress of each task based on these conditions:</t>
  </si>
  <si>
    <t>Priority Level</t>
  </si>
  <si>
    <t>Task</t>
  </si>
  <si>
    <t>Low</t>
  </si>
  <si>
    <t>Not Started</t>
  </si>
  <si>
    <t>High</t>
  </si>
  <si>
    <t>Completed</t>
  </si>
  <si>
    <t>On Track</t>
  </si>
  <si>
    <t>Medium</t>
  </si>
  <si>
    <t>In Progress</t>
  </si>
  <si>
    <t>Needs Attention</t>
  </si>
  <si>
    <t>Behind Schedule</t>
  </si>
  <si>
    <t>Error</t>
  </si>
  <si>
    <t>IF(AND(C14="Completed", OR(B14="High", B14="Medium")), "On Track", IF(AND(C14="In Progress", B14="High"), "Needs Attention", IF(OR(C14="Not Started", B14="Low"), "Behind Schedule", "Error")))</t>
  </si>
  <si>
    <t>Complex IF ,OR, AND</t>
  </si>
  <si>
    <t>IF(AND(C17="Completed",OR(B17="High",B17="Medium")),"On Track",IF(AND(C17="In Progress",B17="High"),"Needs Attention",IF(AND(B17="Low",OR(C17="Not Started",C17="In Progress",C17="Completed")),"Behind Schedule",IF(AND(C17="Not Started",OR(B17="High",B17="Medium",)),"Behind Schedule","Error"))))</t>
  </si>
  <si>
    <t xml:space="preserve">Xlookup </t>
  </si>
  <si>
    <t>Tab</t>
  </si>
  <si>
    <t>AC-001-009</t>
  </si>
  <si>
    <t>AC-001-010</t>
  </si>
  <si>
    <t>AC-001-011</t>
  </si>
  <si>
    <t>AC-001-012</t>
  </si>
  <si>
    <t>Speaker</t>
  </si>
  <si>
    <t>Bottle</t>
  </si>
  <si>
    <t>Charger</t>
  </si>
  <si>
    <t>XLOOKUP(B26,$C$7:$C$12,$D$7:$D$12)</t>
  </si>
  <si>
    <t>More than one Column</t>
  </si>
  <si>
    <t>If not Found</t>
  </si>
  <si>
    <t>Basic Xlookup</t>
  </si>
  <si>
    <t>XLOOKUP(B47,$C$6:$C$12,$D$6:$E$12,"Error")</t>
  </si>
  <si>
    <t>XLOOKUP(B47,$C$6:$C$12,$E$6:$E$12,"Error")</t>
  </si>
  <si>
    <t>Xlookup as If not found (two table array)</t>
  </si>
  <si>
    <t>01st Table</t>
  </si>
  <si>
    <t>02nd Table</t>
  </si>
  <si>
    <t>XLOOKUP(B55,$C$7:$C$12,$D$7:$D$12,XLOOKUP(B55,$C$16:$C$19,$D$16:$D$19))</t>
  </si>
  <si>
    <t>Exact Match Mode</t>
  </si>
  <si>
    <t>Search Mode</t>
  </si>
  <si>
    <t>Presented by Excel Academy in collaboration with Team Excel With Vidu</t>
  </si>
  <si>
    <t>077 562 2065 |071 121 96 75</t>
  </si>
  <si>
    <t>This Excel workbook is the intellectual property of Excel Academy (Reg:WF 21072), protected . Any unauthorized copying or sharing is strictly prohibited and may result in legal action.</t>
  </si>
  <si>
    <t>Products</t>
  </si>
  <si>
    <t>MATCH(D82,$C$72:$C$80,0)</t>
  </si>
  <si>
    <t>VLOOKUP(C138,$D$124:$E$134,2,FALSE)</t>
  </si>
  <si>
    <t>$B36*C$35</t>
  </si>
  <si>
    <t>HLOOKUP(C83,$C$72:$I$80,F83,FALSE)</t>
  </si>
  <si>
    <t>And OR Function</t>
  </si>
  <si>
    <t>IF(AND(C77&gt;=70,D77="No"),"Pass","Fail")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</si>
</sst>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43" formatCode="_(* #,##0.00_);_(* \(#,##0.00\);_(* &quot;-&quot;??_);_(@_)"/>
    <numFmt numFmtId="164" formatCode="_-* #,##0.00_-;\-* #,##0.00_-;_-* &quot;-&quot;??_-;_-@_-"/>
    <numFmt numFmtId="165" formatCode="#,##0.00_ ;[Red]\-#,##0.00\ "/>
    <numFmt numFmtId="166" formatCode="dd/mm/yyyy"/>
    <numFmt numFmtId="167" formatCode="_-* #,##0_-;\-* #,##0_-;_-* &quot;-&quot;??_-;_-@_-"/>
    <numFmt numFmtId="168" formatCode="dd\-mm\-yyyy"/>
    <numFmt numFmtId="169" formatCode="yyyy\-mmm\-dd"/>
  </numFmts>
  <fonts count="52">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14"/>
      <color rgb="FF0070C0"/>
      <name val="Calibri"/>
      <family val="2"/>
      <scheme val="minor"/>
    </font>
    <font>
      <b/>
      <sz val="14"/>
      <color rgb="FFFF0000"/>
      <name val="Calibri"/>
      <family val="2"/>
      <scheme val="minor"/>
    </font>
    <font>
      <b/>
      <sz val="16"/>
      <color theme="1"/>
      <name val="Calibri"/>
      <family val="2"/>
      <scheme val="minor"/>
    </font>
    <font>
      <b/>
      <sz val="18"/>
      <color theme="1"/>
      <name val="Calibri"/>
      <family val="2"/>
      <scheme val="minor"/>
    </font>
    <font>
      <b/>
      <sz val="20"/>
      <color theme="1"/>
      <name val="Calibri"/>
      <family val="2"/>
      <scheme val="minor"/>
    </font>
    <font>
      <b/>
      <sz val="14"/>
      <color theme="0"/>
      <name val="Calibri"/>
      <family val="2"/>
      <scheme val="minor"/>
    </font>
    <font>
      <b/>
      <sz val="22"/>
      <color theme="1"/>
      <name val="Calibri"/>
      <family val="2"/>
      <scheme val="minor"/>
    </font>
    <font>
      <b/>
      <sz val="16"/>
      <color theme="0"/>
      <name val="Calibri"/>
      <family val="2"/>
      <scheme val="minor"/>
    </font>
    <font>
      <b/>
      <sz val="20"/>
      <color theme="0"/>
      <name val="Calibri"/>
      <family val="2"/>
      <scheme val="minor"/>
    </font>
    <font>
      <sz val="14"/>
      <color theme="1"/>
      <name val="Calibri"/>
      <family val="2"/>
      <scheme val="minor"/>
    </font>
    <font>
      <b/>
      <sz val="24"/>
      <color theme="1"/>
      <name val="Calibri"/>
      <family val="2"/>
      <scheme val="minor"/>
    </font>
    <font>
      <b/>
      <i/>
      <sz val="14"/>
      <color theme="0"/>
      <name val="Calibri"/>
      <family val="2"/>
      <scheme val="minor"/>
    </font>
    <font>
      <b/>
      <sz val="21"/>
      <color rgb="FF202124"/>
      <name val="Inherit"/>
    </font>
    <font>
      <b/>
      <sz val="20"/>
      <color rgb="FFC00000"/>
      <name val="Calibri"/>
      <family val="2"/>
      <scheme val="minor"/>
    </font>
    <font>
      <sz val="11"/>
      <color rgb="FFC00000"/>
      <name val="Calibri"/>
      <family val="2"/>
      <scheme val="minor"/>
    </font>
    <font>
      <b/>
      <sz val="18"/>
      <color rgb="FFC00000"/>
      <name val="Calibri"/>
      <family val="2"/>
      <scheme val="minor"/>
    </font>
    <font>
      <sz val="18"/>
      <color theme="1"/>
      <name val="Calibri"/>
      <family val="2"/>
      <scheme val="minor"/>
    </font>
    <font>
      <b/>
      <sz val="12"/>
      <color theme="1"/>
      <name val="Calibri"/>
      <family val="2"/>
      <scheme val="minor"/>
    </font>
    <font>
      <b/>
      <sz val="11"/>
      <color theme="0"/>
      <name val="Calibri"/>
      <family val="2"/>
      <scheme val="minor"/>
    </font>
    <font>
      <b/>
      <sz val="26"/>
      <color theme="1"/>
      <name val="Calibri"/>
      <family val="2"/>
      <scheme val="minor"/>
    </font>
    <font>
      <sz val="10"/>
      <color rgb="FF374151"/>
      <name val="Segoe UI"/>
      <family val="2"/>
    </font>
    <font>
      <b/>
      <sz val="26"/>
      <color rgb="FFC00000"/>
      <name val="Calibri"/>
      <family val="2"/>
      <scheme val="minor"/>
    </font>
    <font>
      <sz val="10"/>
      <color rgb="FF374151"/>
      <name val="Segoe UI"/>
      <family val="2"/>
    </font>
    <font>
      <b/>
      <sz val="10"/>
      <color theme="0"/>
      <name val="Segoe UI"/>
      <family val="2"/>
    </font>
    <font>
      <b/>
      <sz val="20"/>
      <color rgb="FFFF0000"/>
      <name val="Calibri"/>
      <family val="2"/>
      <scheme val="minor"/>
    </font>
    <font>
      <b/>
      <sz val="22"/>
      <color rgb="FFFF0000"/>
      <name val="Calibri"/>
      <family val="2"/>
      <scheme val="minor"/>
    </font>
    <font>
      <b/>
      <sz val="10"/>
      <color rgb="FF374151"/>
      <name val="Segoe UI"/>
      <family val="2"/>
    </font>
    <font>
      <b/>
      <sz val="12"/>
      <color theme="0"/>
      <name val="Calibri"/>
      <family val="2"/>
      <scheme val="minor"/>
    </font>
    <font>
      <sz val="11"/>
      <color theme="0"/>
      <name val="Calibri"/>
      <family val="2"/>
      <scheme val="minor"/>
    </font>
    <font>
      <sz val="9.6"/>
      <color theme="1"/>
      <name val="Segoe UI"/>
      <family val="2"/>
    </font>
    <font>
      <sz val="9.6"/>
      <color theme="1"/>
      <name val="Segoe UI"/>
      <family val="2"/>
    </font>
    <font>
      <sz val="16"/>
      <color theme="1"/>
      <name val="Calibri"/>
      <family val="2"/>
      <scheme val="minor"/>
    </font>
    <font>
      <sz val="28"/>
      <color rgb="FFFF0000"/>
      <name val="Calibri"/>
      <family val="2"/>
      <scheme val="minor"/>
    </font>
    <font>
      <sz val="20"/>
      <color theme="1"/>
      <name val="Calibri"/>
      <family val="2"/>
      <scheme val="minor"/>
    </font>
    <font>
      <b/>
      <sz val="24"/>
      <color rgb="FFFF0000"/>
      <name val="Calibri"/>
      <family val="2"/>
      <scheme val="minor"/>
    </font>
    <font>
      <b/>
      <sz val="18"/>
      <color rgb="FFFF0000"/>
      <name val="Calibri"/>
      <family val="2"/>
      <scheme val="minor"/>
    </font>
    <font>
      <b/>
      <sz val="36"/>
      <color theme="0"/>
      <name val="Amasis MT Pro Black"/>
      <family val="1"/>
    </font>
    <font>
      <sz val="22"/>
      <color theme="1"/>
      <name val="Calibri"/>
      <family val="2"/>
      <scheme val="minor"/>
    </font>
    <font>
      <sz val="24"/>
      <color theme="1"/>
      <name val="Calibri"/>
      <family val="2"/>
      <scheme val="minor"/>
    </font>
    <font>
      <sz val="10"/>
      <color rgb="FF0D0D0D"/>
      <name val="Segoe UI"/>
      <family val="2"/>
    </font>
    <font>
      <b/>
      <sz val="10"/>
      <color rgb="FF0D0D0D"/>
      <name val="Segoe UI"/>
      <family val="2"/>
    </font>
    <font>
      <sz val="18"/>
      <color rgb="FFFF0000"/>
      <name val="Calibri"/>
      <family val="2"/>
      <scheme val="minor"/>
    </font>
    <font>
      <b/>
      <sz val="16"/>
      <color rgb="FF0D0D0D"/>
      <name val="Courier New"/>
      <family val="3"/>
    </font>
    <font>
      <b/>
      <sz val="22"/>
      <color theme="0"/>
      <name val="Amasis MT Pro Black"/>
      <family val="1"/>
    </font>
    <font>
      <b/>
      <sz val="12"/>
      <color theme="0"/>
      <name val="ADLaM Display"/>
    </font>
    <font>
      <sz val="36"/>
      <color rgb="FFFF0000"/>
      <name val="Calibri"/>
      <family val="2"/>
      <scheme val="minor"/>
    </font>
    <font>
      <sz val="10"/>
      <color theme="1"/>
      <name val="Segoe UI"/>
      <family val="2"/>
    </font>
    <font>
      <sz val="26"/>
      <color theme="1"/>
      <name val="Calibri"/>
      <family val="2"/>
      <scheme val="minor"/>
    </font>
  </fonts>
  <fills count="17">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1"/>
        <bgColor indexed="64"/>
      </patternFill>
    </fill>
    <fill>
      <patternFill patternType="solid">
        <fgColor rgb="FF92D050"/>
        <bgColor indexed="64"/>
      </patternFill>
    </fill>
    <fill>
      <patternFill patternType="solid">
        <fgColor rgb="FFFFC000"/>
        <bgColor indexed="64"/>
      </patternFill>
    </fill>
    <fill>
      <patternFill patternType="solid">
        <fgColor theme="9" tint="0.79998168889431442"/>
        <bgColor indexed="64"/>
      </patternFill>
    </fill>
    <fill>
      <patternFill patternType="solid">
        <fgColor rgb="FFFFCCFF"/>
        <bgColor indexed="64"/>
      </patternFill>
    </fill>
    <fill>
      <patternFill patternType="solid">
        <fgColor rgb="FFCCFF99"/>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66FFFF"/>
        <bgColor indexed="64"/>
      </patternFill>
    </fill>
    <fill>
      <patternFill patternType="solid">
        <fgColor rgb="FF7030A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top/>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30">
    <xf numFmtId="0" fontId="0" fillId="0" borderId="0" xfId="0"/>
    <xf numFmtId="0" fontId="0" fillId="0" borderId="1" xfId="0" applyBorder="1"/>
    <xf numFmtId="0" fontId="3" fillId="0" borderId="1" xfId="0" applyFont="1" applyBorder="1"/>
    <xf numFmtId="0" fontId="3" fillId="0" borderId="0" xfId="0" applyFont="1"/>
    <xf numFmtId="0" fontId="0" fillId="2" borderId="0" xfId="0" applyFill="1"/>
    <xf numFmtId="0" fontId="8" fillId="2" borderId="1" xfId="0" applyFont="1" applyFill="1" applyBorder="1"/>
    <xf numFmtId="0" fontId="10" fillId="2" borderId="1" xfId="0" applyFont="1" applyFill="1" applyBorder="1"/>
    <xf numFmtId="0" fontId="7" fillId="2" borderId="0" xfId="0" applyFont="1" applyFill="1"/>
    <xf numFmtId="164" fontId="0" fillId="0" borderId="0" xfId="1" applyFont="1"/>
    <xf numFmtId="164" fontId="13" fillId="0" borderId="1" xfId="1" applyFont="1" applyBorder="1"/>
    <xf numFmtId="165" fontId="0" fillId="0" borderId="0" xfId="0" applyNumberFormat="1"/>
    <xf numFmtId="165" fontId="13" fillId="0" borderId="1" xfId="1" applyNumberFormat="1" applyFont="1" applyBorder="1"/>
    <xf numFmtId="165" fontId="0" fillId="0" borderId="1" xfId="0" applyNumberFormat="1" applyBorder="1"/>
    <xf numFmtId="164" fontId="3" fillId="0" borderId="1" xfId="1" applyFont="1" applyBorder="1"/>
    <xf numFmtId="0" fontId="8" fillId="0" borderId="0" xfId="0" applyFont="1" applyAlignment="1">
      <alignment horizontal="center"/>
    </xf>
    <xf numFmtId="0" fontId="0" fillId="0" borderId="0" xfId="0" applyAlignment="1">
      <alignment horizontal="center"/>
    </xf>
    <xf numFmtId="0" fontId="3" fillId="2" borderId="0" xfId="0" applyFont="1" applyFill="1"/>
    <xf numFmtId="0" fontId="2" fillId="2" borderId="0" xfId="0" applyFont="1" applyFill="1"/>
    <xf numFmtId="0" fontId="8" fillId="2" borderId="0" xfId="0" applyFont="1" applyFill="1"/>
    <xf numFmtId="0" fontId="8" fillId="0" borderId="1" xfId="0" applyFont="1" applyBorder="1"/>
    <xf numFmtId="0" fontId="8" fillId="0" borderId="1" xfId="0" applyFont="1" applyBorder="1" applyAlignment="1">
      <alignment horizontal="center"/>
    </xf>
    <xf numFmtId="43" fontId="8" fillId="3" borderId="1" xfId="3" applyFont="1" applyFill="1" applyBorder="1"/>
    <xf numFmtId="0" fontId="8" fillId="3" borderId="1" xfId="0" applyFont="1" applyFill="1" applyBorder="1" applyAlignment="1">
      <alignment horizontal="center"/>
    </xf>
    <xf numFmtId="0" fontId="8" fillId="3" borderId="1" xfId="0" applyFont="1" applyFill="1" applyBorder="1"/>
    <xf numFmtId="0" fontId="0" fillId="2" borderId="0" xfId="0" applyFill="1" applyAlignment="1">
      <alignment horizontal="center"/>
    </xf>
    <xf numFmtId="0" fontId="16" fillId="2" borderId="0" xfId="0" applyFont="1" applyFill="1" applyAlignment="1">
      <alignment horizontal="left" vertical="center"/>
    </xf>
    <xf numFmtId="0" fontId="8" fillId="2" borderId="0" xfId="0" applyFont="1" applyFill="1" applyAlignment="1">
      <alignment horizontal="center"/>
    </xf>
    <xf numFmtId="0" fontId="17" fillId="2" borderId="0" xfId="0" applyFont="1" applyFill="1"/>
    <xf numFmtId="164" fontId="0" fillId="2" borderId="0" xfId="1" applyFont="1" applyFill="1"/>
    <xf numFmtId="0" fontId="18" fillId="2" borderId="0" xfId="0" applyFont="1" applyFill="1"/>
    <xf numFmtId="0" fontId="6" fillId="2" borderId="0" xfId="0" applyFont="1" applyFill="1"/>
    <xf numFmtId="0" fontId="14" fillId="2" borderId="0" xfId="0" applyFont="1" applyFill="1"/>
    <xf numFmtId="0" fontId="23" fillId="7" borderId="11" xfId="0" applyFont="1" applyFill="1" applyBorder="1" applyAlignment="1">
      <alignment horizontal="center"/>
    </xf>
    <xf numFmtId="0" fontId="26" fillId="0" borderId="0" xfId="0" applyFont="1" applyAlignment="1">
      <alignment vertical="center"/>
    </xf>
    <xf numFmtId="0" fontId="24" fillId="0" borderId="0" xfId="0" applyFont="1" applyAlignment="1">
      <alignment vertical="center"/>
    </xf>
    <xf numFmtId="0" fontId="0" fillId="0" borderId="0" xfId="0" applyAlignment="1">
      <alignment horizontal="left" vertical="center" indent="1"/>
    </xf>
    <xf numFmtId="0" fontId="26" fillId="0" borderId="0" xfId="0" applyFont="1" applyAlignment="1">
      <alignment horizontal="left" vertical="center" indent="1"/>
    </xf>
    <xf numFmtId="164" fontId="6" fillId="0" borderId="0" xfId="1" applyFont="1"/>
    <xf numFmtId="0" fontId="28" fillId="2" borderId="0" xfId="0" applyFont="1" applyFill="1" applyAlignment="1">
      <alignment horizontal="center"/>
    </xf>
    <xf numFmtId="9" fontId="6" fillId="0" borderId="1" xfId="2" applyFont="1" applyBorder="1" applyAlignment="1">
      <alignment horizontal="center"/>
    </xf>
    <xf numFmtId="165" fontId="23" fillId="0" borderId="0" xfId="0" applyNumberFormat="1" applyFont="1"/>
    <xf numFmtId="0" fontId="0" fillId="0" borderId="1" xfId="0" applyBorder="1" applyAlignment="1">
      <alignment horizontal="center"/>
    </xf>
    <xf numFmtId="164" fontId="7" fillId="2" borderId="0" xfId="1" applyFont="1" applyFill="1"/>
    <xf numFmtId="0" fontId="28" fillId="0" borderId="1" xfId="0" applyFont="1" applyBorder="1" applyAlignment="1">
      <alignment horizontal="center"/>
    </xf>
    <xf numFmtId="0" fontId="0" fillId="2" borderId="1" xfId="0" applyFill="1" applyBorder="1"/>
    <xf numFmtId="0" fontId="2" fillId="0" borderId="0" xfId="0" applyFont="1"/>
    <xf numFmtId="0" fontId="27" fillId="5" borderId="0" xfId="0" applyFont="1" applyFill="1" applyAlignment="1">
      <alignment vertical="center"/>
    </xf>
    <xf numFmtId="0" fontId="22" fillId="5" borderId="0" xfId="0" applyFont="1" applyFill="1"/>
    <xf numFmtId="0" fontId="31" fillId="5" borderId="0" xfId="0" applyFont="1" applyFill="1"/>
    <xf numFmtId="0" fontId="31" fillId="2" borderId="0" xfId="0" applyFont="1" applyFill="1"/>
    <xf numFmtId="0" fontId="31" fillId="5" borderId="0" xfId="0" applyFont="1" applyFill="1" applyAlignment="1">
      <alignment vertical="center"/>
    </xf>
    <xf numFmtId="0" fontId="31" fillId="5" borderId="0" xfId="0" applyFont="1" applyFill="1" applyAlignment="1">
      <alignment horizontal="left" vertical="center"/>
    </xf>
    <xf numFmtId="164" fontId="0" fillId="2" borderId="1" xfId="1" applyFont="1" applyFill="1" applyBorder="1"/>
    <xf numFmtId="0" fontId="0" fillId="2" borderId="1" xfId="0" applyFill="1" applyBorder="1" applyAlignment="1">
      <alignment horizontal="center"/>
    </xf>
    <xf numFmtId="6" fontId="0" fillId="2" borderId="1" xfId="0" applyNumberFormat="1" applyFill="1" applyBorder="1" applyAlignment="1">
      <alignment horizontal="center"/>
    </xf>
    <xf numFmtId="6" fontId="0" fillId="0" borderId="1" xfId="0" applyNumberFormat="1" applyBorder="1" applyAlignment="1">
      <alignment horizontal="center"/>
    </xf>
    <xf numFmtId="0" fontId="0" fillId="9" borderId="1" xfId="0" applyFill="1" applyBorder="1"/>
    <xf numFmtId="0" fontId="10" fillId="2" borderId="0" xfId="0" applyFont="1" applyFill="1"/>
    <xf numFmtId="0" fontId="0" fillId="6" borderId="1" xfId="0" applyFill="1" applyBorder="1" applyAlignment="1">
      <alignment horizontal="center"/>
    </xf>
    <xf numFmtId="0" fontId="0" fillId="6" borderId="1" xfId="0" applyFill="1" applyBorder="1"/>
    <xf numFmtId="0" fontId="34" fillId="2" borderId="1" xfId="0" applyFont="1" applyFill="1" applyBorder="1" applyAlignment="1">
      <alignment vertical="center" wrapText="1"/>
    </xf>
    <xf numFmtId="0" fontId="2" fillId="2" borderId="1" xfId="0" applyFont="1" applyFill="1" applyBorder="1"/>
    <xf numFmtId="43" fontId="0" fillId="2" borderId="1" xfId="0" applyNumberFormat="1" applyFill="1" applyBorder="1"/>
    <xf numFmtId="166" fontId="0" fillId="2" borderId="1" xfId="0" applyNumberFormat="1" applyFill="1" applyBorder="1"/>
    <xf numFmtId="164" fontId="2" fillId="2" borderId="15" xfId="0" applyNumberFormat="1" applyFont="1" applyFill="1" applyBorder="1"/>
    <xf numFmtId="43" fontId="0" fillId="2" borderId="0" xfId="0" applyNumberFormat="1" applyFill="1"/>
    <xf numFmtId="164" fontId="2" fillId="2" borderId="0" xfId="1" applyFont="1" applyFill="1"/>
    <xf numFmtId="0" fontId="8" fillId="0" borderId="0" xfId="0" applyFont="1"/>
    <xf numFmtId="0" fontId="30" fillId="0" borderId="0" xfId="0" applyFont="1" applyAlignment="1">
      <alignment horizontal="left" vertical="center"/>
    </xf>
    <xf numFmtId="164" fontId="0" fillId="0" borderId="1" xfId="1" applyFont="1" applyBorder="1"/>
    <xf numFmtId="0" fontId="3" fillId="0" borderId="1" xfId="0" applyFont="1" applyBorder="1" applyAlignment="1">
      <alignment horizontal="center"/>
    </xf>
    <xf numFmtId="6" fontId="0" fillId="2" borderId="1" xfId="0" applyNumberFormat="1" applyFill="1" applyBorder="1"/>
    <xf numFmtId="3" fontId="0" fillId="2" borderId="0" xfId="0" quotePrefix="1" applyNumberFormat="1" applyFill="1"/>
    <xf numFmtId="0" fontId="0" fillId="2" borderId="0" xfId="0" quotePrefix="1" applyFill="1"/>
    <xf numFmtId="167" fontId="0" fillId="2" borderId="1" xfId="1" applyNumberFormat="1" applyFont="1" applyFill="1" applyBorder="1" applyAlignment="1">
      <alignment horizontal="center"/>
    </xf>
    <xf numFmtId="167" fontId="0" fillId="2" borderId="1" xfId="0" applyNumberFormat="1" applyFill="1" applyBorder="1" applyAlignment="1">
      <alignment horizontal="center"/>
    </xf>
    <xf numFmtId="9" fontId="0" fillId="2" borderId="1" xfId="0" applyNumberFormat="1" applyFill="1" applyBorder="1"/>
    <xf numFmtId="9" fontId="0" fillId="2" borderId="1" xfId="2" applyFont="1" applyFill="1" applyBorder="1"/>
    <xf numFmtId="0" fontId="3" fillId="2" borderId="1" xfId="0" applyFont="1" applyFill="1" applyBorder="1"/>
    <xf numFmtId="0" fontId="10" fillId="2" borderId="1" xfId="0" applyFont="1" applyFill="1" applyBorder="1" applyAlignment="1">
      <alignment horizontal="center"/>
    </xf>
    <xf numFmtId="0" fontId="8" fillId="2" borderId="1" xfId="0" applyFont="1" applyFill="1" applyBorder="1" applyAlignment="1">
      <alignment horizontal="center"/>
    </xf>
    <xf numFmtId="0" fontId="36" fillId="2" borderId="0" xfId="0" applyFont="1" applyFill="1"/>
    <xf numFmtId="0" fontId="25" fillId="7" borderId="11" xfId="0" applyFont="1" applyFill="1" applyBorder="1" applyAlignment="1">
      <alignment horizontal="center"/>
    </xf>
    <xf numFmtId="0" fontId="0" fillId="6" borderId="0" xfId="0" applyFill="1"/>
    <xf numFmtId="9" fontId="2" fillId="6" borderId="0" xfId="0" applyNumberFormat="1" applyFont="1" applyFill="1"/>
    <xf numFmtId="164" fontId="0" fillId="2" borderId="1" xfId="1" applyFont="1" applyFill="1" applyBorder="1" applyAlignment="1">
      <alignment horizontal="center"/>
    </xf>
    <xf numFmtId="43" fontId="8" fillId="2" borderId="1" xfId="3" applyFont="1" applyFill="1" applyBorder="1"/>
    <xf numFmtId="16" fontId="0" fillId="2" borderId="1" xfId="0" quotePrefix="1" applyNumberFormat="1" applyFill="1" applyBorder="1"/>
    <xf numFmtId="0" fontId="39" fillId="2" borderId="0" xfId="0" applyFont="1" applyFill="1"/>
    <xf numFmtId="0" fontId="0" fillId="11" borderId="0" xfId="0" applyFill="1"/>
    <xf numFmtId="164" fontId="20" fillId="0" borderId="0" xfId="1" applyFont="1"/>
    <xf numFmtId="0" fontId="40" fillId="11" borderId="0" xfId="0" applyFont="1" applyFill="1"/>
    <xf numFmtId="0" fontId="31" fillId="11" borderId="0" xfId="0" applyFont="1" applyFill="1"/>
    <xf numFmtId="0" fontId="9" fillId="11" borderId="0" xfId="0" applyFont="1" applyFill="1"/>
    <xf numFmtId="0" fontId="9" fillId="11" borderId="1" xfId="0" applyFont="1" applyFill="1" applyBorder="1" applyAlignment="1">
      <alignment horizontal="center"/>
    </xf>
    <xf numFmtId="0" fontId="33" fillId="11" borderId="1" xfId="0" applyFont="1" applyFill="1" applyBorder="1" applyAlignment="1">
      <alignment horizontal="center" wrapText="1"/>
    </xf>
    <xf numFmtId="0" fontId="22" fillId="11" borderId="1" xfId="0" applyFont="1" applyFill="1" applyBorder="1"/>
    <xf numFmtId="0" fontId="22" fillId="11" borderId="1" xfId="0" applyFont="1" applyFill="1" applyBorder="1" applyAlignment="1">
      <alignment horizontal="center"/>
    </xf>
    <xf numFmtId="0" fontId="32" fillId="11" borderId="1" xfId="0" applyFont="1" applyFill="1" applyBorder="1" applyAlignment="1">
      <alignment horizontal="center"/>
    </xf>
    <xf numFmtId="0" fontId="5" fillId="0" borderId="1" xfId="0" applyFont="1" applyBorder="1" applyAlignment="1">
      <alignment horizontal="center"/>
    </xf>
    <xf numFmtId="168" fontId="3" fillId="0" borderId="1" xfId="0" applyNumberFormat="1" applyFont="1" applyBorder="1" applyAlignment="1">
      <alignment horizontal="center"/>
    </xf>
    <xf numFmtId="0" fontId="22" fillId="11" borderId="0" xfId="0" applyFont="1" applyFill="1"/>
    <xf numFmtId="164" fontId="13" fillId="2" borderId="1" xfId="1" applyFont="1" applyFill="1" applyBorder="1"/>
    <xf numFmtId="0" fontId="15" fillId="11" borderId="1" xfId="0" applyFont="1" applyFill="1" applyBorder="1" applyAlignment="1">
      <alignment horizontal="center"/>
    </xf>
    <xf numFmtId="164" fontId="15" fillId="11" borderId="1" xfId="1" applyFont="1" applyFill="1" applyBorder="1" applyAlignment="1">
      <alignment horizontal="center"/>
    </xf>
    <xf numFmtId="0" fontId="12" fillId="11" borderId="1" xfId="0" applyFont="1" applyFill="1" applyBorder="1"/>
    <xf numFmtId="0" fontId="12" fillId="11" borderId="1" xfId="0" applyFont="1" applyFill="1" applyBorder="1" applyAlignment="1">
      <alignment horizontal="center"/>
    </xf>
    <xf numFmtId="0" fontId="7" fillId="11" borderId="0" xfId="0" applyFont="1" applyFill="1"/>
    <xf numFmtId="0" fontId="21" fillId="11" borderId="0" xfId="0" applyFont="1" applyFill="1" applyAlignment="1">
      <alignment horizontal="center"/>
    </xf>
    <xf numFmtId="0" fontId="0" fillId="10" borderId="1" xfId="0" applyFill="1" applyBorder="1"/>
    <xf numFmtId="0" fontId="8" fillId="10" borderId="1" xfId="0" applyFont="1" applyFill="1" applyBorder="1"/>
    <xf numFmtId="0" fontId="12" fillId="11" borderId="1" xfId="0" applyFont="1" applyFill="1" applyBorder="1" applyAlignment="1">
      <alignment horizontal="center" wrapText="1"/>
    </xf>
    <xf numFmtId="0" fontId="8" fillId="10" borderId="1" xfId="0" applyFont="1" applyFill="1" applyBorder="1" applyAlignment="1">
      <alignment horizontal="center"/>
    </xf>
    <xf numFmtId="0" fontId="8" fillId="10" borderId="11" xfId="0" applyFont="1" applyFill="1" applyBorder="1" applyAlignment="1">
      <alignment horizontal="center"/>
    </xf>
    <xf numFmtId="0" fontId="11" fillId="11" borderId="1" xfId="0" applyFont="1" applyFill="1" applyBorder="1" applyAlignment="1">
      <alignment horizontal="center"/>
    </xf>
    <xf numFmtId="0" fontId="22" fillId="11" borderId="1" xfId="0" applyFont="1" applyFill="1" applyBorder="1" applyAlignment="1">
      <alignment horizontal="center" wrapText="1"/>
    </xf>
    <xf numFmtId="0" fontId="22" fillId="11" borderId="1" xfId="0" applyFont="1" applyFill="1" applyBorder="1" applyAlignment="1">
      <alignment horizontal="center" vertical="center"/>
    </xf>
    <xf numFmtId="0" fontId="22" fillId="11" borderId="1" xfId="0" applyFont="1" applyFill="1" applyBorder="1" applyAlignment="1">
      <alignment horizontal="center" vertical="center" wrapText="1"/>
    </xf>
    <xf numFmtId="165" fontId="15" fillId="11" borderId="1" xfId="0" applyNumberFormat="1" applyFont="1" applyFill="1" applyBorder="1" applyAlignment="1">
      <alignment horizontal="center"/>
    </xf>
    <xf numFmtId="164" fontId="22" fillId="11" borderId="1" xfId="1" applyFont="1" applyFill="1" applyBorder="1" applyAlignment="1">
      <alignment horizontal="center"/>
    </xf>
    <xf numFmtId="164" fontId="22" fillId="11" borderId="1" xfId="1" applyFont="1" applyFill="1" applyBorder="1" applyAlignment="1">
      <alignment horizontal="center" vertical="center"/>
    </xf>
    <xf numFmtId="164" fontId="22" fillId="11" borderId="1" xfId="1" applyFont="1" applyFill="1" applyBorder="1" applyAlignment="1">
      <alignment vertical="center"/>
    </xf>
    <xf numFmtId="0" fontId="22" fillId="11" borderId="1" xfId="0" applyFont="1" applyFill="1" applyBorder="1" applyAlignment="1">
      <alignment vertical="center"/>
    </xf>
    <xf numFmtId="165" fontId="22" fillId="11" borderId="1" xfId="0" applyNumberFormat="1" applyFont="1" applyFill="1" applyBorder="1" applyAlignment="1">
      <alignment vertical="center"/>
    </xf>
    <xf numFmtId="165" fontId="22" fillId="11" borderId="1" xfId="0" applyNumberFormat="1" applyFont="1" applyFill="1" applyBorder="1"/>
    <xf numFmtId="164" fontId="22" fillId="11" borderId="1" xfId="1" applyFont="1" applyFill="1" applyBorder="1"/>
    <xf numFmtId="0" fontId="7" fillId="2" borderId="1" xfId="0" applyFont="1" applyFill="1" applyBorder="1"/>
    <xf numFmtId="0" fontId="19" fillId="2" borderId="1" xfId="0" applyFont="1" applyFill="1" applyBorder="1" applyAlignment="1">
      <alignment horizontal="center"/>
    </xf>
    <xf numFmtId="0" fontId="32" fillId="11" borderId="1" xfId="0" applyFont="1" applyFill="1" applyBorder="1" applyAlignment="1">
      <alignment horizontal="center" wrapText="1"/>
    </xf>
    <xf numFmtId="0" fontId="0" fillId="10" borderId="0" xfId="0" applyFill="1"/>
    <xf numFmtId="169" fontId="0" fillId="2" borderId="0" xfId="0" applyNumberFormat="1" applyFill="1"/>
    <xf numFmtId="0" fontId="3" fillId="12" borderId="1" xfId="0" applyFont="1" applyFill="1" applyBorder="1" applyAlignment="1">
      <alignment horizontal="center"/>
    </xf>
    <xf numFmtId="9" fontId="0" fillId="0" borderId="1" xfId="0" applyNumberFormat="1" applyBorder="1"/>
    <xf numFmtId="0" fontId="10" fillId="0" borderId="0" xfId="0" applyFont="1"/>
    <xf numFmtId="9" fontId="41" fillId="0" borderId="1" xfId="0" applyNumberFormat="1" applyFont="1" applyBorder="1" applyAlignment="1">
      <alignment horizontal="center"/>
    </xf>
    <xf numFmtId="164" fontId="2" fillId="0" borderId="0" xfId="1" applyFont="1"/>
    <xf numFmtId="6" fontId="0" fillId="2" borderId="0" xfId="0" applyNumberFormat="1" applyFill="1"/>
    <xf numFmtId="0" fontId="42" fillId="0" borderId="0" xfId="0" applyFont="1"/>
    <xf numFmtId="0" fontId="35" fillId="0" borderId="0" xfId="0" applyFont="1"/>
    <xf numFmtId="0" fontId="43" fillId="0" borderId="0" xfId="0" applyFont="1" applyAlignment="1">
      <alignment vertical="center"/>
    </xf>
    <xf numFmtId="0" fontId="44" fillId="0" borderId="0" xfId="0" applyFont="1" applyAlignment="1">
      <alignment horizontal="left" vertical="center" indent="1"/>
    </xf>
    <xf numFmtId="0" fontId="44" fillId="0" borderId="0" xfId="0" applyFont="1" applyAlignment="1">
      <alignment vertical="center"/>
    </xf>
    <xf numFmtId="0" fontId="46" fillId="6" borderId="11" xfId="0" applyFont="1" applyFill="1" applyBorder="1" applyAlignment="1">
      <alignment horizontal="center" vertical="center"/>
    </xf>
    <xf numFmtId="0" fontId="41" fillId="11" borderId="0" xfId="0" applyFont="1" applyFill="1"/>
    <xf numFmtId="0" fontId="47" fillId="11" borderId="0" xfId="0" applyFont="1" applyFill="1"/>
    <xf numFmtId="0" fontId="48" fillId="11" borderId="0" xfId="0" applyFont="1" applyFill="1"/>
    <xf numFmtId="0" fontId="48" fillId="11" borderId="0" xfId="0" applyFont="1" applyFill="1" applyAlignment="1">
      <alignment horizontal="right"/>
    </xf>
    <xf numFmtId="164" fontId="10" fillId="2" borderId="1" xfId="1" applyFont="1" applyFill="1" applyBorder="1"/>
    <xf numFmtId="0" fontId="10" fillId="14" borderId="1" xfId="0" applyFont="1" applyFill="1" applyBorder="1" applyAlignment="1">
      <alignment horizontal="center"/>
    </xf>
    <xf numFmtId="9" fontId="10" fillId="14" borderId="1" xfId="0" applyNumberFormat="1" applyFont="1" applyFill="1" applyBorder="1"/>
    <xf numFmtId="0" fontId="3" fillId="14" borderId="1" xfId="0" applyFont="1" applyFill="1" applyBorder="1" applyAlignment="1">
      <alignment horizontal="center"/>
    </xf>
    <xf numFmtId="164" fontId="50" fillId="14" borderId="1" xfId="1" applyFont="1" applyFill="1" applyBorder="1" applyAlignment="1">
      <alignment vertical="center" wrapText="1"/>
    </xf>
    <xf numFmtId="0" fontId="5" fillId="9" borderId="1" xfId="0" applyFont="1" applyFill="1" applyBorder="1" applyAlignment="1">
      <alignment horizontal="center"/>
    </xf>
    <xf numFmtId="0" fontId="4" fillId="15" borderId="1" xfId="0" applyFont="1" applyFill="1" applyBorder="1" applyAlignment="1">
      <alignment horizontal="center"/>
    </xf>
    <xf numFmtId="0" fontId="5" fillId="10" borderId="1" xfId="0" applyFont="1" applyFill="1" applyBorder="1" applyAlignment="1">
      <alignment horizontal="center"/>
    </xf>
    <xf numFmtId="0" fontId="0" fillId="15" borderId="1" xfId="0" applyFill="1" applyBorder="1"/>
    <xf numFmtId="164" fontId="0" fillId="10" borderId="1" xfId="1" applyFont="1" applyFill="1" applyBorder="1"/>
    <xf numFmtId="0" fontId="0" fillId="15" borderId="1" xfId="0" applyFill="1" applyBorder="1" applyAlignment="1">
      <alignment horizontal="center"/>
    </xf>
    <xf numFmtId="0" fontId="2" fillId="10" borderId="0" xfId="0" applyFont="1" applyFill="1"/>
    <xf numFmtId="9" fontId="0" fillId="10" borderId="1" xfId="0" applyNumberFormat="1" applyFill="1" applyBorder="1"/>
    <xf numFmtId="164" fontId="0" fillId="9" borderId="1" xfId="1" applyFont="1" applyFill="1" applyBorder="1"/>
    <xf numFmtId="164" fontId="3" fillId="6" borderId="1" xfId="1" applyFont="1" applyFill="1" applyBorder="1"/>
    <xf numFmtId="0" fontId="41" fillId="0" borderId="0" xfId="0" applyFont="1"/>
    <xf numFmtId="0" fontId="51" fillId="2" borderId="0" xfId="0" applyFont="1" applyFill="1"/>
    <xf numFmtId="0" fontId="51" fillId="2" borderId="0" xfId="0" applyFont="1" applyFill="1" applyAlignment="1">
      <alignment horizontal="left"/>
    </xf>
    <xf numFmtId="0" fontId="0" fillId="7" borderId="1" xfId="0" applyFill="1" applyBorder="1"/>
    <xf numFmtId="0" fontId="49" fillId="0" borderId="0" xfId="0" applyFont="1" applyAlignment="1">
      <alignment horizontal="center" vertical="center" wrapText="1"/>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xf numFmtId="0" fontId="3" fillId="2" borderId="5" xfId="0" applyFont="1" applyFill="1" applyBorder="1" applyAlignment="1">
      <alignment horizontal="left" wrapText="1"/>
    </xf>
    <xf numFmtId="0" fontId="3" fillId="2" borderId="6" xfId="0" applyFont="1" applyFill="1" applyBorder="1" applyAlignment="1">
      <alignment horizontal="left" wrapText="1"/>
    </xf>
    <xf numFmtId="0" fontId="3" fillId="2" borderId="7" xfId="0" applyFont="1" applyFill="1" applyBorder="1" applyAlignment="1">
      <alignment horizontal="left" wrapText="1"/>
    </xf>
    <xf numFmtId="0" fontId="3" fillId="2" borderId="16" xfId="0" applyFont="1" applyFill="1" applyBorder="1" applyAlignment="1">
      <alignment horizontal="left" wrapText="1"/>
    </xf>
    <xf numFmtId="0" fontId="3" fillId="2" borderId="0" xfId="0" applyFont="1" applyFill="1" applyAlignment="1">
      <alignment horizontal="left" wrapText="1"/>
    </xf>
    <xf numFmtId="0" fontId="3" fillId="2" borderId="17" xfId="0" applyFont="1" applyFill="1" applyBorder="1" applyAlignment="1">
      <alignment horizontal="left" wrapText="1"/>
    </xf>
    <xf numFmtId="0" fontId="3" fillId="2" borderId="8" xfId="0" applyFont="1" applyFill="1" applyBorder="1" applyAlignment="1">
      <alignment horizontal="left" wrapText="1"/>
    </xf>
    <xf numFmtId="0" fontId="3" fillId="2" borderId="9" xfId="0" applyFont="1" applyFill="1" applyBorder="1" applyAlignment="1">
      <alignment horizontal="left" wrapText="1"/>
    </xf>
    <xf numFmtId="0" fontId="3" fillId="2" borderId="10" xfId="0" applyFont="1" applyFill="1" applyBorder="1" applyAlignment="1">
      <alignment horizontal="left" wrapText="1"/>
    </xf>
    <xf numFmtId="0" fontId="0" fillId="4" borderId="5" xfId="0" applyFill="1" applyBorder="1" applyAlignment="1">
      <alignment horizontal="left" vertical="center" wrapText="1"/>
    </xf>
    <xf numFmtId="0" fontId="0" fillId="4" borderId="6" xfId="0" applyFill="1" applyBorder="1" applyAlignment="1">
      <alignment horizontal="left" vertical="center" wrapText="1"/>
    </xf>
    <xf numFmtId="0" fontId="0" fillId="4" borderId="7" xfId="0" applyFill="1" applyBorder="1" applyAlignment="1">
      <alignment horizontal="left" vertical="center" wrapText="1"/>
    </xf>
    <xf numFmtId="0" fontId="0" fillId="4" borderId="8" xfId="0" applyFill="1" applyBorder="1" applyAlignment="1">
      <alignment horizontal="left" vertical="center" wrapText="1"/>
    </xf>
    <xf numFmtId="0" fontId="0" fillId="4" borderId="9" xfId="0" applyFill="1" applyBorder="1" applyAlignment="1">
      <alignment horizontal="left" vertical="center" wrapText="1"/>
    </xf>
    <xf numFmtId="0" fontId="0" fillId="4" borderId="10" xfId="0" applyFill="1" applyBorder="1" applyAlignment="1">
      <alignment horizontal="left" vertical="center" wrapText="1"/>
    </xf>
    <xf numFmtId="0" fontId="2" fillId="0" borderId="0" xfId="0" applyFont="1" applyAlignment="1">
      <alignment horizontal="left"/>
    </xf>
    <xf numFmtId="0" fontId="27" fillId="5" borderId="0" xfId="0" applyFont="1" applyFill="1" applyAlignment="1">
      <alignment horizontal="left" vertical="center"/>
    </xf>
    <xf numFmtId="0" fontId="24" fillId="8" borderId="2" xfId="0" applyFont="1" applyFill="1" applyBorder="1" applyAlignment="1">
      <alignment horizontal="left" vertical="center" wrapText="1"/>
    </xf>
    <xf numFmtId="0" fontId="24" fillId="8" borderId="3" xfId="0" applyFont="1" applyFill="1" applyBorder="1" applyAlignment="1">
      <alignment horizontal="left" vertical="center" wrapText="1"/>
    </xf>
    <xf numFmtId="0" fontId="24" fillId="8" borderId="4" xfId="0" applyFont="1" applyFill="1" applyBorder="1" applyAlignment="1">
      <alignment horizontal="left" vertical="center" wrapText="1"/>
    </xf>
    <xf numFmtId="0" fontId="24" fillId="10" borderId="12" xfId="0" applyFont="1" applyFill="1" applyBorder="1" applyAlignment="1">
      <alignment horizontal="left" vertical="center" wrapText="1"/>
    </xf>
    <xf numFmtId="0" fontId="24" fillId="10" borderId="13" xfId="0" applyFont="1" applyFill="1" applyBorder="1" applyAlignment="1">
      <alignment horizontal="left" vertical="center" wrapText="1"/>
    </xf>
    <xf numFmtId="0" fontId="24" fillId="10" borderId="14" xfId="0" applyFont="1" applyFill="1" applyBorder="1" applyAlignment="1">
      <alignment horizontal="left" vertical="center" wrapText="1"/>
    </xf>
    <xf numFmtId="0" fontId="24" fillId="10" borderId="2" xfId="0" applyFont="1" applyFill="1" applyBorder="1" applyAlignment="1">
      <alignment horizontal="left" vertical="center" wrapText="1"/>
    </xf>
    <xf numFmtId="0" fontId="24" fillId="10" borderId="3" xfId="0" applyFont="1" applyFill="1" applyBorder="1" applyAlignment="1">
      <alignment horizontal="left" vertical="center" wrapText="1"/>
    </xf>
    <xf numFmtId="0" fontId="24" fillId="10" borderId="4" xfId="0" applyFont="1" applyFill="1" applyBorder="1" applyAlignment="1">
      <alignment horizontal="left" vertical="center" wrapText="1"/>
    </xf>
    <xf numFmtId="0" fontId="8" fillId="10" borderId="19" xfId="0" applyFont="1" applyFill="1" applyBorder="1" applyAlignment="1">
      <alignment horizontal="left"/>
    </xf>
    <xf numFmtId="0" fontId="8" fillId="10" borderId="0" xfId="0" applyFont="1" applyFill="1" applyAlignment="1">
      <alignment horizontal="left"/>
    </xf>
    <xf numFmtId="0" fontId="0" fillId="10" borderId="2" xfId="0" applyFill="1" applyBorder="1" applyAlignment="1">
      <alignment horizontal="left" vertical="center" wrapText="1"/>
    </xf>
    <xf numFmtId="0" fontId="0" fillId="10" borderId="3" xfId="0" applyFill="1" applyBorder="1" applyAlignment="1">
      <alignment horizontal="left" vertical="center" wrapText="1"/>
    </xf>
    <xf numFmtId="0" fontId="0" fillId="10" borderId="4" xfId="0" applyFill="1" applyBorder="1" applyAlignment="1">
      <alignment horizontal="left" vertical="center" wrapText="1"/>
    </xf>
    <xf numFmtId="0" fontId="2" fillId="2" borderId="0" xfId="0" applyFont="1" applyFill="1" applyAlignment="1">
      <alignment horizontal="left" wrapText="1"/>
    </xf>
    <xf numFmtId="0" fontId="31" fillId="5" borderId="0" xfId="0" applyFont="1" applyFill="1" applyAlignment="1">
      <alignment horizontal="left" vertical="center"/>
    </xf>
    <xf numFmtId="0" fontId="2" fillId="0" borderId="0" xfId="0" applyFont="1" applyAlignment="1">
      <alignment horizontal="left" wrapText="1"/>
    </xf>
    <xf numFmtId="0" fontId="45" fillId="13" borderId="5" xfId="0" applyFont="1" applyFill="1" applyBorder="1" applyAlignment="1">
      <alignment horizontal="left" wrapText="1"/>
    </xf>
    <xf numFmtId="0" fontId="45" fillId="13" borderId="6" xfId="0" applyFont="1" applyFill="1" applyBorder="1" applyAlignment="1">
      <alignment horizontal="left" wrapText="1"/>
    </xf>
    <xf numFmtId="0" fontId="45" fillId="13" borderId="7" xfId="0" applyFont="1" applyFill="1" applyBorder="1" applyAlignment="1">
      <alignment horizontal="left" wrapText="1"/>
    </xf>
    <xf numFmtId="0" fontId="45" fillId="13" borderId="16" xfId="0" applyFont="1" applyFill="1" applyBorder="1" applyAlignment="1">
      <alignment horizontal="left" wrapText="1"/>
    </xf>
    <xf numFmtId="0" fontId="45" fillId="13" borderId="0" xfId="0" applyFont="1" applyFill="1" applyAlignment="1">
      <alignment horizontal="left" wrapText="1"/>
    </xf>
    <xf numFmtId="0" fontId="45" fillId="13" borderId="17" xfId="0" applyFont="1" applyFill="1" applyBorder="1" applyAlignment="1">
      <alignment horizontal="left" wrapText="1"/>
    </xf>
    <xf numFmtId="0" fontId="45" fillId="13" borderId="8" xfId="0" applyFont="1" applyFill="1" applyBorder="1" applyAlignment="1">
      <alignment horizontal="left" wrapText="1"/>
    </xf>
    <xf numFmtId="0" fontId="45" fillId="13" borderId="9" xfId="0" applyFont="1" applyFill="1" applyBorder="1" applyAlignment="1">
      <alignment horizontal="left" wrapText="1"/>
    </xf>
    <xf numFmtId="0" fontId="45" fillId="13" borderId="10" xfId="0" applyFont="1" applyFill="1" applyBorder="1" applyAlignment="1">
      <alignment horizontal="left" wrapText="1"/>
    </xf>
    <xf numFmtId="0" fontId="45" fillId="8" borderId="5" xfId="0" applyFont="1" applyFill="1" applyBorder="1" applyAlignment="1">
      <alignment horizontal="left" vertical="center" wrapText="1"/>
    </xf>
    <xf numFmtId="0" fontId="45" fillId="8" borderId="6" xfId="0" applyFont="1" applyFill="1" applyBorder="1" applyAlignment="1">
      <alignment horizontal="left" vertical="center" wrapText="1"/>
    </xf>
    <xf numFmtId="0" fontId="45" fillId="8" borderId="7" xfId="0" applyFont="1" applyFill="1" applyBorder="1" applyAlignment="1">
      <alignment horizontal="left" vertical="center" wrapText="1"/>
    </xf>
    <xf numFmtId="0" fontId="45" fillId="8" borderId="16" xfId="0" applyFont="1" applyFill="1" applyBorder="1" applyAlignment="1">
      <alignment horizontal="left" vertical="center" wrapText="1"/>
    </xf>
    <xf numFmtId="0" fontId="45" fillId="8" borderId="0" xfId="0" applyFont="1" applyFill="1" applyAlignment="1">
      <alignment horizontal="left" vertical="center" wrapText="1"/>
    </xf>
    <xf numFmtId="0" fontId="45" fillId="8" borderId="17" xfId="0" applyFont="1" applyFill="1" applyBorder="1" applyAlignment="1">
      <alignment horizontal="left" vertical="center" wrapText="1"/>
    </xf>
    <xf numFmtId="0" fontId="45" fillId="8" borderId="8" xfId="0" applyFont="1" applyFill="1" applyBorder="1" applyAlignment="1">
      <alignment horizontal="left" vertical="center" wrapText="1"/>
    </xf>
    <xf numFmtId="0" fontId="45" fillId="8" borderId="9" xfId="0" applyFont="1" applyFill="1" applyBorder="1" applyAlignment="1">
      <alignment horizontal="left" vertical="center" wrapText="1"/>
    </xf>
    <xf numFmtId="0" fontId="45" fillId="8" borderId="10" xfId="0" applyFont="1" applyFill="1" applyBorder="1" applyAlignment="1">
      <alignment horizontal="left" vertical="center" wrapText="1"/>
    </xf>
    <xf numFmtId="0" fontId="10" fillId="16" borderId="18" xfId="0" applyFont="1" applyFill="1" applyBorder="1"/>
    <xf numFmtId="164" fontId="37" fillId="16" borderId="1" xfId="1" applyFont="1" applyFill="1" applyBorder="1"/>
    <xf numFmtId="0" fontId="0" fillId="16" borderId="0" xfId="0" applyFill="1"/>
    <xf numFmtId="164" fontId="13" fillId="14" borderId="1" xfId="1" applyFont="1" applyFill="1" applyBorder="1"/>
    <xf numFmtId="164" fontId="0" fillId="14" borderId="1" xfId="1" applyFont="1" applyFill="1" applyBorder="1"/>
    <xf numFmtId="0" fontId="2" fillId="14" borderId="0" xfId="0" applyFont="1" applyFill="1"/>
    <xf numFmtId="43" fontId="8" fillId="3" borderId="1" xfId="3" applyFont="1" applyFill="1" applyBorder="1" applyAlignment="1">
      <alignment horizontal="center"/>
    </xf>
    <xf numFmtId="0" fontId="37" fillId="2" borderId="0" xfId="0" applyFont="1" applyFill="1"/>
  </cellXfs>
  <cellStyles count="4">
    <cellStyle name="Comma" xfId="1" builtinId="3"/>
    <cellStyle name="Comma 2" xfId="3" xr:uid="{00000000-0005-0000-0000-000001000000}"/>
    <cellStyle name="Normal" xfId="0" builtinId="0"/>
    <cellStyle name="Percent" xfId="2" builtinId="5"/>
  </cellStyles>
  <dxfs count="1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72F194C6-AC49-445A-B8FF-03BCADFEDFAD}"/>
  </tableStyles>
  <colors>
    <mruColors>
      <color rgb="FFCCFF99"/>
      <color rgb="FFFFCC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3.jpe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0.jpeg"/><Relationship Id="rId4"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4.jpeg"/><Relationship Id="rId4" Type="http://schemas.openxmlformats.org/officeDocument/2006/relationships/image" Target="../media/image3.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1.png"/><Relationship Id="rId5" Type="http://schemas.openxmlformats.org/officeDocument/2006/relationships/image" Target="../media/image17.jpeg"/><Relationship Id="rId4" Type="http://schemas.openxmlformats.org/officeDocument/2006/relationships/image" Target="../media/image3.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8.png"/><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jpeg"/><Relationship Id="rId5" Type="http://schemas.openxmlformats.org/officeDocument/2006/relationships/image" Target="../media/image24.jpe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27.png"/><Relationship Id="rId1" Type="http://schemas.openxmlformats.org/officeDocument/2006/relationships/image" Target="../media/image26.jpeg"/><Relationship Id="rId4" Type="http://schemas.openxmlformats.org/officeDocument/2006/relationships/image" Target="../media/image2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jpg"/><Relationship Id="rId6" Type="http://schemas.openxmlformats.org/officeDocument/2006/relationships/image" Target="../media/image35.jpeg"/><Relationship Id="rId5" Type="http://schemas.openxmlformats.org/officeDocument/2006/relationships/image" Target="../media/image34.jpeg"/><Relationship Id="rId4"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6</xdr:col>
      <xdr:colOff>426720</xdr:colOff>
      <xdr:row>18</xdr:row>
      <xdr:rowOff>68580</xdr:rowOff>
    </xdr:from>
    <xdr:to>
      <xdr:col>10</xdr:col>
      <xdr:colOff>541020</xdr:colOff>
      <xdr:row>23</xdr:row>
      <xdr:rowOff>106680</xdr:rowOff>
    </xdr:to>
    <xdr:pic>
      <xdr:nvPicPr>
        <xdr:cNvPr id="3" name="Picture 2">
          <a:extLst>
            <a:ext uri="{FF2B5EF4-FFF2-40B4-BE49-F238E27FC236}">
              <a16:creationId xmlns:a16="http://schemas.microsoft.com/office/drawing/2014/main" id="{DB843384-F886-952F-B971-96F0EAAE91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84320" y="3360420"/>
          <a:ext cx="2552700"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320040</xdr:colOff>
      <xdr:row>11</xdr:row>
      <xdr:rowOff>30624</xdr:rowOff>
    </xdr:from>
    <xdr:to>
      <xdr:col>3</xdr:col>
      <xdr:colOff>397565</xdr:colOff>
      <xdr:row>26</xdr:row>
      <xdr:rowOff>137159</xdr:rowOff>
    </xdr:to>
    <xdr:pic>
      <xdr:nvPicPr>
        <xdr:cNvPr id="3" name="Picture 2" descr="Relative Cell Reference | The Company Rocks">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040" y="1310784"/>
          <a:ext cx="3680460" cy="428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371621</xdr:colOff>
      <xdr:row>0</xdr:row>
      <xdr:rowOff>117231</xdr:rowOff>
    </xdr:from>
    <xdr:to>
      <xdr:col>1</xdr:col>
      <xdr:colOff>629095</xdr:colOff>
      <xdr:row>2</xdr:row>
      <xdr:rowOff>135244</xdr:rowOff>
    </xdr:to>
    <xdr:pic>
      <xdr:nvPicPr>
        <xdr:cNvPr id="4" name="Picture 3">
          <a:extLst>
            <a:ext uri="{FF2B5EF4-FFF2-40B4-BE49-F238E27FC236}">
              <a16:creationId xmlns:a16="http://schemas.microsoft.com/office/drawing/2014/main" id="{DBCCB18C-73C7-40FD-869C-EB49FC8CB4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1621" y="298939"/>
          <a:ext cx="888609" cy="804987"/>
        </a:xfrm>
        <a:prstGeom prst="rect">
          <a:avLst/>
        </a:prstGeom>
      </xdr:spPr>
    </xdr:pic>
    <xdr:clientData/>
  </xdr:twoCellAnchor>
  <xdr:twoCellAnchor editAs="oneCell">
    <xdr:from>
      <xdr:col>11</xdr:col>
      <xdr:colOff>490331</xdr:colOff>
      <xdr:row>0</xdr:row>
      <xdr:rowOff>79512</xdr:rowOff>
    </xdr:from>
    <xdr:to>
      <xdr:col>11</xdr:col>
      <xdr:colOff>1212574</xdr:colOff>
      <xdr:row>2</xdr:row>
      <xdr:rowOff>39755</xdr:rowOff>
    </xdr:to>
    <xdr:pic>
      <xdr:nvPicPr>
        <xdr:cNvPr id="2" name="Picture 1">
          <a:extLst>
            <a:ext uri="{FF2B5EF4-FFF2-40B4-BE49-F238E27FC236}">
              <a16:creationId xmlns:a16="http://schemas.microsoft.com/office/drawing/2014/main" id="{3D2E333C-4548-4838-97D7-F52981DC1F2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68001" y="79512"/>
          <a:ext cx="755373" cy="755373"/>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3</xdr:col>
      <xdr:colOff>1485640</xdr:colOff>
      <xdr:row>68</xdr:row>
      <xdr:rowOff>155322</xdr:rowOff>
    </xdr:to>
    <xdr:pic>
      <xdr:nvPicPr>
        <xdr:cNvPr id="3" name="Picture 2">
          <a:extLst>
            <a:ext uri="{FF2B5EF4-FFF2-40B4-BE49-F238E27FC236}">
              <a16:creationId xmlns:a16="http://schemas.microsoft.com/office/drawing/2014/main" id="{232F00A5-700E-3AC4-4EA1-62E2A965B7A8}"/>
            </a:ext>
          </a:extLst>
        </xdr:cNvPr>
        <xdr:cNvPicPr>
          <a:picLocks noChangeAspect="1"/>
        </xdr:cNvPicPr>
      </xdr:nvPicPr>
      <xdr:blipFill>
        <a:blip xmlns:r="http://schemas.openxmlformats.org/officeDocument/2006/relationships" r:embed="rId1"/>
        <a:stretch>
          <a:fillRect/>
        </a:stretch>
      </xdr:blipFill>
      <xdr:spPr>
        <a:xfrm>
          <a:off x="0" y="7513320"/>
          <a:ext cx="6561905" cy="7104762"/>
        </a:xfrm>
        <a:prstGeom prst="rect">
          <a:avLst/>
        </a:prstGeom>
      </xdr:spPr>
    </xdr:pic>
    <xdr:clientData/>
  </xdr:twoCellAnchor>
  <xdr:twoCellAnchor editAs="oneCell">
    <xdr:from>
      <xdr:col>0</xdr:col>
      <xdr:colOff>604703</xdr:colOff>
      <xdr:row>0</xdr:row>
      <xdr:rowOff>0</xdr:rowOff>
    </xdr:from>
    <xdr:to>
      <xdr:col>1</xdr:col>
      <xdr:colOff>1165412</xdr:colOff>
      <xdr:row>4</xdr:row>
      <xdr:rowOff>37540</xdr:rowOff>
    </xdr:to>
    <xdr:pic>
      <xdr:nvPicPr>
        <xdr:cNvPr id="4" name="Picture 3">
          <a:extLst>
            <a:ext uri="{FF2B5EF4-FFF2-40B4-BE49-F238E27FC236}">
              <a16:creationId xmlns:a16="http://schemas.microsoft.com/office/drawing/2014/main" id="{E42F251E-85C2-4A49-8113-5F22A2592C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4703" y="0"/>
          <a:ext cx="1170309" cy="1274669"/>
        </a:xfrm>
        <a:prstGeom prst="rect">
          <a:avLst/>
        </a:prstGeom>
      </xdr:spPr>
    </xdr:pic>
    <xdr:clientData/>
  </xdr:twoCellAnchor>
  <xdr:twoCellAnchor editAs="oneCell">
    <xdr:from>
      <xdr:col>7</xdr:col>
      <xdr:colOff>654422</xdr:colOff>
      <xdr:row>0</xdr:row>
      <xdr:rowOff>8965</xdr:rowOff>
    </xdr:from>
    <xdr:to>
      <xdr:col>8</xdr:col>
      <xdr:colOff>708211</xdr:colOff>
      <xdr:row>2</xdr:row>
      <xdr:rowOff>224118</xdr:rowOff>
    </xdr:to>
    <xdr:pic>
      <xdr:nvPicPr>
        <xdr:cNvPr id="2" name="Picture 1">
          <a:extLst>
            <a:ext uri="{FF2B5EF4-FFF2-40B4-BE49-F238E27FC236}">
              <a16:creationId xmlns:a16="http://schemas.microsoft.com/office/drawing/2014/main" id="{274E350E-3FD7-49D6-89D4-B45E3ED3EA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21034" y="8965"/>
          <a:ext cx="1039906" cy="1039906"/>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350521</xdr:colOff>
      <xdr:row>3</xdr:row>
      <xdr:rowOff>83821</xdr:rowOff>
    </xdr:from>
    <xdr:to>
      <xdr:col>11</xdr:col>
      <xdr:colOff>103094</xdr:colOff>
      <xdr:row>19</xdr:row>
      <xdr:rowOff>207341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8001001" y="1470661"/>
          <a:ext cx="4571999" cy="3514420"/>
        </a:xfrm>
        <a:prstGeom prst="rect">
          <a:avLst/>
        </a:prstGeom>
      </xdr:spPr>
    </xdr:pic>
    <xdr:clientData/>
  </xdr:twoCellAnchor>
  <xdr:twoCellAnchor editAs="oneCell">
    <xdr:from>
      <xdr:col>0</xdr:col>
      <xdr:colOff>297180</xdr:colOff>
      <xdr:row>4</xdr:row>
      <xdr:rowOff>45720</xdr:rowOff>
    </xdr:from>
    <xdr:to>
      <xdr:col>4</xdr:col>
      <xdr:colOff>1123330</xdr:colOff>
      <xdr:row>11</xdr:row>
      <xdr:rowOff>102676</xdr:rowOff>
    </xdr:to>
    <xdr:pic>
      <xdr:nvPicPr>
        <xdr:cNvPr id="3" name="Picture 2">
          <a:extLst>
            <a:ext uri="{FF2B5EF4-FFF2-40B4-BE49-F238E27FC236}">
              <a16:creationId xmlns:a16="http://schemas.microsoft.com/office/drawing/2014/main" id="{439A4E4F-07C9-0366-B7C7-252E1B680773}"/>
            </a:ext>
          </a:extLst>
        </xdr:cNvPr>
        <xdr:cNvPicPr>
          <a:picLocks noChangeAspect="1"/>
        </xdr:cNvPicPr>
      </xdr:nvPicPr>
      <xdr:blipFill>
        <a:blip xmlns:r="http://schemas.openxmlformats.org/officeDocument/2006/relationships" r:embed="rId2"/>
        <a:stretch>
          <a:fillRect/>
        </a:stretch>
      </xdr:blipFill>
      <xdr:spPr>
        <a:xfrm>
          <a:off x="297180" y="1623060"/>
          <a:ext cx="5857143" cy="1542857"/>
        </a:xfrm>
        <a:prstGeom prst="rect">
          <a:avLst/>
        </a:prstGeom>
      </xdr:spPr>
    </xdr:pic>
    <xdr:clientData/>
  </xdr:twoCellAnchor>
  <xdr:twoCellAnchor editAs="oneCell">
    <xdr:from>
      <xdr:col>0</xdr:col>
      <xdr:colOff>373380</xdr:colOff>
      <xdr:row>25</xdr:row>
      <xdr:rowOff>121920</xdr:rowOff>
    </xdr:from>
    <xdr:to>
      <xdr:col>6</xdr:col>
      <xdr:colOff>867757</xdr:colOff>
      <xdr:row>57</xdr:row>
      <xdr:rowOff>56419</xdr:rowOff>
    </xdr:to>
    <xdr:pic>
      <xdr:nvPicPr>
        <xdr:cNvPr id="4" name="Picture 3">
          <a:extLst>
            <a:ext uri="{FF2B5EF4-FFF2-40B4-BE49-F238E27FC236}">
              <a16:creationId xmlns:a16="http://schemas.microsoft.com/office/drawing/2014/main" id="{93DF68A2-8B24-7F84-C197-648B7E5BC932}"/>
            </a:ext>
          </a:extLst>
        </xdr:cNvPr>
        <xdr:cNvPicPr>
          <a:picLocks noChangeAspect="1"/>
        </xdr:cNvPicPr>
      </xdr:nvPicPr>
      <xdr:blipFill>
        <a:blip xmlns:r="http://schemas.openxmlformats.org/officeDocument/2006/relationships" r:embed="rId3"/>
        <a:stretch>
          <a:fillRect/>
        </a:stretch>
      </xdr:blipFill>
      <xdr:spPr>
        <a:xfrm>
          <a:off x="373380" y="4785360"/>
          <a:ext cx="8276190" cy="5847619"/>
        </a:xfrm>
        <a:prstGeom prst="rect">
          <a:avLst/>
        </a:prstGeom>
      </xdr:spPr>
    </xdr:pic>
    <xdr:clientData/>
  </xdr:twoCellAnchor>
  <xdr:twoCellAnchor editAs="oneCell">
    <xdr:from>
      <xdr:col>1</xdr:col>
      <xdr:colOff>124643</xdr:colOff>
      <xdr:row>0</xdr:row>
      <xdr:rowOff>0</xdr:rowOff>
    </xdr:from>
    <xdr:to>
      <xdr:col>1</xdr:col>
      <xdr:colOff>1280160</xdr:colOff>
      <xdr:row>3</xdr:row>
      <xdr:rowOff>172603</xdr:rowOff>
    </xdr:to>
    <xdr:pic>
      <xdr:nvPicPr>
        <xdr:cNvPr id="6" name="Picture 5">
          <a:extLst>
            <a:ext uri="{FF2B5EF4-FFF2-40B4-BE49-F238E27FC236}">
              <a16:creationId xmlns:a16="http://schemas.microsoft.com/office/drawing/2014/main" id="{DDB461BE-8F82-4BEF-9E80-E8BB58E8F41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4243" y="99060"/>
          <a:ext cx="1155517" cy="1205337"/>
        </a:xfrm>
        <a:prstGeom prst="rect">
          <a:avLst/>
        </a:prstGeom>
      </xdr:spPr>
    </xdr:pic>
    <xdr:clientData/>
  </xdr:twoCellAnchor>
  <xdr:twoCellAnchor editAs="oneCell">
    <xdr:from>
      <xdr:col>7</xdr:col>
      <xdr:colOff>0</xdr:colOff>
      <xdr:row>0</xdr:row>
      <xdr:rowOff>0</xdr:rowOff>
    </xdr:from>
    <xdr:to>
      <xdr:col>7</xdr:col>
      <xdr:colOff>914399</xdr:colOff>
      <xdr:row>2</xdr:row>
      <xdr:rowOff>143435</xdr:rowOff>
    </xdr:to>
    <xdr:pic>
      <xdr:nvPicPr>
        <xdr:cNvPr id="5" name="Picture 4">
          <a:extLst>
            <a:ext uri="{FF2B5EF4-FFF2-40B4-BE49-F238E27FC236}">
              <a16:creationId xmlns:a16="http://schemas.microsoft.com/office/drawing/2014/main" id="{B740BE17-B84B-4DD7-B9AC-ED9215864A4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50941" y="0"/>
          <a:ext cx="932329" cy="932329"/>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68580</xdr:colOff>
      <xdr:row>3</xdr:row>
      <xdr:rowOff>0</xdr:rowOff>
    </xdr:from>
    <xdr:to>
      <xdr:col>13</xdr:col>
      <xdr:colOff>441960</xdr:colOff>
      <xdr:row>9</xdr:row>
      <xdr:rowOff>3334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77500" y="0"/>
          <a:ext cx="3528060" cy="1984534"/>
        </a:xfrm>
        <a:prstGeom prst="rect">
          <a:avLst/>
        </a:prstGeom>
      </xdr:spPr>
    </xdr:pic>
    <xdr:clientData/>
  </xdr:twoCellAnchor>
  <xdr:twoCellAnchor editAs="oneCell">
    <xdr:from>
      <xdr:col>2</xdr:col>
      <xdr:colOff>0</xdr:colOff>
      <xdr:row>19</xdr:row>
      <xdr:rowOff>0</xdr:rowOff>
    </xdr:from>
    <xdr:to>
      <xdr:col>7</xdr:col>
      <xdr:colOff>762904</xdr:colOff>
      <xdr:row>41</xdr:row>
      <xdr:rowOff>62354</xdr:rowOff>
    </xdr:to>
    <xdr:pic>
      <xdr:nvPicPr>
        <xdr:cNvPr id="3" name="Picture 2">
          <a:extLst>
            <a:ext uri="{FF2B5EF4-FFF2-40B4-BE49-F238E27FC236}">
              <a16:creationId xmlns:a16="http://schemas.microsoft.com/office/drawing/2014/main" id="{86A41400-3F9D-FF9F-10EB-E9AB5CA75581}"/>
            </a:ext>
          </a:extLst>
        </xdr:cNvPr>
        <xdr:cNvPicPr>
          <a:picLocks noChangeAspect="1"/>
        </xdr:cNvPicPr>
      </xdr:nvPicPr>
      <xdr:blipFill>
        <a:blip xmlns:r="http://schemas.openxmlformats.org/officeDocument/2006/relationships" r:embed="rId2"/>
        <a:stretch>
          <a:fillRect/>
        </a:stretch>
      </xdr:blipFill>
      <xdr:spPr>
        <a:xfrm>
          <a:off x="365760" y="4274820"/>
          <a:ext cx="8009524" cy="4085714"/>
        </a:xfrm>
        <a:prstGeom prst="rect">
          <a:avLst/>
        </a:prstGeom>
      </xdr:spPr>
    </xdr:pic>
    <xdr:clientData/>
  </xdr:twoCellAnchor>
  <xdr:twoCellAnchor editAs="oneCell">
    <xdr:from>
      <xdr:col>2</xdr:col>
      <xdr:colOff>0</xdr:colOff>
      <xdr:row>43</xdr:row>
      <xdr:rowOff>0</xdr:rowOff>
    </xdr:from>
    <xdr:to>
      <xdr:col>7</xdr:col>
      <xdr:colOff>858142</xdr:colOff>
      <xdr:row>63</xdr:row>
      <xdr:rowOff>66209</xdr:rowOff>
    </xdr:to>
    <xdr:pic>
      <xdr:nvPicPr>
        <xdr:cNvPr id="5" name="Picture 4">
          <a:extLst>
            <a:ext uri="{FF2B5EF4-FFF2-40B4-BE49-F238E27FC236}">
              <a16:creationId xmlns:a16="http://schemas.microsoft.com/office/drawing/2014/main" id="{2011673C-3B78-F0A5-3664-C5BBBCE7E1D4}"/>
            </a:ext>
          </a:extLst>
        </xdr:cNvPr>
        <xdr:cNvPicPr>
          <a:picLocks noChangeAspect="1"/>
        </xdr:cNvPicPr>
      </xdr:nvPicPr>
      <xdr:blipFill>
        <a:blip xmlns:r="http://schemas.openxmlformats.org/officeDocument/2006/relationships" r:embed="rId3"/>
        <a:stretch>
          <a:fillRect/>
        </a:stretch>
      </xdr:blipFill>
      <xdr:spPr>
        <a:xfrm>
          <a:off x="365760" y="8663940"/>
          <a:ext cx="8104762" cy="3723809"/>
        </a:xfrm>
        <a:prstGeom prst="rect">
          <a:avLst/>
        </a:prstGeom>
      </xdr:spPr>
    </xdr:pic>
    <xdr:clientData/>
  </xdr:twoCellAnchor>
  <xdr:twoCellAnchor editAs="oneCell">
    <xdr:from>
      <xdr:col>1</xdr:col>
      <xdr:colOff>124643</xdr:colOff>
      <xdr:row>0</xdr:row>
      <xdr:rowOff>0</xdr:rowOff>
    </xdr:from>
    <xdr:to>
      <xdr:col>2</xdr:col>
      <xdr:colOff>1097280</xdr:colOff>
      <xdr:row>3</xdr:row>
      <xdr:rowOff>161397</xdr:rowOff>
    </xdr:to>
    <xdr:pic>
      <xdr:nvPicPr>
        <xdr:cNvPr id="6" name="Picture 5">
          <a:extLst>
            <a:ext uri="{FF2B5EF4-FFF2-40B4-BE49-F238E27FC236}">
              <a16:creationId xmlns:a16="http://schemas.microsoft.com/office/drawing/2014/main" id="{057EDFC6-19C3-440A-9352-497035C16E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4243" y="99060"/>
          <a:ext cx="1155517" cy="1205337"/>
        </a:xfrm>
        <a:prstGeom prst="rect">
          <a:avLst/>
        </a:prstGeom>
      </xdr:spPr>
    </xdr:pic>
    <xdr:clientData/>
  </xdr:twoCellAnchor>
  <xdr:twoCellAnchor editAs="oneCell">
    <xdr:from>
      <xdr:col>8</xdr:col>
      <xdr:colOff>0</xdr:colOff>
      <xdr:row>0</xdr:row>
      <xdr:rowOff>0</xdr:rowOff>
    </xdr:from>
    <xdr:to>
      <xdr:col>8</xdr:col>
      <xdr:colOff>982980</xdr:colOff>
      <xdr:row>2</xdr:row>
      <xdr:rowOff>83820</xdr:rowOff>
    </xdr:to>
    <xdr:pic>
      <xdr:nvPicPr>
        <xdr:cNvPr id="4" name="Picture 3">
          <a:extLst>
            <a:ext uri="{FF2B5EF4-FFF2-40B4-BE49-F238E27FC236}">
              <a16:creationId xmlns:a16="http://schemas.microsoft.com/office/drawing/2014/main" id="{2BF1AD73-B795-421E-8CD0-64AF01E377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22080" y="0"/>
          <a:ext cx="982980" cy="982980"/>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601980</xdr:colOff>
      <xdr:row>3</xdr:row>
      <xdr:rowOff>281940</xdr:rowOff>
    </xdr:from>
    <xdr:to>
      <xdr:col>9</xdr:col>
      <xdr:colOff>358140</xdr:colOff>
      <xdr:row>9</xdr:row>
      <xdr:rowOff>300514</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46920" y="1783080"/>
          <a:ext cx="3528060" cy="1984534"/>
        </a:xfrm>
        <a:prstGeom prst="rect">
          <a:avLst/>
        </a:prstGeom>
      </xdr:spPr>
    </xdr:pic>
    <xdr:clientData/>
  </xdr:twoCellAnchor>
  <xdr:twoCellAnchor editAs="oneCell">
    <xdr:from>
      <xdr:col>2</xdr:col>
      <xdr:colOff>0</xdr:colOff>
      <xdr:row>50</xdr:row>
      <xdr:rowOff>0</xdr:rowOff>
    </xdr:from>
    <xdr:to>
      <xdr:col>6</xdr:col>
      <xdr:colOff>155212</xdr:colOff>
      <xdr:row>71</xdr:row>
      <xdr:rowOff>83329</xdr:rowOff>
    </xdr:to>
    <xdr:pic>
      <xdr:nvPicPr>
        <xdr:cNvPr id="2" name="Picture 1">
          <a:extLst>
            <a:ext uri="{FF2B5EF4-FFF2-40B4-BE49-F238E27FC236}">
              <a16:creationId xmlns:a16="http://schemas.microsoft.com/office/drawing/2014/main" id="{B5E87888-D784-2041-7186-03DAD9910547}"/>
            </a:ext>
          </a:extLst>
        </xdr:cNvPr>
        <xdr:cNvPicPr>
          <a:picLocks noChangeAspect="1"/>
        </xdr:cNvPicPr>
      </xdr:nvPicPr>
      <xdr:blipFill>
        <a:blip xmlns:r="http://schemas.openxmlformats.org/officeDocument/2006/relationships" r:embed="rId2"/>
        <a:stretch>
          <a:fillRect/>
        </a:stretch>
      </xdr:blipFill>
      <xdr:spPr>
        <a:xfrm>
          <a:off x="1219200" y="10888980"/>
          <a:ext cx="7980952" cy="3923809"/>
        </a:xfrm>
        <a:prstGeom prst="rect">
          <a:avLst/>
        </a:prstGeom>
      </xdr:spPr>
    </xdr:pic>
    <xdr:clientData/>
  </xdr:twoCellAnchor>
  <xdr:twoCellAnchor editAs="oneCell">
    <xdr:from>
      <xdr:col>2</xdr:col>
      <xdr:colOff>0</xdr:colOff>
      <xdr:row>73</xdr:row>
      <xdr:rowOff>0</xdr:rowOff>
    </xdr:from>
    <xdr:to>
      <xdr:col>6</xdr:col>
      <xdr:colOff>345688</xdr:colOff>
      <xdr:row>93</xdr:row>
      <xdr:rowOff>123352</xdr:rowOff>
    </xdr:to>
    <xdr:pic>
      <xdr:nvPicPr>
        <xdr:cNvPr id="5" name="Picture 4">
          <a:extLst>
            <a:ext uri="{FF2B5EF4-FFF2-40B4-BE49-F238E27FC236}">
              <a16:creationId xmlns:a16="http://schemas.microsoft.com/office/drawing/2014/main" id="{F8D76423-B61D-6879-591C-91BD8B27A0EF}"/>
            </a:ext>
          </a:extLst>
        </xdr:cNvPr>
        <xdr:cNvPicPr>
          <a:picLocks noChangeAspect="1"/>
        </xdr:cNvPicPr>
      </xdr:nvPicPr>
      <xdr:blipFill>
        <a:blip xmlns:r="http://schemas.openxmlformats.org/officeDocument/2006/relationships" r:embed="rId3"/>
        <a:stretch>
          <a:fillRect/>
        </a:stretch>
      </xdr:blipFill>
      <xdr:spPr>
        <a:xfrm>
          <a:off x="1219200" y="15095220"/>
          <a:ext cx="8171428" cy="3780952"/>
        </a:xfrm>
        <a:prstGeom prst="rect">
          <a:avLst/>
        </a:prstGeom>
      </xdr:spPr>
    </xdr:pic>
    <xdr:clientData/>
  </xdr:twoCellAnchor>
  <xdr:twoCellAnchor editAs="oneCell">
    <xdr:from>
      <xdr:col>1</xdr:col>
      <xdr:colOff>277043</xdr:colOff>
      <xdr:row>0</xdr:row>
      <xdr:rowOff>0</xdr:rowOff>
    </xdr:from>
    <xdr:to>
      <xdr:col>2</xdr:col>
      <xdr:colOff>518160</xdr:colOff>
      <xdr:row>3</xdr:row>
      <xdr:rowOff>904</xdr:rowOff>
    </xdr:to>
    <xdr:pic>
      <xdr:nvPicPr>
        <xdr:cNvPr id="6" name="Picture 5">
          <a:extLst>
            <a:ext uri="{FF2B5EF4-FFF2-40B4-BE49-F238E27FC236}">
              <a16:creationId xmlns:a16="http://schemas.microsoft.com/office/drawing/2014/main" id="{A099A94D-CC02-4B96-9D7B-3B2AC0DA440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6643" y="0"/>
          <a:ext cx="850717" cy="1037224"/>
        </a:xfrm>
        <a:prstGeom prst="rect">
          <a:avLst/>
        </a:prstGeom>
      </xdr:spPr>
    </xdr:pic>
    <xdr:clientData/>
  </xdr:twoCellAnchor>
  <xdr:oneCellAnchor>
    <xdr:from>
      <xdr:col>1</xdr:col>
      <xdr:colOff>277043</xdr:colOff>
      <xdr:row>23</xdr:row>
      <xdr:rowOff>0</xdr:rowOff>
    </xdr:from>
    <xdr:ext cx="1140277" cy="1390266"/>
    <xdr:pic>
      <xdr:nvPicPr>
        <xdr:cNvPr id="7" name="Picture 6">
          <a:extLst>
            <a:ext uri="{FF2B5EF4-FFF2-40B4-BE49-F238E27FC236}">
              <a16:creationId xmlns:a16="http://schemas.microsoft.com/office/drawing/2014/main" id="{B5047670-CFE7-4C30-93FB-8A16ED11361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6643" y="30480"/>
          <a:ext cx="1140277" cy="1390266"/>
        </a:xfrm>
        <a:prstGeom prst="rect">
          <a:avLst/>
        </a:prstGeom>
      </xdr:spPr>
    </xdr:pic>
    <xdr:clientData/>
  </xdr:oneCellAnchor>
  <xdr:twoCellAnchor editAs="oneCell">
    <xdr:from>
      <xdr:col>7</xdr:col>
      <xdr:colOff>0</xdr:colOff>
      <xdr:row>0</xdr:row>
      <xdr:rowOff>0</xdr:rowOff>
    </xdr:from>
    <xdr:to>
      <xdr:col>7</xdr:col>
      <xdr:colOff>944880</xdr:colOff>
      <xdr:row>2</xdr:row>
      <xdr:rowOff>205740</xdr:rowOff>
    </xdr:to>
    <xdr:pic>
      <xdr:nvPicPr>
        <xdr:cNvPr id="4" name="Picture 3">
          <a:extLst>
            <a:ext uri="{FF2B5EF4-FFF2-40B4-BE49-F238E27FC236}">
              <a16:creationId xmlns:a16="http://schemas.microsoft.com/office/drawing/2014/main" id="{D32309B1-7B0D-4EC0-8BBA-51F29613957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759440" y="0"/>
          <a:ext cx="944880" cy="944880"/>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277043</xdr:colOff>
      <xdr:row>0</xdr:row>
      <xdr:rowOff>0</xdr:rowOff>
    </xdr:from>
    <xdr:to>
      <xdr:col>1</xdr:col>
      <xdr:colOff>518160</xdr:colOff>
      <xdr:row>3</xdr:row>
      <xdr:rowOff>904</xdr:rowOff>
    </xdr:to>
    <xdr:pic>
      <xdr:nvPicPr>
        <xdr:cNvPr id="5" name="Picture 4">
          <a:extLst>
            <a:ext uri="{FF2B5EF4-FFF2-40B4-BE49-F238E27FC236}">
              <a16:creationId xmlns:a16="http://schemas.microsoft.com/office/drawing/2014/main" id="{6F1E4149-AF67-4CB6-BE02-24874C66A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6643" y="0"/>
          <a:ext cx="850717" cy="1037224"/>
        </a:xfrm>
        <a:prstGeom prst="rect">
          <a:avLst/>
        </a:prstGeom>
      </xdr:spPr>
    </xdr:pic>
    <xdr:clientData/>
  </xdr:twoCellAnchor>
  <xdr:twoCellAnchor editAs="oneCell">
    <xdr:from>
      <xdr:col>5</xdr:col>
      <xdr:colOff>190500</xdr:colOff>
      <xdr:row>4</xdr:row>
      <xdr:rowOff>0</xdr:rowOff>
    </xdr:from>
    <xdr:to>
      <xdr:col>9</xdr:col>
      <xdr:colOff>526280</xdr:colOff>
      <xdr:row>12</xdr:row>
      <xdr:rowOff>175502</xdr:rowOff>
    </xdr:to>
    <xdr:pic>
      <xdr:nvPicPr>
        <xdr:cNvPr id="7" name="Picture 6">
          <a:extLst>
            <a:ext uri="{FF2B5EF4-FFF2-40B4-BE49-F238E27FC236}">
              <a16:creationId xmlns:a16="http://schemas.microsoft.com/office/drawing/2014/main" id="{34ECCB5B-9A17-5FAA-F7F8-957D18CB58BA}"/>
            </a:ext>
          </a:extLst>
        </xdr:cNvPr>
        <xdr:cNvPicPr>
          <a:picLocks noChangeAspect="1"/>
        </xdr:cNvPicPr>
      </xdr:nvPicPr>
      <xdr:blipFill>
        <a:blip xmlns:r="http://schemas.openxmlformats.org/officeDocument/2006/relationships" r:embed="rId2"/>
        <a:stretch>
          <a:fillRect/>
        </a:stretch>
      </xdr:blipFill>
      <xdr:spPr>
        <a:xfrm>
          <a:off x="8625840" y="1363980"/>
          <a:ext cx="5768840" cy="2796782"/>
        </a:xfrm>
        <a:prstGeom prst="rect">
          <a:avLst/>
        </a:prstGeom>
      </xdr:spPr>
    </xdr:pic>
    <xdr:clientData/>
  </xdr:twoCellAnchor>
  <xdr:twoCellAnchor editAs="oneCell">
    <xdr:from>
      <xdr:col>4</xdr:col>
      <xdr:colOff>0</xdr:colOff>
      <xdr:row>0</xdr:row>
      <xdr:rowOff>0</xdr:rowOff>
    </xdr:from>
    <xdr:to>
      <xdr:col>4</xdr:col>
      <xdr:colOff>967740</xdr:colOff>
      <xdr:row>2</xdr:row>
      <xdr:rowOff>228600</xdr:rowOff>
    </xdr:to>
    <xdr:pic>
      <xdr:nvPicPr>
        <xdr:cNvPr id="2" name="Picture 1">
          <a:extLst>
            <a:ext uri="{FF2B5EF4-FFF2-40B4-BE49-F238E27FC236}">
              <a16:creationId xmlns:a16="http://schemas.microsoft.com/office/drawing/2014/main" id="{4F3C0908-3531-4444-8E24-23B68F2BE1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39940" y="0"/>
          <a:ext cx="967740" cy="967740"/>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227092</xdr:colOff>
      <xdr:row>4</xdr:row>
      <xdr:rowOff>284921</xdr:rowOff>
    </xdr:from>
    <xdr:to>
      <xdr:col>14</xdr:col>
      <xdr:colOff>159357</xdr:colOff>
      <xdr:row>13</xdr:row>
      <xdr:rowOff>60960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27753" y="1981199"/>
          <a:ext cx="3589865" cy="2028908"/>
        </a:xfrm>
        <a:prstGeom prst="rect">
          <a:avLst/>
        </a:prstGeom>
      </xdr:spPr>
    </xdr:pic>
    <xdr:clientData/>
  </xdr:twoCellAnchor>
  <xdr:twoCellAnchor editAs="oneCell">
    <xdr:from>
      <xdr:col>1</xdr:col>
      <xdr:colOff>0</xdr:colOff>
      <xdr:row>17</xdr:row>
      <xdr:rowOff>0</xdr:rowOff>
    </xdr:from>
    <xdr:to>
      <xdr:col>6</xdr:col>
      <xdr:colOff>532314</xdr:colOff>
      <xdr:row>28</xdr:row>
      <xdr:rowOff>64509</xdr:rowOff>
    </xdr:to>
    <xdr:pic>
      <xdr:nvPicPr>
        <xdr:cNvPr id="2" name="Picture 1">
          <a:extLst>
            <a:ext uri="{FF2B5EF4-FFF2-40B4-BE49-F238E27FC236}">
              <a16:creationId xmlns:a16="http://schemas.microsoft.com/office/drawing/2014/main" id="{A26AA07D-8E42-95AE-E2C9-CC42620AF404}"/>
            </a:ext>
          </a:extLst>
        </xdr:cNvPr>
        <xdr:cNvPicPr>
          <a:picLocks noChangeAspect="1"/>
        </xdr:cNvPicPr>
      </xdr:nvPicPr>
      <xdr:blipFill>
        <a:blip xmlns:r="http://schemas.openxmlformats.org/officeDocument/2006/relationships" r:embed="rId2"/>
        <a:stretch>
          <a:fillRect/>
        </a:stretch>
      </xdr:blipFill>
      <xdr:spPr>
        <a:xfrm>
          <a:off x="1219200" y="2735580"/>
          <a:ext cx="7828571" cy="2076190"/>
        </a:xfrm>
        <a:prstGeom prst="rect">
          <a:avLst/>
        </a:prstGeom>
      </xdr:spPr>
    </xdr:pic>
    <xdr:clientData/>
  </xdr:twoCellAnchor>
  <xdr:twoCellAnchor editAs="oneCell">
    <xdr:from>
      <xdr:col>1</xdr:col>
      <xdr:colOff>0</xdr:colOff>
      <xdr:row>30</xdr:row>
      <xdr:rowOff>0</xdr:rowOff>
    </xdr:from>
    <xdr:to>
      <xdr:col>7</xdr:col>
      <xdr:colOff>135573</xdr:colOff>
      <xdr:row>48</xdr:row>
      <xdr:rowOff>165304</xdr:rowOff>
    </xdr:to>
    <xdr:pic>
      <xdr:nvPicPr>
        <xdr:cNvPr id="5" name="Picture 4">
          <a:extLst>
            <a:ext uri="{FF2B5EF4-FFF2-40B4-BE49-F238E27FC236}">
              <a16:creationId xmlns:a16="http://schemas.microsoft.com/office/drawing/2014/main" id="{E6B9FD9E-FDF7-90C5-8716-33C756478EF8}"/>
            </a:ext>
          </a:extLst>
        </xdr:cNvPr>
        <xdr:cNvPicPr>
          <a:picLocks noChangeAspect="1"/>
        </xdr:cNvPicPr>
      </xdr:nvPicPr>
      <xdr:blipFill>
        <a:blip xmlns:r="http://schemas.openxmlformats.org/officeDocument/2006/relationships" r:embed="rId3"/>
        <a:stretch>
          <a:fillRect/>
        </a:stretch>
      </xdr:blipFill>
      <xdr:spPr>
        <a:xfrm>
          <a:off x="1219200" y="5113020"/>
          <a:ext cx="8247619" cy="3457143"/>
        </a:xfrm>
        <a:prstGeom prst="rect">
          <a:avLst/>
        </a:prstGeom>
      </xdr:spPr>
    </xdr:pic>
    <xdr:clientData/>
  </xdr:twoCellAnchor>
  <xdr:twoCellAnchor editAs="oneCell">
    <xdr:from>
      <xdr:col>1</xdr:col>
      <xdr:colOff>0</xdr:colOff>
      <xdr:row>50</xdr:row>
      <xdr:rowOff>0</xdr:rowOff>
    </xdr:from>
    <xdr:to>
      <xdr:col>6</xdr:col>
      <xdr:colOff>779933</xdr:colOff>
      <xdr:row>69</xdr:row>
      <xdr:rowOff>10993</xdr:rowOff>
    </xdr:to>
    <xdr:pic>
      <xdr:nvPicPr>
        <xdr:cNvPr id="6" name="Picture 5">
          <a:extLst>
            <a:ext uri="{FF2B5EF4-FFF2-40B4-BE49-F238E27FC236}">
              <a16:creationId xmlns:a16="http://schemas.microsoft.com/office/drawing/2014/main" id="{8979D508-E068-E930-F13A-26E033C5E334}"/>
            </a:ext>
          </a:extLst>
        </xdr:cNvPr>
        <xdr:cNvPicPr>
          <a:picLocks noChangeAspect="1"/>
        </xdr:cNvPicPr>
      </xdr:nvPicPr>
      <xdr:blipFill>
        <a:blip xmlns:r="http://schemas.openxmlformats.org/officeDocument/2006/relationships" r:embed="rId4"/>
        <a:stretch>
          <a:fillRect/>
        </a:stretch>
      </xdr:blipFill>
      <xdr:spPr>
        <a:xfrm>
          <a:off x="1219200" y="8770620"/>
          <a:ext cx="8076190" cy="3485714"/>
        </a:xfrm>
        <a:prstGeom prst="rect">
          <a:avLst/>
        </a:prstGeom>
      </xdr:spPr>
    </xdr:pic>
    <xdr:clientData/>
  </xdr:twoCellAnchor>
  <xdr:twoCellAnchor editAs="oneCell">
    <xdr:from>
      <xdr:col>0</xdr:col>
      <xdr:colOff>1</xdr:colOff>
      <xdr:row>0</xdr:row>
      <xdr:rowOff>92765</xdr:rowOff>
    </xdr:from>
    <xdr:to>
      <xdr:col>1</xdr:col>
      <xdr:colOff>1570</xdr:colOff>
      <xdr:row>1</xdr:row>
      <xdr:rowOff>107225</xdr:rowOff>
    </xdr:to>
    <xdr:pic>
      <xdr:nvPicPr>
        <xdr:cNvPr id="4" name="Picture 3">
          <a:extLst>
            <a:ext uri="{FF2B5EF4-FFF2-40B4-BE49-F238E27FC236}">
              <a16:creationId xmlns:a16="http://schemas.microsoft.com/office/drawing/2014/main" id="{9F76DB02-CFEC-4BAB-B7F1-3FDA8BD8955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 y="92765"/>
          <a:ext cx="592776" cy="372269"/>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225288</xdr:colOff>
      <xdr:row>0</xdr:row>
      <xdr:rowOff>1</xdr:rowOff>
    </xdr:from>
    <xdr:to>
      <xdr:col>5</xdr:col>
      <xdr:colOff>801758</xdr:colOff>
      <xdr:row>2</xdr:row>
      <xdr:rowOff>6628</xdr:rowOff>
    </xdr:to>
    <xdr:pic>
      <xdr:nvPicPr>
        <xdr:cNvPr id="8" name="Picture 7">
          <a:extLst>
            <a:ext uri="{FF2B5EF4-FFF2-40B4-BE49-F238E27FC236}">
              <a16:creationId xmlns:a16="http://schemas.microsoft.com/office/drawing/2014/main" id="{AD9789D1-5517-47E4-AB39-46E0AE75CC4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12227" y="1"/>
          <a:ext cx="576470" cy="576470"/>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351180</xdr:colOff>
      <xdr:row>4</xdr:row>
      <xdr:rowOff>56813</xdr:rowOff>
    </xdr:from>
    <xdr:to>
      <xdr:col>11</xdr:col>
      <xdr:colOff>146581</xdr:colOff>
      <xdr:row>10</xdr:row>
      <xdr:rowOff>289227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66919" y="1468170"/>
          <a:ext cx="3724671" cy="2087719"/>
        </a:xfrm>
        <a:prstGeom prst="rect">
          <a:avLst/>
        </a:prstGeom>
      </xdr:spPr>
    </xdr:pic>
    <xdr:clientData/>
  </xdr:twoCellAnchor>
  <xdr:twoCellAnchor editAs="oneCell">
    <xdr:from>
      <xdr:col>1</xdr:col>
      <xdr:colOff>0</xdr:colOff>
      <xdr:row>17</xdr:row>
      <xdr:rowOff>0</xdr:rowOff>
    </xdr:from>
    <xdr:to>
      <xdr:col>6</xdr:col>
      <xdr:colOff>517156</xdr:colOff>
      <xdr:row>50</xdr:row>
      <xdr:rowOff>155437</xdr:rowOff>
    </xdr:to>
    <xdr:pic>
      <xdr:nvPicPr>
        <xdr:cNvPr id="2" name="Picture 1">
          <a:extLst>
            <a:ext uri="{FF2B5EF4-FFF2-40B4-BE49-F238E27FC236}">
              <a16:creationId xmlns:a16="http://schemas.microsoft.com/office/drawing/2014/main" id="{267601A9-B77B-43F4-8610-380DC279BD7B}"/>
            </a:ext>
          </a:extLst>
        </xdr:cNvPr>
        <xdr:cNvPicPr>
          <a:picLocks noChangeAspect="1"/>
        </xdr:cNvPicPr>
      </xdr:nvPicPr>
      <xdr:blipFill>
        <a:blip xmlns:r="http://schemas.openxmlformats.org/officeDocument/2006/relationships" r:embed="rId2"/>
        <a:stretch>
          <a:fillRect/>
        </a:stretch>
      </xdr:blipFill>
      <xdr:spPr>
        <a:xfrm>
          <a:off x="609600" y="4434840"/>
          <a:ext cx="8038095" cy="6190476"/>
        </a:xfrm>
        <a:prstGeom prst="rect">
          <a:avLst/>
        </a:prstGeom>
      </xdr:spPr>
    </xdr:pic>
    <xdr:clientData/>
  </xdr:twoCellAnchor>
  <xdr:twoCellAnchor editAs="oneCell">
    <xdr:from>
      <xdr:col>0</xdr:col>
      <xdr:colOff>46383</xdr:colOff>
      <xdr:row>0</xdr:row>
      <xdr:rowOff>0</xdr:rowOff>
    </xdr:from>
    <xdr:to>
      <xdr:col>0</xdr:col>
      <xdr:colOff>706063</xdr:colOff>
      <xdr:row>1</xdr:row>
      <xdr:rowOff>134446</xdr:rowOff>
    </xdr:to>
    <xdr:pic>
      <xdr:nvPicPr>
        <xdr:cNvPr id="5" name="Picture 4">
          <a:extLst>
            <a:ext uri="{FF2B5EF4-FFF2-40B4-BE49-F238E27FC236}">
              <a16:creationId xmlns:a16="http://schemas.microsoft.com/office/drawing/2014/main" id="{308B4371-6133-467D-B48C-0863808238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383" y="0"/>
          <a:ext cx="659680" cy="492255"/>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351183</xdr:colOff>
      <xdr:row>0</xdr:row>
      <xdr:rowOff>0</xdr:rowOff>
    </xdr:from>
    <xdr:to>
      <xdr:col>5</xdr:col>
      <xdr:colOff>886240</xdr:colOff>
      <xdr:row>1</xdr:row>
      <xdr:rowOff>177248</xdr:rowOff>
    </xdr:to>
    <xdr:pic>
      <xdr:nvPicPr>
        <xdr:cNvPr id="7" name="Picture 6">
          <a:extLst>
            <a:ext uri="{FF2B5EF4-FFF2-40B4-BE49-F238E27FC236}">
              <a16:creationId xmlns:a16="http://schemas.microsoft.com/office/drawing/2014/main" id="{4C37DD2E-E0F5-D16C-D3EB-E786F9B7FCB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36296" y="0"/>
          <a:ext cx="535057" cy="535057"/>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243840</xdr:colOff>
      <xdr:row>5</xdr:row>
      <xdr:rowOff>30480</xdr:rowOff>
    </xdr:from>
    <xdr:to>
      <xdr:col>13</xdr:col>
      <xdr:colOff>15240</xdr:colOff>
      <xdr:row>12</xdr:row>
      <xdr:rowOff>114300</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95460" y="3695700"/>
          <a:ext cx="4632960" cy="2606040"/>
        </a:xfrm>
        <a:prstGeom prst="rect">
          <a:avLst/>
        </a:prstGeom>
      </xdr:spPr>
    </xdr:pic>
    <xdr:clientData/>
  </xdr:twoCellAnchor>
  <xdr:twoCellAnchor editAs="oneCell">
    <xdr:from>
      <xdr:col>1</xdr:col>
      <xdr:colOff>0</xdr:colOff>
      <xdr:row>18</xdr:row>
      <xdr:rowOff>0</xdr:rowOff>
    </xdr:from>
    <xdr:to>
      <xdr:col>7</xdr:col>
      <xdr:colOff>105675</xdr:colOff>
      <xdr:row>41</xdr:row>
      <xdr:rowOff>22331</xdr:rowOff>
    </xdr:to>
    <xdr:pic>
      <xdr:nvPicPr>
        <xdr:cNvPr id="2" name="Picture 1">
          <a:extLst>
            <a:ext uri="{FF2B5EF4-FFF2-40B4-BE49-F238E27FC236}">
              <a16:creationId xmlns:a16="http://schemas.microsoft.com/office/drawing/2014/main" id="{78B0E95C-0FCE-0FE0-2C57-1E1E50251094}"/>
            </a:ext>
          </a:extLst>
        </xdr:cNvPr>
        <xdr:cNvPicPr>
          <a:picLocks noChangeAspect="1"/>
        </xdr:cNvPicPr>
      </xdr:nvPicPr>
      <xdr:blipFill>
        <a:blip xmlns:r="http://schemas.openxmlformats.org/officeDocument/2006/relationships" r:embed="rId2"/>
        <a:stretch>
          <a:fillRect/>
        </a:stretch>
      </xdr:blipFill>
      <xdr:spPr>
        <a:xfrm>
          <a:off x="609600" y="4312920"/>
          <a:ext cx="8038095" cy="4228571"/>
        </a:xfrm>
        <a:prstGeom prst="rect">
          <a:avLst/>
        </a:prstGeom>
      </xdr:spPr>
    </xdr:pic>
    <xdr:clientData/>
  </xdr:twoCellAnchor>
  <xdr:twoCellAnchor editAs="oneCell">
    <xdr:from>
      <xdr:col>1</xdr:col>
      <xdr:colOff>83820</xdr:colOff>
      <xdr:row>41</xdr:row>
      <xdr:rowOff>175260</xdr:rowOff>
    </xdr:from>
    <xdr:to>
      <xdr:col>7</xdr:col>
      <xdr:colOff>930</xdr:colOff>
      <xdr:row>62</xdr:row>
      <xdr:rowOff>115732</xdr:rowOff>
    </xdr:to>
    <xdr:pic>
      <xdr:nvPicPr>
        <xdr:cNvPr id="4" name="Picture 3">
          <a:extLst>
            <a:ext uri="{FF2B5EF4-FFF2-40B4-BE49-F238E27FC236}">
              <a16:creationId xmlns:a16="http://schemas.microsoft.com/office/drawing/2014/main" id="{1034AA69-7C2A-EF48-2C42-87644FA3E484}"/>
            </a:ext>
          </a:extLst>
        </xdr:cNvPr>
        <xdr:cNvPicPr>
          <a:picLocks noChangeAspect="1"/>
        </xdr:cNvPicPr>
      </xdr:nvPicPr>
      <xdr:blipFill>
        <a:blip xmlns:r="http://schemas.openxmlformats.org/officeDocument/2006/relationships" r:embed="rId3"/>
        <a:stretch>
          <a:fillRect/>
        </a:stretch>
      </xdr:blipFill>
      <xdr:spPr>
        <a:xfrm>
          <a:off x="693420" y="8694420"/>
          <a:ext cx="7800000" cy="3780952"/>
        </a:xfrm>
        <a:prstGeom prst="rect">
          <a:avLst/>
        </a:prstGeom>
      </xdr:spPr>
    </xdr:pic>
    <xdr:clientData/>
  </xdr:twoCellAnchor>
  <xdr:twoCellAnchor editAs="oneCell">
    <xdr:from>
      <xdr:col>0</xdr:col>
      <xdr:colOff>449580</xdr:colOff>
      <xdr:row>64</xdr:row>
      <xdr:rowOff>122104</xdr:rowOff>
    </xdr:from>
    <xdr:to>
      <xdr:col>8</xdr:col>
      <xdr:colOff>320040</xdr:colOff>
      <xdr:row>73</xdr:row>
      <xdr:rowOff>45720</xdr:rowOff>
    </xdr:to>
    <xdr:pic>
      <xdr:nvPicPr>
        <xdr:cNvPr id="6" name="Picture 5">
          <a:extLst>
            <a:ext uri="{FF2B5EF4-FFF2-40B4-BE49-F238E27FC236}">
              <a16:creationId xmlns:a16="http://schemas.microsoft.com/office/drawing/2014/main" id="{EEC78551-88FA-88A4-332C-D78625E0F0B1}"/>
            </a:ext>
          </a:extLst>
        </xdr:cNvPr>
        <xdr:cNvPicPr>
          <a:picLocks noChangeAspect="1"/>
        </xdr:cNvPicPr>
      </xdr:nvPicPr>
      <xdr:blipFill>
        <a:blip xmlns:r="http://schemas.openxmlformats.org/officeDocument/2006/relationships" r:embed="rId4"/>
        <a:stretch>
          <a:fillRect/>
        </a:stretch>
      </xdr:blipFill>
      <xdr:spPr>
        <a:xfrm>
          <a:off x="449580" y="12847504"/>
          <a:ext cx="9326880" cy="1569536"/>
        </a:xfrm>
        <a:prstGeom prst="rect">
          <a:avLst/>
        </a:prstGeom>
      </xdr:spPr>
    </xdr:pic>
    <xdr:clientData/>
  </xdr:twoCellAnchor>
  <xdr:twoCellAnchor editAs="oneCell">
    <xdr:from>
      <xdr:col>0</xdr:col>
      <xdr:colOff>0</xdr:colOff>
      <xdr:row>0</xdr:row>
      <xdr:rowOff>51084</xdr:rowOff>
    </xdr:from>
    <xdr:to>
      <xdr:col>0</xdr:col>
      <xdr:colOff>700377</xdr:colOff>
      <xdr:row>1</xdr:row>
      <xdr:rowOff>191376</xdr:rowOff>
    </xdr:to>
    <xdr:pic>
      <xdr:nvPicPr>
        <xdr:cNvPr id="5" name="Picture 4">
          <a:extLst>
            <a:ext uri="{FF2B5EF4-FFF2-40B4-BE49-F238E27FC236}">
              <a16:creationId xmlns:a16="http://schemas.microsoft.com/office/drawing/2014/main" id="{0408A588-3090-4C51-AA62-ACD9EFAC3B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51084"/>
          <a:ext cx="700377" cy="498432"/>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8</xdr:col>
      <xdr:colOff>0</xdr:colOff>
      <xdr:row>0</xdr:row>
      <xdr:rowOff>0</xdr:rowOff>
    </xdr:from>
    <xdr:to>
      <xdr:col>8</xdr:col>
      <xdr:colOff>762000</xdr:colOff>
      <xdr:row>2</xdr:row>
      <xdr:rowOff>190500</xdr:rowOff>
    </xdr:to>
    <xdr:pic>
      <xdr:nvPicPr>
        <xdr:cNvPr id="7" name="Picture 6">
          <a:extLst>
            <a:ext uri="{FF2B5EF4-FFF2-40B4-BE49-F238E27FC236}">
              <a16:creationId xmlns:a16="http://schemas.microsoft.com/office/drawing/2014/main" id="{90601C69-396B-471D-8C03-E899DF2E0C8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56420" y="0"/>
          <a:ext cx="762000" cy="762000"/>
        </a:xfrm>
        <a:prstGeom prst="ellipse">
          <a:avLst/>
        </a:prstGeom>
        <a:ln w="3175"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822960</xdr:colOff>
      <xdr:row>0</xdr:row>
      <xdr:rowOff>0</xdr:rowOff>
    </xdr:from>
    <xdr:to>
      <xdr:col>1</xdr:col>
      <xdr:colOff>1607820</xdr:colOff>
      <xdr:row>2</xdr:row>
      <xdr:rowOff>197994</xdr:rowOff>
    </xdr:to>
    <xdr:pic>
      <xdr:nvPicPr>
        <xdr:cNvPr id="2" name="Picture 1">
          <a:extLst>
            <a:ext uri="{FF2B5EF4-FFF2-40B4-BE49-F238E27FC236}">
              <a16:creationId xmlns:a16="http://schemas.microsoft.com/office/drawing/2014/main" id="{131077EE-890C-404A-A58A-24336B84A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2560" y="0"/>
          <a:ext cx="784860" cy="8685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BE76F-C635-48A0-B18B-7412951DF9FA}">
  <sheetPr>
    <tabColor rgb="FF00B050"/>
  </sheetPr>
  <dimension ref="A1:R22"/>
  <sheetViews>
    <sheetView showGridLines="0" workbookViewId="0">
      <selection sqref="A1:R22"/>
    </sheetView>
  </sheetViews>
  <sheetFormatPr defaultRowHeight="15"/>
  <sheetData>
    <row r="1" spans="1:18">
      <c r="A1" s="166" t="s">
        <v>508</v>
      </c>
      <c r="B1" s="166"/>
      <c r="C1" s="166"/>
      <c r="D1" s="166"/>
      <c r="E1" s="166"/>
      <c r="F1" s="166"/>
      <c r="G1" s="166"/>
      <c r="H1" s="166"/>
      <c r="I1" s="166"/>
      <c r="J1" s="166"/>
      <c r="K1" s="166"/>
      <c r="L1" s="166"/>
      <c r="M1" s="166"/>
      <c r="N1" s="166"/>
      <c r="O1" s="166"/>
      <c r="P1" s="166"/>
      <c r="Q1" s="166"/>
      <c r="R1" s="166"/>
    </row>
    <row r="2" spans="1:18">
      <c r="A2" s="166"/>
      <c r="B2" s="166"/>
      <c r="C2" s="166"/>
      <c r="D2" s="166"/>
      <c r="E2" s="166"/>
      <c r="F2" s="166"/>
      <c r="G2" s="166"/>
      <c r="H2" s="166"/>
      <c r="I2" s="166"/>
      <c r="J2" s="166"/>
      <c r="K2" s="166"/>
      <c r="L2" s="166"/>
      <c r="M2" s="166"/>
      <c r="N2" s="166"/>
      <c r="O2" s="166"/>
      <c r="P2" s="166"/>
      <c r="Q2" s="166"/>
      <c r="R2" s="166"/>
    </row>
    <row r="3" spans="1:18">
      <c r="A3" s="166"/>
      <c r="B3" s="166"/>
      <c r="C3" s="166"/>
      <c r="D3" s="166"/>
      <c r="E3" s="166"/>
      <c r="F3" s="166"/>
      <c r="G3" s="166"/>
      <c r="H3" s="166"/>
      <c r="I3" s="166"/>
      <c r="J3" s="166"/>
      <c r="K3" s="166"/>
      <c r="L3" s="166"/>
      <c r="M3" s="166"/>
      <c r="N3" s="166"/>
      <c r="O3" s="166"/>
      <c r="P3" s="166"/>
      <c r="Q3" s="166"/>
      <c r="R3" s="166"/>
    </row>
    <row r="4" spans="1:18">
      <c r="A4" s="166"/>
      <c r="B4" s="166"/>
      <c r="C4" s="166"/>
      <c r="D4" s="166"/>
      <c r="E4" s="166"/>
      <c r="F4" s="166"/>
      <c r="G4" s="166"/>
      <c r="H4" s="166"/>
      <c r="I4" s="166"/>
      <c r="J4" s="166"/>
      <c r="K4" s="166"/>
      <c r="L4" s="166"/>
      <c r="M4" s="166"/>
      <c r="N4" s="166"/>
      <c r="O4" s="166"/>
      <c r="P4" s="166"/>
      <c r="Q4" s="166"/>
      <c r="R4" s="166"/>
    </row>
    <row r="5" spans="1:18">
      <c r="A5" s="166"/>
      <c r="B5" s="166"/>
      <c r="C5" s="166"/>
      <c r="D5" s="166"/>
      <c r="E5" s="166"/>
      <c r="F5" s="166"/>
      <c r="G5" s="166"/>
      <c r="H5" s="166"/>
      <c r="I5" s="166"/>
      <c r="J5" s="166"/>
      <c r="K5" s="166"/>
      <c r="L5" s="166"/>
      <c r="M5" s="166"/>
      <c r="N5" s="166"/>
      <c r="O5" s="166"/>
      <c r="P5" s="166"/>
      <c r="Q5" s="166"/>
      <c r="R5" s="166"/>
    </row>
    <row r="6" spans="1:18">
      <c r="A6" s="166"/>
      <c r="B6" s="166"/>
      <c r="C6" s="166"/>
      <c r="D6" s="166"/>
      <c r="E6" s="166"/>
      <c r="F6" s="166"/>
      <c r="G6" s="166"/>
      <c r="H6" s="166"/>
      <c r="I6" s="166"/>
      <c r="J6" s="166"/>
      <c r="K6" s="166"/>
      <c r="L6" s="166"/>
      <c r="M6" s="166"/>
      <c r="N6" s="166"/>
      <c r="O6" s="166"/>
      <c r="P6" s="166"/>
      <c r="Q6" s="166"/>
      <c r="R6" s="166"/>
    </row>
    <row r="7" spans="1:18">
      <c r="A7" s="166"/>
      <c r="B7" s="166"/>
      <c r="C7" s="166"/>
      <c r="D7" s="166"/>
      <c r="E7" s="166"/>
      <c r="F7" s="166"/>
      <c r="G7" s="166"/>
      <c r="H7" s="166"/>
      <c r="I7" s="166"/>
      <c r="J7" s="166"/>
      <c r="K7" s="166"/>
      <c r="L7" s="166"/>
      <c r="M7" s="166"/>
      <c r="N7" s="166"/>
      <c r="O7" s="166"/>
      <c r="P7" s="166"/>
      <c r="Q7" s="166"/>
      <c r="R7" s="166"/>
    </row>
    <row r="8" spans="1:18">
      <c r="A8" s="166"/>
      <c r="B8" s="166"/>
      <c r="C8" s="166"/>
      <c r="D8" s="166"/>
      <c r="E8" s="166"/>
      <c r="F8" s="166"/>
      <c r="G8" s="166"/>
      <c r="H8" s="166"/>
      <c r="I8" s="166"/>
      <c r="J8" s="166"/>
      <c r="K8" s="166"/>
      <c r="L8" s="166"/>
      <c r="M8" s="166"/>
      <c r="N8" s="166"/>
      <c r="O8" s="166"/>
      <c r="P8" s="166"/>
      <c r="Q8" s="166"/>
      <c r="R8" s="166"/>
    </row>
    <row r="9" spans="1:18">
      <c r="A9" s="166"/>
      <c r="B9" s="166"/>
      <c r="C9" s="166"/>
      <c r="D9" s="166"/>
      <c r="E9" s="166"/>
      <c r="F9" s="166"/>
      <c r="G9" s="166"/>
      <c r="H9" s="166"/>
      <c r="I9" s="166"/>
      <c r="J9" s="166"/>
      <c r="K9" s="166"/>
      <c r="L9" s="166"/>
      <c r="M9" s="166"/>
      <c r="N9" s="166"/>
      <c r="O9" s="166"/>
      <c r="P9" s="166"/>
      <c r="Q9" s="166"/>
      <c r="R9" s="166"/>
    </row>
    <row r="10" spans="1:18">
      <c r="A10" s="166"/>
      <c r="B10" s="166"/>
      <c r="C10" s="166"/>
      <c r="D10" s="166"/>
      <c r="E10" s="166"/>
      <c r="F10" s="166"/>
      <c r="G10" s="166"/>
      <c r="H10" s="166"/>
      <c r="I10" s="166"/>
      <c r="J10" s="166"/>
      <c r="K10" s="166"/>
      <c r="L10" s="166"/>
      <c r="M10" s="166"/>
      <c r="N10" s="166"/>
      <c r="O10" s="166"/>
      <c r="P10" s="166"/>
      <c r="Q10" s="166"/>
      <c r="R10" s="166"/>
    </row>
    <row r="11" spans="1:18">
      <c r="A11" s="166"/>
      <c r="B11" s="166"/>
      <c r="C11" s="166"/>
      <c r="D11" s="166"/>
      <c r="E11" s="166"/>
      <c r="F11" s="166"/>
      <c r="G11" s="166"/>
      <c r="H11" s="166"/>
      <c r="I11" s="166"/>
      <c r="J11" s="166"/>
      <c r="K11" s="166"/>
      <c r="L11" s="166"/>
      <c r="M11" s="166"/>
      <c r="N11" s="166"/>
      <c r="O11" s="166"/>
      <c r="P11" s="166"/>
      <c r="Q11" s="166"/>
      <c r="R11" s="166"/>
    </row>
    <row r="12" spans="1:18">
      <c r="A12" s="166"/>
      <c r="B12" s="166"/>
      <c r="C12" s="166"/>
      <c r="D12" s="166"/>
      <c r="E12" s="166"/>
      <c r="F12" s="166"/>
      <c r="G12" s="166"/>
      <c r="H12" s="166"/>
      <c r="I12" s="166"/>
      <c r="J12" s="166"/>
      <c r="K12" s="166"/>
      <c r="L12" s="166"/>
      <c r="M12" s="166"/>
      <c r="N12" s="166"/>
      <c r="O12" s="166"/>
      <c r="P12" s="166"/>
      <c r="Q12" s="166"/>
      <c r="R12" s="166"/>
    </row>
    <row r="13" spans="1:18">
      <c r="A13" s="166"/>
      <c r="B13" s="166"/>
      <c r="C13" s="166"/>
      <c r="D13" s="166"/>
      <c r="E13" s="166"/>
      <c r="F13" s="166"/>
      <c r="G13" s="166"/>
      <c r="H13" s="166"/>
      <c r="I13" s="166"/>
      <c r="J13" s="166"/>
      <c r="K13" s="166"/>
      <c r="L13" s="166"/>
      <c r="M13" s="166"/>
      <c r="N13" s="166"/>
      <c r="O13" s="166"/>
      <c r="P13" s="166"/>
      <c r="Q13" s="166"/>
      <c r="R13" s="166"/>
    </row>
    <row r="14" spans="1:18">
      <c r="A14" s="166"/>
      <c r="B14" s="166"/>
      <c r="C14" s="166"/>
      <c r="D14" s="166"/>
      <c r="E14" s="166"/>
      <c r="F14" s="166"/>
      <c r="G14" s="166"/>
      <c r="H14" s="166"/>
      <c r="I14" s="166"/>
      <c r="J14" s="166"/>
      <c r="K14" s="166"/>
      <c r="L14" s="166"/>
      <c r="M14" s="166"/>
      <c r="N14" s="166"/>
      <c r="O14" s="166"/>
      <c r="P14" s="166"/>
      <c r="Q14" s="166"/>
      <c r="R14" s="166"/>
    </row>
    <row r="15" spans="1:18">
      <c r="A15" s="166"/>
      <c r="B15" s="166"/>
      <c r="C15" s="166"/>
      <c r="D15" s="166"/>
      <c r="E15" s="166"/>
      <c r="F15" s="166"/>
      <c r="G15" s="166"/>
      <c r="H15" s="166"/>
      <c r="I15" s="166"/>
      <c r="J15" s="166"/>
      <c r="K15" s="166"/>
      <c r="L15" s="166"/>
      <c r="M15" s="166"/>
      <c r="N15" s="166"/>
      <c r="O15" s="166"/>
      <c r="P15" s="166"/>
      <c r="Q15" s="166"/>
      <c r="R15" s="166"/>
    </row>
    <row r="16" spans="1:18">
      <c r="A16" s="166"/>
      <c r="B16" s="166"/>
      <c r="C16" s="166"/>
      <c r="D16" s="166"/>
      <c r="E16" s="166"/>
      <c r="F16" s="166"/>
      <c r="G16" s="166"/>
      <c r="H16" s="166"/>
      <c r="I16" s="166"/>
      <c r="J16" s="166"/>
      <c r="K16" s="166"/>
      <c r="L16" s="166"/>
      <c r="M16" s="166"/>
      <c r="N16" s="166"/>
      <c r="O16" s="166"/>
      <c r="P16" s="166"/>
      <c r="Q16" s="166"/>
      <c r="R16" s="166"/>
    </row>
    <row r="17" spans="1:18">
      <c r="A17" s="166"/>
      <c r="B17" s="166"/>
      <c r="C17" s="166"/>
      <c r="D17" s="166"/>
      <c r="E17" s="166"/>
      <c r="F17" s="166"/>
      <c r="G17" s="166"/>
      <c r="H17" s="166"/>
      <c r="I17" s="166"/>
      <c r="J17" s="166"/>
      <c r="K17" s="166"/>
      <c r="L17" s="166"/>
      <c r="M17" s="166"/>
      <c r="N17" s="166"/>
      <c r="O17" s="166"/>
      <c r="P17" s="166"/>
      <c r="Q17" s="166"/>
      <c r="R17" s="166"/>
    </row>
    <row r="18" spans="1:18">
      <c r="A18" s="166"/>
      <c r="B18" s="166"/>
      <c r="C18" s="166"/>
      <c r="D18" s="166"/>
      <c r="E18" s="166"/>
      <c r="F18" s="166"/>
      <c r="G18" s="166"/>
      <c r="H18" s="166"/>
      <c r="I18" s="166"/>
      <c r="J18" s="166"/>
      <c r="K18" s="166"/>
      <c r="L18" s="166"/>
      <c r="M18" s="166"/>
      <c r="N18" s="166"/>
      <c r="O18" s="166"/>
      <c r="P18" s="166"/>
      <c r="Q18" s="166"/>
      <c r="R18" s="166"/>
    </row>
    <row r="19" spans="1:18">
      <c r="A19" s="166"/>
      <c r="B19" s="166"/>
      <c r="C19" s="166"/>
      <c r="D19" s="166"/>
      <c r="E19" s="166"/>
      <c r="F19" s="166"/>
      <c r="G19" s="166"/>
      <c r="H19" s="166"/>
      <c r="I19" s="166"/>
      <c r="J19" s="166"/>
      <c r="K19" s="166"/>
      <c r="L19" s="166"/>
      <c r="M19" s="166"/>
      <c r="N19" s="166"/>
      <c r="O19" s="166"/>
      <c r="P19" s="166"/>
      <c r="Q19" s="166"/>
      <c r="R19" s="166"/>
    </row>
    <row r="20" spans="1:18">
      <c r="A20" s="166"/>
      <c r="B20" s="166"/>
      <c r="C20" s="166"/>
      <c r="D20" s="166"/>
      <c r="E20" s="166"/>
      <c r="F20" s="166"/>
      <c r="G20" s="166"/>
      <c r="H20" s="166"/>
      <c r="I20" s="166"/>
      <c r="J20" s="166"/>
      <c r="K20" s="166"/>
      <c r="L20" s="166"/>
      <c r="M20" s="166"/>
      <c r="N20" s="166"/>
      <c r="O20" s="166"/>
      <c r="P20" s="166"/>
      <c r="Q20" s="166"/>
      <c r="R20" s="166"/>
    </row>
    <row r="21" spans="1:18">
      <c r="A21" s="166"/>
      <c r="B21" s="166"/>
      <c r="C21" s="166"/>
      <c r="D21" s="166"/>
      <c r="E21" s="166"/>
      <c r="F21" s="166"/>
      <c r="G21" s="166"/>
      <c r="H21" s="166"/>
      <c r="I21" s="166"/>
      <c r="J21" s="166"/>
      <c r="K21" s="166"/>
      <c r="L21" s="166"/>
      <c r="M21" s="166"/>
      <c r="N21" s="166"/>
      <c r="O21" s="166"/>
      <c r="P21" s="166"/>
      <c r="Q21" s="166"/>
      <c r="R21" s="166"/>
    </row>
    <row r="22" spans="1:18">
      <c r="A22" s="166"/>
      <c r="B22" s="166"/>
      <c r="C22" s="166"/>
      <c r="D22" s="166"/>
      <c r="E22" s="166"/>
      <c r="F22" s="166"/>
      <c r="G22" s="166"/>
      <c r="H22" s="166"/>
      <c r="I22" s="166"/>
      <c r="J22" s="166"/>
      <c r="K22" s="166"/>
      <c r="L22" s="166"/>
      <c r="M22" s="166"/>
      <c r="N22" s="166"/>
      <c r="O22" s="166"/>
      <c r="P22" s="166"/>
      <c r="Q22" s="166"/>
      <c r="R22" s="166"/>
    </row>
  </sheetData>
  <sheetProtection algorithmName="SHA-512" hashValue="RTc1pBhutBW0ZTv9Hf8MVdH5PuyeTHOUrbH2vBn48ovKUGdI9ZnHEBWAWRSZ5Nm1niRDVLUaaK9TkhOSko0Gxg==" saltValue="IIr438VfL6KUU+nVntBHHA==" spinCount="100000" sheet="1" objects="1" scenarios="1"/>
  <mergeCells count="1">
    <mergeCell ref="A1:R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L80"/>
  <sheetViews>
    <sheetView zoomScale="115" zoomScaleNormal="115" workbookViewId="0">
      <pane ySplit="3" topLeftCell="A30" activePane="bottomLeft" state="frozen"/>
      <selection pane="bottomLeft" activeCell="C36" sqref="C36:E38"/>
    </sheetView>
  </sheetViews>
  <sheetFormatPr defaultColWidth="8.85546875" defaultRowHeight="15"/>
  <cols>
    <col min="1" max="1" width="8.85546875" style="4"/>
    <col min="2" max="3" width="21.5703125" style="4" bestFit="1" customWidth="1"/>
    <col min="4" max="4" width="24" style="4" customWidth="1"/>
    <col min="5" max="5" width="26.42578125" style="4" customWidth="1"/>
    <col min="6" max="6" width="13.85546875" style="4" bestFit="1" customWidth="1"/>
    <col min="7" max="7" width="28.85546875" style="4" customWidth="1"/>
    <col min="8" max="8" width="15.5703125" style="4" customWidth="1"/>
    <col min="9" max="12" width="21.5703125" style="4" bestFit="1" customWidth="1"/>
    <col min="13" max="16384" width="8.85546875" style="4"/>
  </cols>
  <sheetData>
    <row r="1" spans="1:12" s="89" customFormat="1" ht="45">
      <c r="D1" s="91" t="s">
        <v>28</v>
      </c>
    </row>
    <row r="2" spans="1:12" s="89" customFormat="1" ht="15.75">
      <c r="D2" s="92" t="s">
        <v>424</v>
      </c>
    </row>
    <row r="3" spans="1:12" s="89" customFormat="1" ht="18.75">
      <c r="D3" s="93" t="s">
        <v>425</v>
      </c>
      <c r="G3" s="92"/>
    </row>
    <row r="4" spans="1:12" ht="15" customHeight="1">
      <c r="G4" s="4" t="s">
        <v>28</v>
      </c>
    </row>
    <row r="5" spans="1:12" ht="15.75" thickBot="1"/>
    <row r="6" spans="1:12">
      <c r="A6" s="170" t="s">
        <v>0</v>
      </c>
      <c r="B6" s="171"/>
      <c r="C6" s="171"/>
      <c r="D6" s="171"/>
      <c r="E6" s="171"/>
      <c r="F6" s="171"/>
      <c r="G6" s="172"/>
    </row>
    <row r="7" spans="1:12">
      <c r="A7" s="173"/>
      <c r="B7" s="174"/>
      <c r="C7" s="174"/>
      <c r="D7" s="174"/>
      <c r="E7" s="174"/>
      <c r="F7" s="174"/>
      <c r="G7" s="175"/>
    </row>
    <row r="8" spans="1:12" ht="36.75" thickBot="1">
      <c r="A8" s="173"/>
      <c r="B8" s="174"/>
      <c r="C8" s="174"/>
      <c r="D8" s="174"/>
      <c r="E8" s="174"/>
      <c r="F8" s="174"/>
      <c r="G8" s="175"/>
      <c r="L8" s="81" t="s">
        <v>417</v>
      </c>
    </row>
    <row r="9" spans="1:12" ht="28.5">
      <c r="A9" s="173"/>
      <c r="B9" s="174"/>
      <c r="C9" s="174"/>
      <c r="D9" s="174"/>
      <c r="E9" s="174"/>
      <c r="F9" s="174"/>
      <c r="G9" s="175"/>
      <c r="J9" s="222">
        <v>100</v>
      </c>
    </row>
    <row r="10" spans="1:12" ht="19.5" thickBot="1">
      <c r="A10" s="176"/>
      <c r="B10" s="177"/>
      <c r="C10" s="177"/>
      <c r="D10" s="177"/>
      <c r="E10" s="177"/>
      <c r="F10" s="177"/>
      <c r="G10" s="178"/>
      <c r="I10" s="94" t="s">
        <v>426</v>
      </c>
      <c r="J10" s="94" t="s">
        <v>427</v>
      </c>
      <c r="K10" s="94" t="s">
        <v>1</v>
      </c>
      <c r="L10" s="94" t="s">
        <v>2</v>
      </c>
    </row>
    <row r="11" spans="1:12" ht="26.25">
      <c r="I11" s="5">
        <v>1</v>
      </c>
      <c r="J11" s="5">
        <v>10</v>
      </c>
      <c r="K11" s="5">
        <f>I11*J11</f>
        <v>10</v>
      </c>
      <c r="L11" s="5">
        <f>$J$9</f>
        <v>100</v>
      </c>
    </row>
    <row r="12" spans="1:12" ht="26.25">
      <c r="I12" s="5">
        <v>2</v>
      </c>
      <c r="J12" s="5">
        <v>20</v>
      </c>
      <c r="K12" s="5">
        <f>I12*J12</f>
        <v>40</v>
      </c>
      <c r="L12" s="5">
        <f t="shared" ref="L12:L14" si="0">$J$9</f>
        <v>100</v>
      </c>
    </row>
    <row r="13" spans="1:12" ht="26.25">
      <c r="I13" s="5">
        <v>3</v>
      </c>
      <c r="J13" s="5">
        <v>30</v>
      </c>
      <c r="K13" s="5">
        <f>I13*J13</f>
        <v>90</v>
      </c>
      <c r="L13" s="5">
        <f t="shared" si="0"/>
        <v>100</v>
      </c>
    </row>
    <row r="14" spans="1:12" ht="26.25">
      <c r="I14" s="5">
        <v>4</v>
      </c>
      <c r="J14" s="5">
        <v>40</v>
      </c>
      <c r="K14" s="5">
        <f t="shared" ref="K14" si="1">I14*J14</f>
        <v>160</v>
      </c>
      <c r="L14" s="5">
        <f t="shared" si="0"/>
        <v>100</v>
      </c>
    </row>
    <row r="16" spans="1:12">
      <c r="H16" s="28"/>
    </row>
    <row r="17" spans="7:12" ht="15.75" thickBot="1"/>
    <row r="18" spans="7:12" ht="34.5" thickBot="1">
      <c r="I18" s="16" t="s">
        <v>87</v>
      </c>
      <c r="J18" s="32" t="s">
        <v>88</v>
      </c>
    </row>
    <row r="20" spans="7:12" ht="28.5">
      <c r="I20" s="6"/>
      <c r="J20" s="6"/>
      <c r="K20" s="6"/>
      <c r="L20" s="6"/>
    </row>
    <row r="21" spans="7:12" ht="28.5">
      <c r="I21" s="6"/>
      <c r="J21" s="6"/>
      <c r="K21" s="6"/>
      <c r="L21" s="6"/>
    </row>
    <row r="22" spans="7:12" ht="28.5">
      <c r="I22" s="6"/>
      <c r="J22" s="6"/>
      <c r="K22" s="6"/>
      <c r="L22" s="6"/>
    </row>
    <row r="23" spans="7:12" ht="28.5">
      <c r="I23" s="6"/>
      <c r="J23" s="6"/>
      <c r="K23" s="6"/>
      <c r="L23" s="6"/>
    </row>
    <row r="26" spans="7:12" ht="15.75" thickBot="1"/>
    <row r="27" spans="7:12" ht="34.5" thickBot="1">
      <c r="I27" s="16" t="s">
        <v>85</v>
      </c>
      <c r="J27" s="32" t="s">
        <v>418</v>
      </c>
    </row>
    <row r="30" spans="7:12" ht="28.5">
      <c r="G30" s="42"/>
      <c r="I30" s="147">
        <f>I$11</f>
        <v>1</v>
      </c>
      <c r="J30" s="147">
        <f t="shared" ref="J30:L32" si="2">J$11</f>
        <v>10</v>
      </c>
      <c r="K30" s="147">
        <f t="shared" si="2"/>
        <v>10</v>
      </c>
      <c r="L30" s="147">
        <f t="shared" si="2"/>
        <v>100</v>
      </c>
    </row>
    <row r="31" spans="7:12" ht="28.5">
      <c r="I31" s="147">
        <f t="shared" ref="I31:I32" si="3">I$11</f>
        <v>1</v>
      </c>
      <c r="J31" s="147">
        <f t="shared" si="2"/>
        <v>10</v>
      </c>
      <c r="K31" s="147">
        <f t="shared" si="2"/>
        <v>10</v>
      </c>
      <c r="L31" s="147">
        <f t="shared" si="2"/>
        <v>100</v>
      </c>
    </row>
    <row r="32" spans="7:12" ht="28.5">
      <c r="I32" s="147">
        <f t="shared" si="3"/>
        <v>1</v>
      </c>
      <c r="J32" s="147">
        <f t="shared" si="2"/>
        <v>10</v>
      </c>
      <c r="K32" s="147">
        <f t="shared" si="2"/>
        <v>10</v>
      </c>
      <c r="L32" s="147">
        <f t="shared" si="2"/>
        <v>100</v>
      </c>
    </row>
    <row r="33" spans="1:12" ht="15.75" thickBot="1"/>
    <row r="34" spans="1:12" ht="34.5" thickBot="1">
      <c r="C34" s="4" t="s">
        <v>512</v>
      </c>
      <c r="I34" s="16" t="s">
        <v>86</v>
      </c>
      <c r="J34" s="82">
        <f>$J9</f>
        <v>100</v>
      </c>
      <c r="K34" s="82" t="s">
        <v>428</v>
      </c>
    </row>
    <row r="35" spans="1:12" ht="28.5">
      <c r="B35" s="148" t="s">
        <v>509</v>
      </c>
      <c r="C35" s="149">
        <v>0.1</v>
      </c>
      <c r="D35" s="149">
        <v>0.2</v>
      </c>
      <c r="E35" s="149">
        <v>0.3</v>
      </c>
    </row>
    <row r="36" spans="1:12" ht="28.5">
      <c r="A36" s="150" t="s">
        <v>66</v>
      </c>
      <c r="B36" s="147">
        <v>10000</v>
      </c>
      <c r="C36" s="147">
        <f>$B36*C$35</f>
        <v>1000</v>
      </c>
      <c r="D36" s="147">
        <f t="shared" ref="D36:E38" si="4">$B36*D$35</f>
        <v>2000</v>
      </c>
      <c r="E36" s="147">
        <f t="shared" si="4"/>
        <v>3000</v>
      </c>
      <c r="F36" s="28"/>
      <c r="I36" s="6">
        <f>$I11</f>
        <v>1</v>
      </c>
      <c r="J36" s="6">
        <f t="shared" ref="J36:L36" si="5">$I11</f>
        <v>1</v>
      </c>
      <c r="K36" s="6">
        <f t="shared" si="5"/>
        <v>1</v>
      </c>
      <c r="L36" s="6">
        <f t="shared" si="5"/>
        <v>1</v>
      </c>
    </row>
    <row r="37" spans="1:12" ht="28.5">
      <c r="A37" s="150" t="s">
        <v>67</v>
      </c>
      <c r="B37" s="147">
        <v>20000</v>
      </c>
      <c r="C37" s="147">
        <f t="shared" ref="C37:C38" si="6">$B37*C$35</f>
        <v>2000</v>
      </c>
      <c r="D37" s="147">
        <f t="shared" si="4"/>
        <v>4000</v>
      </c>
      <c r="E37" s="147">
        <f t="shared" si="4"/>
        <v>6000</v>
      </c>
      <c r="I37" s="6">
        <f t="shared" ref="I37:L37" si="7">$I12</f>
        <v>2</v>
      </c>
      <c r="J37" s="6">
        <f t="shared" si="7"/>
        <v>2</v>
      </c>
      <c r="K37" s="6">
        <f t="shared" si="7"/>
        <v>2</v>
      </c>
      <c r="L37" s="6">
        <f t="shared" si="7"/>
        <v>2</v>
      </c>
    </row>
    <row r="38" spans="1:12" ht="28.5">
      <c r="A38" s="150" t="s">
        <v>68</v>
      </c>
      <c r="B38" s="147">
        <v>25000</v>
      </c>
      <c r="C38" s="147">
        <f t="shared" si="6"/>
        <v>2500</v>
      </c>
      <c r="D38" s="147">
        <f t="shared" si="4"/>
        <v>5000</v>
      </c>
      <c r="E38" s="147">
        <f t="shared" si="4"/>
        <v>7500</v>
      </c>
      <c r="I38" s="6">
        <f t="shared" ref="I38:L38" si="8">$I13</f>
        <v>3</v>
      </c>
      <c r="J38" s="6">
        <f t="shared" si="8"/>
        <v>3</v>
      </c>
      <c r="K38" s="6">
        <f t="shared" si="8"/>
        <v>3</v>
      </c>
      <c r="L38" s="6">
        <f t="shared" si="8"/>
        <v>3</v>
      </c>
    </row>
    <row r="39" spans="1:12" ht="28.5">
      <c r="I39" s="6">
        <f t="shared" ref="I39:L39" si="9">$I14</f>
        <v>4</v>
      </c>
      <c r="J39" s="6">
        <f t="shared" si="9"/>
        <v>4</v>
      </c>
      <c r="K39" s="6">
        <f t="shared" si="9"/>
        <v>4</v>
      </c>
      <c r="L39" s="6">
        <f t="shared" si="9"/>
        <v>4</v>
      </c>
    </row>
    <row r="46" spans="1:12" ht="15.75">
      <c r="E46" s="48" t="s">
        <v>117</v>
      </c>
      <c r="F46" s="48"/>
      <c r="G46" s="48"/>
      <c r="H46" s="48"/>
      <c r="I46" s="48"/>
      <c r="J46" s="49"/>
      <c r="K46" s="49"/>
      <c r="L46" s="49"/>
    </row>
    <row r="47" spans="1:12" ht="15.75" thickBot="1"/>
    <row r="48" spans="1:12" ht="48.6" customHeight="1" thickBot="1">
      <c r="E48" s="167" t="s">
        <v>101</v>
      </c>
      <c r="F48" s="168"/>
      <c r="G48" s="168"/>
      <c r="H48" s="168"/>
      <c r="I48" s="168"/>
      <c r="J48" s="168"/>
      <c r="K48" s="168"/>
      <c r="L48" s="169"/>
    </row>
    <row r="50" spans="5:12">
      <c r="E50" s="17" t="s">
        <v>188</v>
      </c>
      <c r="F50" s="83">
        <v>10</v>
      </c>
    </row>
    <row r="52" spans="5:12">
      <c r="G52" s="95" t="s">
        <v>180</v>
      </c>
      <c r="H52" s="95" t="s">
        <v>181</v>
      </c>
      <c r="I52" s="95" t="s">
        <v>187</v>
      </c>
    </row>
    <row r="53" spans="5:12">
      <c r="G53" s="60" t="s">
        <v>183</v>
      </c>
      <c r="H53" s="60">
        <v>10</v>
      </c>
      <c r="I53" s="151">
        <f>$F$50*H53</f>
        <v>100</v>
      </c>
    </row>
    <row r="54" spans="5:12">
      <c r="G54" s="60" t="s">
        <v>184</v>
      </c>
      <c r="H54" s="60">
        <v>5</v>
      </c>
      <c r="I54" s="151">
        <f t="shared" ref="I54:I56" si="10">$F$50*H54</f>
        <v>50</v>
      </c>
    </row>
    <row r="55" spans="5:12">
      <c r="G55" s="60" t="s">
        <v>185</v>
      </c>
      <c r="H55" s="60">
        <v>8</v>
      </c>
      <c r="I55" s="151">
        <f t="shared" si="10"/>
        <v>80</v>
      </c>
    </row>
    <row r="56" spans="5:12">
      <c r="G56" s="60" t="s">
        <v>186</v>
      </c>
      <c r="H56" s="60">
        <v>12</v>
      </c>
      <c r="I56" s="151">
        <f t="shared" si="10"/>
        <v>120</v>
      </c>
    </row>
    <row r="58" spans="5:12" ht="15.75" thickBot="1"/>
    <row r="59" spans="5:12" ht="48.6" customHeight="1" thickBot="1">
      <c r="E59" s="167" t="s">
        <v>100</v>
      </c>
      <c r="F59" s="168"/>
      <c r="G59" s="168"/>
      <c r="H59" s="168"/>
      <c r="I59" s="168"/>
      <c r="J59" s="168"/>
      <c r="K59" s="168"/>
      <c r="L59" s="169"/>
    </row>
    <row r="61" spans="5:12">
      <c r="H61" s="17" t="s">
        <v>202</v>
      </c>
      <c r="I61" s="84">
        <v>0.1</v>
      </c>
    </row>
    <row r="63" spans="5:12">
      <c r="G63" s="97" t="s">
        <v>197</v>
      </c>
      <c r="H63" s="97" t="s">
        <v>198</v>
      </c>
      <c r="I63" s="97" t="s">
        <v>203</v>
      </c>
    </row>
    <row r="64" spans="5:12">
      <c r="G64" s="44" t="s">
        <v>199</v>
      </c>
      <c r="H64" s="52">
        <v>50</v>
      </c>
      <c r="I64" s="62">
        <f>H64*$I$61</f>
        <v>5</v>
      </c>
    </row>
    <row r="65" spans="5:12">
      <c r="G65" s="44" t="s">
        <v>200</v>
      </c>
      <c r="H65" s="52">
        <v>30</v>
      </c>
      <c r="I65" s="62">
        <f t="shared" ref="I65:I66" si="11">H65*$I$61</f>
        <v>3</v>
      </c>
    </row>
    <row r="66" spans="5:12">
      <c r="G66" s="44" t="s">
        <v>201</v>
      </c>
      <c r="H66" s="52">
        <v>20</v>
      </c>
      <c r="I66" s="62">
        <f t="shared" si="11"/>
        <v>2</v>
      </c>
    </row>
    <row r="71" spans="5:12" ht="15.75" thickBot="1"/>
    <row r="72" spans="5:12" ht="48.6" customHeight="1" thickBot="1">
      <c r="E72" s="167" t="s">
        <v>99</v>
      </c>
      <c r="F72" s="168"/>
      <c r="G72" s="168"/>
      <c r="H72" s="168"/>
      <c r="I72" s="168"/>
      <c r="J72" s="168"/>
      <c r="K72" s="168"/>
      <c r="L72" s="169"/>
    </row>
    <row r="75" spans="5:12">
      <c r="G75" s="4" t="s">
        <v>210</v>
      </c>
      <c r="H75" s="17">
        <v>50</v>
      </c>
    </row>
    <row r="77" spans="5:12">
      <c r="G77" s="97" t="s">
        <v>204</v>
      </c>
      <c r="H77" s="97" t="s">
        <v>208</v>
      </c>
      <c r="I77" s="97" t="s">
        <v>209</v>
      </c>
    </row>
    <row r="78" spans="5:12">
      <c r="G78" s="44" t="s">
        <v>205</v>
      </c>
      <c r="H78" s="63">
        <v>44936</v>
      </c>
      <c r="I78" s="63"/>
    </row>
    <row r="79" spans="5:12">
      <c r="G79" s="44" t="s">
        <v>206</v>
      </c>
      <c r="H79" s="130">
        <v>45139</v>
      </c>
      <c r="I79" s="63"/>
      <c r="K79" s="130"/>
    </row>
    <row r="80" spans="5:12">
      <c r="G80" s="44" t="s">
        <v>207</v>
      </c>
      <c r="H80" s="63">
        <v>44927</v>
      </c>
      <c r="I80" s="63"/>
    </row>
  </sheetData>
  <mergeCells count="4">
    <mergeCell ref="E72:L72"/>
    <mergeCell ref="A6:G10"/>
    <mergeCell ref="E48:L48"/>
    <mergeCell ref="E59:L59"/>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228EF-2DE3-4847-9430-3679886FF4C5}">
  <sheetPr>
    <tabColor rgb="FF00B050"/>
  </sheetPr>
  <dimension ref="A1:I141"/>
  <sheetViews>
    <sheetView zoomScale="136" zoomScaleNormal="136" workbookViewId="0">
      <pane ySplit="3" topLeftCell="A125" activePane="bottomLeft" state="frozen"/>
      <selection pane="bottomLeft" activeCell="C142" sqref="C142"/>
    </sheetView>
  </sheetViews>
  <sheetFormatPr defaultRowHeight="15"/>
  <cols>
    <col min="1" max="1" width="8.85546875" style="4"/>
    <col min="2" max="2" width="25.140625" customWidth="1"/>
    <col min="3" max="3" width="48.85546875" customWidth="1"/>
    <col min="4" max="4" width="31.85546875" customWidth="1"/>
    <col min="5" max="5" width="18.28515625" customWidth="1"/>
    <col min="6" max="6" width="11.7109375" bestFit="1" customWidth="1"/>
    <col min="7" max="7" width="12.28515625" customWidth="1"/>
    <col min="8" max="8" width="14.28515625" bestFit="1" customWidth="1"/>
    <col min="9" max="9" width="23.28515625" style="8" bestFit="1" customWidth="1"/>
  </cols>
  <sheetData>
    <row r="1" spans="2:9" s="89" customFormat="1" ht="45">
      <c r="D1" s="91" t="s">
        <v>30</v>
      </c>
    </row>
    <row r="2" spans="2:9" s="89" customFormat="1" ht="18.75">
      <c r="D2" s="93" t="s">
        <v>424</v>
      </c>
    </row>
    <row r="3" spans="2:9" s="89" customFormat="1" ht="18.75">
      <c r="D3" s="93" t="s">
        <v>425</v>
      </c>
      <c r="G3" s="92"/>
    </row>
    <row r="4" spans="2:9" s="4" customFormat="1">
      <c r="I4" s="28"/>
    </row>
    <row r="5" spans="2:9" s="4" customFormat="1">
      <c r="G5" s="4" t="s">
        <v>30</v>
      </c>
      <c r="I5" s="28"/>
    </row>
    <row r="6" spans="2:9" s="4" customFormat="1">
      <c r="B6" s="24"/>
      <c r="I6" s="28"/>
    </row>
    <row r="7" spans="2:9" ht="18.75">
      <c r="B7" s="94" t="s">
        <v>211</v>
      </c>
      <c r="C7" s="94" t="s">
        <v>212</v>
      </c>
      <c r="D7" s="94" t="s">
        <v>213</v>
      </c>
      <c r="E7" s="94" t="s">
        <v>226</v>
      </c>
    </row>
    <row r="8" spans="2:9" ht="26.25">
      <c r="B8" s="100">
        <v>45031</v>
      </c>
      <c r="C8" s="2" t="s">
        <v>214</v>
      </c>
      <c r="D8" s="152">
        <v>94</v>
      </c>
      <c r="E8" s="131" t="str">
        <f>LOOKUP(D8,$D$22:$D$25,$C$22:$C$25)</f>
        <v>Very Bad</v>
      </c>
      <c r="G8" s="67" t="s">
        <v>455</v>
      </c>
    </row>
    <row r="9" spans="2:9" ht="18.75">
      <c r="B9" s="100">
        <v>45048</v>
      </c>
      <c r="C9" s="2" t="s">
        <v>215</v>
      </c>
      <c r="D9" s="99">
        <v>14</v>
      </c>
      <c r="E9" s="131" t="str">
        <f t="shared" ref="E9:E18" si="0">LOOKUP(D9,$D$22:$D$25,$C$22:$C$25)</f>
        <v>Excellent</v>
      </c>
    </row>
    <row r="10" spans="2:9" ht="18.75">
      <c r="B10" s="100">
        <v>45064</v>
      </c>
      <c r="C10" s="2" t="s">
        <v>216</v>
      </c>
      <c r="D10" s="99">
        <v>61</v>
      </c>
      <c r="E10" s="131" t="str">
        <f t="shared" si="0"/>
        <v>Very Bad</v>
      </c>
    </row>
    <row r="11" spans="2:9" ht="18.75">
      <c r="B11" s="100">
        <v>45078</v>
      </c>
      <c r="C11" s="2" t="s">
        <v>217</v>
      </c>
      <c r="D11" s="99">
        <v>47</v>
      </c>
      <c r="E11" s="131" t="str">
        <f t="shared" si="0"/>
        <v>Bad</v>
      </c>
    </row>
    <row r="12" spans="2:9" ht="18.75">
      <c r="B12" s="100">
        <v>45087</v>
      </c>
      <c r="C12" s="2" t="s">
        <v>218</v>
      </c>
      <c r="D12" s="99">
        <v>38</v>
      </c>
      <c r="E12" s="131" t="str">
        <f t="shared" si="0"/>
        <v>Bad</v>
      </c>
      <c r="H12" s="8"/>
    </row>
    <row r="13" spans="2:9" ht="18.75">
      <c r="B13" s="100">
        <v>45089</v>
      </c>
      <c r="C13" s="2" t="s">
        <v>219</v>
      </c>
      <c r="D13" s="99">
        <v>85</v>
      </c>
      <c r="E13" s="131" t="str">
        <f t="shared" si="0"/>
        <v>Very Bad</v>
      </c>
    </row>
    <row r="14" spans="2:9" ht="18.75">
      <c r="B14" s="100">
        <v>45092</v>
      </c>
      <c r="C14" s="2" t="s">
        <v>220</v>
      </c>
      <c r="D14" s="99">
        <v>33</v>
      </c>
      <c r="E14" s="131" t="str">
        <f t="shared" si="0"/>
        <v>Bad</v>
      </c>
      <c r="H14" s="8"/>
    </row>
    <row r="15" spans="2:9" ht="18.75">
      <c r="B15" s="100">
        <v>45093</v>
      </c>
      <c r="C15" s="2" t="s">
        <v>221</v>
      </c>
      <c r="D15" s="99">
        <v>32</v>
      </c>
      <c r="E15" s="131" t="str">
        <f t="shared" si="0"/>
        <v>Bad</v>
      </c>
    </row>
    <row r="16" spans="2:9" ht="18.75">
      <c r="B16" s="100">
        <v>45095</v>
      </c>
      <c r="C16" s="2" t="s">
        <v>222</v>
      </c>
      <c r="D16" s="99">
        <v>30</v>
      </c>
      <c r="E16" s="131" t="str">
        <f t="shared" si="0"/>
        <v>Good</v>
      </c>
    </row>
    <row r="17" spans="2:8" ht="18.75">
      <c r="B17" s="100">
        <v>45108</v>
      </c>
      <c r="C17" s="2" t="s">
        <v>223</v>
      </c>
      <c r="D17" s="99">
        <v>17</v>
      </c>
      <c r="E17" s="131" t="str">
        <f t="shared" si="0"/>
        <v>Good</v>
      </c>
    </row>
    <row r="18" spans="2:8" ht="18.75">
      <c r="B18" s="100">
        <v>45112</v>
      </c>
      <c r="C18" s="2" t="s">
        <v>224</v>
      </c>
      <c r="D18" s="99">
        <v>13</v>
      </c>
      <c r="E18" s="131" t="str">
        <f t="shared" si="0"/>
        <v>Excellent</v>
      </c>
    </row>
    <row r="19" spans="2:8">
      <c r="B19" s="15"/>
    </row>
    <row r="20" spans="2:8" ht="28.5">
      <c r="B20" s="15"/>
      <c r="H20" s="162"/>
    </row>
    <row r="21" spans="2:8" ht="21.6" customHeight="1">
      <c r="B21" s="94" t="s">
        <v>225</v>
      </c>
      <c r="C21" s="94" t="s">
        <v>226</v>
      </c>
      <c r="D21" s="94" t="s">
        <v>227</v>
      </c>
    </row>
    <row r="22" spans="2:8" ht="28.5">
      <c r="B22" s="70" t="s">
        <v>228</v>
      </c>
      <c r="C22" s="154" t="s">
        <v>229</v>
      </c>
      <c r="D22" s="153">
        <v>0</v>
      </c>
      <c r="F22" s="67"/>
      <c r="H22" s="162"/>
    </row>
    <row r="23" spans="2:8" ht="18.75">
      <c r="B23" s="70" t="s">
        <v>230</v>
      </c>
      <c r="C23" s="154" t="s">
        <v>59</v>
      </c>
      <c r="D23" s="153">
        <v>16</v>
      </c>
    </row>
    <row r="24" spans="2:8" ht="18.75">
      <c r="B24" s="70" t="s">
        <v>79</v>
      </c>
      <c r="C24" s="154" t="s">
        <v>231</v>
      </c>
      <c r="D24" s="153">
        <v>31</v>
      </c>
    </row>
    <row r="25" spans="2:8" ht="18.75">
      <c r="B25" s="70" t="s">
        <v>232</v>
      </c>
      <c r="C25" s="154" t="s">
        <v>233</v>
      </c>
      <c r="D25" s="153">
        <v>61</v>
      </c>
    </row>
    <row r="26" spans="2:8">
      <c r="B26" s="15"/>
    </row>
    <row r="71" spans="2:6" ht="15.75">
      <c r="B71" s="48" t="s">
        <v>413</v>
      </c>
      <c r="C71" s="48"/>
      <c r="D71" s="48"/>
      <c r="E71" s="48"/>
      <c r="F71" s="48"/>
    </row>
    <row r="73" spans="2:6" ht="15.75" thickBot="1">
      <c r="B73" s="185" t="s">
        <v>234</v>
      </c>
      <c r="C73" s="185"/>
      <c r="D73" s="185"/>
    </row>
    <row r="74" spans="2:6" ht="14.45" customHeight="1">
      <c r="B74" s="179" t="s">
        <v>235</v>
      </c>
      <c r="C74" s="180"/>
      <c r="D74" s="180"/>
      <c r="E74" s="180"/>
      <c r="F74" s="181"/>
    </row>
    <row r="75" spans="2:6" ht="15.75" thickBot="1">
      <c r="B75" s="182"/>
      <c r="C75" s="183"/>
      <c r="D75" s="183"/>
      <c r="E75" s="183"/>
      <c r="F75" s="184"/>
    </row>
    <row r="77" spans="2:6">
      <c r="B77" s="96" t="s">
        <v>180</v>
      </c>
      <c r="C77" s="96" t="s">
        <v>182</v>
      </c>
    </row>
    <row r="78" spans="2:6">
      <c r="B78" s="56" t="s">
        <v>250</v>
      </c>
      <c r="C78" s="156">
        <v>50</v>
      </c>
    </row>
    <row r="79" spans="2:6">
      <c r="B79" s="56" t="s">
        <v>251</v>
      </c>
      <c r="C79" s="156">
        <v>20</v>
      </c>
    </row>
    <row r="80" spans="2:6">
      <c r="B80" s="56" t="s">
        <v>252</v>
      </c>
      <c r="C80" s="156">
        <v>30</v>
      </c>
    </row>
    <row r="82" spans="2:6">
      <c r="C82" s="96" t="s">
        <v>182</v>
      </c>
      <c r="D82" s="45" t="s">
        <v>456</v>
      </c>
    </row>
    <row r="83" spans="2:6">
      <c r="B83" s="155" t="s">
        <v>250</v>
      </c>
      <c r="C83" s="1">
        <f>LOOKUP(B83,B78:B80,C78:C80)</f>
        <v>50</v>
      </c>
    </row>
    <row r="84" spans="2:6">
      <c r="B84" s="56" t="s">
        <v>252</v>
      </c>
      <c r="C84" s="1">
        <f>LOOKUP(B84,B79:B81,C79:C81)</f>
        <v>30</v>
      </c>
    </row>
    <row r="86" spans="2:6" ht="15.75" thickBot="1">
      <c r="B86" s="68" t="s">
        <v>237</v>
      </c>
    </row>
    <row r="87" spans="2:6">
      <c r="B87" s="179" t="s">
        <v>236</v>
      </c>
      <c r="C87" s="180"/>
      <c r="D87" s="180"/>
      <c r="E87" s="180"/>
      <c r="F87" s="181"/>
    </row>
    <row r="88" spans="2:6" ht="15.75" thickBot="1">
      <c r="B88" s="182"/>
      <c r="C88" s="183"/>
      <c r="D88" s="183"/>
      <c r="E88" s="183"/>
      <c r="F88" s="184"/>
    </row>
    <row r="90" spans="2:6">
      <c r="B90" s="101" t="s">
        <v>240</v>
      </c>
      <c r="C90" s="101" t="s">
        <v>226</v>
      </c>
      <c r="D90" s="101" t="s">
        <v>242</v>
      </c>
    </row>
    <row r="91" spans="2:6">
      <c r="B91" s="1" t="s">
        <v>228</v>
      </c>
      <c r="C91" s="56" t="s">
        <v>241</v>
      </c>
      <c r="D91" s="109">
        <v>0</v>
      </c>
    </row>
    <row r="92" spans="2:6">
      <c r="B92" s="1" t="s">
        <v>230</v>
      </c>
      <c r="C92" s="56" t="s">
        <v>68</v>
      </c>
      <c r="D92" s="109">
        <v>16</v>
      </c>
    </row>
    <row r="93" spans="2:6">
      <c r="B93" s="1" t="s">
        <v>79</v>
      </c>
      <c r="C93" s="56" t="s">
        <v>67</v>
      </c>
      <c r="D93" s="109">
        <v>31</v>
      </c>
    </row>
    <row r="94" spans="2:6">
      <c r="B94" s="1" t="s">
        <v>232</v>
      </c>
      <c r="C94" s="56" t="s">
        <v>66</v>
      </c>
      <c r="D94" s="109">
        <v>61</v>
      </c>
    </row>
    <row r="96" spans="2:6">
      <c r="C96" s="97" t="s">
        <v>53</v>
      </c>
      <c r="D96" s="97" t="s">
        <v>226</v>
      </c>
      <c r="E96" s="45" t="s">
        <v>457</v>
      </c>
    </row>
    <row r="97" spans="2:9">
      <c r="C97" s="157">
        <v>52</v>
      </c>
      <c r="D97" s="58" t="str">
        <f>LOOKUP(C97,$D$91:$D$94,$C$91:$C$94)</f>
        <v>B</v>
      </c>
    </row>
    <row r="100" spans="2:9" ht="15.75" thickBot="1">
      <c r="B100" s="68" t="s">
        <v>238</v>
      </c>
    </row>
    <row r="101" spans="2:9">
      <c r="B101" s="179" t="s">
        <v>239</v>
      </c>
      <c r="C101" s="180"/>
      <c r="D101" s="180"/>
      <c r="E101" s="180"/>
      <c r="F101" s="181"/>
    </row>
    <row r="102" spans="2:9" ht="15.75" thickBot="1">
      <c r="B102" s="182"/>
      <c r="C102" s="183"/>
      <c r="D102" s="183"/>
      <c r="E102" s="183"/>
      <c r="F102" s="184"/>
    </row>
    <row r="103" spans="2:9" ht="15" customHeight="1">
      <c r="H103" s="8"/>
    </row>
    <row r="104" spans="2:9" ht="15" customHeight="1">
      <c r="B104" s="97" t="s">
        <v>243</v>
      </c>
      <c r="C104" s="97" t="s">
        <v>244</v>
      </c>
    </row>
    <row r="105" spans="2:9" ht="24.6" customHeight="1">
      <c r="B105" s="44" t="s">
        <v>245</v>
      </c>
      <c r="C105" s="52">
        <v>50000</v>
      </c>
      <c r="D105" s="129" t="s">
        <v>66</v>
      </c>
      <c r="I105" s="90"/>
    </row>
    <row r="106" spans="2:9" ht="15" customHeight="1">
      <c r="B106" s="44" t="s">
        <v>246</v>
      </c>
      <c r="C106" s="52">
        <v>60000</v>
      </c>
      <c r="D106" s="129" t="s">
        <v>67</v>
      </c>
    </row>
    <row r="107" spans="2:9" ht="15" customHeight="1">
      <c r="B107" s="44" t="s">
        <v>247</v>
      </c>
      <c r="C107" s="52">
        <v>55000</v>
      </c>
      <c r="D107" s="129" t="s">
        <v>68</v>
      </c>
    </row>
    <row r="108" spans="2:9" ht="15" customHeight="1">
      <c r="B108" s="44" t="s">
        <v>248</v>
      </c>
      <c r="C108" s="52">
        <v>65000</v>
      </c>
      <c r="D108" s="129" t="s">
        <v>241</v>
      </c>
    </row>
    <row r="109" spans="2:9" ht="15" customHeight="1">
      <c r="B109" s="44" t="s">
        <v>249</v>
      </c>
      <c r="C109" s="52">
        <v>45000</v>
      </c>
      <c r="D109" s="129" t="s">
        <v>414</v>
      </c>
    </row>
    <row r="110" spans="2:9" ht="15" customHeight="1"/>
    <row r="111" spans="2:9" ht="15" customHeight="1">
      <c r="C111" s="96" t="s">
        <v>243</v>
      </c>
      <c r="D111" s="97" t="s">
        <v>244</v>
      </c>
      <c r="E111" t="s">
        <v>458</v>
      </c>
    </row>
    <row r="112" spans="2:9" ht="15" customHeight="1">
      <c r="C112" s="44" t="s">
        <v>248</v>
      </c>
      <c r="D112" s="85">
        <f>LOOKUP(C112,$B$105:$C$109)</f>
        <v>65000</v>
      </c>
      <c r="E112" s="158" t="str">
        <f>LOOKUP(C112,$B$105:$D$109)</f>
        <v>D</v>
      </c>
    </row>
    <row r="113" spans="3:9">
      <c r="C113" s="44" t="s">
        <v>246</v>
      </c>
      <c r="D113" s="85">
        <f t="shared" ref="D113:D114" si="1">LOOKUP(C113,$B$105:$C$109)</f>
        <v>60000</v>
      </c>
      <c r="E113" s="158" t="str">
        <f t="shared" ref="E113:E114" si="2">LOOKUP(C113,$B$105:$D$109)</f>
        <v>B</v>
      </c>
    </row>
    <row r="114" spans="3:9">
      <c r="C114" s="44" t="s">
        <v>245</v>
      </c>
      <c r="D114" s="85">
        <f t="shared" si="1"/>
        <v>50000</v>
      </c>
      <c r="E114" s="158" t="str">
        <f t="shared" si="2"/>
        <v>A</v>
      </c>
    </row>
    <row r="120" spans="3:9">
      <c r="I120" s="135"/>
    </row>
    <row r="121" spans="3:9">
      <c r="C121" s="97" t="s">
        <v>459</v>
      </c>
    </row>
    <row r="123" spans="3:9">
      <c r="C123" s="97" t="s">
        <v>437</v>
      </c>
      <c r="D123" s="97" t="s">
        <v>429</v>
      </c>
      <c r="E123" s="97" t="s">
        <v>225</v>
      </c>
      <c r="F123" s="97" t="s">
        <v>445</v>
      </c>
      <c r="G123" s="97" t="s">
        <v>429</v>
      </c>
    </row>
    <row r="124" spans="3:9">
      <c r="C124" s="1" t="s">
        <v>430</v>
      </c>
      <c r="D124" s="1">
        <v>0</v>
      </c>
      <c r="E124" s="41" t="s">
        <v>438</v>
      </c>
      <c r="F124" s="160">
        <v>0</v>
      </c>
      <c r="G124" s="109">
        <v>0</v>
      </c>
    </row>
    <row r="125" spans="3:9">
      <c r="C125" s="1" t="s">
        <v>431</v>
      </c>
      <c r="D125" s="132">
        <v>0.06</v>
      </c>
      <c r="E125" s="41" t="s">
        <v>439</v>
      </c>
      <c r="F125" s="160">
        <v>100001</v>
      </c>
      <c r="G125" s="159">
        <v>0.06</v>
      </c>
    </row>
    <row r="126" spans="3:9">
      <c r="C126" s="1" t="s">
        <v>432</v>
      </c>
      <c r="D126" s="132">
        <v>0.12</v>
      </c>
      <c r="E126" s="41" t="s">
        <v>440</v>
      </c>
      <c r="F126" s="160">
        <v>141668</v>
      </c>
      <c r="G126" s="159">
        <v>0.12</v>
      </c>
    </row>
    <row r="127" spans="3:9">
      <c r="C127" s="1" t="s">
        <v>433</v>
      </c>
      <c r="D127" s="132">
        <v>0.18</v>
      </c>
      <c r="E127" s="41" t="s">
        <v>441</v>
      </c>
      <c r="F127" s="160">
        <v>183334</v>
      </c>
      <c r="G127" s="159">
        <v>0.18</v>
      </c>
    </row>
    <row r="128" spans="3:9">
      <c r="C128" s="1" t="s">
        <v>434</v>
      </c>
      <c r="D128" s="132">
        <v>0.24</v>
      </c>
      <c r="E128" s="41" t="s">
        <v>442</v>
      </c>
      <c r="F128" s="160">
        <v>225001</v>
      </c>
      <c r="G128" s="159">
        <v>0.24</v>
      </c>
    </row>
    <row r="129" spans="2:7">
      <c r="C129" s="1" t="s">
        <v>435</v>
      </c>
      <c r="D129" s="132">
        <v>0.3</v>
      </c>
      <c r="E129" s="41" t="s">
        <v>443</v>
      </c>
      <c r="F129" s="160">
        <v>266668</v>
      </c>
      <c r="G129" s="159">
        <v>0.3</v>
      </c>
    </row>
    <row r="130" spans="2:7">
      <c r="C130" s="1" t="s">
        <v>436</v>
      </c>
      <c r="D130" s="132">
        <v>0.36</v>
      </c>
      <c r="E130" s="41" t="s">
        <v>444</v>
      </c>
      <c r="F130" s="160">
        <v>308333</v>
      </c>
      <c r="G130" s="159">
        <v>0.36</v>
      </c>
    </row>
    <row r="134" spans="2:7" ht="31.5">
      <c r="B134" s="133" t="s">
        <v>446</v>
      </c>
      <c r="C134" s="223">
        <v>180000</v>
      </c>
      <c r="D134" s="134">
        <f>LOOKUP(C134,$F$124:$G$130)</f>
        <v>0.12</v>
      </c>
      <c r="E134" s="137" t="s">
        <v>449</v>
      </c>
    </row>
    <row r="135" spans="2:7" ht="33.75" customHeight="1">
      <c r="D135" s="134"/>
    </row>
    <row r="141" spans="2:7">
      <c r="C141">
        <f>SUM(Revenue)</f>
        <v>24710000</v>
      </c>
    </row>
  </sheetData>
  <mergeCells count="4">
    <mergeCell ref="B101:F102"/>
    <mergeCell ref="B74:F75"/>
    <mergeCell ref="B73:D73"/>
    <mergeCell ref="B87:F8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X109"/>
  <sheetViews>
    <sheetView zoomScale="85" zoomScaleNormal="85" workbookViewId="0">
      <pane ySplit="3" topLeftCell="A27" activePane="bottomLeft" state="frozen"/>
      <selection pane="bottomLeft" activeCell="C20" sqref="C20"/>
    </sheetView>
  </sheetViews>
  <sheetFormatPr defaultRowHeight="15"/>
  <cols>
    <col min="1" max="1" width="8.85546875" style="4"/>
    <col min="2" max="2" width="22.5703125" customWidth="1"/>
    <col min="3" max="3" width="22.28515625" style="8" customWidth="1"/>
    <col min="4" max="4" width="19.7109375" style="4" bestFit="1" customWidth="1"/>
    <col min="5" max="5" width="18.5703125" style="4" bestFit="1" customWidth="1"/>
    <col min="6" max="6" width="21.140625" style="4" bestFit="1" customWidth="1"/>
    <col min="7" max="7" width="14.28515625" style="4" bestFit="1" customWidth="1"/>
    <col min="8" max="8" width="28" style="4" customWidth="1"/>
    <col min="9" max="10" width="8.85546875" style="4"/>
    <col min="11" max="11" width="10.140625" style="4" bestFit="1" customWidth="1"/>
    <col min="12" max="12" width="8.85546875" style="4"/>
    <col min="13" max="13" width="16.140625" style="4" bestFit="1" customWidth="1"/>
    <col min="14" max="14" width="15.140625" style="4" customWidth="1"/>
    <col min="15" max="16" width="8.85546875" style="4"/>
    <col min="17" max="17" width="11.5703125" style="4" bestFit="1" customWidth="1"/>
    <col min="18" max="24" width="8.85546875" style="4"/>
  </cols>
  <sheetData>
    <row r="1" spans="2:17" s="89" customFormat="1" ht="45">
      <c r="D1" s="91" t="s">
        <v>29</v>
      </c>
    </row>
    <row r="2" spans="2:17" s="89" customFormat="1" ht="15.75">
      <c r="D2" s="92" t="s">
        <v>424</v>
      </c>
    </row>
    <row r="3" spans="2:17" s="89" customFormat="1" ht="18.75">
      <c r="D3" s="93" t="s">
        <v>425</v>
      </c>
      <c r="G3" s="92"/>
    </row>
    <row r="4" spans="2:17" s="4" customFormat="1" ht="15" customHeight="1"/>
    <row r="5" spans="2:17" s="4" customFormat="1" ht="28.5">
      <c r="B5" s="57"/>
    </row>
    <row r="6" spans="2:17" s="4" customFormat="1"/>
    <row r="7" spans="2:17" s="4" customFormat="1">
      <c r="C7" s="28"/>
      <c r="N7" s="224"/>
    </row>
    <row r="8" spans="2:17" s="4" customFormat="1">
      <c r="C8" s="28"/>
    </row>
    <row r="9" spans="2:17" s="4" customFormat="1" ht="15" customHeight="1">
      <c r="C9" s="28"/>
      <c r="Q9" s="28"/>
    </row>
    <row r="10" spans="2:17" s="4" customFormat="1" ht="15" customHeight="1">
      <c r="C10" s="28"/>
    </row>
    <row r="11" spans="2:17" s="4" customFormat="1" ht="15" customHeight="1">
      <c r="C11" s="28"/>
    </row>
    <row r="12" spans="2:17" s="4" customFormat="1" ht="15" customHeight="1">
      <c r="C12" s="28"/>
    </row>
    <row r="13" spans="2:17" s="4" customFormat="1" ht="15" customHeight="1">
      <c r="C13" s="28"/>
    </row>
    <row r="14" spans="2:17" s="4" customFormat="1" ht="15" customHeight="1">
      <c r="C14" s="28"/>
    </row>
    <row r="15" spans="2:17" ht="18.75">
      <c r="B15" s="103" t="s">
        <v>10</v>
      </c>
      <c r="C15" s="104" t="s">
        <v>3</v>
      </c>
    </row>
    <row r="16" spans="2:17" ht="18.75">
      <c r="B16" s="78" t="s">
        <v>6</v>
      </c>
      <c r="C16" s="225">
        <v>1200000</v>
      </c>
      <c r="D16" s="102">
        <v>1200000</v>
      </c>
    </row>
    <row r="17" spans="2:5" ht="18.75">
      <c r="B17" s="78" t="s">
        <v>7</v>
      </c>
      <c r="C17" s="225">
        <v>1500000</v>
      </c>
      <c r="D17" s="102">
        <v>1500000</v>
      </c>
    </row>
    <row r="18" spans="2:5" ht="18.75">
      <c r="B18" s="78" t="s">
        <v>8</v>
      </c>
      <c r="C18" s="225">
        <v>2650000</v>
      </c>
      <c r="D18" s="102">
        <v>2650000</v>
      </c>
    </row>
    <row r="19" spans="2:5" ht="18.75">
      <c r="B19" s="78" t="s">
        <v>9</v>
      </c>
      <c r="C19" s="225">
        <v>3650000</v>
      </c>
      <c r="D19" s="102">
        <v>3650000</v>
      </c>
    </row>
    <row r="20" spans="2:5" ht="18.75">
      <c r="B20" s="78" t="s">
        <v>11</v>
      </c>
      <c r="C20" s="225">
        <v>4850000</v>
      </c>
      <c r="D20" s="102">
        <v>4850000</v>
      </c>
    </row>
    <row r="21" spans="2:5" ht="18.75">
      <c r="B21" s="78" t="s">
        <v>12</v>
      </c>
      <c r="C21" s="225">
        <v>3680000</v>
      </c>
      <c r="D21" s="102">
        <v>3680000</v>
      </c>
    </row>
    <row r="22" spans="2:5" ht="18.75">
      <c r="B22" s="78" t="s">
        <v>13</v>
      </c>
      <c r="C22" s="225">
        <v>5680000</v>
      </c>
      <c r="D22" s="102">
        <v>5680000</v>
      </c>
    </row>
    <row r="23" spans="2:5" ht="18.75">
      <c r="B23" s="78" t="s">
        <v>14</v>
      </c>
      <c r="C23" s="225">
        <v>1500000</v>
      </c>
      <c r="D23" s="102">
        <v>1500000</v>
      </c>
    </row>
    <row r="24" spans="2:5" ht="18.75">
      <c r="B24" s="2"/>
      <c r="C24" s="102"/>
      <c r="D24" s="161">
        <f>SUM(D16:D23)</f>
        <v>24710000</v>
      </c>
      <c r="E24" s="66"/>
    </row>
    <row r="25" spans="2:5" s="4" customFormat="1">
      <c r="C25" s="28"/>
    </row>
    <row r="26" spans="2:5" s="4" customFormat="1">
      <c r="C26" s="28"/>
    </row>
    <row r="27" spans="2:5" s="4" customFormat="1">
      <c r="C27" s="28"/>
    </row>
    <row r="28" spans="2:5" s="4" customFormat="1">
      <c r="C28" s="28"/>
    </row>
    <row r="29" spans="2:5" s="4" customFormat="1">
      <c r="C29" s="28"/>
    </row>
    <row r="30" spans="2:5" s="4" customFormat="1">
      <c r="C30" s="28"/>
    </row>
    <row r="31" spans="2:5" s="4" customFormat="1">
      <c r="C31" s="28"/>
    </row>
    <row r="32" spans="2:5" s="4" customFormat="1">
      <c r="C32" s="28"/>
    </row>
    <row r="33" spans="3:9" s="4" customFormat="1">
      <c r="C33" s="28"/>
    </row>
    <row r="34" spans="3:9" s="4" customFormat="1">
      <c r="C34" s="28"/>
    </row>
    <row r="35" spans="3:9" s="4" customFormat="1">
      <c r="C35" s="28"/>
    </row>
    <row r="36" spans="3:9" s="4" customFormat="1">
      <c r="C36" s="28"/>
    </row>
    <row r="37" spans="3:9" s="4" customFormat="1">
      <c r="C37" s="28"/>
    </row>
    <row r="38" spans="3:9" s="4" customFormat="1">
      <c r="C38" s="28"/>
    </row>
    <row r="39" spans="3:9" s="4" customFormat="1">
      <c r="C39" s="28"/>
    </row>
    <row r="40" spans="3:9" s="4" customFormat="1">
      <c r="C40" s="28"/>
    </row>
    <row r="41" spans="3:9" s="4" customFormat="1">
      <c r="C41" s="28"/>
    </row>
    <row r="42" spans="3:9" s="4" customFormat="1">
      <c r="C42" s="28"/>
    </row>
    <row r="43" spans="3:9" s="4" customFormat="1" ht="15.6" customHeight="1">
      <c r="C43" s="28"/>
      <c r="I43" s="33"/>
    </row>
    <row r="44" spans="3:9" s="4" customFormat="1">
      <c r="C44" s="28"/>
      <c r="I44"/>
    </row>
    <row r="45" spans="3:9" s="4" customFormat="1">
      <c r="C45" s="28"/>
      <c r="I45" s="34"/>
    </row>
    <row r="46" spans="3:9" s="4" customFormat="1">
      <c r="C46" s="28"/>
      <c r="I46"/>
    </row>
    <row r="47" spans="3:9" s="4" customFormat="1">
      <c r="C47" s="28"/>
      <c r="I47" s="33"/>
    </row>
    <row r="48" spans="3:9" s="4" customFormat="1">
      <c r="C48" s="28"/>
      <c r="I48" s="35"/>
    </row>
    <row r="49" spans="2:9" s="4" customFormat="1">
      <c r="C49" s="28"/>
      <c r="I49" s="36"/>
    </row>
    <row r="50" spans="2:9" s="4" customFormat="1">
      <c r="C50" s="28"/>
      <c r="I50" s="36"/>
    </row>
    <row r="51" spans="2:9" s="4" customFormat="1">
      <c r="C51" s="28"/>
      <c r="I51" s="36"/>
    </row>
    <row r="52" spans="2:9" s="4" customFormat="1">
      <c r="C52" s="28"/>
      <c r="I52" s="36"/>
    </row>
    <row r="53" spans="2:9" s="4" customFormat="1">
      <c r="C53" s="28"/>
    </row>
    <row r="54" spans="2:9" s="4" customFormat="1">
      <c r="C54" s="28"/>
    </row>
    <row r="55" spans="2:9" s="4" customFormat="1">
      <c r="C55" s="28"/>
    </row>
    <row r="59" spans="2:9" s="4" customFormat="1">
      <c r="C59" s="28"/>
    </row>
    <row r="60" spans="2:9" s="4" customFormat="1">
      <c r="C60" s="28"/>
    </row>
    <row r="61" spans="2:9" s="4" customFormat="1">
      <c r="C61" s="28"/>
    </row>
    <row r="62" spans="2:9" s="4" customFormat="1">
      <c r="B62"/>
      <c r="C62" s="28"/>
    </row>
    <row r="63" spans="2:9" s="4" customFormat="1">
      <c r="B63" s="186" t="s">
        <v>116</v>
      </c>
      <c r="C63" s="186"/>
      <c r="D63" s="186"/>
      <c r="E63" s="186"/>
      <c r="F63" s="186"/>
      <c r="G63" s="186"/>
    </row>
    <row r="64" spans="2:9" s="4" customFormat="1" ht="15.75" thickBot="1">
      <c r="B64"/>
      <c r="C64" s="28"/>
    </row>
    <row r="65" spans="2:11" s="4" customFormat="1" ht="31.15" customHeight="1" thickBot="1">
      <c r="B65" s="187" t="s">
        <v>98</v>
      </c>
      <c r="C65" s="188"/>
      <c r="D65" s="188"/>
      <c r="E65" s="188"/>
      <c r="F65" s="188"/>
      <c r="G65" s="188"/>
      <c r="H65" s="188"/>
      <c r="I65" s="188"/>
      <c r="J65" s="188"/>
      <c r="K65" s="189"/>
    </row>
    <row r="66" spans="2:11" s="4" customFormat="1">
      <c r="C66" s="28"/>
    </row>
    <row r="67" spans="2:11" s="4" customFormat="1">
      <c r="C67" s="96" t="s">
        <v>189</v>
      </c>
      <c r="D67" s="96" t="s">
        <v>190</v>
      </c>
      <c r="G67" s="96" t="s">
        <v>189</v>
      </c>
      <c r="H67" s="96" t="s">
        <v>190</v>
      </c>
    </row>
    <row r="68" spans="2:11" s="4" customFormat="1">
      <c r="C68" s="44" t="s">
        <v>191</v>
      </c>
      <c r="D68" s="52">
        <v>1000</v>
      </c>
      <c r="F68" s="65"/>
      <c r="G68" s="44" t="s">
        <v>191</v>
      </c>
      <c r="H68" s="52">
        <v>1000</v>
      </c>
    </row>
    <row r="69" spans="2:11" s="4" customFormat="1">
      <c r="C69" s="44" t="s">
        <v>194</v>
      </c>
      <c r="D69" s="52">
        <v>200</v>
      </c>
      <c r="F69" s="4" t="s">
        <v>423</v>
      </c>
      <c r="G69" s="44" t="s">
        <v>194</v>
      </c>
      <c r="H69" s="52">
        <v>200</v>
      </c>
    </row>
    <row r="70" spans="2:11" s="4" customFormat="1">
      <c r="C70" s="44" t="s">
        <v>192</v>
      </c>
      <c r="D70" s="52">
        <v>300</v>
      </c>
      <c r="G70" s="44" t="s">
        <v>192</v>
      </c>
      <c r="H70" s="52">
        <v>300</v>
      </c>
    </row>
    <row r="71" spans="2:11" s="4" customFormat="1">
      <c r="C71" s="44" t="s">
        <v>193</v>
      </c>
      <c r="D71" s="52">
        <v>150</v>
      </c>
      <c r="G71" s="44" t="s">
        <v>193</v>
      </c>
      <c r="H71" s="52">
        <v>150</v>
      </c>
    </row>
    <row r="72" spans="2:11" s="4" customFormat="1">
      <c r="C72" s="44" t="s">
        <v>195</v>
      </c>
      <c r="D72" s="52">
        <v>100</v>
      </c>
      <c r="G72" s="44" t="s">
        <v>195</v>
      </c>
      <c r="H72" s="52">
        <v>100</v>
      </c>
    </row>
    <row r="73" spans="2:11" s="4" customFormat="1" ht="15.75" thickBot="1">
      <c r="C73" s="17" t="s">
        <v>196</v>
      </c>
      <c r="D73" s="64"/>
      <c r="F73" s="65"/>
      <c r="G73" s="17" t="s">
        <v>196</v>
      </c>
      <c r="H73" s="64"/>
    </row>
    <row r="74" spans="2:11" s="4" customFormat="1" ht="15.75" thickTop="1">
      <c r="C74" s="28"/>
    </row>
    <row r="75" spans="2:11" s="4" customFormat="1">
      <c r="C75" s="28"/>
    </row>
    <row r="76" spans="2:11" s="4" customFormat="1"/>
    <row r="77" spans="2:11" s="4" customFormat="1"/>
    <row r="78" spans="2:11" s="4" customFormat="1"/>
    <row r="79" spans="2:11" s="4" customFormat="1"/>
    <row r="80" spans="2:11" s="4" customFormat="1"/>
    <row r="81" spans="3:3" s="4" customFormat="1"/>
    <row r="82" spans="3:3" s="4" customFormat="1"/>
    <row r="83" spans="3:3" s="4" customFormat="1"/>
    <row r="84" spans="3:3" s="4" customFormat="1"/>
    <row r="85" spans="3:3" s="4" customFormat="1">
      <c r="C85" s="28"/>
    </row>
    <row r="86" spans="3:3" s="4" customFormat="1">
      <c r="C86" s="28"/>
    </row>
    <row r="87" spans="3:3" s="4" customFormat="1">
      <c r="C87" s="28"/>
    </row>
    <row r="88" spans="3:3" s="4" customFormat="1">
      <c r="C88" s="28"/>
    </row>
    <row r="89" spans="3:3" s="4" customFormat="1">
      <c r="C89" s="28"/>
    </row>
    <row r="90" spans="3:3" s="4" customFormat="1">
      <c r="C90" s="28"/>
    </row>
    <row r="91" spans="3:3" s="4" customFormat="1">
      <c r="C91" s="28"/>
    </row>
    <row r="92" spans="3:3" s="4" customFormat="1">
      <c r="C92" s="28"/>
    </row>
    <row r="93" spans="3:3" s="4" customFormat="1">
      <c r="C93" s="28"/>
    </row>
    <row r="94" spans="3:3" s="4" customFormat="1">
      <c r="C94" s="28"/>
    </row>
    <row r="95" spans="3:3" s="4" customFormat="1">
      <c r="C95" s="28"/>
    </row>
    <row r="96" spans="3:3" s="4" customFormat="1">
      <c r="C96" s="28"/>
    </row>
    <row r="97" spans="3:3" s="4" customFormat="1">
      <c r="C97" s="28"/>
    </row>
    <row r="98" spans="3:3" s="4" customFormat="1">
      <c r="C98" s="28"/>
    </row>
    <row r="99" spans="3:3" s="4" customFormat="1">
      <c r="C99" s="28"/>
    </row>
    <row r="100" spans="3:3" s="4" customFormat="1">
      <c r="C100" s="28"/>
    </row>
    <row r="101" spans="3:3" s="4" customFormat="1">
      <c r="C101" s="28"/>
    </row>
    <row r="102" spans="3:3" s="4" customFormat="1">
      <c r="C102" s="28"/>
    </row>
    <row r="103" spans="3:3" s="4" customFormat="1">
      <c r="C103" s="28"/>
    </row>
    <row r="104" spans="3:3" s="4" customFormat="1">
      <c r="C104" s="28"/>
    </row>
    <row r="105" spans="3:3" s="4" customFormat="1">
      <c r="C105" s="28"/>
    </row>
    <row r="106" spans="3:3" s="4" customFormat="1">
      <c r="C106" s="28"/>
    </row>
    <row r="107" spans="3:3" s="4" customFormat="1">
      <c r="C107" s="28"/>
    </row>
    <row r="108" spans="3:3" s="4" customFormat="1">
      <c r="C108" s="28"/>
    </row>
    <row r="109" spans="3:3" s="4" customFormat="1">
      <c r="C109" s="28"/>
    </row>
  </sheetData>
  <mergeCells count="2">
    <mergeCell ref="B63:G63"/>
    <mergeCell ref="B65:K6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X116"/>
  <sheetViews>
    <sheetView zoomScale="130" zoomScaleNormal="130" workbookViewId="0">
      <pane ySplit="3" topLeftCell="A4" activePane="bottomLeft" state="frozen"/>
      <selection pane="bottomLeft" activeCell="I6" sqref="C6:I9"/>
    </sheetView>
  </sheetViews>
  <sheetFormatPr defaultRowHeight="15"/>
  <cols>
    <col min="1" max="2" width="2.7109375" style="4" customWidth="1"/>
    <col min="3" max="3" width="23.5703125" bestFit="1" customWidth="1"/>
    <col min="4" max="4" width="20.42578125" bestFit="1" customWidth="1"/>
    <col min="5" max="9" width="20.5703125" bestFit="1" customWidth="1"/>
    <col min="10" max="10" width="19.28515625" style="4" bestFit="1" customWidth="1"/>
    <col min="11" max="24" width="8.85546875" style="4"/>
  </cols>
  <sheetData>
    <row r="1" spans="3:9" s="89" customFormat="1" ht="47.45" customHeight="1">
      <c r="D1" s="91" t="s">
        <v>447</v>
      </c>
    </row>
    <row r="2" spans="3:9" s="89" customFormat="1" ht="23.25">
      <c r="D2" s="92" t="s">
        <v>424</v>
      </c>
      <c r="F2" s="107" t="s">
        <v>48</v>
      </c>
      <c r="G2" s="108" t="s">
        <v>49</v>
      </c>
    </row>
    <row r="3" spans="3:9" s="89" customFormat="1" ht="18.75">
      <c r="D3" s="93" t="s">
        <v>425</v>
      </c>
      <c r="G3" s="92"/>
    </row>
    <row r="4" spans="3:9" s="4" customFormat="1" ht="27">
      <c r="D4" s="18"/>
      <c r="E4" s="25"/>
      <c r="F4" s="18"/>
    </row>
    <row r="5" spans="3:9" s="4" customFormat="1" ht="26.25">
      <c r="C5" s="18"/>
      <c r="D5" s="18"/>
      <c r="E5" s="26"/>
      <c r="F5" s="18"/>
    </row>
    <row r="6" spans="3:9" ht="26.25">
      <c r="C6" s="105" t="s">
        <v>10</v>
      </c>
      <c r="D6" s="19" t="s">
        <v>37</v>
      </c>
      <c r="E6" s="19" t="s">
        <v>39</v>
      </c>
      <c r="F6" s="19" t="s">
        <v>31</v>
      </c>
      <c r="G6" s="19" t="s">
        <v>13</v>
      </c>
      <c r="H6" s="19" t="s">
        <v>43</v>
      </c>
      <c r="I6" s="19" t="s">
        <v>45</v>
      </c>
    </row>
    <row r="7" spans="3:9" ht="26.25">
      <c r="C7" s="105" t="s">
        <v>34</v>
      </c>
      <c r="D7" s="5" t="s">
        <v>38</v>
      </c>
      <c r="E7" s="5" t="s">
        <v>40</v>
      </c>
      <c r="F7" s="5" t="s">
        <v>41</v>
      </c>
      <c r="G7" s="5" t="s">
        <v>42</v>
      </c>
      <c r="H7" s="5" t="s">
        <v>44</v>
      </c>
      <c r="I7" s="5" t="s">
        <v>46</v>
      </c>
    </row>
    <row r="8" spans="3:9" ht="26.25">
      <c r="C8" s="106" t="s">
        <v>35</v>
      </c>
      <c r="D8" s="80">
        <v>56</v>
      </c>
      <c r="E8" s="80">
        <v>88</v>
      </c>
      <c r="F8" s="80">
        <v>44</v>
      </c>
      <c r="G8" s="80">
        <v>26</v>
      </c>
      <c r="H8" s="80">
        <v>50</v>
      </c>
      <c r="I8" s="80">
        <v>74</v>
      </c>
    </row>
    <row r="9" spans="3:9" ht="26.25">
      <c r="C9" s="105" t="s">
        <v>36</v>
      </c>
      <c r="D9" s="86">
        <v>56.88</v>
      </c>
      <c r="E9" s="86">
        <v>96.46</v>
      </c>
      <c r="F9" s="86">
        <v>12.96</v>
      </c>
      <c r="G9" s="86">
        <v>115</v>
      </c>
      <c r="H9" s="86">
        <v>23</v>
      </c>
      <c r="I9" s="86">
        <v>5.6</v>
      </c>
    </row>
    <row r="10" spans="3:9" s="4" customFormat="1"/>
    <row r="11" spans="3:9" s="4" customFormat="1" ht="31.5">
      <c r="D11" s="31" t="s">
        <v>460</v>
      </c>
    </row>
    <row r="12" spans="3:9" s="4" customFormat="1">
      <c r="D12" s="97" t="s">
        <v>34</v>
      </c>
      <c r="E12" s="97" t="s">
        <v>35</v>
      </c>
      <c r="F12" s="97" t="s">
        <v>36</v>
      </c>
    </row>
    <row r="13" spans="3:9" ht="26.25">
      <c r="C13" s="19" t="s">
        <v>31</v>
      </c>
      <c r="D13" s="5" t="str">
        <f>HLOOKUP(C13,$C$6:$I$9,2,FALSE)</f>
        <v>AC-001-004</v>
      </c>
      <c r="E13" s="80">
        <f>HLOOKUP(C13,$C$6:$I$9,3,FALSE)</f>
        <v>44</v>
      </c>
      <c r="F13" s="86">
        <f>HLOOKUP(C13,$C$6:$I$9,4,FALSE)</f>
        <v>12.96</v>
      </c>
      <c r="G13" s="4"/>
      <c r="H13" s="4"/>
      <c r="I13" s="4"/>
    </row>
    <row r="14" spans="3:9" s="4" customFormat="1" ht="26.25">
      <c r="C14" s="19" t="s">
        <v>39</v>
      </c>
      <c r="D14" s="5" t="str">
        <f t="shared" ref="D14:D15" si="0">HLOOKUP(C14,$C$6:$I$9,2,FALSE)</f>
        <v>AC-001-003</v>
      </c>
      <c r="E14" s="80">
        <f t="shared" ref="E14:E15" si="1">HLOOKUP(C14,$C$6:$I$9,3,FALSE)</f>
        <v>88</v>
      </c>
      <c r="F14" s="86">
        <f t="shared" ref="F14:F15" si="2">HLOOKUP(C14,$C$6:$I$9,4,FALSE)</f>
        <v>96.46</v>
      </c>
    </row>
    <row r="15" spans="3:9" s="4" customFormat="1" ht="26.25">
      <c r="C15" s="19" t="s">
        <v>43</v>
      </c>
      <c r="D15" s="5" t="str">
        <f t="shared" si="0"/>
        <v>AC-001-006</v>
      </c>
      <c r="E15" s="80">
        <f t="shared" si="1"/>
        <v>50</v>
      </c>
      <c r="F15" s="86">
        <f t="shared" si="2"/>
        <v>23</v>
      </c>
    </row>
    <row r="16" spans="3:9" s="4" customFormat="1" ht="26.25">
      <c r="F16" s="86"/>
    </row>
    <row r="17" s="4" customFormat="1"/>
    <row r="18" s="4" customFormat="1"/>
    <row r="19" s="4" customFormat="1"/>
    <row r="20" s="4" customFormat="1"/>
    <row r="21" s="4" customFormat="1"/>
    <row r="22" s="4" customFormat="1"/>
    <row r="23" s="4" customFormat="1"/>
    <row r="24" s="4" customFormat="1"/>
    <row r="25" s="4" customFormat="1"/>
    <row r="26" s="4" customFormat="1"/>
    <row r="27" s="4" customFormat="1"/>
    <row r="28" s="4" customFormat="1"/>
    <row r="29" s="4" customFormat="1"/>
    <row r="30" s="4" customFormat="1"/>
    <row r="31" s="4" customFormat="1"/>
    <row r="32" s="4" customFormat="1"/>
    <row r="33" s="4" customFormat="1"/>
    <row r="34" s="4" customFormat="1"/>
    <row r="35" s="4" customFormat="1"/>
    <row r="36" s="4" customFormat="1"/>
    <row r="37" s="4" customFormat="1"/>
    <row r="38" s="4" customFormat="1"/>
    <row r="39" s="4" customFormat="1"/>
    <row r="40" s="4" customFormat="1"/>
    <row r="41" s="4" customFormat="1"/>
    <row r="42" s="4" customFormat="1"/>
    <row r="43" s="4" customFormat="1"/>
    <row r="44" s="4" customFormat="1"/>
    <row r="45" s="4" customFormat="1"/>
    <row r="46" s="4" customFormat="1"/>
    <row r="47" s="4" customFormat="1"/>
    <row r="48" s="4" customFormat="1"/>
    <row r="49" s="4" customFormat="1"/>
    <row r="50" s="4" customFormat="1"/>
    <row r="51" s="4" customFormat="1"/>
    <row r="52" s="4" customFormat="1"/>
    <row r="53" s="4" customFormat="1"/>
    <row r="54" s="4" customFormat="1"/>
    <row r="55" s="4" customFormat="1"/>
    <row r="56" s="4" customFormat="1"/>
    <row r="57" s="4" customFormat="1"/>
    <row r="58" s="4" customFormat="1"/>
    <row r="59" s="4" customFormat="1"/>
    <row r="60" s="4" customFormat="1"/>
    <row r="61" s="4" customFormat="1"/>
    <row r="62" s="4" customFormat="1"/>
    <row r="63" s="4" customFormat="1"/>
    <row r="64" s="4" customFormat="1"/>
    <row r="65" spans="3:9" s="4" customFormat="1"/>
    <row r="66" spans="3:9" s="4" customFormat="1"/>
    <row r="67" spans="3:9" s="4" customFormat="1">
      <c r="C67" s="186" t="s">
        <v>115</v>
      </c>
      <c r="D67" s="186"/>
      <c r="E67" s="186"/>
      <c r="F67" s="186"/>
    </row>
    <row r="68" spans="3:9" s="4" customFormat="1" ht="15.75" thickBot="1">
      <c r="I68" s="4" t="s">
        <v>447</v>
      </c>
    </row>
    <row r="69" spans="3:9" s="4" customFormat="1" ht="38.450000000000003" customHeight="1" thickBot="1">
      <c r="C69" s="190" t="s">
        <v>97</v>
      </c>
      <c r="D69" s="191"/>
      <c r="E69" s="191"/>
      <c r="F69" s="191"/>
      <c r="G69" s="192"/>
    </row>
    <row r="70" spans="3:9" s="4" customFormat="1"/>
    <row r="71" spans="3:9" s="4" customFormat="1"/>
    <row r="72" spans="3:9" s="4" customFormat="1">
      <c r="C72" s="98" t="s">
        <v>126</v>
      </c>
      <c r="D72" s="98" t="s">
        <v>127</v>
      </c>
      <c r="E72" s="98" t="s">
        <v>128</v>
      </c>
      <c r="F72" s="98" t="s">
        <v>129</v>
      </c>
      <c r="G72" s="98" t="s">
        <v>130</v>
      </c>
      <c r="H72" s="98" t="s">
        <v>131</v>
      </c>
      <c r="I72" s="98" t="s">
        <v>132</v>
      </c>
    </row>
    <row r="73" spans="3:9" s="4" customFormat="1">
      <c r="C73" s="44" t="s">
        <v>133</v>
      </c>
      <c r="D73" s="52">
        <v>1000</v>
      </c>
      <c r="E73" s="226">
        <v>1000</v>
      </c>
      <c r="F73" s="52">
        <v>1000</v>
      </c>
      <c r="G73" s="52">
        <v>1000</v>
      </c>
      <c r="H73" s="52">
        <v>1000</v>
      </c>
      <c r="I73" s="52">
        <v>1000</v>
      </c>
    </row>
    <row r="74" spans="3:9" s="4" customFormat="1">
      <c r="C74" s="44" t="s">
        <v>134</v>
      </c>
      <c r="D74" s="52">
        <v>300</v>
      </c>
      <c r="E74" s="52">
        <v>250</v>
      </c>
      <c r="F74" s="52">
        <v>350</v>
      </c>
      <c r="G74" s="52">
        <v>400</v>
      </c>
      <c r="H74" s="52">
        <v>300</v>
      </c>
      <c r="I74" s="52">
        <v>350</v>
      </c>
    </row>
    <row r="75" spans="3:9" s="4" customFormat="1">
      <c r="C75" s="44" t="s">
        <v>135</v>
      </c>
      <c r="D75" s="52">
        <v>150</v>
      </c>
      <c r="E75" s="52">
        <v>150</v>
      </c>
      <c r="F75" s="52">
        <v>150</v>
      </c>
      <c r="G75" s="52">
        <v>150</v>
      </c>
      <c r="H75" s="52">
        <v>150</v>
      </c>
      <c r="I75" s="52">
        <v>150</v>
      </c>
    </row>
    <row r="76" spans="3:9" s="4" customFormat="1">
      <c r="C76" s="44" t="s">
        <v>136</v>
      </c>
      <c r="D76" s="52">
        <v>200</v>
      </c>
      <c r="E76" s="52">
        <v>200</v>
      </c>
      <c r="F76" s="52">
        <v>200</v>
      </c>
      <c r="G76" s="52">
        <v>200</v>
      </c>
      <c r="H76" s="52">
        <v>200</v>
      </c>
      <c r="I76" s="52">
        <v>200</v>
      </c>
    </row>
    <row r="77" spans="3:9" s="4" customFormat="1">
      <c r="C77" s="44" t="s">
        <v>137</v>
      </c>
      <c r="D77" s="52">
        <v>100</v>
      </c>
      <c r="E77" s="52">
        <v>150</v>
      </c>
      <c r="F77" s="52">
        <v>100</v>
      </c>
      <c r="G77" s="52">
        <v>150</v>
      </c>
      <c r="H77" s="52">
        <v>100</v>
      </c>
      <c r="I77" s="52">
        <v>150</v>
      </c>
    </row>
    <row r="78" spans="3:9" s="4" customFormat="1">
      <c r="C78" s="44" t="s">
        <v>138</v>
      </c>
      <c r="D78" s="52">
        <v>50</v>
      </c>
      <c r="E78" s="52">
        <v>75</v>
      </c>
      <c r="F78" s="52">
        <v>50</v>
      </c>
      <c r="G78" s="52">
        <v>75</v>
      </c>
      <c r="H78" s="52">
        <v>50</v>
      </c>
      <c r="I78" s="52">
        <v>75</v>
      </c>
    </row>
    <row r="79" spans="3:9" s="4" customFormat="1">
      <c r="C79" s="44" t="s">
        <v>139</v>
      </c>
      <c r="D79" s="52">
        <v>500</v>
      </c>
      <c r="E79" s="52">
        <v>500</v>
      </c>
      <c r="F79" s="52">
        <v>500</v>
      </c>
      <c r="G79" s="52">
        <v>500</v>
      </c>
      <c r="H79" s="52">
        <v>500</v>
      </c>
      <c r="I79" s="52">
        <v>500</v>
      </c>
    </row>
    <row r="80" spans="3:9" s="4" customFormat="1">
      <c r="C80" s="44" t="s">
        <v>140</v>
      </c>
      <c r="D80" s="52">
        <v>100</v>
      </c>
      <c r="E80" s="52">
        <v>100</v>
      </c>
      <c r="F80" s="52">
        <v>100</v>
      </c>
      <c r="G80" s="52">
        <v>100</v>
      </c>
      <c r="H80" s="52">
        <v>100</v>
      </c>
      <c r="I80" s="52">
        <v>100</v>
      </c>
    </row>
    <row r="81" spans="3:8" s="4" customFormat="1"/>
    <row r="82" spans="3:8" s="4" customFormat="1">
      <c r="D82" s="44" t="s">
        <v>138</v>
      </c>
    </row>
    <row r="83" spans="3:8" s="4" customFormat="1" ht="33.75">
      <c r="C83" s="98" t="s">
        <v>130</v>
      </c>
      <c r="D83" s="109">
        <f>HLOOKUP(C83,$C$72:$I$80,MATCH(D82,$C$72:$C$80,0),FALSE)</f>
        <v>75</v>
      </c>
      <c r="F83" s="227"/>
      <c r="G83" s="163" t="s">
        <v>510</v>
      </c>
    </row>
    <row r="84" spans="3:8" s="4" customFormat="1">
      <c r="D84" s="4" t="s">
        <v>513</v>
      </c>
    </row>
    <row r="85" spans="3:8" s="4" customFormat="1" ht="15.75" thickBot="1"/>
    <row r="86" spans="3:8" s="4" customFormat="1" ht="51.6" customHeight="1" thickBot="1">
      <c r="C86" s="190" t="s">
        <v>96</v>
      </c>
      <c r="D86" s="191"/>
      <c r="E86" s="191"/>
      <c r="F86" s="191"/>
      <c r="G86" s="192"/>
    </row>
    <row r="87" spans="3:8" s="4" customFormat="1"/>
    <row r="88" spans="3:8" s="4" customFormat="1"/>
    <row r="89" spans="3:8" s="4" customFormat="1">
      <c r="C89" s="98" t="s">
        <v>141</v>
      </c>
      <c r="D89" s="98" t="s">
        <v>142</v>
      </c>
      <c r="E89" s="98" t="s">
        <v>143</v>
      </c>
      <c r="F89" s="98" t="s">
        <v>144</v>
      </c>
      <c r="G89" s="98" t="s">
        <v>145</v>
      </c>
      <c r="H89" s="98" t="s">
        <v>146</v>
      </c>
    </row>
    <row r="90" spans="3:8" s="4" customFormat="1">
      <c r="C90" s="44" t="s">
        <v>147</v>
      </c>
      <c r="D90" s="54">
        <v>500</v>
      </c>
      <c r="E90" s="53" t="s">
        <v>148</v>
      </c>
      <c r="F90" s="53" t="s">
        <v>149</v>
      </c>
      <c r="G90" s="53" t="s">
        <v>150</v>
      </c>
      <c r="H90" s="53" t="s">
        <v>151</v>
      </c>
    </row>
    <row r="91" spans="3:8" s="4" customFormat="1">
      <c r="C91" s="44" t="s">
        <v>152</v>
      </c>
      <c r="D91" s="54">
        <v>600</v>
      </c>
      <c r="E91" s="53" t="s">
        <v>153</v>
      </c>
      <c r="F91" s="53" t="s">
        <v>154</v>
      </c>
      <c r="G91" s="53" t="s">
        <v>155</v>
      </c>
      <c r="H91" s="53" t="s">
        <v>156</v>
      </c>
    </row>
    <row r="92" spans="3:8" s="4" customFormat="1">
      <c r="C92" s="44" t="s">
        <v>157</v>
      </c>
      <c r="D92" s="54">
        <v>450</v>
      </c>
      <c r="E92" s="53" t="s">
        <v>158</v>
      </c>
      <c r="F92" s="53" t="s">
        <v>159</v>
      </c>
      <c r="G92" s="53" t="s">
        <v>160</v>
      </c>
      <c r="H92" s="53" t="s">
        <v>161</v>
      </c>
    </row>
    <row r="93" spans="3:8">
      <c r="C93" s="1" t="s">
        <v>162</v>
      </c>
      <c r="D93" s="55">
        <v>700</v>
      </c>
      <c r="E93" s="53" t="s">
        <v>163</v>
      </c>
      <c r="F93" s="41" t="s">
        <v>164</v>
      </c>
      <c r="G93" s="41" t="s">
        <v>165</v>
      </c>
      <c r="H93" s="41" t="s">
        <v>166</v>
      </c>
    </row>
    <row r="94" spans="3:8" s="4" customFormat="1">
      <c r="C94" s="44"/>
      <c r="D94" s="44"/>
      <c r="E94" s="44"/>
      <c r="F94" s="44"/>
      <c r="G94" s="44"/>
      <c r="H94" s="44"/>
    </row>
    <row r="95" spans="3:8" s="4" customFormat="1"/>
    <row r="96" spans="3:8" s="4" customFormat="1">
      <c r="D96" s="44" t="s">
        <v>157</v>
      </c>
    </row>
    <row r="97" spans="3:10" s="4" customFormat="1">
      <c r="C97" s="98" t="s">
        <v>143</v>
      </c>
      <c r="D97" s="109"/>
    </row>
    <row r="98" spans="3:10" s="4" customFormat="1"/>
    <row r="99" spans="3:10" s="4" customFormat="1"/>
    <row r="100" spans="3:10" s="4" customFormat="1" ht="15.75" thickBot="1"/>
    <row r="101" spans="3:10" s="4" customFormat="1" ht="38.450000000000003" customHeight="1" thickBot="1">
      <c r="C101" s="190" t="s">
        <v>95</v>
      </c>
      <c r="D101" s="191"/>
      <c r="E101" s="191"/>
      <c r="F101" s="191"/>
      <c r="G101" s="192"/>
    </row>
    <row r="102" spans="3:10" s="4" customFormat="1"/>
    <row r="103" spans="3:10" s="4" customFormat="1"/>
    <row r="104" spans="3:10" s="4" customFormat="1">
      <c r="C104" s="98" t="s">
        <v>167</v>
      </c>
      <c r="D104" s="98" t="s">
        <v>168</v>
      </c>
      <c r="E104" s="98" t="s">
        <v>169</v>
      </c>
      <c r="F104" s="98" t="s">
        <v>170</v>
      </c>
      <c r="G104" s="98" t="s">
        <v>171</v>
      </c>
      <c r="H104" s="98" t="s">
        <v>172</v>
      </c>
      <c r="I104" s="98" t="s">
        <v>173</v>
      </c>
      <c r="J104" s="98" t="s">
        <v>174</v>
      </c>
    </row>
    <row r="105" spans="3:10" s="4" customFormat="1">
      <c r="C105" s="44" t="s">
        <v>175</v>
      </c>
      <c r="D105" s="53">
        <v>10</v>
      </c>
      <c r="E105" s="53">
        <v>7</v>
      </c>
      <c r="F105" s="53">
        <v>2</v>
      </c>
      <c r="G105" s="53">
        <v>1</v>
      </c>
      <c r="H105" s="53">
        <v>20</v>
      </c>
      <c r="I105" s="53">
        <v>10</v>
      </c>
      <c r="J105" s="53">
        <v>23</v>
      </c>
    </row>
    <row r="106" spans="3:10" s="4" customFormat="1">
      <c r="C106" s="44" t="s">
        <v>176</v>
      </c>
      <c r="D106" s="53">
        <v>10</v>
      </c>
      <c r="E106" s="53">
        <v>8</v>
      </c>
      <c r="F106" s="53">
        <v>2</v>
      </c>
      <c r="G106" s="53">
        <v>6</v>
      </c>
      <c r="H106" s="53">
        <v>14</v>
      </c>
      <c r="I106" s="53">
        <v>15</v>
      </c>
      <c r="J106" s="53">
        <v>19</v>
      </c>
    </row>
    <row r="107" spans="3:10" s="4" customFormat="1">
      <c r="C107" s="44" t="s">
        <v>177</v>
      </c>
      <c r="D107" s="53">
        <v>10</v>
      </c>
      <c r="E107" s="53">
        <v>5</v>
      </c>
      <c r="F107" s="53">
        <v>3</v>
      </c>
      <c r="G107" s="53">
        <v>2</v>
      </c>
      <c r="H107" s="53">
        <v>15</v>
      </c>
      <c r="I107" s="53">
        <v>12</v>
      </c>
      <c r="J107" s="53">
        <v>18</v>
      </c>
    </row>
    <row r="108" spans="3:10" s="4" customFormat="1">
      <c r="C108" s="44" t="s">
        <v>178</v>
      </c>
      <c r="D108" s="53">
        <v>10</v>
      </c>
      <c r="E108" s="53">
        <v>4</v>
      </c>
      <c r="F108" s="53">
        <v>2</v>
      </c>
      <c r="G108" s="53">
        <v>4</v>
      </c>
      <c r="H108" s="53">
        <v>14</v>
      </c>
      <c r="I108" s="53">
        <v>14</v>
      </c>
      <c r="J108" s="53">
        <v>14</v>
      </c>
    </row>
    <row r="109" spans="3:10" s="4" customFormat="1">
      <c r="C109" s="44" t="s">
        <v>179</v>
      </c>
      <c r="D109" s="53">
        <v>10</v>
      </c>
      <c r="E109" s="53">
        <v>3</v>
      </c>
      <c r="F109" s="53">
        <v>4</v>
      </c>
      <c r="G109" s="53">
        <v>3</v>
      </c>
      <c r="H109" s="53">
        <v>12</v>
      </c>
      <c r="I109" s="53">
        <v>12</v>
      </c>
      <c r="J109" s="53">
        <v>13</v>
      </c>
    </row>
    <row r="110" spans="3:10" s="4" customFormat="1">
      <c r="C110" s="44"/>
      <c r="D110" s="53"/>
      <c r="E110" s="53"/>
      <c r="F110" s="53"/>
      <c r="G110" s="53"/>
      <c r="H110" s="53"/>
      <c r="I110" s="53"/>
      <c r="J110" s="53"/>
    </row>
    <row r="111" spans="3:10" s="4" customFormat="1"/>
    <row r="112" spans="3:10" s="4" customFormat="1">
      <c r="D112" s="44" t="s">
        <v>176</v>
      </c>
    </row>
    <row r="113" spans="3:4" s="4" customFormat="1">
      <c r="C113" s="98" t="s">
        <v>174</v>
      </c>
      <c r="D113" s="109">
        <f>HLOOKUP(C113,$C$104:$J$110,3,FALSE)</f>
        <v>19</v>
      </c>
    </row>
    <row r="114" spans="3:4" s="4" customFormat="1"/>
    <row r="115" spans="3:4" s="4" customFormat="1"/>
    <row r="116" spans="3:4" s="4" customFormat="1"/>
  </sheetData>
  <mergeCells count="4">
    <mergeCell ref="C67:F67"/>
    <mergeCell ref="C69:G69"/>
    <mergeCell ref="C86:G86"/>
    <mergeCell ref="C101:G101"/>
  </mergeCells>
  <dataValidations count="2">
    <dataValidation type="list" allowBlank="1" showInputMessage="1" showErrorMessage="1" sqref="C83" xr:uid="{93DF17EA-6044-4F73-A5F0-D24701010B9C}">
      <formula1>$D$72:$I$72</formula1>
    </dataValidation>
    <dataValidation type="list" allowBlank="1" showInputMessage="1" showErrorMessage="1" sqref="D82" xr:uid="{1108DFDB-AC62-4A1D-88F5-853BC4D0CECC}">
      <formula1>$C$73:$C$80</formula1>
    </dataValidation>
  </dataValidation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AE173"/>
  <sheetViews>
    <sheetView zoomScaleNormal="100" workbookViewId="0">
      <pane ySplit="3" topLeftCell="A134" activePane="bottomLeft" state="frozen"/>
      <selection pane="bottomLeft" activeCell="A174" sqref="A174:XFD190"/>
    </sheetView>
  </sheetViews>
  <sheetFormatPr defaultRowHeight="15"/>
  <cols>
    <col min="1" max="2" width="8.85546875" style="4"/>
    <col min="3" max="3" width="44" bestFit="1" customWidth="1"/>
    <col min="4" max="4" width="26.140625" customWidth="1"/>
    <col min="5" max="5" width="25.140625" style="15" customWidth="1"/>
    <col min="6" max="6" width="18.85546875" bestFit="1" customWidth="1"/>
    <col min="7" max="7" width="25" style="4" bestFit="1" customWidth="1"/>
    <col min="8" max="8" width="17.140625" style="4" bestFit="1" customWidth="1"/>
    <col min="9" max="9" width="12.85546875" style="4" customWidth="1"/>
    <col min="10" max="10" width="10.7109375" style="4" bestFit="1" customWidth="1"/>
    <col min="11" max="31" width="8.85546875" style="4"/>
  </cols>
  <sheetData>
    <row r="1" spans="3:7" s="89" customFormat="1" ht="42.6" customHeight="1">
      <c r="D1" s="91" t="s">
        <v>306</v>
      </c>
    </row>
    <row r="2" spans="3:7" s="89" customFormat="1" ht="15.75">
      <c r="D2" s="92" t="s">
        <v>424</v>
      </c>
    </row>
    <row r="3" spans="3:7" s="89" customFormat="1" ht="23.25">
      <c r="D3" s="93" t="s">
        <v>425</v>
      </c>
      <c r="E3" s="107" t="s">
        <v>32</v>
      </c>
      <c r="F3" s="108" t="s">
        <v>33</v>
      </c>
      <c r="G3" s="92"/>
    </row>
    <row r="4" spans="3:7" s="4" customFormat="1" ht="26.25">
      <c r="C4" s="18"/>
    </row>
    <row r="5" spans="3:7" s="4" customFormat="1" ht="26.25">
      <c r="D5" s="18" t="s">
        <v>461</v>
      </c>
    </row>
    <row r="6" spans="3:7" s="4" customFormat="1" ht="26.25">
      <c r="C6" s="19" t="s">
        <v>37</v>
      </c>
      <c r="D6" s="86" t="str">
        <f>VLOOKUP(C6,$C$8:$F$14,2,FALSE)</f>
        <v>AC-001-002</v>
      </c>
      <c r="E6" s="38"/>
      <c r="F6" s="18"/>
    </row>
    <row r="7" spans="3:7" s="4" customFormat="1" ht="26.25">
      <c r="C7" s="18"/>
      <c r="D7" s="18"/>
      <c r="E7" s="26"/>
      <c r="F7" s="18"/>
    </row>
    <row r="8" spans="3:7" ht="26.25">
      <c r="C8" s="105" t="s">
        <v>10</v>
      </c>
      <c r="D8" s="105" t="s">
        <v>34</v>
      </c>
      <c r="E8" s="106" t="s">
        <v>35</v>
      </c>
      <c r="F8" s="105" t="s">
        <v>36</v>
      </c>
    </row>
    <row r="9" spans="3:7" ht="26.25">
      <c r="C9" s="110" t="s">
        <v>37</v>
      </c>
      <c r="D9" s="5" t="s">
        <v>38</v>
      </c>
      <c r="E9" s="80">
        <v>56</v>
      </c>
      <c r="F9" s="86">
        <v>56.88</v>
      </c>
    </row>
    <row r="10" spans="3:7" ht="26.25">
      <c r="C10" s="110" t="s">
        <v>39</v>
      </c>
      <c r="D10" s="5" t="s">
        <v>40</v>
      </c>
      <c r="E10" s="80">
        <v>88</v>
      </c>
      <c r="F10" s="86">
        <v>96.46</v>
      </c>
    </row>
    <row r="11" spans="3:7" ht="26.25">
      <c r="C11" s="110" t="s">
        <v>31</v>
      </c>
      <c r="D11" s="5" t="s">
        <v>41</v>
      </c>
      <c r="E11" s="80">
        <v>44</v>
      </c>
      <c r="F11" s="86">
        <v>12.96</v>
      </c>
    </row>
    <row r="12" spans="3:7" ht="26.25">
      <c r="C12" s="110" t="s">
        <v>13</v>
      </c>
      <c r="D12" s="5" t="s">
        <v>42</v>
      </c>
      <c r="E12" s="80">
        <v>26</v>
      </c>
      <c r="F12" s="86">
        <v>115</v>
      </c>
    </row>
    <row r="13" spans="3:7" ht="26.25">
      <c r="C13" s="110" t="s">
        <v>43</v>
      </c>
      <c r="D13" s="5" t="s">
        <v>44</v>
      </c>
      <c r="E13" s="80">
        <v>50</v>
      </c>
      <c r="F13" s="86">
        <v>23</v>
      </c>
    </row>
    <row r="14" spans="3:7" ht="26.25">
      <c r="C14" s="110" t="s">
        <v>45</v>
      </c>
      <c r="D14" s="5" t="s">
        <v>46</v>
      </c>
      <c r="E14" s="80">
        <v>74</v>
      </c>
      <c r="F14" s="86">
        <v>5.6</v>
      </c>
    </row>
    <row r="15" spans="3:7" s="4" customFormat="1" ht="26.25">
      <c r="C15" s="18"/>
      <c r="D15" s="18"/>
      <c r="E15" s="26"/>
      <c r="F15" s="18"/>
    </row>
    <row r="16" spans="3:7" s="4" customFormat="1" ht="26.25">
      <c r="C16" s="27" t="s">
        <v>422</v>
      </c>
      <c r="E16" s="24"/>
    </row>
    <row r="17" spans="3:8" s="4" customFormat="1">
      <c r="E17" s="24"/>
    </row>
    <row r="18" spans="3:8" ht="26.25">
      <c r="C18" s="105" t="s">
        <v>10</v>
      </c>
      <c r="D18" s="105" t="s">
        <v>36</v>
      </c>
      <c r="E18" s="106" t="s">
        <v>35</v>
      </c>
      <c r="F18" s="106" t="s">
        <v>47</v>
      </c>
    </row>
    <row r="19" spans="3:8" ht="26.25">
      <c r="C19" s="21" t="s">
        <v>39</v>
      </c>
      <c r="D19" s="21">
        <f>VLOOKUP(C19,$C$8:$F$14,4,FALSE)</f>
        <v>96.46</v>
      </c>
      <c r="E19" s="22">
        <f>VLOOKUP(C19,$C$8:$F$14,3,FALSE)</f>
        <v>88</v>
      </c>
      <c r="F19" s="21">
        <f>D19*E19</f>
        <v>8488.48</v>
      </c>
      <c r="H19" s="4" t="s">
        <v>306</v>
      </c>
    </row>
    <row r="20" spans="3:8" s="4" customFormat="1" ht="27.6" customHeight="1">
      <c r="E20" s="24"/>
    </row>
    <row r="21" spans="3:8" s="4" customFormat="1">
      <c r="E21" s="24"/>
    </row>
    <row r="22" spans="3:8" s="4" customFormat="1">
      <c r="E22" s="24"/>
    </row>
    <row r="23" spans="3:8" s="4" customFormat="1">
      <c r="E23" s="24"/>
    </row>
    <row r="24" spans="3:8" s="89" customFormat="1" ht="45">
      <c r="D24" s="91" t="s">
        <v>307</v>
      </c>
    </row>
    <row r="25" spans="3:8" s="89" customFormat="1" ht="23.25">
      <c r="E25" s="107" t="s">
        <v>32</v>
      </c>
      <c r="F25" s="108" t="s">
        <v>33</v>
      </c>
    </row>
    <row r="26" spans="3:8" s="89" customFormat="1" ht="15.75">
      <c r="D26" s="92" t="s">
        <v>424</v>
      </c>
    </row>
    <row r="27" spans="3:8" s="89" customFormat="1" ht="18.75">
      <c r="D27" s="93" t="s">
        <v>425</v>
      </c>
      <c r="G27" s="92"/>
    </row>
    <row r="28" spans="3:8" s="4" customFormat="1">
      <c r="E28" s="24"/>
    </row>
    <row r="29" spans="3:8" s="4" customFormat="1">
      <c r="E29" s="24"/>
    </row>
    <row r="30" spans="3:8" s="4" customFormat="1">
      <c r="E30" s="24"/>
    </row>
    <row r="31" spans="3:8" s="4" customFormat="1">
      <c r="E31" s="24"/>
    </row>
    <row r="32" spans="3:8" s="4" customFormat="1" ht="26.25">
      <c r="C32" s="18"/>
      <c r="E32" s="24"/>
    </row>
    <row r="33" spans="3:9" s="4" customFormat="1" ht="21">
      <c r="C33" s="30" t="s">
        <v>462</v>
      </c>
      <c r="E33" s="24"/>
    </row>
    <row r="34" spans="3:9" s="4" customFormat="1" ht="26.25">
      <c r="E34" s="24"/>
      <c r="G34" s="106" t="s">
        <v>89</v>
      </c>
      <c r="H34" s="106" t="s">
        <v>90</v>
      </c>
      <c r="I34" s="106" t="s">
        <v>54</v>
      </c>
    </row>
    <row r="35" spans="3:9" s="4" customFormat="1" ht="52.5">
      <c r="C35" s="106" t="s">
        <v>52</v>
      </c>
      <c r="D35" s="111" t="s">
        <v>77</v>
      </c>
      <c r="E35" s="106" t="s">
        <v>54</v>
      </c>
      <c r="G35" s="22">
        <v>0</v>
      </c>
      <c r="H35" s="112" t="s">
        <v>78</v>
      </c>
      <c r="I35" s="112" t="s">
        <v>82</v>
      </c>
    </row>
    <row r="36" spans="3:9" s="4" customFormat="1" ht="26.25">
      <c r="C36" s="19" t="s">
        <v>70</v>
      </c>
      <c r="D36" s="43">
        <v>24.5</v>
      </c>
      <c r="E36" s="20" t="str">
        <f>VLOOKUP(D36,$G$34:$I$38,3,TRUE)</f>
        <v>FAIL</v>
      </c>
      <c r="G36" s="22">
        <v>31</v>
      </c>
      <c r="H36" s="112" t="s">
        <v>79</v>
      </c>
      <c r="I36" s="112" t="s">
        <v>83</v>
      </c>
    </row>
    <row r="37" spans="3:9" s="4" customFormat="1" ht="26.25">
      <c r="C37" s="19" t="s">
        <v>71</v>
      </c>
      <c r="D37" s="43">
        <v>80</v>
      </c>
      <c r="E37" s="20" t="str">
        <f t="shared" ref="E37:E43" si="0">VLOOKUP(D37,$G$34:$I$38,3,TRUE)</f>
        <v>C</v>
      </c>
      <c r="G37" s="22">
        <v>61</v>
      </c>
      <c r="H37" s="112" t="s">
        <v>80</v>
      </c>
      <c r="I37" s="112" t="s">
        <v>68</v>
      </c>
    </row>
    <row r="38" spans="3:9" s="4" customFormat="1" ht="26.25">
      <c r="C38" s="19" t="s">
        <v>72</v>
      </c>
      <c r="D38" s="43">
        <v>94</v>
      </c>
      <c r="E38" s="20" t="str">
        <f t="shared" si="0"/>
        <v>A</v>
      </c>
      <c r="G38" s="22">
        <v>81</v>
      </c>
      <c r="H38" s="112" t="s">
        <v>81</v>
      </c>
      <c r="I38" s="112" t="s">
        <v>66</v>
      </c>
    </row>
    <row r="39" spans="3:9" s="4" customFormat="1" ht="26.25">
      <c r="C39" s="19" t="s">
        <v>73</v>
      </c>
      <c r="D39" s="43">
        <v>63</v>
      </c>
      <c r="E39" s="20" t="str">
        <f t="shared" si="0"/>
        <v>C</v>
      </c>
      <c r="G39" s="26"/>
    </row>
    <row r="40" spans="3:9" s="4" customFormat="1" ht="26.25">
      <c r="C40" s="19" t="s">
        <v>18</v>
      </c>
      <c r="D40" s="43">
        <v>28</v>
      </c>
      <c r="E40" s="20" t="str">
        <f t="shared" si="0"/>
        <v>FAIL</v>
      </c>
      <c r="G40" s="26"/>
    </row>
    <row r="41" spans="3:9" s="4" customFormat="1" ht="26.25">
      <c r="C41" s="19" t="s">
        <v>74</v>
      </c>
      <c r="D41" s="43">
        <v>60</v>
      </c>
      <c r="E41" s="20" t="str">
        <f t="shared" si="0"/>
        <v>S</v>
      </c>
    </row>
    <row r="42" spans="3:9" s="4" customFormat="1" ht="26.25">
      <c r="C42" s="19" t="s">
        <v>75</v>
      </c>
      <c r="D42" s="43">
        <v>57</v>
      </c>
      <c r="E42" s="20" t="str">
        <f t="shared" si="0"/>
        <v>S</v>
      </c>
    </row>
    <row r="43" spans="3:9" s="4" customFormat="1" ht="26.25">
      <c r="C43" s="19" t="s">
        <v>76</v>
      </c>
      <c r="D43" s="43">
        <v>44</v>
      </c>
      <c r="E43" s="20" t="str">
        <f t="shared" si="0"/>
        <v>S</v>
      </c>
    </row>
    <row r="44" spans="3:9" s="4" customFormat="1">
      <c r="E44" s="24"/>
    </row>
    <row r="45" spans="3:9" s="4" customFormat="1">
      <c r="E45" s="24"/>
    </row>
    <row r="46" spans="3:9" s="4" customFormat="1">
      <c r="E46" s="24"/>
    </row>
    <row r="47" spans="3:9" s="4" customFormat="1">
      <c r="E47" s="24"/>
    </row>
    <row r="48" spans="3:9" s="4" customFormat="1">
      <c r="E48" s="24"/>
    </row>
    <row r="49" spans="5:5" s="4" customFormat="1">
      <c r="E49" s="24"/>
    </row>
    <row r="50" spans="5:5" s="4" customFormat="1">
      <c r="E50" s="24"/>
    </row>
    <row r="51" spans="5:5" s="4" customFormat="1">
      <c r="E51" s="24"/>
    </row>
    <row r="52" spans="5:5" s="4" customFormat="1">
      <c r="E52" s="24"/>
    </row>
    <row r="53" spans="5:5" s="4" customFormat="1">
      <c r="E53" s="24"/>
    </row>
    <row r="54" spans="5:5" s="4" customFormat="1">
      <c r="E54" s="24"/>
    </row>
    <row r="55" spans="5:5" s="4" customFormat="1">
      <c r="E55" s="24"/>
    </row>
    <row r="56" spans="5:5" s="4" customFormat="1">
      <c r="E56" s="24"/>
    </row>
    <row r="57" spans="5:5" s="4" customFormat="1">
      <c r="E57" s="24"/>
    </row>
    <row r="58" spans="5:5" s="4" customFormat="1">
      <c r="E58" s="24"/>
    </row>
    <row r="59" spans="5:5" s="4" customFormat="1">
      <c r="E59" s="24"/>
    </row>
    <row r="60" spans="5:5" s="4" customFormat="1">
      <c r="E60" s="24"/>
    </row>
    <row r="61" spans="5:5" s="4" customFormat="1">
      <c r="E61" s="24"/>
    </row>
    <row r="62" spans="5:5" s="4" customFormat="1">
      <c r="E62" s="24"/>
    </row>
    <row r="63" spans="5:5" s="4" customFormat="1">
      <c r="E63" s="24"/>
    </row>
    <row r="64" spans="5:5" s="4" customFormat="1">
      <c r="E64" s="24"/>
    </row>
    <row r="65" spans="5:5" s="4" customFormat="1">
      <c r="E65" s="24"/>
    </row>
    <row r="66" spans="5:5" s="4" customFormat="1">
      <c r="E66" s="24"/>
    </row>
    <row r="67" spans="5:5" s="4" customFormat="1">
      <c r="E67" s="24"/>
    </row>
    <row r="68" spans="5:5" s="4" customFormat="1">
      <c r="E68" s="24"/>
    </row>
    <row r="69" spans="5:5" s="4" customFormat="1">
      <c r="E69" s="24"/>
    </row>
    <row r="70" spans="5:5" s="4" customFormat="1">
      <c r="E70" s="24"/>
    </row>
    <row r="71" spans="5:5" s="4" customFormat="1">
      <c r="E71" s="24"/>
    </row>
    <row r="72" spans="5:5" s="4" customFormat="1">
      <c r="E72" s="24"/>
    </row>
    <row r="73" spans="5:5" s="4" customFormat="1">
      <c r="E73" s="24"/>
    </row>
    <row r="74" spans="5:5" s="4" customFormat="1">
      <c r="E74" s="24"/>
    </row>
    <row r="75" spans="5:5" s="4" customFormat="1">
      <c r="E75" s="24"/>
    </row>
    <row r="76" spans="5:5" s="4" customFormat="1">
      <c r="E76" s="24"/>
    </row>
    <row r="77" spans="5:5" s="4" customFormat="1">
      <c r="E77" s="24"/>
    </row>
    <row r="78" spans="5:5" s="4" customFormat="1">
      <c r="E78" s="24"/>
    </row>
    <row r="79" spans="5:5" s="4" customFormat="1">
      <c r="E79" s="24"/>
    </row>
    <row r="80" spans="5:5" s="4" customFormat="1">
      <c r="E80" s="24"/>
    </row>
    <row r="81" spans="5:5" s="4" customFormat="1">
      <c r="E81" s="24"/>
    </row>
    <row r="82" spans="5:5" s="4" customFormat="1">
      <c r="E82" s="24"/>
    </row>
    <row r="83" spans="5:5" s="4" customFormat="1">
      <c r="E83" s="24"/>
    </row>
    <row r="84" spans="5:5" s="4" customFormat="1">
      <c r="E84" s="24"/>
    </row>
    <row r="85" spans="5:5" s="4" customFormat="1">
      <c r="E85" s="24"/>
    </row>
    <row r="86" spans="5:5" s="4" customFormat="1">
      <c r="E86" s="24"/>
    </row>
    <row r="87" spans="5:5" s="4" customFormat="1">
      <c r="E87" s="24"/>
    </row>
    <row r="88" spans="5:5" s="4" customFormat="1">
      <c r="E88" s="24"/>
    </row>
    <row r="89" spans="5:5" s="4" customFormat="1">
      <c r="E89" s="24"/>
    </row>
    <row r="90" spans="5:5" s="4" customFormat="1">
      <c r="E90" s="24"/>
    </row>
    <row r="91" spans="5:5" s="4" customFormat="1">
      <c r="E91" s="24"/>
    </row>
    <row r="92" spans="5:5" s="4" customFormat="1">
      <c r="E92" s="24"/>
    </row>
    <row r="93" spans="5:5" s="4" customFormat="1">
      <c r="E93" s="24"/>
    </row>
    <row r="94" spans="5:5" s="4" customFormat="1">
      <c r="E94" s="24"/>
    </row>
    <row r="95" spans="5:5" s="4" customFormat="1">
      <c r="E95" s="24"/>
    </row>
    <row r="96" spans="5:5" s="4" customFormat="1">
      <c r="E96" s="24"/>
    </row>
    <row r="97" spans="3:7" s="4" customFormat="1">
      <c r="E97" s="24"/>
    </row>
    <row r="98" spans="3:7" s="4" customFormat="1">
      <c r="E98" s="24"/>
    </row>
    <row r="99" spans="3:7" s="4" customFormat="1">
      <c r="C99" s="46" t="s">
        <v>114</v>
      </c>
      <c r="D99" s="47"/>
      <c r="E99" s="24"/>
    </row>
    <row r="100" spans="3:7" s="4" customFormat="1" ht="15.75" thickBot="1">
      <c r="C100"/>
      <c r="E100" s="24"/>
    </row>
    <row r="101" spans="3:7" s="4" customFormat="1" ht="37.15" customHeight="1" thickBot="1">
      <c r="C101" s="190" t="s">
        <v>91</v>
      </c>
      <c r="D101" s="191"/>
      <c r="E101" s="191"/>
      <c r="F101" s="191"/>
      <c r="G101" s="192"/>
    </row>
    <row r="102" spans="3:7" s="4" customFormat="1">
      <c r="C102"/>
      <c r="E102" s="24"/>
    </row>
    <row r="103" spans="3:7" s="4" customFormat="1">
      <c r="C103" s="97" t="s">
        <v>254</v>
      </c>
      <c r="D103" s="96" t="s">
        <v>255</v>
      </c>
      <c r="E103" s="96" t="s">
        <v>253</v>
      </c>
    </row>
    <row r="104" spans="3:7" s="4" customFormat="1">
      <c r="C104" s="53">
        <v>1001</v>
      </c>
      <c r="D104" s="44" t="s">
        <v>256</v>
      </c>
      <c r="E104" s="44" t="s">
        <v>214</v>
      </c>
    </row>
    <row r="105" spans="3:7" s="4" customFormat="1">
      <c r="C105" s="53">
        <v>1002</v>
      </c>
      <c r="D105" s="44" t="s">
        <v>257</v>
      </c>
      <c r="E105" s="44" t="s">
        <v>215</v>
      </c>
    </row>
    <row r="106" spans="3:7" s="4" customFormat="1">
      <c r="C106" s="53">
        <v>1003</v>
      </c>
      <c r="D106" s="44" t="s">
        <v>259</v>
      </c>
      <c r="E106" s="44" t="s">
        <v>258</v>
      </c>
    </row>
    <row r="107" spans="3:7" s="4" customFormat="1">
      <c r="C107" s="53">
        <v>1004</v>
      </c>
      <c r="D107" s="44" t="s">
        <v>260</v>
      </c>
      <c r="E107" s="44" t="s">
        <v>217</v>
      </c>
    </row>
    <row r="108" spans="3:7" s="4" customFormat="1">
      <c r="C108" s="53">
        <v>1005</v>
      </c>
      <c r="D108" s="44" t="s">
        <v>262</v>
      </c>
      <c r="E108" s="44" t="s">
        <v>261</v>
      </c>
    </row>
    <row r="109" spans="3:7" s="4" customFormat="1">
      <c r="C109" s="53">
        <v>1006</v>
      </c>
      <c r="D109" s="44" t="s">
        <v>256</v>
      </c>
      <c r="E109" s="44" t="s">
        <v>263</v>
      </c>
    </row>
    <row r="110" spans="3:7" s="4" customFormat="1">
      <c r="C110" s="53">
        <v>1007</v>
      </c>
      <c r="D110" s="44" t="s">
        <v>257</v>
      </c>
      <c r="E110" s="44" t="s">
        <v>264</v>
      </c>
    </row>
    <row r="111" spans="3:7" s="4" customFormat="1">
      <c r="C111" s="53">
        <v>1008</v>
      </c>
      <c r="D111" s="44" t="s">
        <v>259</v>
      </c>
      <c r="E111" s="44" t="s">
        <v>265</v>
      </c>
    </row>
    <row r="112" spans="3:7" s="4" customFormat="1">
      <c r="C112" s="53">
        <v>1009</v>
      </c>
      <c r="D112" s="44" t="s">
        <v>262</v>
      </c>
      <c r="E112" s="44" t="s">
        <v>266</v>
      </c>
    </row>
    <row r="113" spans="3:7" s="4" customFormat="1">
      <c r="C113" s="53">
        <v>1010</v>
      </c>
      <c r="D113" s="44" t="s">
        <v>260</v>
      </c>
      <c r="E113" s="44" t="s">
        <v>267</v>
      </c>
    </row>
    <row r="114" spans="3:7" s="4" customFormat="1"/>
    <row r="115" spans="3:7" s="4" customFormat="1"/>
    <row r="116" spans="3:7" s="4" customFormat="1">
      <c r="C116" s="97" t="s">
        <v>254</v>
      </c>
      <c r="D116" s="96" t="s">
        <v>255</v>
      </c>
    </row>
    <row r="117" spans="3:7" s="4" customFormat="1">
      <c r="C117" s="53">
        <v>1003</v>
      </c>
      <c r="D117" s="59"/>
    </row>
    <row r="118" spans="3:7" s="4" customFormat="1"/>
    <row r="119" spans="3:7" s="4" customFormat="1"/>
    <row r="120" spans="3:7" s="4" customFormat="1"/>
    <row r="121" spans="3:7" s="4" customFormat="1" ht="15.75" thickBot="1"/>
    <row r="122" spans="3:7" s="4" customFormat="1" ht="37.15" customHeight="1" thickBot="1">
      <c r="C122" s="193" t="s">
        <v>92</v>
      </c>
      <c r="D122" s="194"/>
      <c r="E122" s="194"/>
      <c r="F122" s="194"/>
      <c r="G122" s="195"/>
    </row>
    <row r="123" spans="3:7" s="4" customFormat="1">
      <c r="C123"/>
      <c r="E123" s="24"/>
    </row>
    <row r="124" spans="3:7" s="4" customFormat="1">
      <c r="C124" s="97" t="s">
        <v>268</v>
      </c>
      <c r="D124" s="96" t="s">
        <v>269</v>
      </c>
      <c r="E124" s="96" t="s">
        <v>270</v>
      </c>
      <c r="F124" s="97" t="s">
        <v>268</v>
      </c>
    </row>
    <row r="125" spans="3:7" s="4" customFormat="1">
      <c r="C125" s="53" t="s">
        <v>271</v>
      </c>
      <c r="D125" s="44" t="s">
        <v>272</v>
      </c>
      <c r="E125" s="71">
        <v>15</v>
      </c>
      <c r="F125" s="53" t="s">
        <v>271</v>
      </c>
    </row>
    <row r="126" spans="3:7" s="4" customFormat="1">
      <c r="C126" s="53" t="s">
        <v>273</v>
      </c>
      <c r="D126" s="44" t="s">
        <v>274</v>
      </c>
      <c r="E126" s="71">
        <v>30</v>
      </c>
      <c r="F126" s="53" t="s">
        <v>273</v>
      </c>
    </row>
    <row r="127" spans="3:7" s="4" customFormat="1">
      <c r="C127" s="53" t="s">
        <v>275</v>
      </c>
      <c r="D127" s="44" t="s">
        <v>276</v>
      </c>
      <c r="E127" s="71">
        <v>50</v>
      </c>
      <c r="F127" s="53" t="s">
        <v>275</v>
      </c>
    </row>
    <row r="128" spans="3:7" s="4" customFormat="1">
      <c r="C128" s="53" t="s">
        <v>277</v>
      </c>
      <c r="D128" s="44" t="s">
        <v>278</v>
      </c>
      <c r="E128" s="71">
        <v>70</v>
      </c>
      <c r="F128" s="53" t="s">
        <v>277</v>
      </c>
    </row>
    <row r="129" spans="3:7" s="4" customFormat="1">
      <c r="C129" s="53" t="s">
        <v>279</v>
      </c>
      <c r="D129" s="44" t="s">
        <v>280</v>
      </c>
      <c r="E129" s="71">
        <v>25</v>
      </c>
      <c r="F129" s="53" t="s">
        <v>279</v>
      </c>
    </row>
    <row r="130" spans="3:7" s="4" customFormat="1">
      <c r="C130" s="53" t="s">
        <v>281</v>
      </c>
      <c r="D130" s="44" t="s">
        <v>282</v>
      </c>
      <c r="E130" s="71">
        <v>10</v>
      </c>
      <c r="F130" s="53" t="s">
        <v>281</v>
      </c>
    </row>
    <row r="131" spans="3:7" s="4" customFormat="1">
      <c r="C131" s="53" t="s">
        <v>283</v>
      </c>
      <c r="D131" s="44" t="s">
        <v>284</v>
      </c>
      <c r="E131" s="71">
        <v>60</v>
      </c>
      <c r="F131" s="53" t="s">
        <v>283</v>
      </c>
    </row>
    <row r="132" spans="3:7" s="4" customFormat="1">
      <c r="C132" s="53" t="s">
        <v>285</v>
      </c>
      <c r="D132" s="44" t="s">
        <v>286</v>
      </c>
      <c r="E132" s="71">
        <v>40</v>
      </c>
      <c r="F132" s="53" t="s">
        <v>285</v>
      </c>
    </row>
    <row r="133" spans="3:7" s="4" customFormat="1">
      <c r="C133" s="53" t="s">
        <v>287</v>
      </c>
      <c r="D133" s="44" t="s">
        <v>288</v>
      </c>
      <c r="E133" s="71">
        <v>45</v>
      </c>
      <c r="F133" s="53" t="s">
        <v>287</v>
      </c>
    </row>
    <row r="134" spans="3:7" s="4" customFormat="1">
      <c r="C134" s="53" t="s">
        <v>289</v>
      </c>
      <c r="D134" s="44" t="s">
        <v>290</v>
      </c>
      <c r="E134" s="71">
        <v>35</v>
      </c>
      <c r="F134" s="53" t="s">
        <v>289</v>
      </c>
    </row>
    <row r="135" spans="3:7" s="4" customFormat="1">
      <c r="E135" s="24"/>
    </row>
    <row r="136" spans="3:7" s="4" customFormat="1">
      <c r="E136" s="24"/>
    </row>
    <row r="137" spans="3:7" s="4" customFormat="1" ht="33.75">
      <c r="C137" s="96" t="s">
        <v>269</v>
      </c>
      <c r="D137" s="96" t="s">
        <v>270</v>
      </c>
      <c r="E137" s="164" t="s">
        <v>511</v>
      </c>
    </row>
    <row r="138" spans="3:7" s="4" customFormat="1">
      <c r="C138" s="44" t="s">
        <v>278</v>
      </c>
      <c r="D138" s="71">
        <f>VLOOKUP(C138,$D$124:$F$134,2,FALSE)</f>
        <v>70</v>
      </c>
      <c r="E138" s="24"/>
    </row>
    <row r="139" spans="3:7" s="4" customFormat="1">
      <c r="E139" s="24"/>
    </row>
    <row r="140" spans="3:7" s="4" customFormat="1"/>
    <row r="141" spans="3:7" s="4" customFormat="1">
      <c r="E141" s="24"/>
    </row>
    <row r="142" spans="3:7" s="4" customFormat="1" ht="15.75" thickBot="1">
      <c r="E142" s="24"/>
    </row>
    <row r="143" spans="3:7" s="4" customFormat="1" ht="37.15" customHeight="1" thickBot="1">
      <c r="C143" s="193" t="s">
        <v>93</v>
      </c>
      <c r="D143" s="194"/>
      <c r="E143" s="194"/>
      <c r="F143" s="194"/>
      <c r="G143" s="195"/>
    </row>
    <row r="144" spans="3:7" s="4" customFormat="1">
      <c r="C144"/>
      <c r="E144" s="24"/>
    </row>
    <row r="145" spans="3:7" s="4" customFormat="1">
      <c r="C145" s="97" t="s">
        <v>291</v>
      </c>
      <c r="D145" s="97" t="s">
        <v>292</v>
      </c>
      <c r="E145" s="97" t="s">
        <v>293</v>
      </c>
      <c r="F145" s="97" t="s">
        <v>294</v>
      </c>
      <c r="G145" s="97" t="s">
        <v>295</v>
      </c>
    </row>
    <row r="146" spans="3:7" s="4" customFormat="1">
      <c r="C146" s="44" t="s">
        <v>296</v>
      </c>
      <c r="D146" s="44">
        <v>85</v>
      </c>
      <c r="E146" s="44">
        <v>90</v>
      </c>
      <c r="F146" s="44">
        <v>75</v>
      </c>
      <c r="G146" s="44">
        <v>88</v>
      </c>
    </row>
    <row r="147" spans="3:7" s="4" customFormat="1">
      <c r="C147" s="44" t="s">
        <v>297</v>
      </c>
      <c r="D147" s="44">
        <v>95</v>
      </c>
      <c r="E147" s="44">
        <v>80</v>
      </c>
      <c r="F147" s="44">
        <v>70</v>
      </c>
      <c r="G147" s="44">
        <v>92</v>
      </c>
    </row>
    <row r="148" spans="3:7" s="4" customFormat="1">
      <c r="C148" s="44" t="s">
        <v>298</v>
      </c>
      <c r="D148" s="44">
        <v>75</v>
      </c>
      <c r="E148" s="44">
        <v>60</v>
      </c>
      <c r="F148" s="44">
        <v>80</v>
      </c>
      <c r="G148" s="44">
        <v>78</v>
      </c>
    </row>
    <row r="149" spans="3:7" s="4" customFormat="1">
      <c r="C149" s="44" t="s">
        <v>299</v>
      </c>
      <c r="D149" s="44">
        <v>90</v>
      </c>
      <c r="E149" s="44">
        <v>85</v>
      </c>
      <c r="F149" s="44">
        <v>95</v>
      </c>
      <c r="G149" s="44">
        <v>89</v>
      </c>
    </row>
    <row r="150" spans="3:7" s="4" customFormat="1">
      <c r="C150" s="44" t="s">
        <v>300</v>
      </c>
      <c r="D150" s="44">
        <v>70</v>
      </c>
      <c r="E150" s="44">
        <v>75</v>
      </c>
      <c r="F150" s="44">
        <v>65</v>
      </c>
      <c r="G150" s="44">
        <v>72</v>
      </c>
    </row>
    <row r="151" spans="3:7" s="4" customFormat="1">
      <c r="E151" s="24"/>
    </row>
    <row r="152" spans="3:7" s="4" customFormat="1">
      <c r="E152" s="24"/>
    </row>
    <row r="153" spans="3:7" s="4" customFormat="1">
      <c r="C153" s="97" t="s">
        <v>291</v>
      </c>
      <c r="D153" s="97" t="s">
        <v>292</v>
      </c>
      <c r="E153" s="97" t="s">
        <v>293</v>
      </c>
      <c r="F153" s="97" t="s">
        <v>294</v>
      </c>
      <c r="G153" s="97" t="s">
        <v>295</v>
      </c>
    </row>
    <row r="154" spans="3:7" s="4" customFormat="1">
      <c r="C154" s="44" t="s">
        <v>297</v>
      </c>
      <c r="D154" s="165"/>
      <c r="E154" s="165"/>
      <c r="F154" s="165"/>
      <c r="G154" s="165"/>
    </row>
    <row r="155" spans="3:7" s="4" customFormat="1" ht="15.75" thickBot="1">
      <c r="C155"/>
      <c r="E155" s="24"/>
    </row>
    <row r="156" spans="3:7" s="4" customFormat="1" ht="37.15" customHeight="1" thickBot="1">
      <c r="C156" s="193" t="s">
        <v>94</v>
      </c>
      <c r="D156" s="194"/>
      <c r="E156" s="194"/>
      <c r="F156" s="194"/>
      <c r="G156" s="195"/>
    </row>
    <row r="157" spans="3:7" s="4" customFormat="1"/>
    <row r="158" spans="3:7" s="4" customFormat="1"/>
    <row r="159" spans="3:7" s="4" customFormat="1">
      <c r="C159" s="97" t="s">
        <v>301</v>
      </c>
      <c r="D159" s="97" t="s">
        <v>302</v>
      </c>
      <c r="E159" s="97" t="s">
        <v>303</v>
      </c>
    </row>
    <row r="160" spans="3:7" s="4" customFormat="1">
      <c r="C160" s="44" t="s">
        <v>147</v>
      </c>
      <c r="D160" s="53">
        <v>100</v>
      </c>
      <c r="E160" s="71">
        <v>10</v>
      </c>
      <c r="F160" s="136"/>
    </row>
    <row r="161" spans="3:6" s="4" customFormat="1">
      <c r="C161" s="44" t="s">
        <v>152</v>
      </c>
      <c r="D161" s="53">
        <v>50</v>
      </c>
      <c r="E161" s="71">
        <v>20</v>
      </c>
      <c r="F161" s="136"/>
    </row>
    <row r="162" spans="3:6" s="4" customFormat="1">
      <c r="C162" s="44" t="s">
        <v>157</v>
      </c>
      <c r="D162" s="53">
        <v>75</v>
      </c>
      <c r="E162" s="71">
        <v>15</v>
      </c>
      <c r="F162" s="136"/>
    </row>
    <row r="163" spans="3:6" s="4" customFormat="1">
      <c r="C163" s="44" t="s">
        <v>162</v>
      </c>
      <c r="D163" s="53">
        <v>120</v>
      </c>
      <c r="E163" s="71">
        <v>8</v>
      </c>
      <c r="F163" s="136"/>
    </row>
    <row r="164" spans="3:6" s="4" customFormat="1">
      <c r="C164" s="44" t="s">
        <v>304</v>
      </c>
      <c r="D164" s="53">
        <v>90</v>
      </c>
      <c r="E164" s="71">
        <v>12</v>
      </c>
      <c r="F164" s="136"/>
    </row>
    <row r="165" spans="3:6" s="4" customFormat="1"/>
    <row r="166" spans="3:6" s="4" customFormat="1">
      <c r="D166" s="97" t="s">
        <v>305</v>
      </c>
    </row>
    <row r="167" spans="3:6" s="4" customFormat="1">
      <c r="C167" s="44" t="s">
        <v>152</v>
      </c>
      <c r="D167" s="52"/>
    </row>
    <row r="168" spans="3:6" s="4" customFormat="1"/>
    <row r="169" spans="3:6" s="4" customFormat="1"/>
    <row r="170" spans="3:6" s="4" customFormat="1"/>
    <row r="171" spans="3:6" s="4" customFormat="1">
      <c r="E171" s="24"/>
    </row>
    <row r="172" spans="3:6" s="4" customFormat="1">
      <c r="E172" s="24"/>
    </row>
    <row r="173" spans="3:6" s="4" customFormat="1">
      <c r="E173" s="24"/>
    </row>
  </sheetData>
  <mergeCells count="4">
    <mergeCell ref="C101:G101"/>
    <mergeCell ref="C122:G122"/>
    <mergeCell ref="C143:G143"/>
    <mergeCell ref="C156:G156"/>
  </mergeCells>
  <conditionalFormatting sqref="D125:D134">
    <cfRule type="duplicateValues" dxfId="16" priority="1"/>
  </conditionalFormatting>
  <dataValidations count="1">
    <dataValidation type="list" allowBlank="1" showInputMessage="1" showErrorMessage="1" sqref="C167" xr:uid="{BE0491AA-5783-4A4F-AA8A-BC90EBC4177F}">
      <formula1>$C$160:$C$164</formula1>
    </dataValidation>
  </dataValidations>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C534F-CEF9-4E00-BD7A-E21C5428C543}">
  <sheetPr>
    <tabColor rgb="FF00B050"/>
  </sheetPr>
  <dimension ref="A1:AC75"/>
  <sheetViews>
    <sheetView zoomScaleNormal="100" workbookViewId="0">
      <pane ySplit="3" topLeftCell="A65" activePane="bottomLeft" state="frozen"/>
      <selection pane="bottomLeft" activeCell="C72" sqref="C72"/>
    </sheetView>
  </sheetViews>
  <sheetFormatPr defaultRowHeight="15"/>
  <cols>
    <col min="1" max="1" width="8.85546875" style="4"/>
    <col min="2" max="2" width="44" bestFit="1" customWidth="1"/>
    <col min="3" max="3" width="34" customWidth="1"/>
    <col min="4" max="4" width="25.140625" style="15" customWidth="1"/>
    <col min="5" max="5" width="18.85546875" bestFit="1" customWidth="1"/>
    <col min="6" max="6" width="25" style="4" bestFit="1" customWidth="1"/>
    <col min="7" max="7" width="18.85546875" style="4" bestFit="1" customWidth="1"/>
    <col min="8" max="8" width="22.28515625" style="4" bestFit="1" customWidth="1"/>
    <col min="9" max="9" width="13.140625" style="4" customWidth="1"/>
    <col min="10" max="29" width="8.85546875" style="4"/>
  </cols>
  <sheetData>
    <row r="1" spans="2:6" s="89" customFormat="1" ht="42.6" customHeight="1">
      <c r="C1" s="91" t="s">
        <v>485</v>
      </c>
    </row>
    <row r="2" spans="2:6" s="89" customFormat="1" ht="15.75">
      <c r="C2" s="92" t="s">
        <v>424</v>
      </c>
    </row>
    <row r="3" spans="2:6" s="89" customFormat="1" ht="23.25">
      <c r="C3" s="93" t="s">
        <v>425</v>
      </c>
      <c r="D3" s="107"/>
      <c r="E3" s="108"/>
      <c r="F3" s="92"/>
    </row>
    <row r="4" spans="2:6" s="4" customFormat="1" ht="26.25">
      <c r="B4" s="18"/>
      <c r="F4" s="4" t="s">
        <v>485</v>
      </c>
    </row>
    <row r="5" spans="2:6" s="4" customFormat="1" ht="26.25">
      <c r="B5" s="110" t="s">
        <v>501</v>
      </c>
      <c r="C5" s="18"/>
      <c r="D5" s="26"/>
      <c r="E5" s="18"/>
    </row>
    <row r="6" spans="2:6" s="4" customFormat="1" ht="26.25">
      <c r="B6" s="105" t="s">
        <v>34</v>
      </c>
      <c r="C6" s="105" t="s">
        <v>10</v>
      </c>
      <c r="D6" s="106" t="s">
        <v>35</v>
      </c>
      <c r="E6" s="105" t="s">
        <v>36</v>
      </c>
    </row>
    <row r="7" spans="2:6" s="4" customFormat="1" ht="26.25">
      <c r="B7" s="5" t="s">
        <v>38</v>
      </c>
      <c r="C7" s="110" t="s">
        <v>37</v>
      </c>
      <c r="D7" s="80">
        <v>56</v>
      </c>
      <c r="E7" s="86">
        <v>56.88</v>
      </c>
    </row>
    <row r="8" spans="2:6" s="4" customFormat="1" ht="26.25">
      <c r="B8" s="5" t="s">
        <v>40</v>
      </c>
      <c r="C8" s="110" t="s">
        <v>39</v>
      </c>
      <c r="D8" s="80">
        <v>88</v>
      </c>
      <c r="E8" s="86">
        <v>96.46</v>
      </c>
    </row>
    <row r="9" spans="2:6" s="4" customFormat="1" ht="26.25">
      <c r="B9" s="5" t="s">
        <v>41</v>
      </c>
      <c r="C9" s="110" t="s">
        <v>31</v>
      </c>
      <c r="D9" s="80">
        <v>44</v>
      </c>
      <c r="E9" s="86">
        <v>12.96</v>
      </c>
    </row>
    <row r="10" spans="2:6" s="4" customFormat="1" ht="26.25">
      <c r="B10" s="5" t="s">
        <v>42</v>
      </c>
      <c r="C10" s="110" t="s">
        <v>13</v>
      </c>
      <c r="D10" s="80">
        <v>26</v>
      </c>
      <c r="E10" s="86">
        <v>115</v>
      </c>
    </row>
    <row r="11" spans="2:6" s="4" customFormat="1" ht="26.25">
      <c r="B11" s="5" t="s">
        <v>44</v>
      </c>
      <c r="C11" s="110" t="s">
        <v>43</v>
      </c>
      <c r="D11" s="80">
        <v>50</v>
      </c>
      <c r="E11" s="86">
        <v>23</v>
      </c>
    </row>
    <row r="12" spans="2:6" s="4" customFormat="1" ht="26.25">
      <c r="B12" s="5" t="s">
        <v>46</v>
      </c>
      <c r="C12" s="110" t="s">
        <v>37</v>
      </c>
      <c r="D12" s="80">
        <v>74</v>
      </c>
      <c r="E12" s="86">
        <v>5.6</v>
      </c>
    </row>
    <row r="13" spans="2:6" s="4" customFormat="1" ht="26.25">
      <c r="B13" s="18"/>
      <c r="C13" s="18"/>
      <c r="D13" s="26"/>
      <c r="E13" s="18"/>
    </row>
    <row r="14" spans="2:6" s="4" customFormat="1" ht="26.25">
      <c r="B14" s="110" t="s">
        <v>502</v>
      </c>
    </row>
    <row r="15" spans="2:6" s="4" customFormat="1" ht="26.25">
      <c r="B15" s="105" t="s">
        <v>34</v>
      </c>
      <c r="C15" s="105" t="s">
        <v>10</v>
      </c>
      <c r="D15" s="106" t="s">
        <v>35</v>
      </c>
      <c r="E15" s="105" t="s">
        <v>36</v>
      </c>
    </row>
    <row r="16" spans="2:6" s="4" customFormat="1" ht="26.25">
      <c r="B16" s="5" t="s">
        <v>487</v>
      </c>
      <c r="C16" s="110" t="s">
        <v>486</v>
      </c>
      <c r="D16" s="80">
        <v>68</v>
      </c>
      <c r="E16" s="86">
        <v>44.6</v>
      </c>
    </row>
    <row r="17" spans="2:5" s="4" customFormat="1" ht="26.25">
      <c r="B17" s="5" t="s">
        <v>488</v>
      </c>
      <c r="C17" s="110" t="s">
        <v>491</v>
      </c>
      <c r="D17" s="80">
        <v>54</v>
      </c>
      <c r="E17" s="86">
        <v>98.6</v>
      </c>
    </row>
    <row r="18" spans="2:5" s="4" customFormat="1" ht="27.6" customHeight="1">
      <c r="B18" s="5" t="s">
        <v>489</v>
      </c>
      <c r="C18" s="110" t="s">
        <v>492</v>
      </c>
      <c r="D18" s="80">
        <v>86</v>
      </c>
      <c r="E18" s="86">
        <v>25.6</v>
      </c>
    </row>
    <row r="19" spans="2:5" s="4" customFormat="1" ht="26.25">
      <c r="B19" s="5" t="s">
        <v>490</v>
      </c>
      <c r="C19" s="110" t="s">
        <v>493</v>
      </c>
      <c r="D19" s="80">
        <v>44</v>
      </c>
      <c r="E19" s="86">
        <v>11.1</v>
      </c>
    </row>
    <row r="20" spans="2:5" s="4" customFormat="1">
      <c r="D20" s="24"/>
    </row>
    <row r="23" spans="2:5" ht="26.25">
      <c r="B23" s="110" t="s">
        <v>497</v>
      </c>
      <c r="C23" s="4"/>
      <c r="D23" s="24"/>
    </row>
    <row r="24" spans="2:5" ht="18.75">
      <c r="B24" s="4"/>
      <c r="C24" s="3" t="s">
        <v>494</v>
      </c>
      <c r="D24" s="24"/>
    </row>
    <row r="25" spans="2:5" ht="26.25">
      <c r="B25" s="105" t="s">
        <v>10</v>
      </c>
      <c r="C25" s="106" t="s">
        <v>35</v>
      </c>
      <c r="D25" s="4"/>
    </row>
    <row r="26" spans="2:5" ht="26.25">
      <c r="B26" s="21" t="s">
        <v>37</v>
      </c>
      <c r="C26" s="21">
        <f>IFERROR(_xlfn.XLOOKUP(B26,$C$6:$C$12,$D$6:$D$12),"Data not found")</f>
        <v>56</v>
      </c>
      <c r="D26" s="4"/>
    </row>
    <row r="27" spans="2:5" ht="26.25">
      <c r="B27" s="21" t="s">
        <v>13</v>
      </c>
      <c r="C27" s="21">
        <f t="shared" ref="C27:C29" si="0">IFERROR(_xlfn.XLOOKUP(B27,$C$6:$C$12,$D$6:$D$12),"Data not found")</f>
        <v>26</v>
      </c>
      <c r="D27" s="4"/>
    </row>
    <row r="28" spans="2:5" ht="26.25">
      <c r="B28" s="21" t="s">
        <v>43</v>
      </c>
      <c r="C28" s="21">
        <f t="shared" si="0"/>
        <v>50</v>
      </c>
      <c r="D28" s="4"/>
    </row>
    <row r="29" spans="2:5" ht="26.25">
      <c r="B29" s="21" t="s">
        <v>486</v>
      </c>
      <c r="C29" s="21" t="str">
        <f t="shared" si="0"/>
        <v>Data not found</v>
      </c>
      <c r="D29" s="4"/>
    </row>
    <row r="30" spans="2:5">
      <c r="D30" s="4"/>
    </row>
    <row r="31" spans="2:5">
      <c r="D31" s="4"/>
    </row>
    <row r="32" spans="2:5">
      <c r="D32" s="4"/>
    </row>
    <row r="33" spans="2:4" ht="26.25">
      <c r="B33" s="110" t="s">
        <v>496</v>
      </c>
    </row>
    <row r="34" spans="2:4" ht="18.75">
      <c r="C34" s="3" t="s">
        <v>499</v>
      </c>
    </row>
    <row r="35" spans="2:4" ht="26.25">
      <c r="B35" s="105" t="s">
        <v>10</v>
      </c>
      <c r="C35" s="106" t="s">
        <v>35</v>
      </c>
    </row>
    <row r="36" spans="2:4" ht="26.25">
      <c r="B36" s="21" t="s">
        <v>37</v>
      </c>
      <c r="C36" s="21">
        <f>_xlfn.XLOOKUP(B36,$C$6:$C$12,$D$6:$D$12,"data not found")</f>
        <v>56</v>
      </c>
    </row>
    <row r="37" spans="2:4" ht="26.25">
      <c r="B37" s="21" t="s">
        <v>13</v>
      </c>
      <c r="C37" s="21">
        <f t="shared" ref="C37:C39" si="1">_xlfn.XLOOKUP(B37,$C$6:$C$12,$D$6:$D$12,"data not found")</f>
        <v>26</v>
      </c>
    </row>
    <row r="38" spans="2:4" ht="26.25">
      <c r="B38" s="21" t="s">
        <v>43</v>
      </c>
      <c r="C38" s="21">
        <f t="shared" si="1"/>
        <v>50</v>
      </c>
    </row>
    <row r="39" spans="2:4" ht="26.25">
      <c r="B39" s="21" t="s">
        <v>486</v>
      </c>
      <c r="C39" s="21" t="str">
        <f t="shared" si="1"/>
        <v>data not found</v>
      </c>
    </row>
    <row r="44" spans="2:4" ht="26.25">
      <c r="B44" s="110" t="s">
        <v>495</v>
      </c>
    </row>
    <row r="45" spans="2:4" ht="18.75">
      <c r="C45" s="3" t="s">
        <v>498</v>
      </c>
    </row>
    <row r="46" spans="2:4" ht="26.25">
      <c r="B46" s="105" t="s">
        <v>10</v>
      </c>
      <c r="C46" s="106" t="s">
        <v>35</v>
      </c>
      <c r="D46" s="105" t="s">
        <v>36</v>
      </c>
    </row>
    <row r="47" spans="2:4" ht="26.25">
      <c r="B47" s="21" t="s">
        <v>37</v>
      </c>
      <c r="C47" s="21" cm="1">
        <f t="array" ref="C47:D47">_xlfn.XLOOKUP(B47,$C$6:$C$12,$D$6:$E$12)</f>
        <v>56</v>
      </c>
      <c r="D47" s="21">
        <v>56.88</v>
      </c>
    </row>
    <row r="48" spans="2:4" ht="26.25">
      <c r="B48" s="21" t="s">
        <v>13</v>
      </c>
      <c r="C48" s="21" cm="1">
        <f t="array" ref="C48:D48">_xlfn.XLOOKUP(B48,$C$6:$C$12,$D$6:$E$12)</f>
        <v>26</v>
      </c>
      <c r="D48" s="21">
        <v>115</v>
      </c>
    </row>
    <row r="49" spans="2:4" ht="26.25">
      <c r="B49" s="21" t="s">
        <v>43</v>
      </c>
      <c r="C49" s="21" cm="1">
        <f t="array" ref="C49:D49">_xlfn.XLOOKUP(B49,$C$6:$C$12,$D$6:$E$12)</f>
        <v>50</v>
      </c>
      <c r="D49" s="21">
        <v>23</v>
      </c>
    </row>
    <row r="52" spans="2:4" ht="26.25">
      <c r="B52" s="196" t="s">
        <v>500</v>
      </c>
      <c r="C52" s="197"/>
      <c r="D52" s="197"/>
    </row>
    <row r="53" spans="2:4" ht="18.75">
      <c r="C53" s="3" t="s">
        <v>503</v>
      </c>
    </row>
    <row r="54" spans="2:4" ht="26.25">
      <c r="B54" s="105" t="s">
        <v>10</v>
      </c>
      <c r="C54" s="106" t="s">
        <v>35</v>
      </c>
      <c r="D54" s="105" t="s">
        <v>36</v>
      </c>
    </row>
    <row r="55" spans="2:4" ht="26.25">
      <c r="B55" s="21" t="s">
        <v>37</v>
      </c>
      <c r="C55" s="21">
        <f>_xlfn.XLOOKUP(B55,$C$6:$C$12,$D$6:$D$12,_xlfn.XLOOKUP(B55,$C$15:$C$19,$D$15:$D$19))</f>
        <v>56</v>
      </c>
      <c r="D55" s="21"/>
    </row>
    <row r="56" spans="2:4" ht="26.25">
      <c r="B56" s="21" t="s">
        <v>13</v>
      </c>
      <c r="C56" s="21">
        <f t="shared" ref="C56:C58" si="2">_xlfn.XLOOKUP(B56,$C$6:$C$12,$D$6:$D$12,_xlfn.XLOOKUP(B56,$C$15:$C$19,$D$15:$D$19))</f>
        <v>26</v>
      </c>
      <c r="D56" s="21"/>
    </row>
    <row r="57" spans="2:4" ht="26.25">
      <c r="B57" s="21" t="s">
        <v>43</v>
      </c>
      <c r="C57" s="21">
        <f t="shared" si="2"/>
        <v>50</v>
      </c>
      <c r="D57" s="21"/>
    </row>
    <row r="58" spans="2:4" ht="26.25">
      <c r="B58" s="21" t="s">
        <v>486</v>
      </c>
      <c r="C58" s="21">
        <f t="shared" si="2"/>
        <v>68</v>
      </c>
      <c r="D58" s="21"/>
    </row>
    <row r="60" spans="2:4" ht="26.25">
      <c r="B60" s="196" t="s">
        <v>504</v>
      </c>
      <c r="C60" s="197"/>
      <c r="D60" s="197"/>
    </row>
    <row r="61" spans="2:4" ht="18.75">
      <c r="C61" s="3"/>
    </row>
    <row r="62" spans="2:4" ht="26.25">
      <c r="B62" s="105" t="s">
        <v>10</v>
      </c>
      <c r="C62" s="106" t="s">
        <v>35</v>
      </c>
      <c r="D62" s="4"/>
    </row>
    <row r="63" spans="2:4" ht="26.25">
      <c r="B63" s="21" t="s">
        <v>37</v>
      </c>
      <c r="C63" s="21">
        <f>_xlfn.XLOOKUP(B63,$C$6:$C$12,$D$6:$D$12,"Data not Available",0)</f>
        <v>56</v>
      </c>
      <c r="D63" s="4"/>
    </row>
    <row r="64" spans="2:4" ht="26.25">
      <c r="B64" s="21" t="s">
        <v>13</v>
      </c>
      <c r="C64" s="21">
        <f t="shared" ref="C64:C66" si="3">_xlfn.XLOOKUP(B64,$C$6:$C$12,$D$6:$D$12,"Data not Available",0)</f>
        <v>26</v>
      </c>
      <c r="D64" s="4"/>
    </row>
    <row r="65" spans="2:4" ht="26.25">
      <c r="B65" s="21" t="s">
        <v>43</v>
      </c>
      <c r="C65" s="21">
        <f t="shared" si="3"/>
        <v>50</v>
      </c>
      <c r="D65" s="4"/>
    </row>
    <row r="66" spans="2:4" ht="26.25">
      <c r="B66" s="21" t="s">
        <v>486</v>
      </c>
      <c r="C66" s="228" t="str">
        <f t="shared" si="3"/>
        <v>Data not Available</v>
      </c>
      <c r="D66" s="4"/>
    </row>
    <row r="67" spans="2:4">
      <c r="D67" s="4"/>
    </row>
    <row r="68" spans="2:4">
      <c r="D68" s="4"/>
    </row>
    <row r="69" spans="2:4" ht="26.25">
      <c r="B69" s="196" t="s">
        <v>505</v>
      </c>
      <c r="C69" s="197"/>
      <c r="D69" s="197"/>
    </row>
    <row r="70" spans="2:4" ht="18.75">
      <c r="C70" s="3"/>
    </row>
    <row r="71" spans="2:4" ht="26.25">
      <c r="B71" s="105" t="s">
        <v>10</v>
      </c>
      <c r="C71" s="106" t="s">
        <v>35</v>
      </c>
      <c r="D71" s="4"/>
    </row>
    <row r="72" spans="2:4" ht="26.25">
      <c r="B72" s="21" t="s">
        <v>37</v>
      </c>
      <c r="C72" s="21">
        <f>_xlfn.XLOOKUP(B72,$C$6:$C$12,$D$6:$D$12,,0,-1)</f>
        <v>74</v>
      </c>
      <c r="D72" s="4"/>
    </row>
    <row r="73" spans="2:4" ht="26.25">
      <c r="B73" s="21" t="s">
        <v>13</v>
      </c>
      <c r="C73" s="21">
        <f t="shared" ref="C73:C75" si="4">_xlfn.XLOOKUP(B73,$C$6:$C$12,$D$6:$D$12,,0,-1)</f>
        <v>26</v>
      </c>
      <c r="D73" s="4"/>
    </row>
    <row r="74" spans="2:4" ht="26.25">
      <c r="B74" s="21" t="s">
        <v>43</v>
      </c>
      <c r="C74" s="21">
        <f t="shared" si="4"/>
        <v>50</v>
      </c>
      <c r="D74" s="4"/>
    </row>
    <row r="75" spans="2:4" ht="26.25">
      <c r="B75" s="21" t="s">
        <v>486</v>
      </c>
      <c r="C75" s="21" t="e">
        <f t="shared" si="4"/>
        <v>#N/A</v>
      </c>
      <c r="D75" s="4"/>
    </row>
  </sheetData>
  <mergeCells count="3">
    <mergeCell ref="B52:D52"/>
    <mergeCell ref="B60:D60"/>
    <mergeCell ref="B69:D69"/>
  </mergeCells>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AH226"/>
  <sheetViews>
    <sheetView zoomScale="145" zoomScaleNormal="145" workbookViewId="0">
      <pane ySplit="3" topLeftCell="A70" activePane="bottomLeft" state="frozen"/>
      <selection pane="bottomLeft" activeCell="F77" sqref="F77"/>
    </sheetView>
  </sheetViews>
  <sheetFormatPr defaultRowHeight="15"/>
  <cols>
    <col min="1" max="1" width="8.85546875" style="4"/>
    <col min="2" max="2" width="20.85546875" customWidth="1"/>
    <col min="3" max="3" width="14.5703125" customWidth="1"/>
    <col min="4" max="4" width="17.140625" customWidth="1"/>
    <col min="5" max="5" width="33.140625" bestFit="1" customWidth="1"/>
    <col min="6" max="6" width="20.85546875" customWidth="1"/>
    <col min="7" max="7" width="11.85546875" bestFit="1" customWidth="1"/>
    <col min="8" max="8" width="14.28515625" customWidth="1"/>
    <col min="9" max="34" width="8.85546875" style="4"/>
  </cols>
  <sheetData>
    <row r="1" spans="2:8" s="143" customFormat="1" ht="28.15" customHeight="1">
      <c r="B1" s="144" t="s">
        <v>514</v>
      </c>
    </row>
    <row r="2" spans="2:8" s="89" customFormat="1" ht="15.75">
      <c r="B2" s="145" t="s">
        <v>506</v>
      </c>
    </row>
    <row r="3" spans="2:8" s="89" customFormat="1" ht="15.75">
      <c r="B3" s="145" t="s">
        <v>425</v>
      </c>
      <c r="F3" s="146" t="s">
        <v>507</v>
      </c>
    </row>
    <row r="4" spans="2:8">
      <c r="B4" s="4"/>
      <c r="C4" s="4"/>
      <c r="D4" s="4"/>
      <c r="E4" s="4"/>
      <c r="F4" s="4" t="s">
        <v>69</v>
      </c>
      <c r="G4" s="4"/>
      <c r="H4" s="4"/>
    </row>
    <row r="5" spans="2:8" ht="24" thickBot="1">
      <c r="B5" s="7"/>
      <c r="C5" s="4"/>
      <c r="D5" s="7" t="s">
        <v>416</v>
      </c>
      <c r="E5" s="4"/>
      <c r="F5" s="4"/>
      <c r="G5" s="4"/>
      <c r="H5" s="4"/>
    </row>
    <row r="6" spans="2:8" s="4" customFormat="1" ht="27" thickBot="1">
      <c r="B6" s="113">
        <v>35</v>
      </c>
      <c r="D6" s="7" t="s">
        <v>415</v>
      </c>
    </row>
    <row r="7" spans="2:8" s="4" customFormat="1">
      <c r="B7"/>
    </row>
    <row r="8" spans="2:8" ht="21">
      <c r="B8" s="114" t="s">
        <v>15</v>
      </c>
      <c r="C8" s="114" t="s">
        <v>21</v>
      </c>
      <c r="D8" s="114" t="s">
        <v>22</v>
      </c>
      <c r="E8" s="114" t="s">
        <v>23</v>
      </c>
      <c r="F8" s="114" t="s">
        <v>24</v>
      </c>
      <c r="G8" s="114" t="s">
        <v>25</v>
      </c>
      <c r="H8" s="114" t="s">
        <v>26</v>
      </c>
    </row>
    <row r="9" spans="2:8" s="4" customFormat="1" ht="18.75">
      <c r="B9" s="78" t="s">
        <v>16</v>
      </c>
      <c r="C9" s="78">
        <v>25</v>
      </c>
      <c r="D9" s="78">
        <v>25</v>
      </c>
      <c r="E9" s="78">
        <v>40</v>
      </c>
      <c r="F9" s="78">
        <v>18</v>
      </c>
      <c r="G9" s="61" t="b">
        <f>OR(C9&gt;35,D9&gt;35,E9&gt;35,F9&gt;35)</f>
        <v>1</v>
      </c>
      <c r="H9" s="61" t="b">
        <f>AND(C9&gt;35,D9&gt;35,E9&gt;35,F9&gt;35)</f>
        <v>0</v>
      </c>
    </row>
    <row r="10" spans="2:8" s="4" customFormat="1" ht="18.75">
      <c r="B10" s="78" t="s">
        <v>17</v>
      </c>
      <c r="C10" s="78">
        <v>86</v>
      </c>
      <c r="D10" s="78">
        <v>74</v>
      </c>
      <c r="E10" s="78">
        <v>20</v>
      </c>
      <c r="F10" s="78">
        <v>66</v>
      </c>
      <c r="G10" s="61" t="b">
        <f t="shared" ref="G10:G13" si="0">OR(C10&gt;35,D10&gt;35,E10&gt;35,F10&gt;35)</f>
        <v>1</v>
      </c>
      <c r="H10" s="61" t="b">
        <f t="shared" ref="H10:H13" si="1">AND(C10&gt;35,D10&gt;35,E10&gt;35,F10&gt;35)</f>
        <v>0</v>
      </c>
    </row>
    <row r="11" spans="2:8" s="4" customFormat="1" ht="18.75">
      <c r="B11" s="78" t="s">
        <v>18</v>
      </c>
      <c r="C11" s="78">
        <v>64</v>
      </c>
      <c r="D11" s="78">
        <v>44</v>
      </c>
      <c r="E11" s="78">
        <v>28</v>
      </c>
      <c r="F11" s="78">
        <v>74</v>
      </c>
      <c r="G11" s="61" t="b">
        <f t="shared" si="0"/>
        <v>1</v>
      </c>
      <c r="H11" s="61" t="b">
        <f t="shared" si="1"/>
        <v>0</v>
      </c>
    </row>
    <row r="12" spans="2:8" s="4" customFormat="1" ht="18.75">
      <c r="B12" s="78" t="s">
        <v>19</v>
      </c>
      <c r="C12" s="78">
        <v>32</v>
      </c>
      <c r="D12" s="78">
        <v>26</v>
      </c>
      <c r="E12" s="78">
        <v>25</v>
      </c>
      <c r="F12" s="78">
        <v>17</v>
      </c>
      <c r="G12" s="61" t="b">
        <f t="shared" si="0"/>
        <v>0</v>
      </c>
      <c r="H12" s="61" t="b">
        <f t="shared" si="1"/>
        <v>0</v>
      </c>
    </row>
    <row r="13" spans="2:8" s="4" customFormat="1" ht="18.75">
      <c r="B13" s="78" t="s">
        <v>20</v>
      </c>
      <c r="C13" s="78">
        <v>46</v>
      </c>
      <c r="D13" s="78">
        <v>66</v>
      </c>
      <c r="E13" s="78">
        <v>58</v>
      </c>
      <c r="F13" s="78">
        <v>92</v>
      </c>
      <c r="G13" s="61" t="b">
        <f t="shared" si="0"/>
        <v>1</v>
      </c>
      <c r="H13" s="61" t="b">
        <f t="shared" si="1"/>
        <v>1</v>
      </c>
    </row>
    <row r="14" spans="2:8" s="4" customFormat="1"/>
    <row r="15" spans="2:8" s="4" customFormat="1">
      <c r="G15" s="17"/>
    </row>
    <row r="16" spans="2:8" s="4" customFormat="1"/>
    <row r="17" s="4" customFormat="1"/>
    <row r="18" s="4" customFormat="1"/>
    <row r="19" s="4" customFormat="1"/>
    <row r="20" s="4" customFormat="1"/>
    <row r="21" s="4" customFormat="1"/>
    <row r="22" s="4" customFormat="1"/>
    <row r="23" s="4" customFormat="1"/>
    <row r="24" s="4" customFormat="1"/>
    <row r="25" s="4" customFormat="1"/>
    <row r="26" s="4" customFormat="1"/>
    <row r="27" s="4" customFormat="1"/>
    <row r="28" s="4" customFormat="1"/>
    <row r="29" s="4" customFormat="1"/>
    <row r="30" s="4" customFormat="1"/>
    <row r="31" s="4" customFormat="1"/>
    <row r="32" s="4" customFormat="1"/>
    <row r="33" s="4" customFormat="1"/>
    <row r="34" s="4" customFormat="1"/>
    <row r="35" s="4" customFormat="1"/>
    <row r="36" s="4" customFormat="1"/>
    <row r="37" s="4" customFormat="1"/>
    <row r="38" s="4" customFormat="1"/>
    <row r="39" s="4" customFormat="1"/>
    <row r="40" s="4" customFormat="1"/>
    <row r="41" s="4" customFormat="1"/>
    <row r="42" s="4" customFormat="1"/>
    <row r="43" s="4" customFormat="1"/>
    <row r="44" s="4" customFormat="1"/>
    <row r="45" s="4" customFormat="1"/>
    <row r="46" s="4" customFormat="1"/>
    <row r="47" s="4" customFormat="1"/>
    <row r="48" s="4" customFormat="1"/>
    <row r="49" s="4" customFormat="1"/>
    <row r="50" s="4" customFormat="1"/>
    <row r="51" s="4" customFormat="1"/>
    <row r="52" s="4" customFormat="1"/>
    <row r="53" s="4" customFormat="1"/>
    <row r="54" s="4" customFormat="1"/>
    <row r="55" s="4" customFormat="1"/>
    <row r="56" s="4" customFormat="1"/>
    <row r="57" s="4" customFormat="1"/>
    <row r="58" s="4" customFormat="1"/>
    <row r="59" s="4" customFormat="1"/>
    <row r="60" s="4" customFormat="1"/>
    <row r="61" s="4" customFormat="1"/>
    <row r="62" s="4" customFormat="1"/>
    <row r="63" s="4" customFormat="1"/>
    <row r="64" s="4" customFormat="1"/>
    <row r="65" spans="2:10" s="4" customFormat="1"/>
    <row r="66" spans="2:10" s="4" customFormat="1"/>
    <row r="67" spans="2:10" s="4" customFormat="1"/>
    <row r="68" spans="2:10" s="4" customFormat="1"/>
    <row r="69" spans="2:10" s="4" customFormat="1"/>
    <row r="70" spans="2:10" s="4" customFormat="1"/>
    <row r="71" spans="2:10" s="4" customFormat="1"/>
    <row r="72" spans="2:10" s="4" customFormat="1" ht="21" customHeight="1">
      <c r="B72" s="50" t="s">
        <v>314</v>
      </c>
      <c r="C72" s="50"/>
      <c r="D72" s="50"/>
      <c r="E72" s="50"/>
      <c r="F72" s="50"/>
      <c r="G72" s="50"/>
      <c r="H72" s="50"/>
    </row>
    <row r="73" spans="2:10" s="4" customFormat="1" ht="15.75" thickBot="1"/>
    <row r="74" spans="2:10" s="4" customFormat="1" ht="36" customHeight="1" thickBot="1">
      <c r="B74" s="198" t="s">
        <v>103</v>
      </c>
      <c r="C74" s="199"/>
      <c r="D74" s="199"/>
      <c r="E74" s="199"/>
      <c r="F74" s="199"/>
      <c r="G74" s="199"/>
      <c r="H74" s="199"/>
      <c r="I74" s="199"/>
      <c r="J74" s="200"/>
    </row>
    <row r="75" spans="2:10" s="4" customFormat="1"/>
    <row r="76" spans="2:10" s="4" customFormat="1" ht="43.15" customHeight="1">
      <c r="B76" s="116" t="s">
        <v>291</v>
      </c>
      <c r="C76" s="116" t="s">
        <v>308</v>
      </c>
      <c r="D76" s="116" t="s">
        <v>309</v>
      </c>
      <c r="E76" s="117" t="s">
        <v>310</v>
      </c>
      <c r="F76" s="17" t="s">
        <v>463</v>
      </c>
    </row>
    <row r="77" spans="2:10" s="4" customFormat="1" ht="26.25">
      <c r="B77" s="53" t="s">
        <v>296</v>
      </c>
      <c r="C77" s="53">
        <v>85</v>
      </c>
      <c r="D77" s="53" t="s">
        <v>368</v>
      </c>
      <c r="E77" s="44" t="str">
        <f>IF(AND(C77&gt;=70,D77="No"),"Pass","Fail")</f>
        <v>Pass</v>
      </c>
      <c r="F77" s="229" t="s">
        <v>515</v>
      </c>
    </row>
    <row r="78" spans="2:10" s="4" customFormat="1">
      <c r="B78" s="53" t="s">
        <v>297</v>
      </c>
      <c r="C78" s="53">
        <v>60</v>
      </c>
      <c r="D78" s="53" t="s">
        <v>368</v>
      </c>
      <c r="E78" s="44"/>
    </row>
    <row r="79" spans="2:10" s="4" customFormat="1">
      <c r="B79" s="53" t="s">
        <v>298</v>
      </c>
      <c r="C79" s="53">
        <v>78</v>
      </c>
      <c r="D79" s="53" t="s">
        <v>369</v>
      </c>
      <c r="E79" s="44"/>
    </row>
    <row r="80" spans="2:10" s="4" customFormat="1">
      <c r="B80" s="53" t="s">
        <v>299</v>
      </c>
      <c r="C80" s="53">
        <v>90</v>
      </c>
      <c r="D80" s="53" t="s">
        <v>368</v>
      </c>
      <c r="E80" s="44"/>
    </row>
    <row r="81" spans="2:10" s="4" customFormat="1">
      <c r="B81" s="53" t="s">
        <v>300</v>
      </c>
      <c r="C81" s="53">
        <v>65</v>
      </c>
      <c r="D81" s="53" t="s">
        <v>368</v>
      </c>
      <c r="E81" s="44"/>
    </row>
    <row r="82" spans="2:10" s="4" customFormat="1"/>
    <row r="83" spans="2:10" s="4" customFormat="1"/>
    <row r="84" spans="2:10" s="4" customFormat="1" ht="15.75" thickBot="1"/>
    <row r="85" spans="2:10" s="4" customFormat="1" ht="36" customHeight="1" thickBot="1">
      <c r="B85" s="198" t="s">
        <v>104</v>
      </c>
      <c r="C85" s="199"/>
      <c r="D85" s="199"/>
      <c r="E85" s="199"/>
      <c r="F85" s="199"/>
      <c r="G85" s="199"/>
      <c r="H85" s="199"/>
      <c r="I85" s="199"/>
      <c r="J85" s="200"/>
    </row>
    <row r="86" spans="2:10" s="4" customFormat="1"/>
    <row r="87" spans="2:10" s="4" customFormat="1"/>
    <row r="88" spans="2:10" s="4" customFormat="1" ht="72" customHeight="1">
      <c r="B88" s="116" t="s">
        <v>253</v>
      </c>
      <c r="C88" s="117" t="s">
        <v>311</v>
      </c>
      <c r="D88" s="117" t="s">
        <v>312</v>
      </c>
      <c r="E88" s="117" t="s">
        <v>315</v>
      </c>
      <c r="F88" s="17" t="s">
        <v>450</v>
      </c>
    </row>
    <row r="89" spans="2:10" s="4" customFormat="1">
      <c r="B89" s="44" t="s">
        <v>214</v>
      </c>
      <c r="C89" s="53" t="s">
        <v>369</v>
      </c>
      <c r="D89" s="53" t="s">
        <v>369</v>
      </c>
      <c r="E89" s="44" t="b">
        <f>AND(C89="Yes",D89="Yes")</f>
        <v>1</v>
      </c>
    </row>
    <row r="90" spans="2:10" s="4" customFormat="1">
      <c r="B90" s="44" t="s">
        <v>215</v>
      </c>
      <c r="C90" s="53" t="s">
        <v>369</v>
      </c>
      <c r="D90" s="53" t="s">
        <v>368</v>
      </c>
      <c r="E90" s="44" t="b">
        <f t="shared" ref="E90:E93" si="2">AND(C90="Yes",D90="Yes")</f>
        <v>0</v>
      </c>
    </row>
    <row r="91" spans="2:10" s="4" customFormat="1">
      <c r="B91" s="44" t="s">
        <v>258</v>
      </c>
      <c r="C91" s="53" t="s">
        <v>368</v>
      </c>
      <c r="D91" s="53" t="s">
        <v>369</v>
      </c>
      <c r="E91" s="44" t="b">
        <f t="shared" si="2"/>
        <v>0</v>
      </c>
    </row>
    <row r="92" spans="2:10" s="4" customFormat="1">
      <c r="B92" s="44" t="s">
        <v>217</v>
      </c>
      <c r="C92" s="53" t="s">
        <v>369</v>
      </c>
      <c r="D92" s="53" t="s">
        <v>369</v>
      </c>
      <c r="E92" s="44" t="b">
        <f t="shared" si="2"/>
        <v>1</v>
      </c>
    </row>
    <row r="93" spans="2:10" s="4" customFormat="1">
      <c r="B93" s="44" t="s">
        <v>313</v>
      </c>
      <c r="C93" s="53" t="s">
        <v>369</v>
      </c>
      <c r="D93" s="53" t="s">
        <v>369</v>
      </c>
      <c r="E93" s="44" t="b">
        <f t="shared" si="2"/>
        <v>1</v>
      </c>
    </row>
    <row r="94" spans="2:10" s="4" customFormat="1"/>
    <row r="95" spans="2:10" s="4" customFormat="1"/>
    <row r="96" spans="2:10" s="4" customFormat="1" ht="15.75" thickBot="1"/>
    <row r="97" spans="2:10" s="4" customFormat="1" ht="36" customHeight="1" thickBot="1">
      <c r="B97" s="198" t="s">
        <v>105</v>
      </c>
      <c r="C97" s="199"/>
      <c r="D97" s="199"/>
      <c r="E97" s="199"/>
      <c r="F97" s="199"/>
      <c r="G97" s="199"/>
      <c r="H97" s="199"/>
      <c r="I97" s="199"/>
      <c r="J97" s="200"/>
    </row>
    <row r="98" spans="2:10" s="4" customFormat="1"/>
    <row r="99" spans="2:10" s="4" customFormat="1"/>
    <row r="100" spans="2:10" s="4" customFormat="1" ht="45">
      <c r="B100" s="115" t="s">
        <v>301</v>
      </c>
      <c r="C100" s="115" t="s">
        <v>316</v>
      </c>
      <c r="D100" s="115" t="s">
        <v>317</v>
      </c>
      <c r="E100" s="115" t="s">
        <v>318</v>
      </c>
      <c r="F100" s="17" t="s">
        <v>451</v>
      </c>
    </row>
    <row r="101" spans="2:10" s="4" customFormat="1">
      <c r="B101" s="44" t="s">
        <v>147</v>
      </c>
      <c r="C101" s="53">
        <v>5</v>
      </c>
      <c r="D101" s="53" t="s">
        <v>369</v>
      </c>
      <c r="E101" s="44"/>
    </row>
    <row r="102" spans="2:10" s="4" customFormat="1">
      <c r="B102" s="44" t="s">
        <v>152</v>
      </c>
      <c r="C102" s="53">
        <v>15</v>
      </c>
      <c r="D102" s="53" t="s">
        <v>368</v>
      </c>
      <c r="E102" s="44"/>
    </row>
    <row r="103" spans="2:10" s="4" customFormat="1">
      <c r="B103" s="44" t="s">
        <v>157</v>
      </c>
      <c r="C103" s="53">
        <v>8</v>
      </c>
      <c r="D103" s="53" t="s">
        <v>369</v>
      </c>
      <c r="E103" s="44"/>
    </row>
    <row r="104" spans="2:10" s="4" customFormat="1">
      <c r="B104" s="44" t="s">
        <v>162</v>
      </c>
      <c r="C104" s="53">
        <v>12</v>
      </c>
      <c r="D104" s="53" t="s">
        <v>368</v>
      </c>
      <c r="E104" s="44"/>
    </row>
    <row r="105" spans="2:10" s="4" customFormat="1">
      <c r="B105" s="44" t="s">
        <v>304</v>
      </c>
      <c r="C105" s="53">
        <v>3</v>
      </c>
      <c r="D105" s="53" t="s">
        <v>369</v>
      </c>
      <c r="E105" s="44"/>
    </row>
    <row r="106" spans="2:10" s="4" customFormat="1"/>
    <row r="107" spans="2:10" s="4" customFormat="1" ht="15.75" thickBot="1"/>
    <row r="108" spans="2:10" s="4" customFormat="1" ht="36" customHeight="1" thickBot="1">
      <c r="B108" s="198" t="s">
        <v>106</v>
      </c>
      <c r="C108" s="199"/>
      <c r="D108" s="199"/>
      <c r="E108" s="199"/>
      <c r="F108" s="199"/>
      <c r="G108" s="199"/>
      <c r="H108" s="199"/>
      <c r="I108" s="199"/>
      <c r="J108" s="200"/>
    </row>
    <row r="109" spans="2:10" s="4" customFormat="1"/>
    <row r="110" spans="2:10" s="4" customFormat="1"/>
    <row r="111" spans="2:10" s="4" customFormat="1" ht="30">
      <c r="B111" s="115" t="s">
        <v>319</v>
      </c>
      <c r="C111" s="115" t="s">
        <v>320</v>
      </c>
      <c r="D111" s="115" t="s">
        <v>321</v>
      </c>
      <c r="E111" s="115" t="s">
        <v>327</v>
      </c>
    </row>
    <row r="112" spans="2:10" s="4" customFormat="1">
      <c r="B112" s="44" t="s">
        <v>322</v>
      </c>
      <c r="C112" s="53" t="s">
        <v>369</v>
      </c>
      <c r="D112" s="53" t="s">
        <v>369</v>
      </c>
      <c r="E112" s="44"/>
    </row>
    <row r="113" spans="2:10" s="4" customFormat="1">
      <c r="B113" s="44" t="s">
        <v>323</v>
      </c>
      <c r="C113" s="53" t="s">
        <v>368</v>
      </c>
      <c r="D113" s="53" t="s">
        <v>368</v>
      </c>
      <c r="E113" s="44"/>
    </row>
    <row r="114" spans="2:10" s="4" customFormat="1">
      <c r="B114" s="44" t="s">
        <v>324</v>
      </c>
      <c r="C114" s="53" t="s">
        <v>369</v>
      </c>
      <c r="D114" s="53" t="s">
        <v>369</v>
      </c>
      <c r="E114" s="44"/>
    </row>
    <row r="115" spans="2:10" s="4" customFormat="1">
      <c r="B115" s="44" t="s">
        <v>325</v>
      </c>
      <c r="C115" s="53" t="s">
        <v>369</v>
      </c>
      <c r="D115" s="53" t="s">
        <v>369</v>
      </c>
      <c r="E115" s="44"/>
    </row>
    <row r="116" spans="2:10" s="4" customFormat="1">
      <c r="B116" s="44" t="s">
        <v>326</v>
      </c>
      <c r="C116" s="53" t="s">
        <v>368</v>
      </c>
      <c r="D116" s="53" t="s">
        <v>368</v>
      </c>
      <c r="E116" s="44"/>
    </row>
    <row r="117" spans="2:10" s="4" customFormat="1"/>
    <row r="118" spans="2:10" s="4" customFormat="1" ht="15.75" thickBot="1"/>
    <row r="119" spans="2:10" s="4" customFormat="1" ht="36" customHeight="1" thickBot="1">
      <c r="B119" s="198" t="s">
        <v>336</v>
      </c>
      <c r="C119" s="199"/>
      <c r="D119" s="199"/>
      <c r="E119" s="199"/>
      <c r="F119" s="199"/>
      <c r="G119" s="199"/>
      <c r="H119" s="199"/>
      <c r="I119" s="199"/>
      <c r="J119" s="200"/>
    </row>
    <row r="120" spans="2:10" s="4" customFormat="1"/>
    <row r="121" spans="2:10" s="4" customFormat="1" ht="112.15" customHeight="1">
      <c r="B121" s="117" t="s">
        <v>328</v>
      </c>
      <c r="C121" s="117" t="s">
        <v>329</v>
      </c>
      <c r="D121" s="117" t="s">
        <v>330</v>
      </c>
      <c r="E121" s="117" t="s">
        <v>331</v>
      </c>
      <c r="F121" s="117" t="s">
        <v>337</v>
      </c>
    </row>
    <row r="122" spans="2:10" s="4" customFormat="1">
      <c r="B122" s="1" t="s">
        <v>332</v>
      </c>
      <c r="C122" s="41">
        <v>720</v>
      </c>
      <c r="D122" s="53" t="s">
        <v>369</v>
      </c>
      <c r="E122" s="69">
        <v>60000</v>
      </c>
      <c r="F122" s="44"/>
    </row>
    <row r="123" spans="2:10" s="4" customFormat="1">
      <c r="B123" s="1" t="s">
        <v>333</v>
      </c>
      <c r="C123" s="41">
        <v>680</v>
      </c>
      <c r="D123" s="53" t="s">
        <v>369</v>
      </c>
      <c r="E123" s="69">
        <v>45000</v>
      </c>
      <c r="F123" s="44"/>
    </row>
    <row r="124" spans="2:10" s="4" customFormat="1">
      <c r="B124" s="1" t="s">
        <v>334</v>
      </c>
      <c r="C124" s="41">
        <v>750</v>
      </c>
      <c r="D124" s="53" t="s">
        <v>368</v>
      </c>
      <c r="E124" s="69">
        <v>70000</v>
      </c>
      <c r="F124" s="44"/>
    </row>
    <row r="125" spans="2:10" s="4" customFormat="1">
      <c r="B125" s="1" t="s">
        <v>335</v>
      </c>
      <c r="C125" s="41">
        <v>710</v>
      </c>
      <c r="D125" s="53" t="s">
        <v>369</v>
      </c>
      <c r="E125" s="69">
        <v>55000</v>
      </c>
      <c r="F125" s="44"/>
    </row>
    <row r="126" spans="2:10" s="4" customFormat="1">
      <c r="B126" s="1" t="s">
        <v>261</v>
      </c>
      <c r="C126" s="41">
        <v>690</v>
      </c>
      <c r="D126" s="53" t="s">
        <v>369</v>
      </c>
      <c r="E126" s="69">
        <v>50000</v>
      </c>
      <c r="F126" s="44"/>
    </row>
    <row r="127" spans="2:10" s="4" customFormat="1">
      <c r="B127" s="44"/>
      <c r="C127" s="44"/>
      <c r="D127" s="44"/>
      <c r="E127" s="52"/>
      <c r="F127" s="44"/>
    </row>
    <row r="128" spans="2:10" s="4" customFormat="1"/>
    <row r="129" spans="2:10" s="4" customFormat="1"/>
    <row r="130" spans="2:10" s="4" customFormat="1"/>
    <row r="131" spans="2:10" s="4" customFormat="1">
      <c r="B131" s="201" t="s">
        <v>102</v>
      </c>
      <c r="C131" s="201"/>
      <c r="D131" s="201"/>
      <c r="E131" s="201"/>
      <c r="F131" s="201"/>
      <c r="G131" s="201"/>
      <c r="H131" s="201"/>
      <c r="I131" s="201"/>
      <c r="J131" s="201"/>
    </row>
    <row r="132" spans="2:10" s="4" customFormat="1">
      <c r="B132" s="201"/>
      <c r="C132" s="201"/>
      <c r="D132" s="201"/>
      <c r="E132" s="201"/>
      <c r="F132" s="201"/>
      <c r="G132" s="201"/>
      <c r="H132" s="201"/>
      <c r="I132" s="201"/>
      <c r="J132" s="201"/>
    </row>
    <row r="133" spans="2:10" s="4" customFormat="1"/>
    <row r="134" spans="2:10" s="4" customFormat="1"/>
    <row r="135" spans="2:10" s="4" customFormat="1"/>
    <row r="136" spans="2:10" s="4" customFormat="1" ht="21" customHeight="1">
      <c r="B136" s="202" t="s">
        <v>108</v>
      </c>
      <c r="C136" s="202"/>
      <c r="D136" s="202"/>
      <c r="E136" s="202"/>
      <c r="F136" s="202"/>
      <c r="G136" s="202"/>
      <c r="H136" s="202"/>
    </row>
    <row r="137" spans="2:10" s="4" customFormat="1" ht="15.75" thickBot="1"/>
    <row r="138" spans="2:10" s="4" customFormat="1" ht="36" customHeight="1" thickBot="1">
      <c r="B138" s="198" t="s">
        <v>113</v>
      </c>
      <c r="C138" s="199"/>
      <c r="D138" s="199"/>
      <c r="E138" s="199"/>
      <c r="F138" s="199"/>
      <c r="G138" s="199"/>
      <c r="H138" s="199"/>
      <c r="I138" s="199"/>
      <c r="J138" s="200"/>
    </row>
    <row r="139" spans="2:10" s="4" customFormat="1"/>
    <row r="140" spans="2:10" s="4" customFormat="1"/>
    <row r="141" spans="2:10" s="4" customFormat="1" ht="72" customHeight="1">
      <c r="B141" s="117" t="s">
        <v>328</v>
      </c>
      <c r="C141" s="117" t="s">
        <v>338</v>
      </c>
      <c r="D141" s="117" t="s">
        <v>339</v>
      </c>
      <c r="E141" s="117" t="s">
        <v>340</v>
      </c>
      <c r="F141" s="17" t="s">
        <v>370</v>
      </c>
    </row>
    <row r="142" spans="2:10" s="4" customFormat="1">
      <c r="B142" s="44" t="s">
        <v>332</v>
      </c>
      <c r="C142" s="44">
        <v>1500</v>
      </c>
      <c r="D142" s="44">
        <v>3.9</v>
      </c>
      <c r="E142" s="44" t="b">
        <f>OR(C142&gt;1400,D142&gt;3.8)</f>
        <v>1</v>
      </c>
    </row>
    <row r="143" spans="2:10" s="4" customFormat="1">
      <c r="B143" s="44" t="s">
        <v>333</v>
      </c>
      <c r="C143" s="44">
        <v>1350</v>
      </c>
      <c r="D143" s="44">
        <v>2.5</v>
      </c>
      <c r="E143" s="44" t="b">
        <f t="shared" ref="E143:E146" si="3">OR(C143&gt;1400,D143&gt;3.8)</f>
        <v>0</v>
      </c>
    </row>
    <row r="144" spans="2:10" s="4" customFormat="1">
      <c r="B144" s="44" t="s">
        <v>334</v>
      </c>
      <c r="C144" s="44">
        <v>1420</v>
      </c>
      <c r="D144" s="44">
        <v>3.7</v>
      </c>
      <c r="E144" s="44" t="b">
        <f t="shared" si="3"/>
        <v>1</v>
      </c>
    </row>
    <row r="145" spans="2:10" s="4" customFormat="1">
      <c r="B145" s="44" t="s">
        <v>335</v>
      </c>
      <c r="C145" s="44">
        <v>1550</v>
      </c>
      <c r="D145" s="44">
        <v>3.8</v>
      </c>
      <c r="E145" s="44" t="b">
        <f t="shared" si="3"/>
        <v>1</v>
      </c>
    </row>
    <row r="146" spans="2:10" s="4" customFormat="1">
      <c r="B146" s="44" t="s">
        <v>261</v>
      </c>
      <c r="C146" s="44">
        <v>1300</v>
      </c>
      <c r="D146" s="44">
        <v>3.9</v>
      </c>
      <c r="E146" s="44" t="b">
        <f t="shared" si="3"/>
        <v>1</v>
      </c>
    </row>
    <row r="147" spans="2:10" s="4" customFormat="1"/>
    <row r="148" spans="2:10" s="4" customFormat="1"/>
    <row r="149" spans="2:10" s="4" customFormat="1"/>
    <row r="150" spans="2:10" s="4" customFormat="1" ht="15.75" thickBot="1"/>
    <row r="151" spans="2:10" s="4" customFormat="1" ht="36" customHeight="1" thickBot="1">
      <c r="B151" s="198" t="s">
        <v>112</v>
      </c>
      <c r="C151" s="199"/>
      <c r="D151" s="199"/>
      <c r="E151" s="199"/>
      <c r="F151" s="199"/>
      <c r="G151" s="199"/>
      <c r="H151" s="199"/>
      <c r="I151" s="199"/>
      <c r="J151" s="200"/>
    </row>
    <row r="152" spans="2:10" s="4" customFormat="1"/>
    <row r="153" spans="2:10" s="4" customFormat="1"/>
    <row r="154" spans="2:10" s="4" customFormat="1" ht="72" customHeight="1">
      <c r="B154" s="117" t="s">
        <v>301</v>
      </c>
      <c r="C154" s="117" t="s">
        <v>341</v>
      </c>
      <c r="D154" s="117" t="s">
        <v>342</v>
      </c>
      <c r="E154" s="117" t="s">
        <v>346</v>
      </c>
      <c r="F154" s="17" t="s">
        <v>372</v>
      </c>
    </row>
    <row r="155" spans="2:10" s="4" customFormat="1">
      <c r="B155" s="44" t="s">
        <v>147</v>
      </c>
      <c r="C155" s="44" t="s">
        <v>371</v>
      </c>
      <c r="D155" s="44">
        <v>30</v>
      </c>
      <c r="E155" s="1"/>
    </row>
    <row r="156" spans="2:10" s="4" customFormat="1">
      <c r="B156" s="44" t="s">
        <v>152</v>
      </c>
      <c r="C156" s="44" t="s">
        <v>343</v>
      </c>
      <c r="D156" s="44">
        <v>70</v>
      </c>
      <c r="E156" s="1"/>
    </row>
    <row r="157" spans="2:10" s="4" customFormat="1">
      <c r="B157" s="44" t="s">
        <v>157</v>
      </c>
      <c r="C157" s="44" t="s">
        <v>344</v>
      </c>
      <c r="D157" s="44">
        <v>40</v>
      </c>
      <c r="E157" s="1"/>
    </row>
    <row r="158" spans="2:10" s="4" customFormat="1">
      <c r="B158" s="44" t="s">
        <v>162</v>
      </c>
      <c r="C158" s="44" t="s">
        <v>371</v>
      </c>
      <c r="D158" s="44">
        <v>80</v>
      </c>
      <c r="E158" s="1"/>
    </row>
    <row r="159" spans="2:10" s="4" customFormat="1">
      <c r="B159" s="44" t="s">
        <v>304</v>
      </c>
      <c r="C159" s="44" t="s">
        <v>345</v>
      </c>
      <c r="D159" s="44">
        <v>50</v>
      </c>
      <c r="E159" s="1"/>
    </row>
    <row r="160" spans="2:10" s="4" customFormat="1"/>
    <row r="161" spans="2:10" s="4" customFormat="1"/>
    <row r="162" spans="2:10" s="4" customFormat="1"/>
    <row r="163" spans="2:10" s="4" customFormat="1"/>
    <row r="164" spans="2:10" s="4" customFormat="1"/>
    <row r="165" spans="2:10" s="4" customFormat="1" ht="15.75" thickBot="1"/>
    <row r="166" spans="2:10" s="4" customFormat="1" ht="36" customHeight="1" thickBot="1">
      <c r="B166" s="198" t="s">
        <v>111</v>
      </c>
      <c r="C166" s="199"/>
      <c r="D166" s="199"/>
      <c r="E166" s="199"/>
      <c r="F166" s="199"/>
      <c r="G166" s="199"/>
      <c r="H166" s="199"/>
      <c r="I166" s="199"/>
      <c r="J166" s="200"/>
    </row>
    <row r="167" spans="2:10" s="4" customFormat="1"/>
    <row r="168" spans="2:10" s="4" customFormat="1"/>
    <row r="169" spans="2:10" s="4" customFormat="1">
      <c r="B169" s="4" t="s">
        <v>350</v>
      </c>
      <c r="C169" s="72" t="s">
        <v>351</v>
      </c>
    </row>
    <row r="170" spans="2:10" s="4" customFormat="1">
      <c r="B170" s="4" t="s">
        <v>348</v>
      </c>
      <c r="C170" s="73" t="s">
        <v>352</v>
      </c>
    </row>
    <row r="171" spans="2:10" s="4" customFormat="1"/>
    <row r="172" spans="2:10" s="4" customFormat="1"/>
    <row r="173" spans="2:10" s="4" customFormat="1" ht="30">
      <c r="B173" s="117" t="s">
        <v>347</v>
      </c>
      <c r="C173" s="117" t="s">
        <v>348</v>
      </c>
      <c r="D173" s="117" t="s">
        <v>349</v>
      </c>
      <c r="E173" s="17" t="s">
        <v>452</v>
      </c>
    </row>
    <row r="174" spans="2:10" s="4" customFormat="1">
      <c r="B174" s="44" t="s">
        <v>214</v>
      </c>
      <c r="C174" s="52">
        <v>20000</v>
      </c>
      <c r="D174" s="52">
        <v>150000</v>
      </c>
      <c r="E174" s="44"/>
    </row>
    <row r="175" spans="2:10" s="4" customFormat="1">
      <c r="B175" s="44" t="s">
        <v>215</v>
      </c>
      <c r="C175" s="52">
        <v>18000</v>
      </c>
      <c r="D175" s="52">
        <v>150000</v>
      </c>
      <c r="E175" s="44"/>
    </row>
    <row r="176" spans="2:10" s="4" customFormat="1">
      <c r="B176" s="44" t="s">
        <v>258</v>
      </c>
      <c r="C176" s="52">
        <v>25000</v>
      </c>
      <c r="D176" s="52">
        <v>160000</v>
      </c>
      <c r="E176" s="44"/>
    </row>
    <row r="177" spans="2:10" s="4" customFormat="1">
      <c r="B177" s="44" t="s">
        <v>217</v>
      </c>
      <c r="C177" s="52">
        <v>22000</v>
      </c>
      <c r="D177" s="52">
        <v>160000</v>
      </c>
      <c r="E177" s="44"/>
    </row>
    <row r="178" spans="2:10" s="4" customFormat="1">
      <c r="B178" s="44" t="s">
        <v>313</v>
      </c>
      <c r="C178" s="52">
        <v>17000</v>
      </c>
      <c r="D178" s="52">
        <v>155000</v>
      </c>
      <c r="E178" s="44"/>
    </row>
    <row r="179" spans="2:10" s="4" customFormat="1">
      <c r="D179" s="28"/>
      <c r="E179" s="28"/>
    </row>
    <row r="180" spans="2:10" s="4" customFormat="1"/>
    <row r="181" spans="2:10" s="4" customFormat="1"/>
    <row r="182" spans="2:10" s="4" customFormat="1"/>
    <row r="183" spans="2:10" s="4" customFormat="1" ht="15.75" thickBot="1"/>
    <row r="184" spans="2:10" s="4" customFormat="1" ht="36" customHeight="1" thickBot="1">
      <c r="B184" s="198" t="s">
        <v>110</v>
      </c>
      <c r="C184" s="199"/>
      <c r="D184" s="199"/>
      <c r="E184" s="199"/>
      <c r="F184" s="199"/>
      <c r="G184" s="199"/>
      <c r="H184" s="199"/>
      <c r="I184" s="199"/>
      <c r="J184" s="200"/>
    </row>
    <row r="185" spans="2:10" s="4" customFormat="1"/>
    <row r="186" spans="2:10" s="4" customFormat="1"/>
    <row r="187" spans="2:10" s="4" customFormat="1" ht="45">
      <c r="B187" s="117" t="s">
        <v>353</v>
      </c>
      <c r="C187" s="117" t="s">
        <v>354</v>
      </c>
      <c r="D187" s="117" t="s">
        <v>355</v>
      </c>
      <c r="E187" s="117" t="s">
        <v>356</v>
      </c>
    </row>
    <row r="188" spans="2:10" s="4" customFormat="1">
      <c r="B188" s="44" t="s">
        <v>214</v>
      </c>
      <c r="C188" s="53" t="s">
        <v>369</v>
      </c>
      <c r="D188" s="53" t="s">
        <v>368</v>
      </c>
      <c r="E188" s="44" t="b">
        <f>OR(C188="Yes",D188="Yes")</f>
        <v>1</v>
      </c>
    </row>
    <row r="189" spans="2:10" s="4" customFormat="1">
      <c r="B189" s="44" t="s">
        <v>215</v>
      </c>
      <c r="C189" s="53" t="s">
        <v>369</v>
      </c>
      <c r="D189" s="53" t="s">
        <v>369</v>
      </c>
      <c r="E189" s="44" t="b">
        <f t="shared" ref="E189:E192" si="4">OR(C189="Yes",D189="Yes")</f>
        <v>1</v>
      </c>
    </row>
    <row r="190" spans="2:10" s="4" customFormat="1">
      <c r="B190" s="44" t="s">
        <v>258</v>
      </c>
      <c r="C190" s="53" t="s">
        <v>368</v>
      </c>
      <c r="D190" s="53" t="s">
        <v>369</v>
      </c>
      <c r="E190" s="44" t="b">
        <f t="shared" si="4"/>
        <v>1</v>
      </c>
    </row>
    <row r="191" spans="2:10" s="4" customFormat="1">
      <c r="B191" s="44" t="s">
        <v>217</v>
      </c>
      <c r="C191" s="53" t="s">
        <v>369</v>
      </c>
      <c r="D191" s="53" t="s">
        <v>368</v>
      </c>
      <c r="E191" s="44" t="b">
        <f t="shared" si="4"/>
        <v>1</v>
      </c>
    </row>
    <row r="192" spans="2:10" s="4" customFormat="1">
      <c r="B192" s="44" t="s">
        <v>313</v>
      </c>
      <c r="C192" s="53" t="s">
        <v>368</v>
      </c>
      <c r="D192" s="53" t="s">
        <v>368</v>
      </c>
      <c r="E192" s="44" t="b">
        <f t="shared" si="4"/>
        <v>0</v>
      </c>
    </row>
    <row r="193" spans="2:10" s="4" customFormat="1"/>
    <row r="194" spans="2:10" s="4" customFormat="1"/>
    <row r="195" spans="2:10" s="4" customFormat="1"/>
    <row r="196" spans="2:10" s="4" customFormat="1"/>
    <row r="197" spans="2:10" s="4" customFormat="1" ht="15.75" thickBot="1"/>
    <row r="198" spans="2:10" s="4" customFormat="1" ht="36" customHeight="1" thickBot="1">
      <c r="B198" s="198" t="s">
        <v>109</v>
      </c>
      <c r="C198" s="199"/>
      <c r="D198" s="199"/>
      <c r="E198" s="199"/>
      <c r="F198" s="199"/>
      <c r="G198" s="199"/>
      <c r="H198" s="199"/>
      <c r="I198" s="199"/>
      <c r="J198" s="200"/>
    </row>
    <row r="199" spans="2:10" s="4" customFormat="1"/>
    <row r="200" spans="2:10" s="4" customFormat="1"/>
    <row r="201" spans="2:10" s="4" customFormat="1"/>
    <row r="202" spans="2:10" s="4" customFormat="1" ht="90">
      <c r="B202" s="117" t="s">
        <v>212</v>
      </c>
      <c r="C202" s="117" t="s">
        <v>357</v>
      </c>
      <c r="D202" s="117" t="s">
        <v>366</v>
      </c>
      <c r="E202" s="117" t="s">
        <v>358</v>
      </c>
      <c r="F202" s="117" t="s">
        <v>367</v>
      </c>
      <c r="J202" s="17"/>
    </row>
    <row r="203" spans="2:10" s="4" customFormat="1">
      <c r="B203" s="44" t="s">
        <v>214</v>
      </c>
      <c r="C203" s="44">
        <v>5</v>
      </c>
      <c r="D203" s="44" t="s">
        <v>363</v>
      </c>
      <c r="E203" s="44" t="s">
        <v>359</v>
      </c>
      <c r="F203" s="44"/>
    </row>
    <row r="204" spans="2:10" s="4" customFormat="1">
      <c r="B204" s="44" t="s">
        <v>215</v>
      </c>
      <c r="C204" s="44">
        <v>3</v>
      </c>
      <c r="D204" s="44" t="s">
        <v>363</v>
      </c>
      <c r="E204" s="44" t="s">
        <v>360</v>
      </c>
      <c r="F204" s="44"/>
    </row>
    <row r="205" spans="2:10" s="4" customFormat="1">
      <c r="B205" s="44" t="s">
        <v>258</v>
      </c>
      <c r="C205" s="44">
        <v>4</v>
      </c>
      <c r="D205" s="44" t="s">
        <v>363</v>
      </c>
      <c r="E205" s="44" t="s">
        <v>361</v>
      </c>
      <c r="F205" s="44"/>
    </row>
    <row r="206" spans="2:10" s="4" customFormat="1">
      <c r="B206" s="44" t="s">
        <v>217</v>
      </c>
      <c r="C206" s="44">
        <v>2</v>
      </c>
      <c r="D206" s="44" t="s">
        <v>365</v>
      </c>
      <c r="E206" s="44" t="s">
        <v>364</v>
      </c>
      <c r="F206" s="44"/>
    </row>
    <row r="207" spans="2:10" s="4" customFormat="1">
      <c r="B207" s="44" t="s">
        <v>313</v>
      </c>
      <c r="C207" s="44">
        <v>5</v>
      </c>
      <c r="D207" s="44" t="s">
        <v>363</v>
      </c>
      <c r="E207" s="44" t="s">
        <v>362</v>
      </c>
      <c r="F207" s="44"/>
    </row>
    <row r="208" spans="2:10" s="4" customFormat="1"/>
    <row r="209" spans="2:10" s="4" customFormat="1"/>
    <row r="210" spans="2:10" s="4" customFormat="1"/>
    <row r="211" spans="2:10" s="4" customFormat="1"/>
    <row r="212" spans="2:10" s="4" customFormat="1"/>
    <row r="213" spans="2:10" s="4" customFormat="1"/>
    <row r="214" spans="2:10" s="4" customFormat="1"/>
    <row r="215" spans="2:10" s="4" customFormat="1"/>
    <row r="216" spans="2:10" s="4" customFormat="1">
      <c r="B216" s="201" t="s">
        <v>107</v>
      </c>
      <c r="C216" s="201"/>
      <c r="D216" s="201"/>
      <c r="E216" s="201"/>
      <c r="F216" s="201"/>
      <c r="G216" s="201"/>
      <c r="H216" s="201"/>
      <c r="I216" s="201"/>
      <c r="J216" s="201"/>
    </row>
    <row r="217" spans="2:10" s="4" customFormat="1">
      <c r="B217" s="201"/>
      <c r="C217" s="201"/>
      <c r="D217" s="201"/>
      <c r="E217" s="201"/>
      <c r="F217" s="201"/>
      <c r="G217" s="201"/>
      <c r="H217" s="201"/>
      <c r="I217" s="201"/>
      <c r="J217" s="201"/>
    </row>
    <row r="218" spans="2:10" s="4" customFormat="1"/>
    <row r="219" spans="2:10" s="4" customFormat="1"/>
    <row r="220" spans="2:10" s="4" customFormat="1"/>
    <row r="221" spans="2:10" s="4" customFormat="1"/>
    <row r="222" spans="2:10" s="4" customFormat="1"/>
    <row r="223" spans="2:10" s="4" customFormat="1"/>
    <row r="224" spans="2:10" s="4" customFormat="1"/>
    <row r="225" s="4" customFormat="1"/>
    <row r="226" s="4" customFormat="1"/>
  </sheetData>
  <mergeCells count="13">
    <mergeCell ref="B198:J198"/>
    <mergeCell ref="B216:J217"/>
    <mergeCell ref="B74:J74"/>
    <mergeCell ref="B85:J85"/>
    <mergeCell ref="B97:J97"/>
    <mergeCell ref="B108:J108"/>
    <mergeCell ref="B119:J119"/>
    <mergeCell ref="B131:J132"/>
    <mergeCell ref="B136:H136"/>
    <mergeCell ref="B138:J138"/>
    <mergeCell ref="B151:J151"/>
    <mergeCell ref="B166:J166"/>
    <mergeCell ref="B184:J184"/>
  </mergeCells>
  <conditionalFormatting sqref="C9:F13">
    <cfRule type="cellIs" dxfId="15" priority="1" operator="lessThan">
      <formula>35</formula>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B1:I115"/>
  <sheetViews>
    <sheetView zoomScale="175" zoomScaleNormal="175" workbookViewId="0">
      <pane ySplit="3" topLeftCell="A66" activePane="bottomLeft" state="frozen"/>
      <selection pane="bottomLeft" activeCell="D70" sqref="D70:D74"/>
    </sheetView>
  </sheetViews>
  <sheetFormatPr defaultRowHeight="15"/>
  <cols>
    <col min="1" max="1" width="11.7109375" customWidth="1"/>
    <col min="2" max="2" width="22.5703125" customWidth="1"/>
    <col min="3" max="3" width="22.28515625" style="8" customWidth="1"/>
    <col min="4" max="4" width="22.5703125" customWidth="1"/>
    <col min="5" max="5" width="19.85546875" style="10" customWidth="1"/>
    <col min="6" max="6" width="22.28515625" customWidth="1"/>
    <col min="7" max="7" width="9.42578125" bestFit="1" customWidth="1"/>
    <col min="9" max="9" width="21.140625" bestFit="1" customWidth="1"/>
  </cols>
  <sheetData>
    <row r="1" spans="2:9" s="143" customFormat="1" ht="28.15" customHeight="1">
      <c r="B1" s="144" t="s">
        <v>50</v>
      </c>
    </row>
    <row r="2" spans="2:9" s="89" customFormat="1" ht="15.75">
      <c r="B2" s="145" t="s">
        <v>506</v>
      </c>
    </row>
    <row r="3" spans="2:9" s="89" customFormat="1" ht="15.75">
      <c r="B3" s="145" t="s">
        <v>425</v>
      </c>
      <c r="F3" s="146" t="s">
        <v>507</v>
      </c>
    </row>
    <row r="4" spans="2:9" ht="23.45" customHeight="1">
      <c r="D4" s="3"/>
      <c r="E4" s="40"/>
    </row>
    <row r="5" spans="2:9" ht="18.75">
      <c r="B5" s="103" t="s">
        <v>10</v>
      </c>
      <c r="C5" s="104" t="s">
        <v>3</v>
      </c>
      <c r="D5" s="103" t="s">
        <v>4</v>
      </c>
      <c r="E5" s="118" t="s">
        <v>5</v>
      </c>
      <c r="F5" s="118" t="s">
        <v>387</v>
      </c>
    </row>
    <row r="6" spans="2:9" ht="26.25">
      <c r="B6" s="2" t="s">
        <v>6</v>
      </c>
      <c r="C6" s="9">
        <v>1200000</v>
      </c>
      <c r="D6" s="9">
        <v>1280000</v>
      </c>
      <c r="E6" s="11">
        <f>+C6-D6</f>
        <v>-80000</v>
      </c>
      <c r="F6" s="39" t="str">
        <f>IF(E6&gt;0,"Profit","Loss")</f>
        <v>Loss</v>
      </c>
      <c r="H6" s="14"/>
    </row>
    <row r="7" spans="2:9" ht="26.25">
      <c r="B7" s="2" t="s">
        <v>7</v>
      </c>
      <c r="C7" s="9">
        <v>3500000</v>
      </c>
      <c r="D7" s="9">
        <v>1180000</v>
      </c>
      <c r="E7" s="11">
        <f t="shared" ref="E7:E13" si="0">+C7-D7</f>
        <v>2320000</v>
      </c>
      <c r="F7" s="39" t="str">
        <f t="shared" ref="F7:F13" si="1">IF(E7&gt;0,"Profit","Loss")</f>
        <v>Profit</v>
      </c>
      <c r="H7" s="14"/>
    </row>
    <row r="8" spans="2:9" ht="26.25">
      <c r="B8" s="2" t="s">
        <v>8</v>
      </c>
      <c r="C8" s="9">
        <v>2650000</v>
      </c>
      <c r="D8" s="9">
        <v>2850000</v>
      </c>
      <c r="E8" s="11">
        <f t="shared" si="0"/>
        <v>-200000</v>
      </c>
      <c r="F8" s="39" t="str">
        <f t="shared" si="1"/>
        <v>Loss</v>
      </c>
      <c r="H8" s="14"/>
    </row>
    <row r="9" spans="2:9" ht="26.25">
      <c r="B9" s="2" t="s">
        <v>9</v>
      </c>
      <c r="C9" s="9">
        <v>3650000</v>
      </c>
      <c r="D9" s="9">
        <v>3800000</v>
      </c>
      <c r="E9" s="11">
        <f t="shared" si="0"/>
        <v>-150000</v>
      </c>
      <c r="F9" s="39" t="str">
        <f t="shared" si="1"/>
        <v>Loss</v>
      </c>
      <c r="H9" s="14"/>
    </row>
    <row r="10" spans="2:9" ht="26.25">
      <c r="B10" s="2" t="s">
        <v>11</v>
      </c>
      <c r="C10" s="9">
        <v>7850000</v>
      </c>
      <c r="D10" s="9">
        <v>3600000</v>
      </c>
      <c r="E10" s="11">
        <f t="shared" si="0"/>
        <v>4250000</v>
      </c>
      <c r="F10" s="39" t="str">
        <f t="shared" si="1"/>
        <v>Profit</v>
      </c>
      <c r="H10" s="14"/>
    </row>
    <row r="11" spans="2:9" ht="26.25">
      <c r="B11" s="2" t="s">
        <v>12</v>
      </c>
      <c r="C11" s="9">
        <v>3680000</v>
      </c>
      <c r="D11" s="9">
        <v>3850000</v>
      </c>
      <c r="E11" s="11">
        <f t="shared" si="0"/>
        <v>-170000</v>
      </c>
      <c r="F11" s="39" t="str">
        <f t="shared" si="1"/>
        <v>Loss</v>
      </c>
      <c r="H11" s="14"/>
    </row>
    <row r="12" spans="2:9" ht="26.25">
      <c r="B12" s="2" t="s">
        <v>13</v>
      </c>
      <c r="C12" s="9">
        <v>5680000</v>
      </c>
      <c r="D12" s="9">
        <v>4800000</v>
      </c>
      <c r="E12" s="11">
        <f t="shared" si="0"/>
        <v>880000</v>
      </c>
      <c r="F12" s="39" t="str">
        <f t="shared" si="1"/>
        <v>Profit</v>
      </c>
      <c r="H12" s="14"/>
    </row>
    <row r="13" spans="2:9" ht="26.25">
      <c r="B13" s="2" t="s">
        <v>14</v>
      </c>
      <c r="C13" s="9">
        <v>9500664</v>
      </c>
      <c r="D13" s="9">
        <v>7280000</v>
      </c>
      <c r="E13" s="11">
        <f t="shared" si="0"/>
        <v>2220664</v>
      </c>
      <c r="F13" s="39" t="str">
        <f t="shared" si="1"/>
        <v>Profit</v>
      </c>
      <c r="H13" s="14"/>
    </row>
    <row r="14" spans="2:9" ht="18.75">
      <c r="B14" s="2"/>
      <c r="C14" s="13"/>
      <c r="D14" s="1"/>
      <c r="E14" s="12"/>
      <c r="F14" s="15"/>
      <c r="H14" s="15"/>
    </row>
    <row r="15" spans="2:9" ht="21">
      <c r="I15" s="37"/>
    </row>
    <row r="54" spans="2:7" ht="15.75">
      <c r="B54" s="202" t="s">
        <v>118</v>
      </c>
      <c r="C54" s="202"/>
      <c r="D54" s="202"/>
      <c r="E54" s="202"/>
      <c r="F54" s="202"/>
      <c r="G54" s="202"/>
    </row>
    <row r="55" spans="2:7" ht="15.75" thickBot="1"/>
    <row r="56" spans="2:7" ht="43.9" customHeight="1" thickBot="1">
      <c r="B56" s="198" t="s">
        <v>122</v>
      </c>
      <c r="C56" s="199"/>
      <c r="D56" s="199"/>
      <c r="E56" s="199"/>
      <c r="F56" s="199"/>
      <c r="G56" s="200"/>
    </row>
    <row r="58" spans="2:7">
      <c r="B58" s="119" t="s">
        <v>291</v>
      </c>
      <c r="C58" s="97" t="s">
        <v>308</v>
      </c>
      <c r="D58" s="97" t="s">
        <v>373</v>
      </c>
      <c r="E58" s="10" t="s">
        <v>388</v>
      </c>
    </row>
    <row r="59" spans="2:7">
      <c r="B59" s="69" t="s">
        <v>296</v>
      </c>
      <c r="C59" s="1">
        <v>85</v>
      </c>
      <c r="D59" s="41" t="str">
        <f>IF(C59&gt;=70,"Pass","Fail")</f>
        <v>Pass</v>
      </c>
    </row>
    <row r="60" spans="2:7">
      <c r="B60" s="69" t="s">
        <v>297</v>
      </c>
      <c r="C60" s="56">
        <v>60</v>
      </c>
      <c r="D60" s="41" t="str">
        <f t="shared" ref="D60:D63" si="2">IF(C60&gt;=70,"Pass","Fail")</f>
        <v>Fail</v>
      </c>
    </row>
    <row r="61" spans="2:7">
      <c r="B61" s="69" t="s">
        <v>298</v>
      </c>
      <c r="C61" s="1">
        <v>70</v>
      </c>
      <c r="D61" s="41" t="str">
        <f t="shared" si="2"/>
        <v>Pass</v>
      </c>
    </row>
    <row r="62" spans="2:7">
      <c r="B62" s="69" t="s">
        <v>299</v>
      </c>
      <c r="C62" s="1">
        <v>90</v>
      </c>
      <c r="D62" s="41" t="str">
        <f t="shared" si="2"/>
        <v>Pass</v>
      </c>
    </row>
    <row r="63" spans="2:7">
      <c r="B63" s="69" t="s">
        <v>300</v>
      </c>
      <c r="C63" s="56">
        <v>65</v>
      </c>
      <c r="D63" s="41" t="str">
        <f t="shared" si="2"/>
        <v>Fail</v>
      </c>
    </row>
    <row r="66" spans="2:7" ht="15.75" thickBot="1"/>
    <row r="67" spans="2:7" ht="43.9" customHeight="1" thickBot="1">
      <c r="B67" s="198" t="s">
        <v>389</v>
      </c>
      <c r="C67" s="199"/>
      <c r="D67" s="199"/>
      <c r="E67" s="199"/>
      <c r="F67" s="199"/>
      <c r="G67" s="200"/>
    </row>
    <row r="69" spans="2:7" ht="30">
      <c r="B69" s="120" t="s">
        <v>347</v>
      </c>
      <c r="C69" s="116" t="s">
        <v>374</v>
      </c>
      <c r="D69" s="117" t="s">
        <v>375</v>
      </c>
      <c r="E69" s="10" t="s">
        <v>390</v>
      </c>
    </row>
    <row r="70" spans="2:7">
      <c r="B70" s="69" t="s">
        <v>214</v>
      </c>
      <c r="C70" s="52">
        <v>25000</v>
      </c>
      <c r="D70" s="44" t="str">
        <f>IF(C70&gt;=20000,"Bonus","Regular Commisions")</f>
        <v>Bonus</v>
      </c>
    </row>
    <row r="71" spans="2:7">
      <c r="B71" s="69" t="s">
        <v>215</v>
      </c>
      <c r="C71" s="52">
        <v>18000</v>
      </c>
      <c r="D71" s="44" t="str">
        <f t="shared" ref="D71:D74" si="3">IF(C71&gt;=20000,"Bonus","Regular Commisions")</f>
        <v>Regular Commisions</v>
      </c>
    </row>
    <row r="72" spans="2:7">
      <c r="B72" s="69" t="s">
        <v>258</v>
      </c>
      <c r="C72" s="52">
        <v>30000</v>
      </c>
      <c r="D72" s="44" t="str">
        <f t="shared" si="3"/>
        <v>Bonus</v>
      </c>
    </row>
    <row r="73" spans="2:7">
      <c r="B73" s="69" t="s">
        <v>217</v>
      </c>
      <c r="C73" s="52">
        <v>22000</v>
      </c>
      <c r="D73" s="44" t="str">
        <f t="shared" si="3"/>
        <v>Bonus</v>
      </c>
    </row>
    <row r="74" spans="2:7">
      <c r="B74" s="69" t="s">
        <v>313</v>
      </c>
      <c r="C74" s="52">
        <v>17000</v>
      </c>
      <c r="D74" s="44" t="str">
        <f t="shared" si="3"/>
        <v>Regular Commisions</v>
      </c>
    </row>
    <row r="77" spans="2:7" ht="15.75" thickBot="1"/>
    <row r="78" spans="2:7" ht="43.9" customHeight="1" thickBot="1">
      <c r="B78" s="198" t="s">
        <v>121</v>
      </c>
      <c r="C78" s="199"/>
      <c r="D78" s="199"/>
      <c r="E78" s="199"/>
      <c r="F78" s="199"/>
      <c r="G78" s="200"/>
    </row>
    <row r="80" spans="2:7" ht="105">
      <c r="B80" s="121" t="s">
        <v>255</v>
      </c>
      <c r="C80" s="122" t="s">
        <v>376</v>
      </c>
      <c r="D80" s="123" t="s">
        <v>377</v>
      </c>
      <c r="E80" s="122" t="s">
        <v>378</v>
      </c>
      <c r="F80" s="117" t="s">
        <v>382</v>
      </c>
    </row>
    <row r="81" spans="2:7">
      <c r="B81" s="69" t="s">
        <v>379</v>
      </c>
      <c r="C81" s="1" t="s">
        <v>369</v>
      </c>
      <c r="D81" s="12">
        <v>50000</v>
      </c>
      <c r="E81" s="12">
        <v>70000</v>
      </c>
      <c r="F81" s="69"/>
    </row>
    <row r="82" spans="2:7">
      <c r="B82" s="69" t="s">
        <v>257</v>
      </c>
      <c r="C82" s="1" t="s">
        <v>368</v>
      </c>
      <c r="D82" s="12">
        <v>40000</v>
      </c>
      <c r="E82" s="12">
        <v>50000</v>
      </c>
      <c r="F82" s="69"/>
    </row>
    <row r="83" spans="2:7">
      <c r="B83" s="69" t="s">
        <v>259</v>
      </c>
      <c r="C83" s="1" t="s">
        <v>369</v>
      </c>
      <c r="D83" s="12">
        <v>60000</v>
      </c>
      <c r="E83" s="12">
        <v>80000</v>
      </c>
      <c r="F83" s="69"/>
    </row>
    <row r="84" spans="2:7">
      <c r="B84" s="69" t="s">
        <v>380</v>
      </c>
      <c r="C84" s="1" t="s">
        <v>368</v>
      </c>
      <c r="D84" s="12">
        <v>45000</v>
      </c>
      <c r="E84" s="12">
        <v>55000</v>
      </c>
      <c r="F84" s="69"/>
    </row>
    <row r="85" spans="2:7">
      <c r="B85" s="69" t="s">
        <v>381</v>
      </c>
      <c r="C85" s="1" t="s">
        <v>369</v>
      </c>
      <c r="D85" s="12">
        <v>35000</v>
      </c>
      <c r="E85" s="12">
        <v>45000</v>
      </c>
      <c r="F85" s="69"/>
    </row>
    <row r="89" spans="2:7" ht="15.75" thickBot="1"/>
    <row r="90" spans="2:7" ht="43.9" customHeight="1" thickBot="1">
      <c r="B90" s="198" t="s">
        <v>120</v>
      </c>
      <c r="C90" s="199"/>
      <c r="D90" s="199"/>
      <c r="E90" s="199"/>
      <c r="F90" s="199"/>
      <c r="G90" s="200"/>
    </row>
    <row r="92" spans="2:7" ht="46.5">
      <c r="B92" s="96" t="s">
        <v>301</v>
      </c>
      <c r="C92" s="124" t="s">
        <v>316</v>
      </c>
      <c r="D92" s="96" t="s">
        <v>383</v>
      </c>
      <c r="E92" s="115" t="s">
        <v>384</v>
      </c>
      <c r="F92" s="138" t="s">
        <v>419</v>
      </c>
    </row>
    <row r="93" spans="2:7">
      <c r="B93" s="1" t="s">
        <v>147</v>
      </c>
      <c r="C93" s="41">
        <v>15</v>
      </c>
      <c r="D93" s="41">
        <v>20</v>
      </c>
      <c r="E93" s="12"/>
    </row>
    <row r="94" spans="2:7">
      <c r="B94" s="1" t="s">
        <v>152</v>
      </c>
      <c r="C94" s="41">
        <v>10</v>
      </c>
      <c r="D94" s="41">
        <v>25</v>
      </c>
      <c r="E94" s="12"/>
    </row>
    <row r="95" spans="2:7">
      <c r="B95" s="1" t="s">
        <v>157</v>
      </c>
      <c r="C95" s="41">
        <v>30</v>
      </c>
      <c r="D95" s="41">
        <v>20</v>
      </c>
      <c r="E95" s="12"/>
    </row>
    <row r="96" spans="2:7">
      <c r="B96" s="1" t="s">
        <v>162</v>
      </c>
      <c r="C96" s="41">
        <v>5</v>
      </c>
      <c r="D96" s="41">
        <v>10</v>
      </c>
      <c r="E96" s="12"/>
    </row>
    <row r="97" spans="2:7">
      <c r="B97" s="1" t="s">
        <v>304</v>
      </c>
      <c r="C97" s="41">
        <v>40</v>
      </c>
      <c r="D97" s="41">
        <v>30</v>
      </c>
      <c r="E97" s="12"/>
    </row>
    <row r="100" spans="2:7" ht="15.75" thickBot="1"/>
    <row r="101" spans="2:7" ht="40.15" customHeight="1" thickBot="1">
      <c r="B101" s="198" t="s">
        <v>386</v>
      </c>
      <c r="C101" s="199"/>
      <c r="D101" s="199"/>
      <c r="E101" s="199"/>
      <c r="F101" s="199"/>
      <c r="G101" s="200"/>
    </row>
    <row r="103" spans="2:7">
      <c r="B103" s="125" t="s">
        <v>291</v>
      </c>
      <c r="C103" s="96" t="s">
        <v>339</v>
      </c>
      <c r="D103" s="124" t="s">
        <v>385</v>
      </c>
    </row>
    <row r="104" spans="2:7">
      <c r="B104" s="69" t="s">
        <v>296</v>
      </c>
      <c r="C104" s="1">
        <v>3.8</v>
      </c>
      <c r="D104" s="12"/>
    </row>
    <row r="105" spans="2:7">
      <c r="B105" s="69" t="s">
        <v>297</v>
      </c>
      <c r="C105" s="1">
        <v>3.5</v>
      </c>
      <c r="D105" s="12"/>
    </row>
    <row r="106" spans="2:7">
      <c r="B106" s="69" t="s">
        <v>298</v>
      </c>
      <c r="C106" s="1">
        <v>4</v>
      </c>
      <c r="D106" s="12"/>
    </row>
    <row r="107" spans="2:7">
      <c r="B107" s="69" t="s">
        <v>299</v>
      </c>
      <c r="C107" s="1">
        <v>3.9</v>
      </c>
      <c r="D107" s="12"/>
    </row>
    <row r="108" spans="2:7">
      <c r="B108" s="69" t="s">
        <v>300</v>
      </c>
      <c r="C108" s="1">
        <v>3.2</v>
      </c>
      <c r="D108" s="12"/>
    </row>
    <row r="115" spans="2:7" ht="33" customHeight="1">
      <c r="B115" s="203" t="s">
        <v>119</v>
      </c>
      <c r="C115" s="203"/>
      <c r="D115" s="203"/>
      <c r="E115" s="203"/>
      <c r="F115" s="203"/>
      <c r="G115" s="203"/>
    </row>
  </sheetData>
  <mergeCells count="7">
    <mergeCell ref="B54:G54"/>
    <mergeCell ref="B101:G101"/>
    <mergeCell ref="B115:G115"/>
    <mergeCell ref="B90:G90"/>
    <mergeCell ref="B78:G78"/>
    <mergeCell ref="B67:G67"/>
    <mergeCell ref="B56:G5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AE264"/>
  <sheetViews>
    <sheetView tabSelected="1" workbookViewId="0">
      <pane ySplit="4" topLeftCell="A72" activePane="bottomLeft" state="frozen"/>
      <selection pane="bottomLeft" activeCell="D94" sqref="D94:D100"/>
    </sheetView>
  </sheetViews>
  <sheetFormatPr defaultRowHeight="15"/>
  <cols>
    <col min="1" max="1" width="13.28515625" style="4" customWidth="1"/>
    <col min="2" max="2" width="16.140625" customWidth="1"/>
    <col min="3" max="3" width="22" customWidth="1"/>
    <col min="4" max="4" width="13.140625" style="4" bestFit="1" customWidth="1"/>
    <col min="5" max="5" width="21.5703125" customWidth="1"/>
    <col min="6" max="6" width="16.28515625" customWidth="1"/>
    <col min="7" max="7" width="26.5703125" customWidth="1"/>
    <col min="8" max="8" width="8.85546875" style="4"/>
    <col min="9" max="9" width="30" style="4" bestFit="1" customWidth="1"/>
    <col min="10" max="10" width="10.28515625" style="4" bestFit="1" customWidth="1"/>
    <col min="11" max="11" width="12.85546875" style="4" bestFit="1" customWidth="1"/>
    <col min="12" max="31" width="8.85546875" style="4"/>
  </cols>
  <sheetData>
    <row r="1" spans="2:9" s="143" customFormat="1" ht="28.15" customHeight="1">
      <c r="B1" s="144" t="s">
        <v>51</v>
      </c>
    </row>
    <row r="2" spans="2:9" s="89" customFormat="1" ht="15.75">
      <c r="B2" s="145" t="s">
        <v>506</v>
      </c>
    </row>
    <row r="3" spans="2:9" s="89" customFormat="1" ht="15.75">
      <c r="B3" s="145" t="s">
        <v>425</v>
      </c>
    </row>
    <row r="4" spans="2:9" s="89" customFormat="1" ht="16.149999999999999" customHeight="1">
      <c r="I4" s="146" t="s">
        <v>507</v>
      </c>
    </row>
    <row r="5" spans="2:9" s="4" customFormat="1" ht="23.25">
      <c r="C5" s="29"/>
      <c r="E5" s="7" t="s">
        <v>84</v>
      </c>
    </row>
    <row r="6" spans="2:9" ht="26.25">
      <c r="C6" s="4"/>
      <c r="E6" s="105" t="s">
        <v>52</v>
      </c>
      <c r="F6" s="105" t="s">
        <v>53</v>
      </c>
      <c r="G6" s="105" t="s">
        <v>54</v>
      </c>
    </row>
    <row r="7" spans="2:9" ht="28.5">
      <c r="B7" s="18"/>
      <c r="C7" s="4"/>
      <c r="E7" s="126" t="s">
        <v>18</v>
      </c>
      <c r="F7" s="79">
        <v>58</v>
      </c>
      <c r="G7" s="127" t="str">
        <f>IF(F7&gt;60,"Very Good",IF(F7&gt;30,"Good","Week"))</f>
        <v>Good</v>
      </c>
    </row>
    <row r="8" spans="2:9" ht="28.5">
      <c r="B8" s="23" t="s">
        <v>55</v>
      </c>
      <c r="C8" s="127" t="s">
        <v>56</v>
      </c>
      <c r="E8" s="126" t="s">
        <v>57</v>
      </c>
      <c r="F8" s="79">
        <v>26</v>
      </c>
      <c r="G8" s="127" t="str">
        <f t="shared" ref="G8:G13" si="0">IF(F8&gt;60,"Very Good",IF(F8&gt;30,"Good","Week"))</f>
        <v>Week</v>
      </c>
    </row>
    <row r="9" spans="2:9" ht="28.5">
      <c r="B9" s="23" t="s">
        <v>58</v>
      </c>
      <c r="C9" s="127" t="s">
        <v>59</v>
      </c>
      <c r="E9" s="126" t="s">
        <v>60</v>
      </c>
      <c r="F9" s="79">
        <v>43</v>
      </c>
      <c r="G9" s="127" t="str">
        <f t="shared" si="0"/>
        <v>Good</v>
      </c>
    </row>
    <row r="10" spans="2:9" ht="28.5">
      <c r="B10" s="23" t="s">
        <v>61</v>
      </c>
      <c r="C10" s="127" t="s">
        <v>62</v>
      </c>
      <c r="E10" s="126" t="s">
        <v>63</v>
      </c>
      <c r="F10" s="79">
        <v>78</v>
      </c>
      <c r="G10" s="127" t="str">
        <f t="shared" si="0"/>
        <v>Very Good</v>
      </c>
    </row>
    <row r="11" spans="2:9" ht="28.5">
      <c r="B11" s="4"/>
      <c r="C11" s="4"/>
      <c r="E11" s="126" t="s">
        <v>64</v>
      </c>
      <c r="F11" s="79">
        <v>85</v>
      </c>
      <c r="G11" s="127" t="str">
        <f t="shared" si="0"/>
        <v>Very Good</v>
      </c>
    </row>
    <row r="12" spans="2:9" ht="28.5">
      <c r="B12" s="4"/>
      <c r="C12" s="4"/>
      <c r="E12" s="126" t="s">
        <v>65</v>
      </c>
      <c r="F12" s="79">
        <v>24</v>
      </c>
      <c r="G12" s="127" t="str">
        <f t="shared" si="0"/>
        <v>Week</v>
      </c>
    </row>
    <row r="13" spans="2:9" ht="28.5">
      <c r="B13" s="4"/>
      <c r="C13" s="4"/>
      <c r="E13" s="126" t="s">
        <v>27</v>
      </c>
      <c r="F13" s="79">
        <v>64</v>
      </c>
      <c r="G13" s="127" t="str">
        <f t="shared" si="0"/>
        <v>Very Good</v>
      </c>
    </row>
    <row r="14" spans="2:9" s="4" customFormat="1"/>
    <row r="15" spans="2:9" s="4" customFormat="1"/>
    <row r="16" spans="2:9" s="4" customFormat="1"/>
    <row r="17" s="4" customFormat="1"/>
    <row r="18" s="4" customFormat="1"/>
    <row r="19" s="4" customFormat="1"/>
    <row r="20" s="4" customFormat="1"/>
    <row r="21" s="4" customFormat="1"/>
    <row r="22" s="4" customFormat="1"/>
    <row r="23" s="4" customFormat="1"/>
    <row r="24" s="4" customFormat="1"/>
    <row r="25" s="4" customFormat="1"/>
    <row r="26" s="4" customFormat="1"/>
    <row r="27" s="4" customFormat="1"/>
    <row r="28" s="4" customFormat="1"/>
    <row r="29" s="4" customFormat="1"/>
    <row r="30" s="4" customFormat="1"/>
    <row r="31" s="4" customFormat="1"/>
    <row r="32" s="4" customFormat="1"/>
    <row r="33" s="4" customFormat="1"/>
    <row r="34" s="4" customFormat="1"/>
    <row r="35" s="4" customFormat="1"/>
    <row r="36" s="4" customFormat="1"/>
    <row r="37" s="4" customFormat="1"/>
    <row r="38" s="4" customFormat="1"/>
    <row r="39" s="4" customFormat="1"/>
    <row r="40" s="4" customFormat="1"/>
    <row r="41" s="4" customFormat="1"/>
    <row r="42" s="4" customFormat="1"/>
    <row r="43" s="4" customFormat="1"/>
    <row r="44" s="4" customFormat="1"/>
    <row r="45" s="4" customFormat="1"/>
    <row r="46" s="4" customFormat="1"/>
    <row r="47" s="4" customFormat="1"/>
    <row r="48" s="4" customFormat="1"/>
    <row r="49" s="4" customFormat="1"/>
    <row r="50" s="4" customFormat="1"/>
    <row r="51" s="4" customFormat="1"/>
    <row r="52" s="4" customFormat="1"/>
    <row r="53" s="4" customFormat="1"/>
    <row r="54" s="4" customFormat="1"/>
    <row r="55" s="4" customFormat="1"/>
    <row r="56" s="4" customFormat="1"/>
    <row r="57" s="4" customFormat="1"/>
    <row r="58" s="4" customFormat="1"/>
    <row r="59" s="4" customFormat="1"/>
    <row r="60" s="4" customFormat="1"/>
    <row r="61" s="4" customFormat="1"/>
    <row r="62" s="4" customFormat="1"/>
    <row r="63" s="4" customFormat="1"/>
    <row r="64" s="4" customFormat="1"/>
    <row r="65" spans="2:10" s="4" customFormat="1"/>
    <row r="66" spans="2:10" s="4" customFormat="1"/>
    <row r="67" spans="2:10" s="4" customFormat="1"/>
    <row r="68" spans="2:10" s="4" customFormat="1"/>
    <row r="69" spans="2:10" s="4" customFormat="1"/>
    <row r="70" spans="2:10" s="4" customFormat="1"/>
    <row r="71" spans="2:10" s="4" customFormat="1"/>
    <row r="72" spans="2:10" s="4" customFormat="1"/>
    <row r="73" spans="2:10" s="4" customFormat="1"/>
    <row r="74" spans="2:10" s="4" customFormat="1"/>
    <row r="75" spans="2:10" s="4" customFormat="1"/>
    <row r="76" spans="2:10" s="4" customFormat="1"/>
    <row r="77" spans="2:10" ht="15.75">
      <c r="B77" s="202" t="s">
        <v>411</v>
      </c>
      <c r="C77" s="202"/>
      <c r="D77" s="202"/>
      <c r="E77" s="202"/>
      <c r="F77" s="202"/>
      <c r="G77" s="202"/>
      <c r="H77" s="51"/>
    </row>
    <row r="78" spans="2:10" s="4" customFormat="1" ht="15.75" thickBot="1"/>
    <row r="79" spans="2:10" ht="40.9" customHeight="1" thickBot="1">
      <c r="B79" s="198" t="s">
        <v>125</v>
      </c>
      <c r="C79" s="199"/>
      <c r="D79" s="199"/>
      <c r="E79" s="199"/>
      <c r="F79" s="199"/>
      <c r="G79" s="199"/>
      <c r="H79" s="199"/>
      <c r="I79" s="199"/>
      <c r="J79" s="200"/>
    </row>
    <row r="80" spans="2:10" s="4" customFormat="1"/>
    <row r="81" spans="2:10" s="4" customFormat="1">
      <c r="B81" s="97" t="s">
        <v>291</v>
      </c>
      <c r="C81" s="97" t="s">
        <v>391</v>
      </c>
      <c r="D81" s="97" t="s">
        <v>392</v>
      </c>
      <c r="E81" s="97" t="s">
        <v>393</v>
      </c>
      <c r="F81" s="97" t="s">
        <v>394</v>
      </c>
      <c r="G81" s="97" t="s">
        <v>395</v>
      </c>
      <c r="I81" s="4" t="s">
        <v>399</v>
      </c>
    </row>
    <row r="82" spans="2:10" s="4" customFormat="1">
      <c r="B82" s="53" t="s">
        <v>296</v>
      </c>
      <c r="C82" s="74">
        <v>85</v>
      </c>
      <c r="D82" s="74">
        <v>90</v>
      </c>
      <c r="E82" s="74">
        <v>95</v>
      </c>
      <c r="F82" s="74">
        <f>AVERAGE(C82:E82)</f>
        <v>90</v>
      </c>
      <c r="G82" s="75" t="str">
        <f>IF(F82&gt;90,"A",IF(F82&gt;60,"B","F"))</f>
        <v>B</v>
      </c>
      <c r="I82" s="44" t="s">
        <v>398</v>
      </c>
      <c r="J82" s="44" t="s">
        <v>397</v>
      </c>
    </row>
    <row r="83" spans="2:10" s="4" customFormat="1">
      <c r="B83" s="53" t="s">
        <v>297</v>
      </c>
      <c r="C83" s="74">
        <v>75</v>
      </c>
      <c r="D83" s="74">
        <v>85</v>
      </c>
      <c r="E83" s="74">
        <v>80</v>
      </c>
      <c r="F83" s="74">
        <f t="shared" ref="F83:F86" si="1">AVERAGE(C83:E83)</f>
        <v>80</v>
      </c>
      <c r="G83" s="75" t="str">
        <f t="shared" ref="G83:G86" si="2">IF(F83&gt;90,"A",IF(F83&gt;60,"B","F"))</f>
        <v>B</v>
      </c>
      <c r="I83" s="44" t="s">
        <v>61</v>
      </c>
      <c r="J83" s="44" t="s">
        <v>67</v>
      </c>
    </row>
    <row r="84" spans="2:10" s="4" customFormat="1">
      <c r="B84" s="53" t="s">
        <v>298</v>
      </c>
      <c r="C84" s="74">
        <v>40</v>
      </c>
      <c r="D84" s="74">
        <v>20</v>
      </c>
      <c r="E84" s="74">
        <v>20</v>
      </c>
      <c r="F84" s="74">
        <f t="shared" si="1"/>
        <v>26.666666666666668</v>
      </c>
      <c r="G84" s="75" t="str">
        <f t="shared" si="2"/>
        <v>F</v>
      </c>
      <c r="I84" s="44" t="s">
        <v>396</v>
      </c>
      <c r="J84" s="44" t="s">
        <v>66</v>
      </c>
    </row>
    <row r="85" spans="2:10" s="4" customFormat="1">
      <c r="B85" s="53" t="s">
        <v>299</v>
      </c>
      <c r="C85" s="74">
        <v>95</v>
      </c>
      <c r="D85" s="74">
        <v>100</v>
      </c>
      <c r="E85" s="74">
        <v>90</v>
      </c>
      <c r="F85" s="74">
        <f t="shared" si="1"/>
        <v>95</v>
      </c>
      <c r="G85" s="75" t="str">
        <f t="shared" si="2"/>
        <v>A</v>
      </c>
    </row>
    <row r="86" spans="2:10" s="4" customFormat="1">
      <c r="B86" s="53" t="s">
        <v>300</v>
      </c>
      <c r="C86" s="74">
        <v>60</v>
      </c>
      <c r="D86" s="74">
        <v>70</v>
      </c>
      <c r="E86" s="74">
        <v>65</v>
      </c>
      <c r="F86" s="74">
        <f t="shared" si="1"/>
        <v>65</v>
      </c>
      <c r="G86" s="75" t="str">
        <f t="shared" si="2"/>
        <v>B</v>
      </c>
    </row>
    <row r="87" spans="2:10" s="4" customFormat="1"/>
    <row r="88" spans="2:10" s="4" customFormat="1" ht="15.75" thickBot="1"/>
    <row r="89" spans="2:10" ht="40.9" customHeight="1" thickBot="1">
      <c r="B89" s="198" t="s">
        <v>412</v>
      </c>
      <c r="C89" s="199"/>
      <c r="D89" s="199"/>
      <c r="E89" s="199"/>
      <c r="F89" s="199"/>
      <c r="G89" s="199"/>
      <c r="H89" s="199"/>
      <c r="I89" s="199"/>
      <c r="J89" s="200"/>
    </row>
    <row r="90" spans="2:10" s="4" customFormat="1"/>
    <row r="91" spans="2:10" s="4" customFormat="1">
      <c r="I91" s="44" t="s">
        <v>404</v>
      </c>
      <c r="J91" s="76">
        <v>0.02</v>
      </c>
    </row>
    <row r="92" spans="2:10" s="4" customFormat="1" ht="18.75">
      <c r="B92" s="97" t="s">
        <v>347</v>
      </c>
      <c r="C92" s="97" t="s">
        <v>374</v>
      </c>
      <c r="D92" s="97" t="s">
        <v>401</v>
      </c>
      <c r="E92" s="16" t="s">
        <v>448</v>
      </c>
      <c r="I92" s="44" t="s">
        <v>402</v>
      </c>
      <c r="J92" s="76">
        <v>0.05</v>
      </c>
    </row>
    <row r="93" spans="2:10" s="4" customFormat="1">
      <c r="B93" s="44" t="s">
        <v>214</v>
      </c>
      <c r="C93" s="52">
        <v>22000</v>
      </c>
      <c r="D93" s="77"/>
      <c r="I93" s="44" t="s">
        <v>403</v>
      </c>
      <c r="J93" s="76">
        <v>0.08</v>
      </c>
    </row>
    <row r="94" spans="2:10" s="4" customFormat="1">
      <c r="B94" s="44" t="s">
        <v>215</v>
      </c>
      <c r="C94" s="52">
        <v>18000</v>
      </c>
      <c r="D94" s="77"/>
      <c r="I94" s="44" t="s">
        <v>400</v>
      </c>
      <c r="J94" s="76">
        <v>0.1</v>
      </c>
    </row>
    <row r="95" spans="2:10" s="4" customFormat="1">
      <c r="B95" s="44" t="s">
        <v>258</v>
      </c>
      <c r="C95" s="52">
        <v>16000</v>
      </c>
      <c r="D95" s="77"/>
    </row>
    <row r="96" spans="2:10" s="4" customFormat="1">
      <c r="B96" s="44" t="s">
        <v>217</v>
      </c>
      <c r="C96" s="52">
        <v>21000</v>
      </c>
      <c r="D96" s="77"/>
    </row>
    <row r="97" spans="2:10" s="4" customFormat="1">
      <c r="B97" s="44" t="s">
        <v>313</v>
      </c>
      <c r="C97" s="52">
        <v>30000</v>
      </c>
      <c r="D97" s="77"/>
    </row>
    <row r="98" spans="2:10" s="4" customFormat="1"/>
    <row r="99" spans="2:10" s="4" customFormat="1"/>
    <row r="100" spans="2:10" s="4" customFormat="1"/>
    <row r="101" spans="2:10" s="4" customFormat="1" ht="15.75" thickBot="1"/>
    <row r="102" spans="2:10" ht="40.9" customHeight="1" thickBot="1">
      <c r="B102" s="198" t="s">
        <v>124</v>
      </c>
      <c r="C102" s="199"/>
      <c r="D102" s="199"/>
      <c r="E102" s="199"/>
      <c r="F102" s="199"/>
      <c r="G102" s="199"/>
      <c r="H102" s="199"/>
      <c r="I102" s="199"/>
      <c r="J102" s="200"/>
    </row>
    <row r="103" spans="2:10" s="4" customFormat="1"/>
    <row r="104" spans="2:10" s="4" customFormat="1"/>
    <row r="105" spans="2:10" s="4" customFormat="1"/>
    <row r="106" spans="2:10" s="4" customFormat="1" ht="31.5">
      <c r="C106" s="98" t="s">
        <v>253</v>
      </c>
      <c r="D106" s="128" t="s">
        <v>405</v>
      </c>
      <c r="E106" s="98" t="s">
        <v>406</v>
      </c>
      <c r="F106" s="98" t="s">
        <v>407</v>
      </c>
      <c r="G106" s="88" t="s">
        <v>453</v>
      </c>
    </row>
    <row r="107" spans="2:10" s="4" customFormat="1">
      <c r="C107" s="53" t="s">
        <v>214</v>
      </c>
      <c r="D107" s="53">
        <v>6</v>
      </c>
      <c r="E107" s="53" t="s">
        <v>369</v>
      </c>
      <c r="F107" s="85"/>
      <c r="I107" s="44" t="s">
        <v>410</v>
      </c>
      <c r="J107" s="44">
        <v>0</v>
      </c>
    </row>
    <row r="108" spans="2:10" s="4" customFormat="1">
      <c r="C108" s="53" t="s">
        <v>215</v>
      </c>
      <c r="D108" s="53">
        <v>3</v>
      </c>
      <c r="E108" s="53" t="s">
        <v>369</v>
      </c>
      <c r="F108" s="85"/>
      <c r="I108" s="87" t="s">
        <v>408</v>
      </c>
      <c r="J108" s="44">
        <v>500</v>
      </c>
    </row>
    <row r="109" spans="2:10" s="4" customFormat="1">
      <c r="C109" s="53" t="s">
        <v>258</v>
      </c>
      <c r="D109" s="53">
        <v>12</v>
      </c>
      <c r="E109" s="53" t="s">
        <v>369</v>
      </c>
      <c r="F109" s="85"/>
      <c r="I109" s="44" t="s">
        <v>409</v>
      </c>
      <c r="J109" s="44">
        <v>1500</v>
      </c>
    </row>
    <row r="110" spans="2:10" s="4" customFormat="1">
      <c r="C110" s="53" t="s">
        <v>217</v>
      </c>
      <c r="D110" s="53">
        <v>15</v>
      </c>
      <c r="E110" s="53" t="s">
        <v>368</v>
      </c>
      <c r="F110" s="85"/>
    </row>
    <row r="111" spans="2:10" s="4" customFormat="1">
      <c r="C111" s="53" t="s">
        <v>313</v>
      </c>
      <c r="D111" s="53">
        <v>15</v>
      </c>
      <c r="E111" s="53" t="s">
        <v>369</v>
      </c>
      <c r="F111" s="85"/>
    </row>
    <row r="112" spans="2:10" s="4" customFormat="1"/>
    <row r="113" spans="2:10" s="4" customFormat="1" ht="28.5">
      <c r="G113" s="57" t="s">
        <v>420</v>
      </c>
    </row>
    <row r="114" spans="2:10" s="4" customFormat="1" ht="31.5">
      <c r="G114" s="31" t="s">
        <v>421</v>
      </c>
    </row>
    <row r="115" spans="2:10" s="4" customFormat="1"/>
    <row r="116" spans="2:10" s="4" customFormat="1"/>
    <row r="117" spans="2:10" s="4" customFormat="1">
      <c r="B117" s="201" t="s">
        <v>123</v>
      </c>
      <c r="C117" s="201"/>
      <c r="D117" s="201"/>
      <c r="E117" s="201"/>
      <c r="F117" s="201"/>
      <c r="G117" s="201"/>
      <c r="H117" s="201"/>
      <c r="I117" s="201"/>
      <c r="J117" s="201"/>
    </row>
    <row r="118" spans="2:10" s="4" customFormat="1">
      <c r="B118" s="201"/>
      <c r="C118" s="201"/>
      <c r="D118" s="201"/>
      <c r="E118" s="201"/>
      <c r="F118" s="201"/>
      <c r="G118" s="201"/>
      <c r="H118" s="201"/>
      <c r="I118" s="201"/>
      <c r="J118" s="201"/>
    </row>
    <row r="119" spans="2:10" s="4" customFormat="1"/>
    <row r="120" spans="2:10" s="4" customFormat="1"/>
    <row r="121" spans="2:10" s="4" customFormat="1"/>
    <row r="122" spans="2:10" s="4" customFormat="1"/>
    <row r="123" spans="2:10" s="4" customFormat="1"/>
    <row r="124" spans="2:10" s="4" customFormat="1"/>
    <row r="125" spans="2:10" s="4" customFormat="1"/>
    <row r="126" spans="2:10" s="4" customFormat="1"/>
    <row r="127" spans="2:10" s="4" customFormat="1"/>
    <row r="128" spans="2:10" s="4" customFormat="1"/>
    <row r="129" s="4" customFormat="1"/>
    <row r="130" s="4" customFormat="1"/>
    <row r="131" s="4" customFormat="1"/>
    <row r="132" s="4" customFormat="1"/>
    <row r="133" s="4" customFormat="1"/>
    <row r="134" s="4" customFormat="1"/>
    <row r="135" s="4" customFormat="1"/>
    <row r="136" s="4" customFormat="1"/>
    <row r="137" s="4" customFormat="1"/>
    <row r="138" s="4" customFormat="1"/>
    <row r="139" s="4" customFormat="1"/>
    <row r="140" s="4" customFormat="1"/>
    <row r="141" s="4" customFormat="1"/>
    <row r="142" s="4" customFormat="1"/>
    <row r="143" s="4" customFormat="1"/>
    <row r="144" s="4" customFormat="1"/>
    <row r="145" s="4" customFormat="1"/>
    <row r="146" s="4" customFormat="1"/>
    <row r="147" s="4" customFormat="1"/>
    <row r="148" s="4" customFormat="1"/>
    <row r="149" s="4" customFormat="1"/>
    <row r="150" s="4" customFormat="1"/>
    <row r="151" s="4" customFormat="1"/>
    <row r="152" s="4" customFormat="1"/>
    <row r="153" s="4" customFormat="1"/>
    <row r="154" s="4" customFormat="1"/>
    <row r="155" s="4" customFormat="1"/>
    <row r="156" s="4" customFormat="1"/>
    <row r="157" s="4" customFormat="1"/>
    <row r="158" s="4" customFormat="1"/>
    <row r="159" s="4" customFormat="1"/>
    <row r="160" s="4" customFormat="1"/>
    <row r="161" s="4" customFormat="1"/>
    <row r="162" s="4" customFormat="1"/>
    <row r="163" s="4" customFormat="1"/>
    <row r="164" s="4" customFormat="1"/>
    <row r="165" s="4" customFormat="1"/>
    <row r="166" s="4" customFormat="1"/>
    <row r="167" s="4" customFormat="1"/>
    <row r="168" s="4" customFormat="1"/>
    <row r="169" s="4" customFormat="1"/>
    <row r="170" s="4" customFormat="1"/>
    <row r="171" s="4" customFormat="1"/>
    <row r="172" s="4" customFormat="1"/>
    <row r="173" s="4" customFormat="1"/>
    <row r="174" s="4" customFormat="1"/>
    <row r="175" s="4" customFormat="1"/>
    <row r="176" s="4" customFormat="1"/>
    <row r="177" s="4" customFormat="1"/>
    <row r="178" s="4" customFormat="1"/>
    <row r="179" s="4" customFormat="1"/>
    <row r="180" s="4" customFormat="1"/>
    <row r="181" s="4" customFormat="1"/>
    <row r="182" s="4" customFormat="1"/>
    <row r="183" s="4" customFormat="1"/>
    <row r="184" s="4" customFormat="1"/>
    <row r="185" s="4" customFormat="1"/>
    <row r="186" s="4" customFormat="1"/>
    <row r="187" s="4" customFormat="1"/>
    <row r="188" s="4" customFormat="1"/>
    <row r="189" s="4" customFormat="1"/>
    <row r="190" s="4" customFormat="1"/>
    <row r="191" s="4" customFormat="1"/>
    <row r="192" s="4" customFormat="1"/>
    <row r="193" s="4" customFormat="1"/>
    <row r="194" s="4" customFormat="1"/>
    <row r="195" s="4" customFormat="1"/>
    <row r="196" s="4" customFormat="1"/>
    <row r="197" s="4" customFormat="1"/>
    <row r="198" s="4" customFormat="1"/>
    <row r="199" s="4" customFormat="1"/>
    <row r="200" s="4" customFormat="1"/>
    <row r="201" s="4" customFormat="1"/>
    <row r="202" s="4" customFormat="1"/>
    <row r="203" s="4" customFormat="1"/>
    <row r="204" s="4" customFormat="1"/>
    <row r="205" s="4" customFormat="1"/>
    <row r="206" s="4" customFormat="1"/>
    <row r="207" s="4" customFormat="1"/>
    <row r="208" s="4" customFormat="1"/>
    <row r="209" s="4" customFormat="1"/>
    <row r="210" s="4" customFormat="1"/>
    <row r="211" s="4" customFormat="1"/>
    <row r="212" s="4" customFormat="1"/>
    <row r="213" s="4" customFormat="1"/>
    <row r="214" s="4" customFormat="1"/>
    <row r="215" s="4" customFormat="1"/>
    <row r="216" s="4" customFormat="1"/>
    <row r="217" s="4" customFormat="1"/>
    <row r="218" s="4" customFormat="1"/>
    <row r="219" s="4" customFormat="1"/>
    <row r="220" s="4" customFormat="1"/>
    <row r="221" s="4" customFormat="1"/>
    <row r="222" s="4" customFormat="1"/>
    <row r="223" s="4" customFormat="1"/>
    <row r="224" s="4" customFormat="1"/>
    <row r="225" s="4" customFormat="1"/>
    <row r="226" s="4" customFormat="1"/>
    <row r="227" s="4" customFormat="1"/>
    <row r="228" s="4" customFormat="1"/>
    <row r="229" s="4" customFormat="1"/>
    <row r="230" s="4" customFormat="1"/>
    <row r="231" s="4" customFormat="1"/>
    <row r="232" s="4" customFormat="1"/>
    <row r="233" s="4" customFormat="1"/>
    <row r="234" s="4" customFormat="1"/>
    <row r="235" s="4" customFormat="1"/>
    <row r="236" s="4" customFormat="1"/>
    <row r="237" s="4" customFormat="1"/>
    <row r="238" s="4" customFormat="1"/>
    <row r="239" s="4" customFormat="1"/>
    <row r="240" s="4" customFormat="1"/>
    <row r="241" s="4" customFormat="1"/>
    <row r="242" s="4" customFormat="1"/>
    <row r="243" s="4" customFormat="1"/>
    <row r="244" s="4" customFormat="1"/>
    <row r="245" s="4" customFormat="1"/>
    <row r="246" s="4" customFormat="1"/>
    <row r="247" s="4" customFormat="1"/>
    <row r="248" s="4" customFormat="1"/>
    <row r="249" s="4" customFormat="1"/>
    <row r="250" s="4" customFormat="1"/>
    <row r="251" s="4" customFormat="1"/>
    <row r="252" s="4" customFormat="1"/>
    <row r="253" s="4" customFormat="1"/>
    <row r="254" s="4" customFormat="1"/>
    <row r="255" s="4" customFormat="1"/>
    <row r="256" s="4" customFormat="1"/>
    <row r="257" s="4" customFormat="1"/>
    <row r="258" s="4" customFormat="1"/>
    <row r="259" s="4" customFormat="1"/>
    <row r="260" s="4" customFormat="1"/>
    <row r="261" s="4" customFormat="1"/>
    <row r="262" s="4" customFormat="1"/>
    <row r="263" s="4" customFormat="1"/>
    <row r="264" s="4" customFormat="1"/>
  </sheetData>
  <mergeCells count="5">
    <mergeCell ref="B117:J118"/>
    <mergeCell ref="B77:G77"/>
    <mergeCell ref="B79:J79"/>
    <mergeCell ref="B89:J89"/>
    <mergeCell ref="B102:J102"/>
  </mergeCells>
  <conditionalFormatting sqref="C8:C10">
    <cfRule type="containsText" dxfId="6" priority="3" operator="containsText" text="Very">
      <formula>NOT(ISERROR(SEARCH("Very",C8)))</formula>
    </cfRule>
    <cfRule type="containsText" dxfId="5" priority="4" operator="containsText" text="Good">
      <formula>NOT(ISERROR(SEARCH("Good",C8)))</formula>
    </cfRule>
  </conditionalFormatting>
  <conditionalFormatting sqref="G7:G13">
    <cfRule type="containsText" dxfId="0" priority="2" operator="containsText" text="Good">
      <formula>NOT(ISERROR(SEARCH("Good",G7)))</formula>
    </cfRule>
    <cfRule type="containsText" dxfId="1" priority="1" operator="containsText" text="Very">
      <formula>NOT(ISERROR(SEARCH("Very",G7)))</formula>
    </cfRule>
  </conditionalFormatting>
  <dataValidations count="1">
    <dataValidation type="list" allowBlank="1" showInputMessage="1" showErrorMessage="1" sqref="L22:L26" xr:uid="{906A97D3-2887-4EAF-B128-9232ECBF3741}">
      <formula1>$M$14:$M$15</formula1>
    </dataValidation>
  </dataValidation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30703-3C1F-4EA6-8863-A7F78E13FE34}">
  <sheetPr>
    <tabColor rgb="FF00B050"/>
  </sheetPr>
  <dimension ref="A1:L32"/>
  <sheetViews>
    <sheetView workbookViewId="0">
      <pane ySplit="3" topLeftCell="A4" activePane="bottomLeft" state="frozen"/>
      <selection pane="bottomLeft" activeCell="K1" sqref="K1"/>
    </sheetView>
  </sheetViews>
  <sheetFormatPr defaultRowHeight="15"/>
  <cols>
    <col min="2" max="2" width="43.5703125" customWidth="1"/>
    <col min="3" max="3" width="11.5703125" bestFit="1" customWidth="1"/>
    <col min="10" max="10" width="11.85546875" bestFit="1" customWidth="1"/>
    <col min="11" max="11" width="12.85546875" customWidth="1"/>
    <col min="12" max="12" width="14.28515625" bestFit="1" customWidth="1"/>
  </cols>
  <sheetData>
    <row r="1" spans="2:12" s="89" customFormat="1" ht="37.15" customHeight="1">
      <c r="C1" s="91" t="s">
        <v>483</v>
      </c>
    </row>
    <row r="2" spans="2:12" s="89" customFormat="1" ht="15.75">
      <c r="C2" s="92" t="s">
        <v>424</v>
      </c>
    </row>
    <row r="3" spans="2:12" s="89" customFormat="1" ht="21" customHeight="1">
      <c r="C3" s="93" t="s">
        <v>425</v>
      </c>
      <c r="F3" s="92"/>
    </row>
    <row r="5" spans="2:12">
      <c r="B5" s="141" t="s">
        <v>464</v>
      </c>
    </row>
    <row r="6" spans="2:12">
      <c r="B6" s="35"/>
    </row>
    <row r="7" spans="2:12">
      <c r="B7" s="140" t="s">
        <v>465</v>
      </c>
    </row>
    <row r="8" spans="2:12">
      <c r="B8" s="140" t="s">
        <v>466</v>
      </c>
    </row>
    <row r="9" spans="2:12">
      <c r="B9" s="140" t="s">
        <v>467</v>
      </c>
    </row>
    <row r="10" spans="2:12">
      <c r="B10" s="140" t="s">
        <v>468</v>
      </c>
    </row>
    <row r="11" spans="2:12">
      <c r="B11" s="140"/>
    </row>
    <row r="12" spans="2:12">
      <c r="B12" s="140"/>
    </row>
    <row r="13" spans="2:12">
      <c r="B13" s="141" t="s">
        <v>469</v>
      </c>
    </row>
    <row r="14" spans="2:12">
      <c r="D14" s="139"/>
    </row>
    <row r="15" spans="2:12">
      <c r="D15" s="139"/>
    </row>
    <row r="16" spans="2:12">
      <c r="B16" s="97" t="s">
        <v>470</v>
      </c>
      <c r="C16" s="97" t="s">
        <v>471</v>
      </c>
      <c r="J16" s="97" t="s">
        <v>470</v>
      </c>
      <c r="K16" s="97" t="s">
        <v>471</v>
      </c>
      <c r="L16" s="97" t="s">
        <v>454</v>
      </c>
    </row>
    <row r="17" spans="1:12">
      <c r="B17" s="1"/>
      <c r="C17" s="1"/>
      <c r="J17" s="1" t="s">
        <v>474</v>
      </c>
      <c r="K17" s="1" t="s">
        <v>475</v>
      </c>
      <c r="L17" s="1" t="s">
        <v>476</v>
      </c>
    </row>
    <row r="18" spans="1:12" ht="15.75" thickBot="1">
      <c r="J18" s="1" t="s">
        <v>477</v>
      </c>
      <c r="K18" s="1" t="s">
        <v>478</v>
      </c>
      <c r="L18" s="1" t="s">
        <v>479</v>
      </c>
    </row>
    <row r="19" spans="1:12" ht="21.75" thickBot="1">
      <c r="A19" s="97" t="s">
        <v>454</v>
      </c>
      <c r="B19" s="142" t="str">
        <f>IF(AND(C17="Completed",OR(B17="High",B17="Medium")),"On Track",IF(AND(C17="In Progress",B17="High"),"Needs Attention",IF(AND(B17="Low",OR(C17="Not Started",C17="In Progress",C17="Completed")),"Behind Schedule",IF(AND(C17="Not Started",OR(B17="High",B17="Medium",)),"Behind Schedule","Error"))))</f>
        <v>Error</v>
      </c>
      <c r="J19" s="1" t="s">
        <v>472</v>
      </c>
      <c r="K19" s="1" t="s">
        <v>473</v>
      </c>
      <c r="L19" s="1" t="s">
        <v>480</v>
      </c>
    </row>
    <row r="20" spans="1:12">
      <c r="L20" s="1" t="s">
        <v>481</v>
      </c>
    </row>
    <row r="25" spans="1:12" ht="15.75" thickBot="1"/>
    <row r="26" spans="1:12" ht="23.45" customHeight="1">
      <c r="B26" s="204" t="s">
        <v>482</v>
      </c>
      <c r="C26" s="205"/>
      <c r="D26" s="205"/>
      <c r="E26" s="205"/>
      <c r="F26" s="205"/>
      <c r="G26" s="205"/>
      <c r="H26" s="205"/>
      <c r="I26" s="205"/>
      <c r="J26" s="205"/>
      <c r="K26" s="206"/>
    </row>
    <row r="27" spans="1:12" ht="14.45" customHeight="1">
      <c r="B27" s="207"/>
      <c r="C27" s="208"/>
      <c r="D27" s="208"/>
      <c r="E27" s="208"/>
      <c r="F27" s="208"/>
      <c r="G27" s="208"/>
      <c r="H27" s="208"/>
      <c r="I27" s="208"/>
      <c r="J27" s="208"/>
      <c r="K27" s="209"/>
    </row>
    <row r="28" spans="1:12" ht="36.6" customHeight="1" thickBot="1">
      <c r="B28" s="210"/>
      <c r="C28" s="211"/>
      <c r="D28" s="211"/>
      <c r="E28" s="211"/>
      <c r="F28" s="211"/>
      <c r="G28" s="211"/>
      <c r="H28" s="211"/>
      <c r="I28" s="211"/>
      <c r="J28" s="211"/>
      <c r="K28" s="212"/>
    </row>
    <row r="29" spans="1:12" ht="15.75" thickBot="1"/>
    <row r="30" spans="1:12" ht="14.45" customHeight="1">
      <c r="B30" s="213" t="s">
        <v>484</v>
      </c>
      <c r="C30" s="214"/>
      <c r="D30" s="214"/>
      <c r="E30" s="214"/>
      <c r="F30" s="214"/>
      <c r="G30" s="214"/>
      <c r="H30" s="214"/>
      <c r="I30" s="214"/>
      <c r="J30" s="214"/>
      <c r="K30" s="215"/>
    </row>
    <row r="31" spans="1:12">
      <c r="B31" s="216"/>
      <c r="C31" s="217"/>
      <c r="D31" s="217"/>
      <c r="E31" s="217"/>
      <c r="F31" s="217"/>
      <c r="G31" s="217"/>
      <c r="H31" s="217"/>
      <c r="I31" s="217"/>
      <c r="J31" s="217"/>
      <c r="K31" s="218"/>
    </row>
    <row r="32" spans="1:12" ht="106.9" customHeight="1" thickBot="1">
      <c r="B32" s="219"/>
      <c r="C32" s="220"/>
      <c r="D32" s="220"/>
      <c r="E32" s="220"/>
      <c r="F32" s="220"/>
      <c r="G32" s="220"/>
      <c r="H32" s="220"/>
      <c r="I32" s="220"/>
      <c r="J32" s="220"/>
      <c r="K32" s="221"/>
    </row>
  </sheetData>
  <mergeCells count="2">
    <mergeCell ref="B26:K28"/>
    <mergeCell ref="B30:K32"/>
  </mergeCells>
  <dataValidations count="2">
    <dataValidation type="list" allowBlank="1" showInputMessage="1" showErrorMessage="1" errorTitle="Invalid Data" promptTitle="Select From the List" sqref="B17" xr:uid="{AD0241B9-B89A-4F77-9405-0DE9D62A9809}">
      <formula1>$J$17:$J$19</formula1>
    </dataValidation>
    <dataValidation type="list" allowBlank="1" showInputMessage="1" showErrorMessage="1" sqref="C17" xr:uid="{F1EB8423-8920-465C-BA90-21D41621ACA7}">
      <formula1>$K$17:$K$19</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7</vt:i4>
      </vt:variant>
    </vt:vector>
  </HeadingPairs>
  <TitlesOfParts>
    <vt:vector size="18" baseType="lpstr">
      <vt:lpstr>Intellectual Property</vt:lpstr>
      <vt:lpstr>Relatives Vs Absolute</vt:lpstr>
      <vt:lpstr>LOOKUP</vt:lpstr>
      <vt:lpstr>Range Name</vt:lpstr>
      <vt:lpstr>Hlookup</vt:lpstr>
      <vt:lpstr>Vlookup</vt:lpstr>
      <vt:lpstr>Xlookup</vt:lpstr>
      <vt:lpstr>AND OR Function</vt:lpstr>
      <vt:lpstr>IF Function</vt:lpstr>
      <vt:lpstr>Nestedif</vt:lpstr>
      <vt:lpstr>Complex IF AND OR</vt:lpstr>
      <vt:lpstr>Category</vt:lpstr>
      <vt:lpstr>Entertainment</vt:lpstr>
      <vt:lpstr>Groceries</vt:lpstr>
      <vt:lpstr>Rent</vt:lpstr>
      <vt:lpstr>Revenue</vt:lpstr>
      <vt:lpstr>Transportation</vt:lpstr>
      <vt:lpstr>Utilities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Vidura Chathuranga</cp:lastModifiedBy>
  <cp:lastPrinted>2024-01-02T05:54:16Z</cp:lastPrinted>
  <dcterms:created xsi:type="dcterms:W3CDTF">2015-06-05T18:17:20Z</dcterms:created>
  <dcterms:modified xsi:type="dcterms:W3CDTF">2024-08-08T09:24:25Z</dcterms:modified>
</cp:coreProperties>
</file>