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X:\professional\Ella Bliss\apisrc\DatabaseManager\"/>
    </mc:Choice>
  </mc:AlternateContent>
  <xr:revisionPtr revIDLastSave="0" documentId="13_ncr:1_{FDBA529A-830B-4FF6-ACC0-A7CE0583BE6A}" xr6:coauthVersionLast="46" xr6:coauthVersionMax="46" xr10:uidLastSave="{00000000-0000-0000-0000-000000000000}"/>
  <bookViews>
    <workbookView xWindow="-16320" yWindow="-9345" windowWidth="16440" windowHeight="28440" firstSheet="5" activeTab="11" xr2:uid="{00000000-000D-0000-FFFF-FFFF00000000}"/>
  </bookViews>
  <sheets>
    <sheet name="RefundType" sheetId="16" r:id="rId1"/>
    <sheet name="RefundPaymentMethod" sheetId="15" r:id="rId2"/>
    <sheet name="OrderStatus" sheetId="14" r:id="rId3"/>
    <sheet name="ItemTypes" sheetId="13" r:id="rId4"/>
    <sheet name="Refunds" sheetId="4" r:id="rId5"/>
    <sheet name="Orders" sheetId="2" r:id="rId6"/>
    <sheet name="Items" sheetId="5" r:id="rId7"/>
    <sheet name="SingleDay" sheetId="1" r:id="rId8"/>
    <sheet name="OrderView" sheetId="7" r:id="rId9"/>
    <sheet name="April" sheetId="10" r:id="rId10"/>
    <sheet name="May" sheetId="6" r:id="rId11"/>
    <sheet name="June" sheetId="9" r:id="rId12"/>
    <sheet name="July" sheetId="11" r:id="rId13"/>
    <sheet name="August" sheetId="12" r:id="rId14"/>
  </sheets>
  <definedNames>
    <definedName name="ExternalData_1" localSheetId="6" hidden="1">Items!$A$1:$I$3740</definedName>
    <definedName name="ExternalData_1" localSheetId="5" hidden="1">Orders!$A$1:$G$1379</definedName>
    <definedName name="ExternalData_3" localSheetId="4" hidden="1">'Refunds'!$A$1:$G$7</definedName>
    <definedName name="ExternalData_4" localSheetId="3" hidden="1">ItemTypes!$A$1:$B$11</definedName>
    <definedName name="ExternalData_5" localSheetId="2" hidden="1">OrderStatus!$A$1:$B$4</definedName>
    <definedName name="ExternalData_6" localSheetId="1" hidden="1">'RefundPaymentMethod'!$A$1:$B$4</definedName>
    <definedName name="ExternalData_7" localSheetId="0" hidden="1">'RefundType'!$A$1:$B$2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C6" i="1" s="1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J1207" i="5"/>
  <c r="J1208" i="5"/>
  <c r="J1209" i="5"/>
  <c r="J1210" i="5"/>
  <c r="J1211" i="5"/>
  <c r="J1212" i="5"/>
  <c r="J1213" i="5"/>
  <c r="J1214" i="5"/>
  <c r="J1215" i="5"/>
  <c r="J1216" i="5"/>
  <c r="J1217" i="5"/>
  <c r="J1218" i="5"/>
  <c r="J1219" i="5"/>
  <c r="J1220" i="5"/>
  <c r="J1221" i="5"/>
  <c r="J1222" i="5"/>
  <c r="J1223" i="5"/>
  <c r="J1224" i="5"/>
  <c r="J1225" i="5"/>
  <c r="J1226" i="5"/>
  <c r="J1227" i="5"/>
  <c r="J1228" i="5"/>
  <c r="J1229" i="5"/>
  <c r="J1230" i="5"/>
  <c r="J1231" i="5"/>
  <c r="J1232" i="5"/>
  <c r="J1233" i="5"/>
  <c r="J1234" i="5"/>
  <c r="J1235" i="5"/>
  <c r="J1236" i="5"/>
  <c r="J1237" i="5"/>
  <c r="J1238" i="5"/>
  <c r="J1239" i="5"/>
  <c r="J1240" i="5"/>
  <c r="J1241" i="5"/>
  <c r="J1242" i="5"/>
  <c r="J1243" i="5"/>
  <c r="J1244" i="5"/>
  <c r="J1245" i="5"/>
  <c r="J1246" i="5"/>
  <c r="J1247" i="5"/>
  <c r="J1248" i="5"/>
  <c r="J1249" i="5"/>
  <c r="J1250" i="5"/>
  <c r="J1251" i="5"/>
  <c r="J1252" i="5"/>
  <c r="J1253" i="5"/>
  <c r="J1254" i="5"/>
  <c r="J1255" i="5"/>
  <c r="J1256" i="5"/>
  <c r="J1257" i="5"/>
  <c r="J1258" i="5"/>
  <c r="J1259" i="5"/>
  <c r="J1260" i="5"/>
  <c r="J1261" i="5"/>
  <c r="J1262" i="5"/>
  <c r="J1263" i="5"/>
  <c r="J1264" i="5"/>
  <c r="J1265" i="5"/>
  <c r="J1266" i="5"/>
  <c r="J1267" i="5"/>
  <c r="J1268" i="5"/>
  <c r="J1269" i="5"/>
  <c r="J1270" i="5"/>
  <c r="J1271" i="5"/>
  <c r="J1272" i="5"/>
  <c r="J1273" i="5"/>
  <c r="J1274" i="5"/>
  <c r="J1275" i="5"/>
  <c r="J1276" i="5"/>
  <c r="J1277" i="5"/>
  <c r="J1278" i="5"/>
  <c r="J1279" i="5"/>
  <c r="J1280" i="5"/>
  <c r="J1281" i="5"/>
  <c r="J1282" i="5"/>
  <c r="J1283" i="5"/>
  <c r="J1284" i="5"/>
  <c r="J1285" i="5"/>
  <c r="J1286" i="5"/>
  <c r="J1287" i="5"/>
  <c r="J1288" i="5"/>
  <c r="J1289" i="5"/>
  <c r="J1290" i="5"/>
  <c r="J1291" i="5"/>
  <c r="J1292" i="5"/>
  <c r="J1293" i="5"/>
  <c r="J1294" i="5"/>
  <c r="J1295" i="5"/>
  <c r="J1296" i="5"/>
  <c r="J1297" i="5"/>
  <c r="J1298" i="5"/>
  <c r="J1299" i="5"/>
  <c r="J1300" i="5"/>
  <c r="J1301" i="5"/>
  <c r="J1302" i="5"/>
  <c r="J1303" i="5"/>
  <c r="J1304" i="5"/>
  <c r="J1305" i="5"/>
  <c r="J1306" i="5"/>
  <c r="J1307" i="5"/>
  <c r="J1308" i="5"/>
  <c r="J1309" i="5"/>
  <c r="J1310" i="5"/>
  <c r="J1311" i="5"/>
  <c r="J1312" i="5"/>
  <c r="J1313" i="5"/>
  <c r="J1314" i="5"/>
  <c r="J1315" i="5"/>
  <c r="J1316" i="5"/>
  <c r="J1317" i="5"/>
  <c r="J1318" i="5"/>
  <c r="J1319" i="5"/>
  <c r="J1320" i="5"/>
  <c r="J1321" i="5"/>
  <c r="J1322" i="5"/>
  <c r="J1323" i="5"/>
  <c r="J1324" i="5"/>
  <c r="J1325" i="5"/>
  <c r="J1326" i="5"/>
  <c r="J1327" i="5"/>
  <c r="J1328" i="5"/>
  <c r="J1329" i="5"/>
  <c r="J1330" i="5"/>
  <c r="J1331" i="5"/>
  <c r="J1332" i="5"/>
  <c r="J1333" i="5"/>
  <c r="J1334" i="5"/>
  <c r="J1335" i="5"/>
  <c r="J1336" i="5"/>
  <c r="J1337" i="5"/>
  <c r="J1338" i="5"/>
  <c r="J1339" i="5"/>
  <c r="J1340" i="5"/>
  <c r="J1341" i="5"/>
  <c r="J1342" i="5"/>
  <c r="J1343" i="5"/>
  <c r="J1344" i="5"/>
  <c r="J1345" i="5"/>
  <c r="J1346" i="5"/>
  <c r="J1347" i="5"/>
  <c r="J1348" i="5"/>
  <c r="J1349" i="5"/>
  <c r="J1350" i="5"/>
  <c r="J1351" i="5"/>
  <c r="J1352" i="5"/>
  <c r="J1353" i="5"/>
  <c r="J1354" i="5"/>
  <c r="J1355" i="5"/>
  <c r="J1356" i="5"/>
  <c r="J1357" i="5"/>
  <c r="J1358" i="5"/>
  <c r="J1359" i="5"/>
  <c r="J1360" i="5"/>
  <c r="J1361" i="5"/>
  <c r="J1362" i="5"/>
  <c r="J1363" i="5"/>
  <c r="J1364" i="5"/>
  <c r="J1365" i="5"/>
  <c r="J1366" i="5"/>
  <c r="J1367" i="5"/>
  <c r="J1368" i="5"/>
  <c r="J1369" i="5"/>
  <c r="J1370" i="5"/>
  <c r="J1371" i="5"/>
  <c r="J1372" i="5"/>
  <c r="J1373" i="5"/>
  <c r="J1374" i="5"/>
  <c r="J1375" i="5"/>
  <c r="J1376" i="5"/>
  <c r="J1377" i="5"/>
  <c r="J1378" i="5"/>
  <c r="J1379" i="5"/>
  <c r="J1380" i="5"/>
  <c r="J1381" i="5"/>
  <c r="J1382" i="5"/>
  <c r="J1383" i="5"/>
  <c r="J1384" i="5"/>
  <c r="J1385" i="5"/>
  <c r="J1386" i="5"/>
  <c r="J1387" i="5"/>
  <c r="J1388" i="5"/>
  <c r="J1389" i="5"/>
  <c r="J1390" i="5"/>
  <c r="J1391" i="5"/>
  <c r="J1392" i="5"/>
  <c r="J1393" i="5"/>
  <c r="J1394" i="5"/>
  <c r="J1395" i="5"/>
  <c r="J1396" i="5"/>
  <c r="J1397" i="5"/>
  <c r="J1398" i="5"/>
  <c r="J1399" i="5"/>
  <c r="J1400" i="5"/>
  <c r="J1401" i="5"/>
  <c r="J1402" i="5"/>
  <c r="J1403" i="5"/>
  <c r="J1404" i="5"/>
  <c r="J1405" i="5"/>
  <c r="J1406" i="5"/>
  <c r="J1407" i="5"/>
  <c r="J1408" i="5"/>
  <c r="J1409" i="5"/>
  <c r="J1410" i="5"/>
  <c r="J1411" i="5"/>
  <c r="J1412" i="5"/>
  <c r="J1413" i="5"/>
  <c r="J1414" i="5"/>
  <c r="J1415" i="5"/>
  <c r="J1416" i="5"/>
  <c r="J1417" i="5"/>
  <c r="J1418" i="5"/>
  <c r="J1419" i="5"/>
  <c r="J1420" i="5"/>
  <c r="J1421" i="5"/>
  <c r="J1422" i="5"/>
  <c r="J1423" i="5"/>
  <c r="J1424" i="5"/>
  <c r="J1425" i="5"/>
  <c r="J1426" i="5"/>
  <c r="J1427" i="5"/>
  <c r="J1428" i="5"/>
  <c r="J1429" i="5"/>
  <c r="J1430" i="5"/>
  <c r="J1431" i="5"/>
  <c r="J1432" i="5"/>
  <c r="J1433" i="5"/>
  <c r="J1434" i="5"/>
  <c r="J1435" i="5"/>
  <c r="J1436" i="5"/>
  <c r="J1437" i="5"/>
  <c r="J1438" i="5"/>
  <c r="J1439" i="5"/>
  <c r="J1440" i="5"/>
  <c r="J1441" i="5"/>
  <c r="J1442" i="5"/>
  <c r="J1443" i="5"/>
  <c r="J1444" i="5"/>
  <c r="J1445" i="5"/>
  <c r="J1446" i="5"/>
  <c r="J1447" i="5"/>
  <c r="J1448" i="5"/>
  <c r="J1449" i="5"/>
  <c r="J1450" i="5"/>
  <c r="J1451" i="5"/>
  <c r="J1452" i="5"/>
  <c r="J1453" i="5"/>
  <c r="J1454" i="5"/>
  <c r="J1455" i="5"/>
  <c r="J1456" i="5"/>
  <c r="J1457" i="5"/>
  <c r="J1458" i="5"/>
  <c r="J1459" i="5"/>
  <c r="J1460" i="5"/>
  <c r="J1461" i="5"/>
  <c r="J1462" i="5"/>
  <c r="J1463" i="5"/>
  <c r="J1464" i="5"/>
  <c r="J1465" i="5"/>
  <c r="J1466" i="5"/>
  <c r="J1467" i="5"/>
  <c r="J1468" i="5"/>
  <c r="J1469" i="5"/>
  <c r="J1470" i="5"/>
  <c r="J1471" i="5"/>
  <c r="J1472" i="5"/>
  <c r="J1473" i="5"/>
  <c r="J1474" i="5"/>
  <c r="J1475" i="5"/>
  <c r="J1476" i="5"/>
  <c r="J1477" i="5"/>
  <c r="J1478" i="5"/>
  <c r="J1479" i="5"/>
  <c r="J1480" i="5"/>
  <c r="J1481" i="5"/>
  <c r="J1482" i="5"/>
  <c r="J1483" i="5"/>
  <c r="J1484" i="5"/>
  <c r="J1485" i="5"/>
  <c r="J1486" i="5"/>
  <c r="J1487" i="5"/>
  <c r="J1488" i="5"/>
  <c r="J1489" i="5"/>
  <c r="J1490" i="5"/>
  <c r="J1491" i="5"/>
  <c r="J1492" i="5"/>
  <c r="J1493" i="5"/>
  <c r="J1494" i="5"/>
  <c r="J1495" i="5"/>
  <c r="J1496" i="5"/>
  <c r="J1497" i="5"/>
  <c r="J1498" i="5"/>
  <c r="J1499" i="5"/>
  <c r="J1500" i="5"/>
  <c r="J1501" i="5"/>
  <c r="J1502" i="5"/>
  <c r="J1503" i="5"/>
  <c r="J1504" i="5"/>
  <c r="J1505" i="5"/>
  <c r="J1506" i="5"/>
  <c r="J1507" i="5"/>
  <c r="J1508" i="5"/>
  <c r="J1509" i="5"/>
  <c r="J1510" i="5"/>
  <c r="J1511" i="5"/>
  <c r="J1512" i="5"/>
  <c r="J1513" i="5"/>
  <c r="J1514" i="5"/>
  <c r="J1515" i="5"/>
  <c r="J1516" i="5"/>
  <c r="J1517" i="5"/>
  <c r="J1518" i="5"/>
  <c r="J1519" i="5"/>
  <c r="J1520" i="5"/>
  <c r="J1521" i="5"/>
  <c r="J1522" i="5"/>
  <c r="J1523" i="5"/>
  <c r="J1524" i="5"/>
  <c r="J1525" i="5"/>
  <c r="J1526" i="5"/>
  <c r="J1527" i="5"/>
  <c r="J1528" i="5"/>
  <c r="J1529" i="5"/>
  <c r="J1530" i="5"/>
  <c r="J1531" i="5"/>
  <c r="J1532" i="5"/>
  <c r="J1533" i="5"/>
  <c r="J1534" i="5"/>
  <c r="J1535" i="5"/>
  <c r="J1536" i="5"/>
  <c r="J1537" i="5"/>
  <c r="J1538" i="5"/>
  <c r="J1539" i="5"/>
  <c r="J1540" i="5"/>
  <c r="J1541" i="5"/>
  <c r="J1542" i="5"/>
  <c r="J1543" i="5"/>
  <c r="J1544" i="5"/>
  <c r="J1545" i="5"/>
  <c r="J1546" i="5"/>
  <c r="J1547" i="5"/>
  <c r="J1548" i="5"/>
  <c r="J1549" i="5"/>
  <c r="J1550" i="5"/>
  <c r="J1551" i="5"/>
  <c r="J1552" i="5"/>
  <c r="J1553" i="5"/>
  <c r="J1554" i="5"/>
  <c r="J1555" i="5"/>
  <c r="J1556" i="5"/>
  <c r="J1557" i="5"/>
  <c r="J1558" i="5"/>
  <c r="J1559" i="5"/>
  <c r="J1560" i="5"/>
  <c r="J1561" i="5"/>
  <c r="J1562" i="5"/>
  <c r="J1563" i="5"/>
  <c r="J1564" i="5"/>
  <c r="J1565" i="5"/>
  <c r="J1566" i="5"/>
  <c r="J1567" i="5"/>
  <c r="J1568" i="5"/>
  <c r="J1569" i="5"/>
  <c r="J1570" i="5"/>
  <c r="J1571" i="5"/>
  <c r="J1572" i="5"/>
  <c r="J1573" i="5"/>
  <c r="J1574" i="5"/>
  <c r="J1575" i="5"/>
  <c r="J1576" i="5"/>
  <c r="J1577" i="5"/>
  <c r="J1578" i="5"/>
  <c r="J1579" i="5"/>
  <c r="J1580" i="5"/>
  <c r="J1581" i="5"/>
  <c r="J1582" i="5"/>
  <c r="J1583" i="5"/>
  <c r="J1584" i="5"/>
  <c r="J1585" i="5"/>
  <c r="J1586" i="5"/>
  <c r="J1587" i="5"/>
  <c r="J1588" i="5"/>
  <c r="J1589" i="5"/>
  <c r="J1590" i="5"/>
  <c r="J1591" i="5"/>
  <c r="J1592" i="5"/>
  <c r="J1593" i="5"/>
  <c r="J1594" i="5"/>
  <c r="J1595" i="5"/>
  <c r="J1596" i="5"/>
  <c r="J1597" i="5"/>
  <c r="J1598" i="5"/>
  <c r="J1599" i="5"/>
  <c r="J1600" i="5"/>
  <c r="J1601" i="5"/>
  <c r="J1602" i="5"/>
  <c r="J1603" i="5"/>
  <c r="J1604" i="5"/>
  <c r="J1605" i="5"/>
  <c r="J1606" i="5"/>
  <c r="J1607" i="5"/>
  <c r="J1608" i="5"/>
  <c r="J1609" i="5"/>
  <c r="J1610" i="5"/>
  <c r="J1611" i="5"/>
  <c r="J1612" i="5"/>
  <c r="J1613" i="5"/>
  <c r="J1614" i="5"/>
  <c r="J1615" i="5"/>
  <c r="J1616" i="5"/>
  <c r="J1617" i="5"/>
  <c r="J1618" i="5"/>
  <c r="J1619" i="5"/>
  <c r="J1620" i="5"/>
  <c r="J1621" i="5"/>
  <c r="J1622" i="5"/>
  <c r="J1623" i="5"/>
  <c r="J1624" i="5"/>
  <c r="J1625" i="5"/>
  <c r="J1626" i="5"/>
  <c r="J1627" i="5"/>
  <c r="J1628" i="5"/>
  <c r="J1629" i="5"/>
  <c r="J1630" i="5"/>
  <c r="J1631" i="5"/>
  <c r="J1632" i="5"/>
  <c r="J1633" i="5"/>
  <c r="J1634" i="5"/>
  <c r="J1635" i="5"/>
  <c r="J1636" i="5"/>
  <c r="J1637" i="5"/>
  <c r="J1638" i="5"/>
  <c r="J1639" i="5"/>
  <c r="J1640" i="5"/>
  <c r="J1641" i="5"/>
  <c r="J1642" i="5"/>
  <c r="J1643" i="5"/>
  <c r="J1644" i="5"/>
  <c r="J1645" i="5"/>
  <c r="J1646" i="5"/>
  <c r="J1647" i="5"/>
  <c r="J1648" i="5"/>
  <c r="J1649" i="5"/>
  <c r="J1650" i="5"/>
  <c r="J1651" i="5"/>
  <c r="J1652" i="5"/>
  <c r="J1653" i="5"/>
  <c r="J1654" i="5"/>
  <c r="J1655" i="5"/>
  <c r="J1656" i="5"/>
  <c r="J1657" i="5"/>
  <c r="J1658" i="5"/>
  <c r="J1659" i="5"/>
  <c r="J1660" i="5"/>
  <c r="J1661" i="5"/>
  <c r="J1662" i="5"/>
  <c r="J1663" i="5"/>
  <c r="J1664" i="5"/>
  <c r="J1665" i="5"/>
  <c r="J1666" i="5"/>
  <c r="J1667" i="5"/>
  <c r="J1668" i="5"/>
  <c r="J1669" i="5"/>
  <c r="J1670" i="5"/>
  <c r="J1671" i="5"/>
  <c r="J1672" i="5"/>
  <c r="J1673" i="5"/>
  <c r="J1674" i="5"/>
  <c r="J1675" i="5"/>
  <c r="J1676" i="5"/>
  <c r="J1677" i="5"/>
  <c r="J1678" i="5"/>
  <c r="J1679" i="5"/>
  <c r="J1680" i="5"/>
  <c r="J1681" i="5"/>
  <c r="J1682" i="5"/>
  <c r="J1683" i="5"/>
  <c r="J1684" i="5"/>
  <c r="J1685" i="5"/>
  <c r="J1686" i="5"/>
  <c r="J1687" i="5"/>
  <c r="J1688" i="5"/>
  <c r="J1689" i="5"/>
  <c r="J1690" i="5"/>
  <c r="J1691" i="5"/>
  <c r="J1692" i="5"/>
  <c r="J1693" i="5"/>
  <c r="J1694" i="5"/>
  <c r="J1695" i="5"/>
  <c r="J1696" i="5"/>
  <c r="J1697" i="5"/>
  <c r="J1698" i="5"/>
  <c r="J1699" i="5"/>
  <c r="J1700" i="5"/>
  <c r="J1701" i="5"/>
  <c r="J1702" i="5"/>
  <c r="J1703" i="5"/>
  <c r="J1704" i="5"/>
  <c r="J1705" i="5"/>
  <c r="J1706" i="5"/>
  <c r="J1707" i="5"/>
  <c r="J1708" i="5"/>
  <c r="J1709" i="5"/>
  <c r="J1710" i="5"/>
  <c r="J1711" i="5"/>
  <c r="J1712" i="5"/>
  <c r="J1713" i="5"/>
  <c r="J1714" i="5"/>
  <c r="J1715" i="5"/>
  <c r="J1716" i="5"/>
  <c r="J1717" i="5"/>
  <c r="J1718" i="5"/>
  <c r="J1719" i="5"/>
  <c r="J1720" i="5"/>
  <c r="J1721" i="5"/>
  <c r="J1722" i="5"/>
  <c r="J1723" i="5"/>
  <c r="J1724" i="5"/>
  <c r="J1725" i="5"/>
  <c r="J1726" i="5"/>
  <c r="J1727" i="5"/>
  <c r="J1728" i="5"/>
  <c r="J1729" i="5"/>
  <c r="J1730" i="5"/>
  <c r="J1731" i="5"/>
  <c r="J1732" i="5"/>
  <c r="J1733" i="5"/>
  <c r="J1734" i="5"/>
  <c r="J1735" i="5"/>
  <c r="J1736" i="5"/>
  <c r="J1737" i="5"/>
  <c r="J1738" i="5"/>
  <c r="J1739" i="5"/>
  <c r="J1740" i="5"/>
  <c r="J1741" i="5"/>
  <c r="J1742" i="5"/>
  <c r="J1743" i="5"/>
  <c r="J1744" i="5"/>
  <c r="J1745" i="5"/>
  <c r="J1746" i="5"/>
  <c r="J1747" i="5"/>
  <c r="J1748" i="5"/>
  <c r="J1749" i="5"/>
  <c r="J1750" i="5"/>
  <c r="J1751" i="5"/>
  <c r="J1752" i="5"/>
  <c r="J1753" i="5"/>
  <c r="J1754" i="5"/>
  <c r="J1755" i="5"/>
  <c r="J1756" i="5"/>
  <c r="J1757" i="5"/>
  <c r="J1758" i="5"/>
  <c r="J1759" i="5"/>
  <c r="J1760" i="5"/>
  <c r="J1761" i="5"/>
  <c r="J1762" i="5"/>
  <c r="J1763" i="5"/>
  <c r="J1764" i="5"/>
  <c r="J1765" i="5"/>
  <c r="J1766" i="5"/>
  <c r="J1767" i="5"/>
  <c r="J1768" i="5"/>
  <c r="J1769" i="5"/>
  <c r="J1770" i="5"/>
  <c r="J1771" i="5"/>
  <c r="J1772" i="5"/>
  <c r="J1773" i="5"/>
  <c r="J1774" i="5"/>
  <c r="J1775" i="5"/>
  <c r="J1776" i="5"/>
  <c r="J1777" i="5"/>
  <c r="J1778" i="5"/>
  <c r="J1779" i="5"/>
  <c r="J1780" i="5"/>
  <c r="J1781" i="5"/>
  <c r="J1782" i="5"/>
  <c r="J1783" i="5"/>
  <c r="J1784" i="5"/>
  <c r="J1785" i="5"/>
  <c r="J1786" i="5"/>
  <c r="J1787" i="5"/>
  <c r="J1788" i="5"/>
  <c r="J1789" i="5"/>
  <c r="J1790" i="5"/>
  <c r="J1791" i="5"/>
  <c r="J1792" i="5"/>
  <c r="J1793" i="5"/>
  <c r="J1794" i="5"/>
  <c r="J1795" i="5"/>
  <c r="J1796" i="5"/>
  <c r="J1797" i="5"/>
  <c r="J1798" i="5"/>
  <c r="J1799" i="5"/>
  <c r="J1800" i="5"/>
  <c r="J1801" i="5"/>
  <c r="J1802" i="5"/>
  <c r="J1803" i="5"/>
  <c r="J1804" i="5"/>
  <c r="J1805" i="5"/>
  <c r="J1806" i="5"/>
  <c r="J1807" i="5"/>
  <c r="J1808" i="5"/>
  <c r="J1809" i="5"/>
  <c r="J1810" i="5"/>
  <c r="J1811" i="5"/>
  <c r="J1812" i="5"/>
  <c r="J1813" i="5"/>
  <c r="J1814" i="5"/>
  <c r="J1815" i="5"/>
  <c r="J1816" i="5"/>
  <c r="J1817" i="5"/>
  <c r="J1818" i="5"/>
  <c r="J1819" i="5"/>
  <c r="J1820" i="5"/>
  <c r="J1821" i="5"/>
  <c r="J1822" i="5"/>
  <c r="J1823" i="5"/>
  <c r="J1824" i="5"/>
  <c r="J1825" i="5"/>
  <c r="J1826" i="5"/>
  <c r="J1827" i="5"/>
  <c r="J1828" i="5"/>
  <c r="J1829" i="5"/>
  <c r="J1830" i="5"/>
  <c r="J1831" i="5"/>
  <c r="J1832" i="5"/>
  <c r="J1833" i="5"/>
  <c r="J1834" i="5"/>
  <c r="J1835" i="5"/>
  <c r="J1836" i="5"/>
  <c r="J1837" i="5"/>
  <c r="J1838" i="5"/>
  <c r="J1839" i="5"/>
  <c r="J1840" i="5"/>
  <c r="J1841" i="5"/>
  <c r="J1842" i="5"/>
  <c r="J1843" i="5"/>
  <c r="J1844" i="5"/>
  <c r="J1845" i="5"/>
  <c r="J1846" i="5"/>
  <c r="J1847" i="5"/>
  <c r="J1848" i="5"/>
  <c r="J1849" i="5"/>
  <c r="J1850" i="5"/>
  <c r="J1851" i="5"/>
  <c r="J1852" i="5"/>
  <c r="J1853" i="5"/>
  <c r="J1854" i="5"/>
  <c r="J1855" i="5"/>
  <c r="J1856" i="5"/>
  <c r="J1857" i="5"/>
  <c r="J1858" i="5"/>
  <c r="J1859" i="5"/>
  <c r="J1860" i="5"/>
  <c r="J1861" i="5"/>
  <c r="J1862" i="5"/>
  <c r="J1863" i="5"/>
  <c r="J1864" i="5"/>
  <c r="J1865" i="5"/>
  <c r="J1866" i="5"/>
  <c r="J1867" i="5"/>
  <c r="J1868" i="5"/>
  <c r="J1869" i="5"/>
  <c r="J1870" i="5"/>
  <c r="J1871" i="5"/>
  <c r="J1872" i="5"/>
  <c r="J1873" i="5"/>
  <c r="J1874" i="5"/>
  <c r="J1875" i="5"/>
  <c r="J1876" i="5"/>
  <c r="J1877" i="5"/>
  <c r="J1878" i="5"/>
  <c r="J1879" i="5"/>
  <c r="J1880" i="5"/>
  <c r="J1881" i="5"/>
  <c r="J1882" i="5"/>
  <c r="J1883" i="5"/>
  <c r="J1884" i="5"/>
  <c r="J1885" i="5"/>
  <c r="J1886" i="5"/>
  <c r="J1887" i="5"/>
  <c r="J1888" i="5"/>
  <c r="J1889" i="5"/>
  <c r="J1890" i="5"/>
  <c r="J1891" i="5"/>
  <c r="J1892" i="5"/>
  <c r="J1893" i="5"/>
  <c r="J1894" i="5"/>
  <c r="J1895" i="5"/>
  <c r="J1896" i="5"/>
  <c r="J1897" i="5"/>
  <c r="J1898" i="5"/>
  <c r="J1899" i="5"/>
  <c r="J1900" i="5"/>
  <c r="J1901" i="5"/>
  <c r="J1902" i="5"/>
  <c r="J1903" i="5"/>
  <c r="J1904" i="5"/>
  <c r="J1905" i="5"/>
  <c r="J1906" i="5"/>
  <c r="J1907" i="5"/>
  <c r="J1908" i="5"/>
  <c r="J1909" i="5"/>
  <c r="J1910" i="5"/>
  <c r="J1911" i="5"/>
  <c r="J1912" i="5"/>
  <c r="J1913" i="5"/>
  <c r="J1914" i="5"/>
  <c r="J1915" i="5"/>
  <c r="J1916" i="5"/>
  <c r="J1917" i="5"/>
  <c r="J1918" i="5"/>
  <c r="J1919" i="5"/>
  <c r="J1920" i="5"/>
  <c r="J1921" i="5"/>
  <c r="J1922" i="5"/>
  <c r="J1923" i="5"/>
  <c r="J1924" i="5"/>
  <c r="J1925" i="5"/>
  <c r="J1926" i="5"/>
  <c r="J1927" i="5"/>
  <c r="J1928" i="5"/>
  <c r="J1929" i="5"/>
  <c r="J1930" i="5"/>
  <c r="J1931" i="5"/>
  <c r="J1932" i="5"/>
  <c r="J1933" i="5"/>
  <c r="J1934" i="5"/>
  <c r="J1935" i="5"/>
  <c r="J1936" i="5"/>
  <c r="J1937" i="5"/>
  <c r="J1938" i="5"/>
  <c r="J1939" i="5"/>
  <c r="J1940" i="5"/>
  <c r="J1941" i="5"/>
  <c r="J1942" i="5"/>
  <c r="J1943" i="5"/>
  <c r="J1944" i="5"/>
  <c r="J1945" i="5"/>
  <c r="J1946" i="5"/>
  <c r="J1947" i="5"/>
  <c r="J1948" i="5"/>
  <c r="J1949" i="5"/>
  <c r="J1950" i="5"/>
  <c r="J1951" i="5"/>
  <c r="J1952" i="5"/>
  <c r="J1953" i="5"/>
  <c r="J1954" i="5"/>
  <c r="J1955" i="5"/>
  <c r="J1956" i="5"/>
  <c r="J1957" i="5"/>
  <c r="J1958" i="5"/>
  <c r="J1959" i="5"/>
  <c r="J1960" i="5"/>
  <c r="J1961" i="5"/>
  <c r="J1962" i="5"/>
  <c r="J1963" i="5"/>
  <c r="J1964" i="5"/>
  <c r="J1965" i="5"/>
  <c r="J1966" i="5"/>
  <c r="J1967" i="5"/>
  <c r="J1968" i="5"/>
  <c r="J1969" i="5"/>
  <c r="J1970" i="5"/>
  <c r="J1971" i="5"/>
  <c r="J1972" i="5"/>
  <c r="J1973" i="5"/>
  <c r="J1974" i="5"/>
  <c r="J1975" i="5"/>
  <c r="J1976" i="5"/>
  <c r="J1977" i="5"/>
  <c r="J1978" i="5"/>
  <c r="J1979" i="5"/>
  <c r="J1980" i="5"/>
  <c r="J1981" i="5"/>
  <c r="J1982" i="5"/>
  <c r="J1983" i="5"/>
  <c r="J1984" i="5"/>
  <c r="J1985" i="5"/>
  <c r="J1986" i="5"/>
  <c r="J1987" i="5"/>
  <c r="J1988" i="5"/>
  <c r="J1989" i="5"/>
  <c r="J1990" i="5"/>
  <c r="J1991" i="5"/>
  <c r="J1992" i="5"/>
  <c r="J1993" i="5"/>
  <c r="J1994" i="5"/>
  <c r="J1995" i="5"/>
  <c r="J1996" i="5"/>
  <c r="J1997" i="5"/>
  <c r="J1998" i="5"/>
  <c r="J1999" i="5"/>
  <c r="J2000" i="5"/>
  <c r="J2001" i="5"/>
  <c r="J2002" i="5"/>
  <c r="J2003" i="5"/>
  <c r="J2004" i="5"/>
  <c r="J2005" i="5"/>
  <c r="J2006" i="5"/>
  <c r="J2007" i="5"/>
  <c r="J2008" i="5"/>
  <c r="J2009" i="5"/>
  <c r="J2010" i="5"/>
  <c r="J2011" i="5"/>
  <c r="J2012" i="5"/>
  <c r="J2013" i="5"/>
  <c r="J2014" i="5"/>
  <c r="J2015" i="5"/>
  <c r="J2016" i="5"/>
  <c r="J2017" i="5"/>
  <c r="J2018" i="5"/>
  <c r="J2019" i="5"/>
  <c r="J2020" i="5"/>
  <c r="J2021" i="5"/>
  <c r="J2022" i="5"/>
  <c r="J2023" i="5"/>
  <c r="J2024" i="5"/>
  <c r="J2025" i="5"/>
  <c r="J2026" i="5"/>
  <c r="J2027" i="5"/>
  <c r="J2028" i="5"/>
  <c r="J2029" i="5"/>
  <c r="J2030" i="5"/>
  <c r="J2031" i="5"/>
  <c r="J2032" i="5"/>
  <c r="J2033" i="5"/>
  <c r="J2034" i="5"/>
  <c r="J2035" i="5"/>
  <c r="J2036" i="5"/>
  <c r="J2037" i="5"/>
  <c r="J2038" i="5"/>
  <c r="J2039" i="5"/>
  <c r="J2040" i="5"/>
  <c r="J2041" i="5"/>
  <c r="J2042" i="5"/>
  <c r="J2043" i="5"/>
  <c r="J2044" i="5"/>
  <c r="J2045" i="5"/>
  <c r="J2046" i="5"/>
  <c r="J2047" i="5"/>
  <c r="J2048" i="5"/>
  <c r="J2049" i="5"/>
  <c r="J2050" i="5"/>
  <c r="J2051" i="5"/>
  <c r="J2052" i="5"/>
  <c r="J2053" i="5"/>
  <c r="J2054" i="5"/>
  <c r="J2055" i="5"/>
  <c r="J2056" i="5"/>
  <c r="J2057" i="5"/>
  <c r="J2058" i="5"/>
  <c r="J2059" i="5"/>
  <c r="J2060" i="5"/>
  <c r="J2061" i="5"/>
  <c r="J2062" i="5"/>
  <c r="J2063" i="5"/>
  <c r="J2064" i="5"/>
  <c r="J2065" i="5"/>
  <c r="J2066" i="5"/>
  <c r="J2067" i="5"/>
  <c r="J2068" i="5"/>
  <c r="J2069" i="5"/>
  <c r="J2070" i="5"/>
  <c r="J2071" i="5"/>
  <c r="J2072" i="5"/>
  <c r="J2073" i="5"/>
  <c r="J2074" i="5"/>
  <c r="J2075" i="5"/>
  <c r="J2076" i="5"/>
  <c r="J2077" i="5"/>
  <c r="J2078" i="5"/>
  <c r="J2079" i="5"/>
  <c r="J2080" i="5"/>
  <c r="J2081" i="5"/>
  <c r="J2082" i="5"/>
  <c r="J2083" i="5"/>
  <c r="J2084" i="5"/>
  <c r="J2085" i="5"/>
  <c r="J2086" i="5"/>
  <c r="J2087" i="5"/>
  <c r="J2088" i="5"/>
  <c r="J2089" i="5"/>
  <c r="J2090" i="5"/>
  <c r="J2091" i="5"/>
  <c r="J2092" i="5"/>
  <c r="J2093" i="5"/>
  <c r="J2094" i="5"/>
  <c r="J2095" i="5"/>
  <c r="J2096" i="5"/>
  <c r="J2097" i="5"/>
  <c r="J2098" i="5"/>
  <c r="J2099" i="5"/>
  <c r="J2100" i="5"/>
  <c r="J2101" i="5"/>
  <c r="J2102" i="5"/>
  <c r="J2103" i="5"/>
  <c r="J2104" i="5"/>
  <c r="J2105" i="5"/>
  <c r="J2106" i="5"/>
  <c r="J2107" i="5"/>
  <c r="J2108" i="5"/>
  <c r="J2109" i="5"/>
  <c r="J2110" i="5"/>
  <c r="J2111" i="5"/>
  <c r="J2112" i="5"/>
  <c r="J2113" i="5"/>
  <c r="J2114" i="5"/>
  <c r="J2115" i="5"/>
  <c r="J2116" i="5"/>
  <c r="J2117" i="5"/>
  <c r="J2118" i="5"/>
  <c r="J2119" i="5"/>
  <c r="J2120" i="5"/>
  <c r="J2121" i="5"/>
  <c r="J2122" i="5"/>
  <c r="J2123" i="5"/>
  <c r="J2124" i="5"/>
  <c r="J2125" i="5"/>
  <c r="J2126" i="5"/>
  <c r="J2127" i="5"/>
  <c r="J2128" i="5"/>
  <c r="J2129" i="5"/>
  <c r="J2130" i="5"/>
  <c r="J2131" i="5"/>
  <c r="J2132" i="5"/>
  <c r="J2133" i="5"/>
  <c r="J2134" i="5"/>
  <c r="J2135" i="5"/>
  <c r="J2136" i="5"/>
  <c r="J2137" i="5"/>
  <c r="J2138" i="5"/>
  <c r="J2139" i="5"/>
  <c r="J2140" i="5"/>
  <c r="J2141" i="5"/>
  <c r="J2142" i="5"/>
  <c r="J2143" i="5"/>
  <c r="J2144" i="5"/>
  <c r="J2145" i="5"/>
  <c r="J2146" i="5"/>
  <c r="J2147" i="5"/>
  <c r="J2148" i="5"/>
  <c r="J2149" i="5"/>
  <c r="J2150" i="5"/>
  <c r="J2151" i="5"/>
  <c r="J2152" i="5"/>
  <c r="J2153" i="5"/>
  <c r="J2154" i="5"/>
  <c r="J2155" i="5"/>
  <c r="J2156" i="5"/>
  <c r="J2157" i="5"/>
  <c r="J2158" i="5"/>
  <c r="J2159" i="5"/>
  <c r="J2160" i="5"/>
  <c r="J2161" i="5"/>
  <c r="J2162" i="5"/>
  <c r="J2163" i="5"/>
  <c r="J2164" i="5"/>
  <c r="J2165" i="5"/>
  <c r="J2166" i="5"/>
  <c r="J2167" i="5"/>
  <c r="J2168" i="5"/>
  <c r="J2169" i="5"/>
  <c r="J2170" i="5"/>
  <c r="J2171" i="5"/>
  <c r="J2172" i="5"/>
  <c r="J2173" i="5"/>
  <c r="J2174" i="5"/>
  <c r="J2175" i="5"/>
  <c r="J2176" i="5"/>
  <c r="J2177" i="5"/>
  <c r="J2178" i="5"/>
  <c r="J2179" i="5"/>
  <c r="J2180" i="5"/>
  <c r="J2181" i="5"/>
  <c r="J2182" i="5"/>
  <c r="J2183" i="5"/>
  <c r="J2184" i="5"/>
  <c r="J2185" i="5"/>
  <c r="J2186" i="5"/>
  <c r="J2187" i="5"/>
  <c r="J2188" i="5"/>
  <c r="J2189" i="5"/>
  <c r="J2190" i="5"/>
  <c r="J2191" i="5"/>
  <c r="J2192" i="5"/>
  <c r="J2193" i="5"/>
  <c r="J2194" i="5"/>
  <c r="J2195" i="5"/>
  <c r="J2196" i="5"/>
  <c r="J2197" i="5"/>
  <c r="J2198" i="5"/>
  <c r="J2199" i="5"/>
  <c r="J2200" i="5"/>
  <c r="J2201" i="5"/>
  <c r="J2202" i="5"/>
  <c r="J2203" i="5"/>
  <c r="J2204" i="5"/>
  <c r="J2205" i="5"/>
  <c r="J2206" i="5"/>
  <c r="J2207" i="5"/>
  <c r="J2208" i="5"/>
  <c r="J2209" i="5"/>
  <c r="J2210" i="5"/>
  <c r="J2211" i="5"/>
  <c r="J2212" i="5"/>
  <c r="J2213" i="5"/>
  <c r="J2214" i="5"/>
  <c r="J2215" i="5"/>
  <c r="J2216" i="5"/>
  <c r="J2217" i="5"/>
  <c r="J2218" i="5"/>
  <c r="J2219" i="5"/>
  <c r="J2220" i="5"/>
  <c r="J2221" i="5"/>
  <c r="J2222" i="5"/>
  <c r="J2223" i="5"/>
  <c r="J2224" i="5"/>
  <c r="J2225" i="5"/>
  <c r="J2226" i="5"/>
  <c r="J2227" i="5"/>
  <c r="J2228" i="5"/>
  <c r="J2229" i="5"/>
  <c r="J2230" i="5"/>
  <c r="J2231" i="5"/>
  <c r="J2232" i="5"/>
  <c r="J2233" i="5"/>
  <c r="J2234" i="5"/>
  <c r="J2235" i="5"/>
  <c r="J2236" i="5"/>
  <c r="J2237" i="5"/>
  <c r="J2238" i="5"/>
  <c r="J2239" i="5"/>
  <c r="J2240" i="5"/>
  <c r="J2241" i="5"/>
  <c r="J2242" i="5"/>
  <c r="J2243" i="5"/>
  <c r="J2244" i="5"/>
  <c r="J2245" i="5"/>
  <c r="J2246" i="5"/>
  <c r="J2247" i="5"/>
  <c r="J2248" i="5"/>
  <c r="J2249" i="5"/>
  <c r="J2250" i="5"/>
  <c r="J2251" i="5"/>
  <c r="J2252" i="5"/>
  <c r="J2253" i="5"/>
  <c r="J2254" i="5"/>
  <c r="J2255" i="5"/>
  <c r="J2256" i="5"/>
  <c r="J2257" i="5"/>
  <c r="J2258" i="5"/>
  <c r="J2259" i="5"/>
  <c r="J2260" i="5"/>
  <c r="J2261" i="5"/>
  <c r="J2262" i="5"/>
  <c r="J2263" i="5"/>
  <c r="J2264" i="5"/>
  <c r="J2265" i="5"/>
  <c r="J2266" i="5"/>
  <c r="J2267" i="5"/>
  <c r="J2268" i="5"/>
  <c r="J2269" i="5"/>
  <c r="J2270" i="5"/>
  <c r="J2271" i="5"/>
  <c r="J2272" i="5"/>
  <c r="J2273" i="5"/>
  <c r="J2274" i="5"/>
  <c r="J2275" i="5"/>
  <c r="J2276" i="5"/>
  <c r="J2277" i="5"/>
  <c r="J2278" i="5"/>
  <c r="J2279" i="5"/>
  <c r="J2280" i="5"/>
  <c r="J2281" i="5"/>
  <c r="J2282" i="5"/>
  <c r="J2283" i="5"/>
  <c r="J2284" i="5"/>
  <c r="J2285" i="5"/>
  <c r="J2286" i="5"/>
  <c r="J2287" i="5"/>
  <c r="J2288" i="5"/>
  <c r="J2289" i="5"/>
  <c r="J2290" i="5"/>
  <c r="J2291" i="5"/>
  <c r="J2292" i="5"/>
  <c r="J2293" i="5"/>
  <c r="J2294" i="5"/>
  <c r="J2295" i="5"/>
  <c r="J2296" i="5"/>
  <c r="J2297" i="5"/>
  <c r="J2298" i="5"/>
  <c r="J2299" i="5"/>
  <c r="J2300" i="5"/>
  <c r="J2301" i="5"/>
  <c r="J2302" i="5"/>
  <c r="J2303" i="5"/>
  <c r="J2304" i="5"/>
  <c r="J2305" i="5"/>
  <c r="J2306" i="5"/>
  <c r="J2307" i="5"/>
  <c r="J2308" i="5"/>
  <c r="J2309" i="5"/>
  <c r="J2310" i="5"/>
  <c r="J2311" i="5"/>
  <c r="J2312" i="5"/>
  <c r="J2313" i="5"/>
  <c r="J2314" i="5"/>
  <c r="J2315" i="5"/>
  <c r="J2316" i="5"/>
  <c r="J2317" i="5"/>
  <c r="J2318" i="5"/>
  <c r="J2319" i="5"/>
  <c r="J2320" i="5"/>
  <c r="J2321" i="5"/>
  <c r="J2322" i="5"/>
  <c r="J2323" i="5"/>
  <c r="J2324" i="5"/>
  <c r="J2325" i="5"/>
  <c r="J2326" i="5"/>
  <c r="J2327" i="5"/>
  <c r="J2328" i="5"/>
  <c r="J2329" i="5"/>
  <c r="J2330" i="5"/>
  <c r="J2331" i="5"/>
  <c r="J2332" i="5"/>
  <c r="J2333" i="5"/>
  <c r="J2334" i="5"/>
  <c r="J2335" i="5"/>
  <c r="J2336" i="5"/>
  <c r="J2337" i="5"/>
  <c r="J2338" i="5"/>
  <c r="J2339" i="5"/>
  <c r="J2340" i="5"/>
  <c r="J2341" i="5"/>
  <c r="J2342" i="5"/>
  <c r="J2343" i="5"/>
  <c r="J2344" i="5"/>
  <c r="J2345" i="5"/>
  <c r="J2346" i="5"/>
  <c r="J2347" i="5"/>
  <c r="J2348" i="5"/>
  <c r="J2349" i="5"/>
  <c r="J2350" i="5"/>
  <c r="J2351" i="5"/>
  <c r="J2352" i="5"/>
  <c r="J2353" i="5"/>
  <c r="J2354" i="5"/>
  <c r="J2355" i="5"/>
  <c r="J2356" i="5"/>
  <c r="J2357" i="5"/>
  <c r="J2358" i="5"/>
  <c r="J2359" i="5"/>
  <c r="J2360" i="5"/>
  <c r="J2361" i="5"/>
  <c r="J2362" i="5"/>
  <c r="J2363" i="5"/>
  <c r="J2364" i="5"/>
  <c r="J2365" i="5"/>
  <c r="J2366" i="5"/>
  <c r="J2367" i="5"/>
  <c r="J2368" i="5"/>
  <c r="J2369" i="5"/>
  <c r="J2370" i="5"/>
  <c r="J2371" i="5"/>
  <c r="J2372" i="5"/>
  <c r="J2373" i="5"/>
  <c r="J2374" i="5"/>
  <c r="J2375" i="5"/>
  <c r="J2376" i="5"/>
  <c r="J2377" i="5"/>
  <c r="J2378" i="5"/>
  <c r="J2379" i="5"/>
  <c r="J2380" i="5"/>
  <c r="J2381" i="5"/>
  <c r="J2382" i="5"/>
  <c r="J2383" i="5"/>
  <c r="J2384" i="5"/>
  <c r="J2385" i="5"/>
  <c r="J2386" i="5"/>
  <c r="J2387" i="5"/>
  <c r="J2388" i="5"/>
  <c r="J2389" i="5"/>
  <c r="J2390" i="5"/>
  <c r="J2391" i="5"/>
  <c r="J2392" i="5"/>
  <c r="J2393" i="5"/>
  <c r="J2394" i="5"/>
  <c r="J2395" i="5"/>
  <c r="J2396" i="5"/>
  <c r="J2397" i="5"/>
  <c r="J2398" i="5"/>
  <c r="J2399" i="5"/>
  <c r="J2400" i="5"/>
  <c r="J2401" i="5"/>
  <c r="J2402" i="5"/>
  <c r="J2403" i="5"/>
  <c r="J2404" i="5"/>
  <c r="J2405" i="5"/>
  <c r="J2406" i="5"/>
  <c r="J2407" i="5"/>
  <c r="J2408" i="5"/>
  <c r="J2409" i="5"/>
  <c r="J2410" i="5"/>
  <c r="J2411" i="5"/>
  <c r="J2412" i="5"/>
  <c r="J2413" i="5"/>
  <c r="J2414" i="5"/>
  <c r="J2415" i="5"/>
  <c r="J2416" i="5"/>
  <c r="J2417" i="5"/>
  <c r="J2418" i="5"/>
  <c r="J2419" i="5"/>
  <c r="J2420" i="5"/>
  <c r="J2421" i="5"/>
  <c r="J2422" i="5"/>
  <c r="J2423" i="5"/>
  <c r="J2424" i="5"/>
  <c r="J2425" i="5"/>
  <c r="J2426" i="5"/>
  <c r="J2427" i="5"/>
  <c r="J2428" i="5"/>
  <c r="J2429" i="5"/>
  <c r="J2430" i="5"/>
  <c r="J2431" i="5"/>
  <c r="J2432" i="5"/>
  <c r="J2433" i="5"/>
  <c r="J2434" i="5"/>
  <c r="J2435" i="5"/>
  <c r="J2436" i="5"/>
  <c r="J2437" i="5"/>
  <c r="J2438" i="5"/>
  <c r="J2439" i="5"/>
  <c r="J2440" i="5"/>
  <c r="J2441" i="5"/>
  <c r="J2442" i="5"/>
  <c r="J2443" i="5"/>
  <c r="J2444" i="5"/>
  <c r="J2445" i="5"/>
  <c r="J2446" i="5"/>
  <c r="J2447" i="5"/>
  <c r="J2448" i="5"/>
  <c r="J2449" i="5"/>
  <c r="J2450" i="5"/>
  <c r="J2451" i="5"/>
  <c r="J2452" i="5"/>
  <c r="J2453" i="5"/>
  <c r="J2454" i="5"/>
  <c r="J2455" i="5"/>
  <c r="J2456" i="5"/>
  <c r="J2457" i="5"/>
  <c r="J2458" i="5"/>
  <c r="J2459" i="5"/>
  <c r="J2460" i="5"/>
  <c r="J2461" i="5"/>
  <c r="J2462" i="5"/>
  <c r="J2463" i="5"/>
  <c r="J2464" i="5"/>
  <c r="J2465" i="5"/>
  <c r="J2466" i="5"/>
  <c r="J2467" i="5"/>
  <c r="J2468" i="5"/>
  <c r="J2469" i="5"/>
  <c r="J2470" i="5"/>
  <c r="J2471" i="5"/>
  <c r="J2472" i="5"/>
  <c r="J2473" i="5"/>
  <c r="J2474" i="5"/>
  <c r="J2475" i="5"/>
  <c r="J2476" i="5"/>
  <c r="J2477" i="5"/>
  <c r="J2478" i="5"/>
  <c r="J2479" i="5"/>
  <c r="J2480" i="5"/>
  <c r="J2481" i="5"/>
  <c r="J2482" i="5"/>
  <c r="J2483" i="5"/>
  <c r="J2484" i="5"/>
  <c r="J2485" i="5"/>
  <c r="J2486" i="5"/>
  <c r="J2487" i="5"/>
  <c r="J2488" i="5"/>
  <c r="J2489" i="5"/>
  <c r="J2490" i="5"/>
  <c r="J2491" i="5"/>
  <c r="J2492" i="5"/>
  <c r="J2493" i="5"/>
  <c r="J2494" i="5"/>
  <c r="J2495" i="5"/>
  <c r="J2496" i="5"/>
  <c r="J2497" i="5"/>
  <c r="J2498" i="5"/>
  <c r="J2499" i="5"/>
  <c r="J2500" i="5"/>
  <c r="J2501" i="5"/>
  <c r="J2502" i="5"/>
  <c r="J2503" i="5"/>
  <c r="J2504" i="5"/>
  <c r="J2505" i="5"/>
  <c r="J2506" i="5"/>
  <c r="J2507" i="5"/>
  <c r="J2508" i="5"/>
  <c r="J2509" i="5"/>
  <c r="J2510" i="5"/>
  <c r="J2511" i="5"/>
  <c r="J2512" i="5"/>
  <c r="J2513" i="5"/>
  <c r="J2514" i="5"/>
  <c r="J2515" i="5"/>
  <c r="J2516" i="5"/>
  <c r="J2517" i="5"/>
  <c r="J2518" i="5"/>
  <c r="J2519" i="5"/>
  <c r="J2520" i="5"/>
  <c r="J2521" i="5"/>
  <c r="J2522" i="5"/>
  <c r="J2523" i="5"/>
  <c r="J2524" i="5"/>
  <c r="J2525" i="5"/>
  <c r="J2526" i="5"/>
  <c r="J2527" i="5"/>
  <c r="J2528" i="5"/>
  <c r="J2529" i="5"/>
  <c r="J2530" i="5"/>
  <c r="J2531" i="5"/>
  <c r="J2532" i="5"/>
  <c r="J2533" i="5"/>
  <c r="J2534" i="5"/>
  <c r="J2535" i="5"/>
  <c r="J2536" i="5"/>
  <c r="J2537" i="5"/>
  <c r="J2538" i="5"/>
  <c r="J2539" i="5"/>
  <c r="J2540" i="5"/>
  <c r="J2541" i="5"/>
  <c r="J2542" i="5"/>
  <c r="J2543" i="5"/>
  <c r="J2544" i="5"/>
  <c r="J2545" i="5"/>
  <c r="J2546" i="5"/>
  <c r="J2547" i="5"/>
  <c r="J2548" i="5"/>
  <c r="J2549" i="5"/>
  <c r="J2550" i="5"/>
  <c r="J2551" i="5"/>
  <c r="J2552" i="5"/>
  <c r="J2553" i="5"/>
  <c r="J2554" i="5"/>
  <c r="J2555" i="5"/>
  <c r="J2556" i="5"/>
  <c r="J2557" i="5"/>
  <c r="J2558" i="5"/>
  <c r="J2559" i="5"/>
  <c r="J2560" i="5"/>
  <c r="J2561" i="5"/>
  <c r="J2562" i="5"/>
  <c r="J2563" i="5"/>
  <c r="J2564" i="5"/>
  <c r="J2565" i="5"/>
  <c r="J2566" i="5"/>
  <c r="J2567" i="5"/>
  <c r="J2568" i="5"/>
  <c r="J2569" i="5"/>
  <c r="J2570" i="5"/>
  <c r="J2571" i="5"/>
  <c r="J2572" i="5"/>
  <c r="J2573" i="5"/>
  <c r="J2574" i="5"/>
  <c r="J2575" i="5"/>
  <c r="J2576" i="5"/>
  <c r="J2577" i="5"/>
  <c r="J2578" i="5"/>
  <c r="J2579" i="5"/>
  <c r="J2580" i="5"/>
  <c r="J2581" i="5"/>
  <c r="J2582" i="5"/>
  <c r="J2583" i="5"/>
  <c r="J2584" i="5"/>
  <c r="J2585" i="5"/>
  <c r="J2586" i="5"/>
  <c r="J2587" i="5"/>
  <c r="J2588" i="5"/>
  <c r="J2589" i="5"/>
  <c r="J2590" i="5"/>
  <c r="J2591" i="5"/>
  <c r="J2592" i="5"/>
  <c r="J2593" i="5"/>
  <c r="J2594" i="5"/>
  <c r="J2595" i="5"/>
  <c r="J2596" i="5"/>
  <c r="J2597" i="5"/>
  <c r="J2598" i="5"/>
  <c r="J2599" i="5"/>
  <c r="J2600" i="5"/>
  <c r="J2601" i="5"/>
  <c r="J2602" i="5"/>
  <c r="J2603" i="5"/>
  <c r="J2604" i="5"/>
  <c r="J2605" i="5"/>
  <c r="J2606" i="5"/>
  <c r="J2607" i="5"/>
  <c r="J2608" i="5"/>
  <c r="J2609" i="5"/>
  <c r="J2610" i="5"/>
  <c r="J2611" i="5"/>
  <c r="J2612" i="5"/>
  <c r="J2613" i="5"/>
  <c r="J2614" i="5"/>
  <c r="J2615" i="5"/>
  <c r="J2616" i="5"/>
  <c r="J2617" i="5"/>
  <c r="J2618" i="5"/>
  <c r="J2619" i="5"/>
  <c r="J2620" i="5"/>
  <c r="J2621" i="5"/>
  <c r="J2622" i="5"/>
  <c r="J2623" i="5"/>
  <c r="J2624" i="5"/>
  <c r="J2625" i="5"/>
  <c r="J2626" i="5"/>
  <c r="J2627" i="5"/>
  <c r="J2628" i="5"/>
  <c r="J2629" i="5"/>
  <c r="J2630" i="5"/>
  <c r="J2631" i="5"/>
  <c r="J2632" i="5"/>
  <c r="J2633" i="5"/>
  <c r="J2634" i="5"/>
  <c r="J2635" i="5"/>
  <c r="J2636" i="5"/>
  <c r="J2637" i="5"/>
  <c r="J2638" i="5"/>
  <c r="J2639" i="5"/>
  <c r="J2640" i="5"/>
  <c r="J2641" i="5"/>
  <c r="J2642" i="5"/>
  <c r="J2643" i="5"/>
  <c r="J2644" i="5"/>
  <c r="J2645" i="5"/>
  <c r="J2646" i="5"/>
  <c r="J2647" i="5"/>
  <c r="J2648" i="5"/>
  <c r="J2649" i="5"/>
  <c r="J2650" i="5"/>
  <c r="J2651" i="5"/>
  <c r="J2652" i="5"/>
  <c r="J2653" i="5"/>
  <c r="J2654" i="5"/>
  <c r="J2655" i="5"/>
  <c r="J2656" i="5"/>
  <c r="J2657" i="5"/>
  <c r="J2658" i="5"/>
  <c r="J2659" i="5"/>
  <c r="J2660" i="5"/>
  <c r="J2661" i="5"/>
  <c r="J2662" i="5"/>
  <c r="J2663" i="5"/>
  <c r="J2664" i="5"/>
  <c r="J2665" i="5"/>
  <c r="J2666" i="5"/>
  <c r="J2667" i="5"/>
  <c r="J2668" i="5"/>
  <c r="J2669" i="5"/>
  <c r="J2670" i="5"/>
  <c r="J2671" i="5"/>
  <c r="J2672" i="5"/>
  <c r="J2673" i="5"/>
  <c r="J2674" i="5"/>
  <c r="J2675" i="5"/>
  <c r="J2676" i="5"/>
  <c r="J2677" i="5"/>
  <c r="J2678" i="5"/>
  <c r="J2679" i="5"/>
  <c r="J2680" i="5"/>
  <c r="J2681" i="5"/>
  <c r="J2682" i="5"/>
  <c r="J2683" i="5"/>
  <c r="J2684" i="5"/>
  <c r="J2685" i="5"/>
  <c r="J2686" i="5"/>
  <c r="J2687" i="5"/>
  <c r="J2688" i="5"/>
  <c r="J2689" i="5"/>
  <c r="J2690" i="5"/>
  <c r="J2691" i="5"/>
  <c r="J2692" i="5"/>
  <c r="J2693" i="5"/>
  <c r="J2694" i="5"/>
  <c r="J2695" i="5"/>
  <c r="J2696" i="5"/>
  <c r="J2697" i="5"/>
  <c r="J2698" i="5"/>
  <c r="J2699" i="5"/>
  <c r="J2700" i="5"/>
  <c r="J2701" i="5"/>
  <c r="J2702" i="5"/>
  <c r="J2703" i="5"/>
  <c r="J2704" i="5"/>
  <c r="J2705" i="5"/>
  <c r="J2706" i="5"/>
  <c r="J2707" i="5"/>
  <c r="J2708" i="5"/>
  <c r="J2709" i="5"/>
  <c r="J2710" i="5"/>
  <c r="J2711" i="5"/>
  <c r="J2712" i="5"/>
  <c r="J2713" i="5"/>
  <c r="J2714" i="5"/>
  <c r="J2715" i="5"/>
  <c r="J2716" i="5"/>
  <c r="J2717" i="5"/>
  <c r="J2718" i="5"/>
  <c r="J2719" i="5"/>
  <c r="J2720" i="5"/>
  <c r="J2721" i="5"/>
  <c r="J2722" i="5"/>
  <c r="J2723" i="5"/>
  <c r="J2724" i="5"/>
  <c r="J2725" i="5"/>
  <c r="J2726" i="5"/>
  <c r="J2727" i="5"/>
  <c r="J2728" i="5"/>
  <c r="J2729" i="5"/>
  <c r="J2730" i="5"/>
  <c r="J2731" i="5"/>
  <c r="J2732" i="5"/>
  <c r="J2733" i="5"/>
  <c r="J2734" i="5"/>
  <c r="J2735" i="5"/>
  <c r="J2736" i="5"/>
  <c r="J2737" i="5"/>
  <c r="J2738" i="5"/>
  <c r="J2739" i="5"/>
  <c r="J2740" i="5"/>
  <c r="J2741" i="5"/>
  <c r="J2742" i="5"/>
  <c r="J2743" i="5"/>
  <c r="J2744" i="5"/>
  <c r="J2745" i="5"/>
  <c r="J2746" i="5"/>
  <c r="J2747" i="5"/>
  <c r="J2748" i="5"/>
  <c r="J2749" i="5"/>
  <c r="J2750" i="5"/>
  <c r="J2751" i="5"/>
  <c r="J2752" i="5"/>
  <c r="J2753" i="5"/>
  <c r="J2754" i="5"/>
  <c r="J2755" i="5"/>
  <c r="J2756" i="5"/>
  <c r="J2757" i="5"/>
  <c r="J2758" i="5"/>
  <c r="J2759" i="5"/>
  <c r="J2760" i="5"/>
  <c r="J2761" i="5"/>
  <c r="J2762" i="5"/>
  <c r="J2763" i="5"/>
  <c r="J2764" i="5"/>
  <c r="J2765" i="5"/>
  <c r="J2766" i="5"/>
  <c r="J2767" i="5"/>
  <c r="J2768" i="5"/>
  <c r="J2769" i="5"/>
  <c r="J2770" i="5"/>
  <c r="J2771" i="5"/>
  <c r="J2772" i="5"/>
  <c r="J2773" i="5"/>
  <c r="J2774" i="5"/>
  <c r="J2775" i="5"/>
  <c r="J2776" i="5"/>
  <c r="J2777" i="5"/>
  <c r="J2778" i="5"/>
  <c r="J2779" i="5"/>
  <c r="J2780" i="5"/>
  <c r="J2781" i="5"/>
  <c r="J2782" i="5"/>
  <c r="J2783" i="5"/>
  <c r="J2784" i="5"/>
  <c r="J2785" i="5"/>
  <c r="J2786" i="5"/>
  <c r="J2787" i="5"/>
  <c r="J2788" i="5"/>
  <c r="J2789" i="5"/>
  <c r="J2790" i="5"/>
  <c r="J2791" i="5"/>
  <c r="J2792" i="5"/>
  <c r="J2793" i="5"/>
  <c r="J2794" i="5"/>
  <c r="J2795" i="5"/>
  <c r="J2796" i="5"/>
  <c r="J2797" i="5"/>
  <c r="J2798" i="5"/>
  <c r="J2799" i="5"/>
  <c r="J2800" i="5"/>
  <c r="J2801" i="5"/>
  <c r="J2802" i="5"/>
  <c r="J2803" i="5"/>
  <c r="J2804" i="5"/>
  <c r="J2805" i="5"/>
  <c r="J2806" i="5"/>
  <c r="J2807" i="5"/>
  <c r="J2808" i="5"/>
  <c r="J2809" i="5"/>
  <c r="J2810" i="5"/>
  <c r="J2811" i="5"/>
  <c r="J2812" i="5"/>
  <c r="J2813" i="5"/>
  <c r="J2814" i="5"/>
  <c r="J2815" i="5"/>
  <c r="J2816" i="5"/>
  <c r="J2817" i="5"/>
  <c r="J2818" i="5"/>
  <c r="J2819" i="5"/>
  <c r="J2820" i="5"/>
  <c r="J2821" i="5"/>
  <c r="J2822" i="5"/>
  <c r="J2823" i="5"/>
  <c r="J2824" i="5"/>
  <c r="J2825" i="5"/>
  <c r="J2826" i="5"/>
  <c r="J2827" i="5"/>
  <c r="J2828" i="5"/>
  <c r="J2829" i="5"/>
  <c r="J2830" i="5"/>
  <c r="J2831" i="5"/>
  <c r="J2832" i="5"/>
  <c r="J2833" i="5"/>
  <c r="J2834" i="5"/>
  <c r="J2835" i="5"/>
  <c r="J2836" i="5"/>
  <c r="J2837" i="5"/>
  <c r="J2838" i="5"/>
  <c r="J2839" i="5"/>
  <c r="J2840" i="5"/>
  <c r="J2841" i="5"/>
  <c r="J2842" i="5"/>
  <c r="J2843" i="5"/>
  <c r="J2844" i="5"/>
  <c r="J2845" i="5"/>
  <c r="J2846" i="5"/>
  <c r="J2847" i="5"/>
  <c r="J2848" i="5"/>
  <c r="J2849" i="5"/>
  <c r="J2850" i="5"/>
  <c r="J2851" i="5"/>
  <c r="J2852" i="5"/>
  <c r="J2853" i="5"/>
  <c r="J2854" i="5"/>
  <c r="J2855" i="5"/>
  <c r="J2856" i="5"/>
  <c r="J2857" i="5"/>
  <c r="J2858" i="5"/>
  <c r="J2859" i="5"/>
  <c r="J2860" i="5"/>
  <c r="J2861" i="5"/>
  <c r="J2862" i="5"/>
  <c r="J2863" i="5"/>
  <c r="J2864" i="5"/>
  <c r="J2865" i="5"/>
  <c r="J2866" i="5"/>
  <c r="J2867" i="5"/>
  <c r="J2868" i="5"/>
  <c r="J2869" i="5"/>
  <c r="J2870" i="5"/>
  <c r="J2871" i="5"/>
  <c r="J2872" i="5"/>
  <c r="J2873" i="5"/>
  <c r="J2874" i="5"/>
  <c r="J2875" i="5"/>
  <c r="J2876" i="5"/>
  <c r="J2877" i="5"/>
  <c r="J2878" i="5"/>
  <c r="J2879" i="5"/>
  <c r="J2880" i="5"/>
  <c r="J2881" i="5"/>
  <c r="J2882" i="5"/>
  <c r="J2883" i="5"/>
  <c r="J2884" i="5"/>
  <c r="J2885" i="5"/>
  <c r="J2886" i="5"/>
  <c r="J2887" i="5"/>
  <c r="J2888" i="5"/>
  <c r="J2889" i="5"/>
  <c r="J2890" i="5"/>
  <c r="J2891" i="5"/>
  <c r="J2892" i="5"/>
  <c r="J2893" i="5"/>
  <c r="J2894" i="5"/>
  <c r="J2895" i="5"/>
  <c r="J2896" i="5"/>
  <c r="J2897" i="5"/>
  <c r="J2898" i="5"/>
  <c r="J2899" i="5"/>
  <c r="J2900" i="5"/>
  <c r="J2901" i="5"/>
  <c r="J2902" i="5"/>
  <c r="J2903" i="5"/>
  <c r="J2904" i="5"/>
  <c r="J2905" i="5"/>
  <c r="J2906" i="5"/>
  <c r="J2907" i="5"/>
  <c r="J2908" i="5"/>
  <c r="J2909" i="5"/>
  <c r="J2910" i="5"/>
  <c r="J2911" i="5"/>
  <c r="J2912" i="5"/>
  <c r="J2913" i="5"/>
  <c r="J2914" i="5"/>
  <c r="J2915" i="5"/>
  <c r="J2916" i="5"/>
  <c r="J2917" i="5"/>
  <c r="J2918" i="5"/>
  <c r="J2919" i="5"/>
  <c r="J2920" i="5"/>
  <c r="J2921" i="5"/>
  <c r="J2922" i="5"/>
  <c r="J2923" i="5"/>
  <c r="J2924" i="5"/>
  <c r="J2925" i="5"/>
  <c r="J2926" i="5"/>
  <c r="J2927" i="5"/>
  <c r="J2928" i="5"/>
  <c r="J2929" i="5"/>
  <c r="J2930" i="5"/>
  <c r="J2931" i="5"/>
  <c r="J2932" i="5"/>
  <c r="J2933" i="5"/>
  <c r="J2934" i="5"/>
  <c r="J2935" i="5"/>
  <c r="J2936" i="5"/>
  <c r="J2937" i="5"/>
  <c r="J2938" i="5"/>
  <c r="J2939" i="5"/>
  <c r="J2940" i="5"/>
  <c r="J2941" i="5"/>
  <c r="J2942" i="5"/>
  <c r="J2943" i="5"/>
  <c r="J2944" i="5"/>
  <c r="J2945" i="5"/>
  <c r="J2946" i="5"/>
  <c r="J2947" i="5"/>
  <c r="J2948" i="5"/>
  <c r="J2949" i="5"/>
  <c r="J2950" i="5"/>
  <c r="J2951" i="5"/>
  <c r="J2952" i="5"/>
  <c r="J2953" i="5"/>
  <c r="J2954" i="5"/>
  <c r="J2955" i="5"/>
  <c r="J2956" i="5"/>
  <c r="J2957" i="5"/>
  <c r="J2958" i="5"/>
  <c r="J2959" i="5"/>
  <c r="J2960" i="5"/>
  <c r="J2961" i="5"/>
  <c r="J2962" i="5"/>
  <c r="J2963" i="5"/>
  <c r="J2964" i="5"/>
  <c r="J2965" i="5"/>
  <c r="J2966" i="5"/>
  <c r="J2967" i="5"/>
  <c r="J2968" i="5"/>
  <c r="J2969" i="5"/>
  <c r="J2970" i="5"/>
  <c r="J2971" i="5"/>
  <c r="J2972" i="5"/>
  <c r="J2973" i="5"/>
  <c r="J2974" i="5"/>
  <c r="J2975" i="5"/>
  <c r="J2976" i="5"/>
  <c r="J2977" i="5"/>
  <c r="J2978" i="5"/>
  <c r="J2979" i="5"/>
  <c r="J2980" i="5"/>
  <c r="J2981" i="5"/>
  <c r="J2982" i="5"/>
  <c r="J2983" i="5"/>
  <c r="J2984" i="5"/>
  <c r="J2985" i="5"/>
  <c r="J2986" i="5"/>
  <c r="J2987" i="5"/>
  <c r="J2988" i="5"/>
  <c r="J2989" i="5"/>
  <c r="J2990" i="5"/>
  <c r="J2991" i="5"/>
  <c r="J2992" i="5"/>
  <c r="J2993" i="5"/>
  <c r="J2994" i="5"/>
  <c r="J2995" i="5"/>
  <c r="J2996" i="5"/>
  <c r="J2997" i="5"/>
  <c r="J2998" i="5"/>
  <c r="J2999" i="5"/>
  <c r="J3000" i="5"/>
  <c r="J3001" i="5"/>
  <c r="J3002" i="5"/>
  <c r="J3003" i="5"/>
  <c r="J3004" i="5"/>
  <c r="J3005" i="5"/>
  <c r="J3006" i="5"/>
  <c r="J3007" i="5"/>
  <c r="J3008" i="5"/>
  <c r="J3009" i="5"/>
  <c r="J3010" i="5"/>
  <c r="J3011" i="5"/>
  <c r="J3012" i="5"/>
  <c r="J3013" i="5"/>
  <c r="J3014" i="5"/>
  <c r="J3015" i="5"/>
  <c r="J3016" i="5"/>
  <c r="J3017" i="5"/>
  <c r="J3018" i="5"/>
  <c r="J3019" i="5"/>
  <c r="J3020" i="5"/>
  <c r="J3021" i="5"/>
  <c r="J3022" i="5"/>
  <c r="J3023" i="5"/>
  <c r="J3024" i="5"/>
  <c r="J3025" i="5"/>
  <c r="J3026" i="5"/>
  <c r="J3027" i="5"/>
  <c r="J3028" i="5"/>
  <c r="J3029" i="5"/>
  <c r="J3030" i="5"/>
  <c r="J3031" i="5"/>
  <c r="J3032" i="5"/>
  <c r="J3033" i="5"/>
  <c r="J3034" i="5"/>
  <c r="J3035" i="5"/>
  <c r="J3036" i="5"/>
  <c r="J3037" i="5"/>
  <c r="J3038" i="5"/>
  <c r="J3039" i="5"/>
  <c r="J3040" i="5"/>
  <c r="J3041" i="5"/>
  <c r="J3042" i="5"/>
  <c r="J3043" i="5"/>
  <c r="J3044" i="5"/>
  <c r="J3045" i="5"/>
  <c r="J3046" i="5"/>
  <c r="J3047" i="5"/>
  <c r="J3048" i="5"/>
  <c r="J3049" i="5"/>
  <c r="J3050" i="5"/>
  <c r="J3051" i="5"/>
  <c r="J3052" i="5"/>
  <c r="J3053" i="5"/>
  <c r="J3054" i="5"/>
  <c r="J3055" i="5"/>
  <c r="J3056" i="5"/>
  <c r="J3057" i="5"/>
  <c r="J3058" i="5"/>
  <c r="J3059" i="5"/>
  <c r="J3060" i="5"/>
  <c r="J3061" i="5"/>
  <c r="J3062" i="5"/>
  <c r="J3063" i="5"/>
  <c r="J3064" i="5"/>
  <c r="J3065" i="5"/>
  <c r="J3066" i="5"/>
  <c r="J3067" i="5"/>
  <c r="J3068" i="5"/>
  <c r="J3069" i="5"/>
  <c r="J3070" i="5"/>
  <c r="J3071" i="5"/>
  <c r="J3072" i="5"/>
  <c r="J3073" i="5"/>
  <c r="J3074" i="5"/>
  <c r="J3075" i="5"/>
  <c r="J3076" i="5"/>
  <c r="J3077" i="5"/>
  <c r="J3078" i="5"/>
  <c r="J3079" i="5"/>
  <c r="J3080" i="5"/>
  <c r="J3081" i="5"/>
  <c r="J3082" i="5"/>
  <c r="J3083" i="5"/>
  <c r="J3084" i="5"/>
  <c r="J3085" i="5"/>
  <c r="J3086" i="5"/>
  <c r="J3087" i="5"/>
  <c r="J3088" i="5"/>
  <c r="J3089" i="5"/>
  <c r="J3090" i="5"/>
  <c r="J3091" i="5"/>
  <c r="J3092" i="5"/>
  <c r="J3093" i="5"/>
  <c r="J3094" i="5"/>
  <c r="J3095" i="5"/>
  <c r="J3096" i="5"/>
  <c r="J3097" i="5"/>
  <c r="J3098" i="5"/>
  <c r="J3099" i="5"/>
  <c r="J3100" i="5"/>
  <c r="J3101" i="5"/>
  <c r="J3102" i="5"/>
  <c r="J3103" i="5"/>
  <c r="J3104" i="5"/>
  <c r="J3105" i="5"/>
  <c r="J3106" i="5"/>
  <c r="J3107" i="5"/>
  <c r="J3108" i="5"/>
  <c r="J3109" i="5"/>
  <c r="J3110" i="5"/>
  <c r="J3111" i="5"/>
  <c r="J3112" i="5"/>
  <c r="J3113" i="5"/>
  <c r="J3114" i="5"/>
  <c r="J3115" i="5"/>
  <c r="J3116" i="5"/>
  <c r="J3117" i="5"/>
  <c r="J3118" i="5"/>
  <c r="J3119" i="5"/>
  <c r="J3120" i="5"/>
  <c r="J3121" i="5"/>
  <c r="J3122" i="5"/>
  <c r="J3123" i="5"/>
  <c r="J3124" i="5"/>
  <c r="J3125" i="5"/>
  <c r="J3126" i="5"/>
  <c r="J3127" i="5"/>
  <c r="J3128" i="5"/>
  <c r="J3129" i="5"/>
  <c r="J3130" i="5"/>
  <c r="J3131" i="5"/>
  <c r="J3132" i="5"/>
  <c r="J3133" i="5"/>
  <c r="J3134" i="5"/>
  <c r="J3135" i="5"/>
  <c r="J3136" i="5"/>
  <c r="J3137" i="5"/>
  <c r="J3138" i="5"/>
  <c r="J3139" i="5"/>
  <c r="J3140" i="5"/>
  <c r="J3141" i="5"/>
  <c r="J3142" i="5"/>
  <c r="J3143" i="5"/>
  <c r="J3144" i="5"/>
  <c r="J3145" i="5"/>
  <c r="J3146" i="5"/>
  <c r="J3147" i="5"/>
  <c r="J3148" i="5"/>
  <c r="J3149" i="5"/>
  <c r="J3150" i="5"/>
  <c r="J3151" i="5"/>
  <c r="J3152" i="5"/>
  <c r="J3153" i="5"/>
  <c r="J3154" i="5"/>
  <c r="J3155" i="5"/>
  <c r="J3156" i="5"/>
  <c r="J3157" i="5"/>
  <c r="J3158" i="5"/>
  <c r="J3159" i="5"/>
  <c r="J3160" i="5"/>
  <c r="J3161" i="5"/>
  <c r="J3162" i="5"/>
  <c r="J3163" i="5"/>
  <c r="J3164" i="5"/>
  <c r="J3165" i="5"/>
  <c r="J3166" i="5"/>
  <c r="J3167" i="5"/>
  <c r="J3168" i="5"/>
  <c r="J3169" i="5"/>
  <c r="J3170" i="5"/>
  <c r="J3171" i="5"/>
  <c r="J3172" i="5"/>
  <c r="J3173" i="5"/>
  <c r="J3174" i="5"/>
  <c r="J3175" i="5"/>
  <c r="J3176" i="5"/>
  <c r="J3177" i="5"/>
  <c r="J3178" i="5"/>
  <c r="J3179" i="5"/>
  <c r="J3180" i="5"/>
  <c r="J3181" i="5"/>
  <c r="J3182" i="5"/>
  <c r="J3183" i="5"/>
  <c r="J3184" i="5"/>
  <c r="J3185" i="5"/>
  <c r="J3186" i="5"/>
  <c r="J3187" i="5"/>
  <c r="J3188" i="5"/>
  <c r="J3189" i="5"/>
  <c r="J3190" i="5"/>
  <c r="J3191" i="5"/>
  <c r="J3192" i="5"/>
  <c r="J3193" i="5"/>
  <c r="J3194" i="5"/>
  <c r="J3195" i="5"/>
  <c r="J3196" i="5"/>
  <c r="J3197" i="5"/>
  <c r="J3198" i="5"/>
  <c r="J3199" i="5"/>
  <c r="J3200" i="5"/>
  <c r="J3201" i="5"/>
  <c r="J3202" i="5"/>
  <c r="J3203" i="5"/>
  <c r="J3204" i="5"/>
  <c r="J3205" i="5"/>
  <c r="J3206" i="5"/>
  <c r="J3207" i="5"/>
  <c r="J3208" i="5"/>
  <c r="J3209" i="5"/>
  <c r="J3210" i="5"/>
  <c r="J3211" i="5"/>
  <c r="J3212" i="5"/>
  <c r="J3213" i="5"/>
  <c r="J3214" i="5"/>
  <c r="J3215" i="5"/>
  <c r="J3216" i="5"/>
  <c r="J3217" i="5"/>
  <c r="J3218" i="5"/>
  <c r="J3219" i="5"/>
  <c r="J3220" i="5"/>
  <c r="J3221" i="5"/>
  <c r="J3222" i="5"/>
  <c r="J3223" i="5"/>
  <c r="J3224" i="5"/>
  <c r="J3225" i="5"/>
  <c r="J3226" i="5"/>
  <c r="J3227" i="5"/>
  <c r="J3228" i="5"/>
  <c r="J3229" i="5"/>
  <c r="J3230" i="5"/>
  <c r="J3231" i="5"/>
  <c r="J3232" i="5"/>
  <c r="J3233" i="5"/>
  <c r="J3234" i="5"/>
  <c r="J3235" i="5"/>
  <c r="J3236" i="5"/>
  <c r="J3237" i="5"/>
  <c r="J3238" i="5"/>
  <c r="J3239" i="5"/>
  <c r="J3240" i="5"/>
  <c r="J3241" i="5"/>
  <c r="J3242" i="5"/>
  <c r="J3243" i="5"/>
  <c r="J3244" i="5"/>
  <c r="J3245" i="5"/>
  <c r="J3246" i="5"/>
  <c r="J3247" i="5"/>
  <c r="J3248" i="5"/>
  <c r="J3249" i="5"/>
  <c r="J3250" i="5"/>
  <c r="J3251" i="5"/>
  <c r="J3252" i="5"/>
  <c r="J3253" i="5"/>
  <c r="J3254" i="5"/>
  <c r="J3255" i="5"/>
  <c r="J3256" i="5"/>
  <c r="J3257" i="5"/>
  <c r="J3258" i="5"/>
  <c r="J3259" i="5"/>
  <c r="J3260" i="5"/>
  <c r="J3261" i="5"/>
  <c r="J3262" i="5"/>
  <c r="J3263" i="5"/>
  <c r="J3264" i="5"/>
  <c r="J3265" i="5"/>
  <c r="J3266" i="5"/>
  <c r="J3267" i="5"/>
  <c r="J3268" i="5"/>
  <c r="J3269" i="5"/>
  <c r="J3270" i="5"/>
  <c r="J3271" i="5"/>
  <c r="J3272" i="5"/>
  <c r="J3273" i="5"/>
  <c r="J3274" i="5"/>
  <c r="J3275" i="5"/>
  <c r="J3276" i="5"/>
  <c r="J3277" i="5"/>
  <c r="J3278" i="5"/>
  <c r="J3279" i="5"/>
  <c r="J3280" i="5"/>
  <c r="J3281" i="5"/>
  <c r="J3282" i="5"/>
  <c r="J3283" i="5"/>
  <c r="J3284" i="5"/>
  <c r="J3285" i="5"/>
  <c r="J3286" i="5"/>
  <c r="J3287" i="5"/>
  <c r="J3288" i="5"/>
  <c r="J3289" i="5"/>
  <c r="J3290" i="5"/>
  <c r="J3291" i="5"/>
  <c r="J3292" i="5"/>
  <c r="J3293" i="5"/>
  <c r="J3294" i="5"/>
  <c r="J3295" i="5"/>
  <c r="J3296" i="5"/>
  <c r="J3297" i="5"/>
  <c r="J3298" i="5"/>
  <c r="J3299" i="5"/>
  <c r="J3300" i="5"/>
  <c r="J3301" i="5"/>
  <c r="J3302" i="5"/>
  <c r="J3303" i="5"/>
  <c r="J3304" i="5"/>
  <c r="J3305" i="5"/>
  <c r="J3306" i="5"/>
  <c r="J3307" i="5"/>
  <c r="J3308" i="5"/>
  <c r="J3309" i="5"/>
  <c r="J3310" i="5"/>
  <c r="J3311" i="5"/>
  <c r="J3312" i="5"/>
  <c r="J3313" i="5"/>
  <c r="J3314" i="5"/>
  <c r="J3315" i="5"/>
  <c r="J3316" i="5"/>
  <c r="J3317" i="5"/>
  <c r="J3318" i="5"/>
  <c r="J3319" i="5"/>
  <c r="J3320" i="5"/>
  <c r="J3321" i="5"/>
  <c r="J3322" i="5"/>
  <c r="J3323" i="5"/>
  <c r="J3324" i="5"/>
  <c r="J3325" i="5"/>
  <c r="J3326" i="5"/>
  <c r="J3327" i="5"/>
  <c r="J3328" i="5"/>
  <c r="J3329" i="5"/>
  <c r="J3330" i="5"/>
  <c r="J3331" i="5"/>
  <c r="J3332" i="5"/>
  <c r="J3333" i="5"/>
  <c r="J3334" i="5"/>
  <c r="J3335" i="5"/>
  <c r="J3336" i="5"/>
  <c r="J3337" i="5"/>
  <c r="J3338" i="5"/>
  <c r="J3339" i="5"/>
  <c r="J3340" i="5"/>
  <c r="J3341" i="5"/>
  <c r="J3342" i="5"/>
  <c r="J3343" i="5"/>
  <c r="J3344" i="5"/>
  <c r="J3345" i="5"/>
  <c r="J3346" i="5"/>
  <c r="J3347" i="5"/>
  <c r="J3348" i="5"/>
  <c r="J3349" i="5"/>
  <c r="J3350" i="5"/>
  <c r="J3351" i="5"/>
  <c r="J3352" i="5"/>
  <c r="J3353" i="5"/>
  <c r="J3354" i="5"/>
  <c r="J3355" i="5"/>
  <c r="J3356" i="5"/>
  <c r="J3357" i="5"/>
  <c r="J3358" i="5"/>
  <c r="J3359" i="5"/>
  <c r="J3360" i="5"/>
  <c r="J3361" i="5"/>
  <c r="J3362" i="5"/>
  <c r="J3363" i="5"/>
  <c r="J3364" i="5"/>
  <c r="J3365" i="5"/>
  <c r="J3366" i="5"/>
  <c r="J3367" i="5"/>
  <c r="J3368" i="5"/>
  <c r="J3369" i="5"/>
  <c r="J3370" i="5"/>
  <c r="J3371" i="5"/>
  <c r="J3372" i="5"/>
  <c r="J3373" i="5"/>
  <c r="J3374" i="5"/>
  <c r="J3375" i="5"/>
  <c r="J3376" i="5"/>
  <c r="J3377" i="5"/>
  <c r="J3378" i="5"/>
  <c r="J3379" i="5"/>
  <c r="J3380" i="5"/>
  <c r="J3381" i="5"/>
  <c r="J3382" i="5"/>
  <c r="J3383" i="5"/>
  <c r="J3384" i="5"/>
  <c r="J3385" i="5"/>
  <c r="J3386" i="5"/>
  <c r="J3387" i="5"/>
  <c r="J3388" i="5"/>
  <c r="J3389" i="5"/>
  <c r="J3390" i="5"/>
  <c r="J3391" i="5"/>
  <c r="J3392" i="5"/>
  <c r="J3393" i="5"/>
  <c r="J3394" i="5"/>
  <c r="J3395" i="5"/>
  <c r="J3396" i="5"/>
  <c r="J3397" i="5"/>
  <c r="J3398" i="5"/>
  <c r="J3399" i="5"/>
  <c r="J3400" i="5"/>
  <c r="J3401" i="5"/>
  <c r="J3402" i="5"/>
  <c r="J3403" i="5"/>
  <c r="J3404" i="5"/>
  <c r="J3405" i="5"/>
  <c r="J3406" i="5"/>
  <c r="J3407" i="5"/>
  <c r="J3408" i="5"/>
  <c r="J3409" i="5"/>
  <c r="J3410" i="5"/>
  <c r="J3411" i="5"/>
  <c r="J3412" i="5"/>
  <c r="J3413" i="5"/>
  <c r="J3414" i="5"/>
  <c r="J3415" i="5"/>
  <c r="J3416" i="5"/>
  <c r="J3417" i="5"/>
  <c r="J3418" i="5"/>
  <c r="J3419" i="5"/>
  <c r="J3420" i="5"/>
  <c r="J3421" i="5"/>
  <c r="J3422" i="5"/>
  <c r="J3423" i="5"/>
  <c r="J3424" i="5"/>
  <c r="J3425" i="5"/>
  <c r="J3426" i="5"/>
  <c r="J3427" i="5"/>
  <c r="J3428" i="5"/>
  <c r="J3429" i="5"/>
  <c r="J3430" i="5"/>
  <c r="J3431" i="5"/>
  <c r="J3432" i="5"/>
  <c r="J3433" i="5"/>
  <c r="J3434" i="5"/>
  <c r="J3435" i="5"/>
  <c r="J3436" i="5"/>
  <c r="J3437" i="5"/>
  <c r="J3438" i="5"/>
  <c r="J3439" i="5"/>
  <c r="J3440" i="5"/>
  <c r="J3441" i="5"/>
  <c r="J3442" i="5"/>
  <c r="J3443" i="5"/>
  <c r="J3444" i="5"/>
  <c r="J3445" i="5"/>
  <c r="J3446" i="5"/>
  <c r="J3447" i="5"/>
  <c r="J3448" i="5"/>
  <c r="J3449" i="5"/>
  <c r="J3450" i="5"/>
  <c r="J3451" i="5"/>
  <c r="J3452" i="5"/>
  <c r="J3453" i="5"/>
  <c r="J3454" i="5"/>
  <c r="J3455" i="5"/>
  <c r="J3456" i="5"/>
  <c r="J3457" i="5"/>
  <c r="J3458" i="5"/>
  <c r="J3459" i="5"/>
  <c r="J3460" i="5"/>
  <c r="J3461" i="5"/>
  <c r="J3462" i="5"/>
  <c r="J3463" i="5"/>
  <c r="J3464" i="5"/>
  <c r="J3465" i="5"/>
  <c r="J3466" i="5"/>
  <c r="J3467" i="5"/>
  <c r="J3468" i="5"/>
  <c r="J3469" i="5"/>
  <c r="J3470" i="5"/>
  <c r="J3471" i="5"/>
  <c r="J3472" i="5"/>
  <c r="J3473" i="5"/>
  <c r="J3474" i="5"/>
  <c r="J3475" i="5"/>
  <c r="J3476" i="5"/>
  <c r="J3477" i="5"/>
  <c r="J3478" i="5"/>
  <c r="J3479" i="5"/>
  <c r="J3480" i="5"/>
  <c r="J3481" i="5"/>
  <c r="J3482" i="5"/>
  <c r="J3483" i="5"/>
  <c r="J3484" i="5"/>
  <c r="J3485" i="5"/>
  <c r="J3486" i="5"/>
  <c r="J3487" i="5"/>
  <c r="J3488" i="5"/>
  <c r="J3489" i="5"/>
  <c r="J3490" i="5"/>
  <c r="J3491" i="5"/>
  <c r="J3492" i="5"/>
  <c r="J3493" i="5"/>
  <c r="J3494" i="5"/>
  <c r="J3495" i="5"/>
  <c r="J3496" i="5"/>
  <c r="J3497" i="5"/>
  <c r="J3498" i="5"/>
  <c r="J3499" i="5"/>
  <c r="J3500" i="5"/>
  <c r="J3501" i="5"/>
  <c r="J3502" i="5"/>
  <c r="J3503" i="5"/>
  <c r="J3504" i="5"/>
  <c r="J3505" i="5"/>
  <c r="J3506" i="5"/>
  <c r="J3507" i="5"/>
  <c r="J3508" i="5"/>
  <c r="J3509" i="5"/>
  <c r="J3510" i="5"/>
  <c r="J3511" i="5"/>
  <c r="J3512" i="5"/>
  <c r="J3513" i="5"/>
  <c r="J3514" i="5"/>
  <c r="J3515" i="5"/>
  <c r="J3516" i="5"/>
  <c r="J3517" i="5"/>
  <c r="J3518" i="5"/>
  <c r="J3519" i="5"/>
  <c r="J3520" i="5"/>
  <c r="J3521" i="5"/>
  <c r="J3522" i="5"/>
  <c r="J3523" i="5"/>
  <c r="J3524" i="5"/>
  <c r="J3525" i="5"/>
  <c r="J3526" i="5"/>
  <c r="J3527" i="5"/>
  <c r="J3528" i="5"/>
  <c r="J3529" i="5"/>
  <c r="J3530" i="5"/>
  <c r="J3531" i="5"/>
  <c r="J3532" i="5"/>
  <c r="J3533" i="5"/>
  <c r="J3534" i="5"/>
  <c r="J3535" i="5"/>
  <c r="J3536" i="5"/>
  <c r="J3537" i="5"/>
  <c r="J3538" i="5"/>
  <c r="J3539" i="5"/>
  <c r="J3540" i="5"/>
  <c r="J3541" i="5"/>
  <c r="J3542" i="5"/>
  <c r="J3543" i="5"/>
  <c r="J3544" i="5"/>
  <c r="J3545" i="5"/>
  <c r="J3546" i="5"/>
  <c r="J3547" i="5"/>
  <c r="J3548" i="5"/>
  <c r="J3549" i="5"/>
  <c r="J3550" i="5"/>
  <c r="J3551" i="5"/>
  <c r="J3552" i="5"/>
  <c r="J3553" i="5"/>
  <c r="J3554" i="5"/>
  <c r="J3555" i="5"/>
  <c r="J3556" i="5"/>
  <c r="J3557" i="5"/>
  <c r="J3558" i="5"/>
  <c r="J3559" i="5"/>
  <c r="J3560" i="5"/>
  <c r="J3561" i="5"/>
  <c r="J3562" i="5"/>
  <c r="J3563" i="5"/>
  <c r="J3564" i="5"/>
  <c r="J3565" i="5"/>
  <c r="J3566" i="5"/>
  <c r="J3567" i="5"/>
  <c r="J3568" i="5"/>
  <c r="J3569" i="5"/>
  <c r="J3570" i="5"/>
  <c r="J3571" i="5"/>
  <c r="J3572" i="5"/>
  <c r="J3573" i="5"/>
  <c r="J3574" i="5"/>
  <c r="J3575" i="5"/>
  <c r="J3576" i="5"/>
  <c r="J3577" i="5"/>
  <c r="J3578" i="5"/>
  <c r="J3579" i="5"/>
  <c r="J3580" i="5"/>
  <c r="J3581" i="5"/>
  <c r="J3582" i="5"/>
  <c r="J3583" i="5"/>
  <c r="J3584" i="5"/>
  <c r="J3585" i="5"/>
  <c r="J3586" i="5"/>
  <c r="J3587" i="5"/>
  <c r="J3588" i="5"/>
  <c r="J3589" i="5"/>
  <c r="J3590" i="5"/>
  <c r="J3591" i="5"/>
  <c r="J3592" i="5"/>
  <c r="J3593" i="5"/>
  <c r="J3594" i="5"/>
  <c r="J3595" i="5"/>
  <c r="J3596" i="5"/>
  <c r="J3597" i="5"/>
  <c r="J3598" i="5"/>
  <c r="J3599" i="5"/>
  <c r="J3600" i="5"/>
  <c r="J3601" i="5"/>
  <c r="J3602" i="5"/>
  <c r="J3603" i="5"/>
  <c r="J3604" i="5"/>
  <c r="J3605" i="5"/>
  <c r="J3606" i="5"/>
  <c r="J3607" i="5"/>
  <c r="J3608" i="5"/>
  <c r="J3609" i="5"/>
  <c r="J3610" i="5"/>
  <c r="J3611" i="5"/>
  <c r="J3612" i="5"/>
  <c r="J3613" i="5"/>
  <c r="J3614" i="5"/>
  <c r="J3615" i="5"/>
  <c r="J3616" i="5"/>
  <c r="J3617" i="5"/>
  <c r="J3618" i="5"/>
  <c r="J3619" i="5"/>
  <c r="J3620" i="5"/>
  <c r="J3621" i="5"/>
  <c r="J3622" i="5"/>
  <c r="J3623" i="5"/>
  <c r="J3624" i="5"/>
  <c r="J3625" i="5"/>
  <c r="J3626" i="5"/>
  <c r="J3627" i="5"/>
  <c r="J3628" i="5"/>
  <c r="J3629" i="5"/>
  <c r="J3630" i="5"/>
  <c r="J3631" i="5"/>
  <c r="J3632" i="5"/>
  <c r="J3633" i="5"/>
  <c r="J3634" i="5"/>
  <c r="J3635" i="5"/>
  <c r="J3636" i="5"/>
  <c r="J3637" i="5"/>
  <c r="J3638" i="5"/>
  <c r="J3639" i="5"/>
  <c r="J3640" i="5"/>
  <c r="J3641" i="5"/>
  <c r="J3642" i="5"/>
  <c r="J3643" i="5"/>
  <c r="J3644" i="5"/>
  <c r="J3645" i="5"/>
  <c r="J3646" i="5"/>
  <c r="J3647" i="5"/>
  <c r="J3648" i="5"/>
  <c r="J3649" i="5"/>
  <c r="J3650" i="5"/>
  <c r="J3651" i="5"/>
  <c r="J3652" i="5"/>
  <c r="J3653" i="5"/>
  <c r="J3654" i="5"/>
  <c r="J3655" i="5"/>
  <c r="J3656" i="5"/>
  <c r="J3657" i="5"/>
  <c r="J3658" i="5"/>
  <c r="J3659" i="5"/>
  <c r="J3660" i="5"/>
  <c r="J3661" i="5"/>
  <c r="J3662" i="5"/>
  <c r="J3663" i="5"/>
  <c r="J3664" i="5"/>
  <c r="J3665" i="5"/>
  <c r="J3666" i="5"/>
  <c r="J3667" i="5"/>
  <c r="J3668" i="5"/>
  <c r="J3669" i="5"/>
  <c r="J3670" i="5"/>
  <c r="J3671" i="5"/>
  <c r="J3672" i="5"/>
  <c r="J3673" i="5"/>
  <c r="J3674" i="5"/>
  <c r="J3675" i="5"/>
  <c r="J3676" i="5"/>
  <c r="J3677" i="5"/>
  <c r="J3678" i="5"/>
  <c r="J3679" i="5"/>
  <c r="J3680" i="5"/>
  <c r="J3681" i="5"/>
  <c r="J3682" i="5"/>
  <c r="J3683" i="5"/>
  <c r="J3684" i="5"/>
  <c r="J3685" i="5"/>
  <c r="J3686" i="5"/>
  <c r="J3687" i="5"/>
  <c r="J3688" i="5"/>
  <c r="J3689" i="5"/>
  <c r="J3690" i="5"/>
  <c r="J3691" i="5"/>
  <c r="J3692" i="5"/>
  <c r="J3693" i="5"/>
  <c r="J3694" i="5"/>
  <c r="J3695" i="5"/>
  <c r="J3696" i="5"/>
  <c r="J3697" i="5"/>
  <c r="J3698" i="5"/>
  <c r="J3699" i="5"/>
  <c r="J3700" i="5"/>
  <c r="J3701" i="5"/>
  <c r="J3702" i="5"/>
  <c r="J3703" i="5"/>
  <c r="J3704" i="5"/>
  <c r="J3705" i="5"/>
  <c r="J3706" i="5"/>
  <c r="J3707" i="5"/>
  <c r="J3708" i="5"/>
  <c r="J3709" i="5"/>
  <c r="J3710" i="5"/>
  <c r="J3711" i="5"/>
  <c r="J3712" i="5"/>
  <c r="J3713" i="5"/>
  <c r="J3714" i="5"/>
  <c r="J3715" i="5"/>
  <c r="J3716" i="5"/>
  <c r="J3717" i="5"/>
  <c r="J3718" i="5"/>
  <c r="J3719" i="5"/>
  <c r="J3720" i="5"/>
  <c r="J3721" i="5"/>
  <c r="J3722" i="5"/>
  <c r="J3723" i="5"/>
  <c r="J3724" i="5"/>
  <c r="J3725" i="5"/>
  <c r="J3726" i="5"/>
  <c r="J3727" i="5"/>
  <c r="J3728" i="5"/>
  <c r="J3729" i="5"/>
  <c r="J3730" i="5"/>
  <c r="J3731" i="5"/>
  <c r="J3732" i="5"/>
  <c r="J3733" i="5"/>
  <c r="J3734" i="5"/>
  <c r="J3735" i="5"/>
  <c r="J3736" i="5"/>
  <c r="J3737" i="5"/>
  <c r="J3738" i="5"/>
  <c r="J3739" i="5"/>
  <c r="J3740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1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1214" i="5"/>
  <c r="K1215" i="5"/>
  <c r="K1216" i="5"/>
  <c r="K1217" i="5"/>
  <c r="K1218" i="5"/>
  <c r="K1219" i="5"/>
  <c r="K1220" i="5"/>
  <c r="K1221" i="5"/>
  <c r="K1222" i="5"/>
  <c r="K1223" i="5"/>
  <c r="K1224" i="5"/>
  <c r="K1225" i="5"/>
  <c r="K1226" i="5"/>
  <c r="K1227" i="5"/>
  <c r="K1228" i="5"/>
  <c r="K1229" i="5"/>
  <c r="K1230" i="5"/>
  <c r="K1231" i="5"/>
  <c r="K1232" i="5"/>
  <c r="K1233" i="5"/>
  <c r="K1234" i="5"/>
  <c r="K1235" i="5"/>
  <c r="K1236" i="5"/>
  <c r="K1237" i="5"/>
  <c r="K1238" i="5"/>
  <c r="K1239" i="5"/>
  <c r="K1240" i="5"/>
  <c r="K1241" i="5"/>
  <c r="K1242" i="5"/>
  <c r="K1243" i="5"/>
  <c r="K1244" i="5"/>
  <c r="K1245" i="5"/>
  <c r="K1246" i="5"/>
  <c r="K1247" i="5"/>
  <c r="K1248" i="5"/>
  <c r="K1249" i="5"/>
  <c r="K1250" i="5"/>
  <c r="K1251" i="5"/>
  <c r="K1252" i="5"/>
  <c r="K1253" i="5"/>
  <c r="K1254" i="5"/>
  <c r="K1255" i="5"/>
  <c r="K1256" i="5"/>
  <c r="K1257" i="5"/>
  <c r="K1258" i="5"/>
  <c r="K1259" i="5"/>
  <c r="K1260" i="5"/>
  <c r="K1261" i="5"/>
  <c r="K1262" i="5"/>
  <c r="K1263" i="5"/>
  <c r="K1264" i="5"/>
  <c r="K1265" i="5"/>
  <c r="K1266" i="5"/>
  <c r="K1267" i="5"/>
  <c r="K1268" i="5"/>
  <c r="K1269" i="5"/>
  <c r="K1270" i="5"/>
  <c r="K1271" i="5"/>
  <c r="K1272" i="5"/>
  <c r="K1273" i="5"/>
  <c r="K1274" i="5"/>
  <c r="K1275" i="5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3" i="5"/>
  <c r="K1424" i="5"/>
  <c r="K1425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43" i="5"/>
  <c r="K1444" i="5"/>
  <c r="K1445" i="5"/>
  <c r="K1446" i="5"/>
  <c r="K1447" i="5"/>
  <c r="K1448" i="5"/>
  <c r="K1449" i="5"/>
  <c r="K1450" i="5"/>
  <c r="K1451" i="5"/>
  <c r="K1452" i="5"/>
  <c r="K1453" i="5"/>
  <c r="K1454" i="5"/>
  <c r="K1455" i="5"/>
  <c r="K1456" i="5"/>
  <c r="K145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520" i="5"/>
  <c r="K1521" i="5"/>
  <c r="K1522" i="5"/>
  <c r="K1523" i="5"/>
  <c r="K1524" i="5"/>
  <c r="K1525" i="5"/>
  <c r="K1526" i="5"/>
  <c r="K1527" i="5"/>
  <c r="K1528" i="5"/>
  <c r="K1529" i="5"/>
  <c r="K1530" i="5"/>
  <c r="K1531" i="5"/>
  <c r="K1532" i="5"/>
  <c r="K1533" i="5"/>
  <c r="K1534" i="5"/>
  <c r="K1535" i="5"/>
  <c r="K1536" i="5"/>
  <c r="K1537" i="5"/>
  <c r="K1538" i="5"/>
  <c r="K1539" i="5"/>
  <c r="K1540" i="5"/>
  <c r="K1541" i="5"/>
  <c r="K1542" i="5"/>
  <c r="K1543" i="5"/>
  <c r="K1544" i="5"/>
  <c r="K1545" i="5"/>
  <c r="K1546" i="5"/>
  <c r="K1547" i="5"/>
  <c r="K1548" i="5"/>
  <c r="K1549" i="5"/>
  <c r="K1550" i="5"/>
  <c r="K1551" i="5"/>
  <c r="K1552" i="5"/>
  <c r="K1553" i="5"/>
  <c r="K1554" i="5"/>
  <c r="K1555" i="5"/>
  <c r="K1556" i="5"/>
  <c r="K1557" i="5"/>
  <c r="K1558" i="5"/>
  <c r="K1559" i="5"/>
  <c r="K1560" i="5"/>
  <c r="K1561" i="5"/>
  <c r="K1562" i="5"/>
  <c r="K1563" i="5"/>
  <c r="K1564" i="5"/>
  <c r="K1565" i="5"/>
  <c r="K1566" i="5"/>
  <c r="K1567" i="5"/>
  <c r="K1568" i="5"/>
  <c r="K1569" i="5"/>
  <c r="K1570" i="5"/>
  <c r="K1571" i="5"/>
  <c r="K1572" i="5"/>
  <c r="K1573" i="5"/>
  <c r="K1574" i="5"/>
  <c r="K1575" i="5"/>
  <c r="K1576" i="5"/>
  <c r="K1577" i="5"/>
  <c r="K1578" i="5"/>
  <c r="K1579" i="5"/>
  <c r="K1580" i="5"/>
  <c r="K1581" i="5"/>
  <c r="K1582" i="5"/>
  <c r="K1583" i="5"/>
  <c r="K1584" i="5"/>
  <c r="K1585" i="5"/>
  <c r="K1586" i="5"/>
  <c r="K1587" i="5"/>
  <c r="K1588" i="5"/>
  <c r="K1589" i="5"/>
  <c r="K1590" i="5"/>
  <c r="K1591" i="5"/>
  <c r="K1592" i="5"/>
  <c r="K1593" i="5"/>
  <c r="K1594" i="5"/>
  <c r="K1595" i="5"/>
  <c r="K1596" i="5"/>
  <c r="K1597" i="5"/>
  <c r="K1598" i="5"/>
  <c r="K1599" i="5"/>
  <c r="K1600" i="5"/>
  <c r="K1601" i="5"/>
  <c r="K1602" i="5"/>
  <c r="K1603" i="5"/>
  <c r="K1604" i="5"/>
  <c r="K1605" i="5"/>
  <c r="K1606" i="5"/>
  <c r="K1607" i="5"/>
  <c r="K1608" i="5"/>
  <c r="K1609" i="5"/>
  <c r="K1610" i="5"/>
  <c r="K1611" i="5"/>
  <c r="K1612" i="5"/>
  <c r="K1613" i="5"/>
  <c r="K1614" i="5"/>
  <c r="K1615" i="5"/>
  <c r="K1616" i="5"/>
  <c r="K1617" i="5"/>
  <c r="K1618" i="5"/>
  <c r="K1619" i="5"/>
  <c r="K1620" i="5"/>
  <c r="K1621" i="5"/>
  <c r="K1622" i="5"/>
  <c r="K1623" i="5"/>
  <c r="K1624" i="5"/>
  <c r="K1625" i="5"/>
  <c r="K1626" i="5"/>
  <c r="K1627" i="5"/>
  <c r="K1628" i="5"/>
  <c r="K1629" i="5"/>
  <c r="K1630" i="5"/>
  <c r="K1631" i="5"/>
  <c r="K1632" i="5"/>
  <c r="K1633" i="5"/>
  <c r="K1634" i="5"/>
  <c r="K1635" i="5"/>
  <c r="K1636" i="5"/>
  <c r="K1637" i="5"/>
  <c r="K1638" i="5"/>
  <c r="K1639" i="5"/>
  <c r="K1640" i="5"/>
  <c r="K1641" i="5"/>
  <c r="K1642" i="5"/>
  <c r="K1643" i="5"/>
  <c r="K1644" i="5"/>
  <c r="K1645" i="5"/>
  <c r="K1646" i="5"/>
  <c r="K1647" i="5"/>
  <c r="K1648" i="5"/>
  <c r="K1649" i="5"/>
  <c r="K1650" i="5"/>
  <c r="K1651" i="5"/>
  <c r="K1652" i="5"/>
  <c r="K1653" i="5"/>
  <c r="K1654" i="5"/>
  <c r="K1655" i="5"/>
  <c r="K1656" i="5"/>
  <c r="K1657" i="5"/>
  <c r="K1658" i="5"/>
  <c r="K1659" i="5"/>
  <c r="K1660" i="5"/>
  <c r="K1661" i="5"/>
  <c r="K1662" i="5"/>
  <c r="K1663" i="5"/>
  <c r="K1664" i="5"/>
  <c r="K1665" i="5"/>
  <c r="K1666" i="5"/>
  <c r="K1667" i="5"/>
  <c r="K1668" i="5"/>
  <c r="K1669" i="5"/>
  <c r="K1670" i="5"/>
  <c r="K1671" i="5"/>
  <c r="K1672" i="5"/>
  <c r="K1673" i="5"/>
  <c r="K1674" i="5"/>
  <c r="K1675" i="5"/>
  <c r="K1676" i="5"/>
  <c r="K1677" i="5"/>
  <c r="K1678" i="5"/>
  <c r="K1679" i="5"/>
  <c r="K1680" i="5"/>
  <c r="K1681" i="5"/>
  <c r="K1682" i="5"/>
  <c r="K1683" i="5"/>
  <c r="K1684" i="5"/>
  <c r="K1685" i="5"/>
  <c r="K1686" i="5"/>
  <c r="K1687" i="5"/>
  <c r="K1688" i="5"/>
  <c r="K1689" i="5"/>
  <c r="K1690" i="5"/>
  <c r="K1691" i="5"/>
  <c r="K1692" i="5"/>
  <c r="K1693" i="5"/>
  <c r="K1694" i="5"/>
  <c r="K1695" i="5"/>
  <c r="K1696" i="5"/>
  <c r="K1697" i="5"/>
  <c r="K1698" i="5"/>
  <c r="K1699" i="5"/>
  <c r="K1700" i="5"/>
  <c r="K1701" i="5"/>
  <c r="K1702" i="5"/>
  <c r="K1703" i="5"/>
  <c r="K1704" i="5"/>
  <c r="K1705" i="5"/>
  <c r="K1706" i="5"/>
  <c r="K1707" i="5"/>
  <c r="K1708" i="5"/>
  <c r="K1709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807" i="5"/>
  <c r="K1808" i="5"/>
  <c r="K1809" i="5"/>
  <c r="K1810" i="5"/>
  <c r="K1811" i="5"/>
  <c r="K1812" i="5"/>
  <c r="K1813" i="5"/>
  <c r="K1814" i="5"/>
  <c r="K1815" i="5"/>
  <c r="K1816" i="5"/>
  <c r="K1817" i="5"/>
  <c r="K1818" i="5"/>
  <c r="K1819" i="5"/>
  <c r="K1820" i="5"/>
  <c r="K1821" i="5"/>
  <c r="K1822" i="5"/>
  <c r="K1823" i="5"/>
  <c r="K1824" i="5"/>
  <c r="K1825" i="5"/>
  <c r="K1826" i="5"/>
  <c r="K1827" i="5"/>
  <c r="K1828" i="5"/>
  <c r="K1829" i="5"/>
  <c r="K1830" i="5"/>
  <c r="K1831" i="5"/>
  <c r="K1832" i="5"/>
  <c r="K1833" i="5"/>
  <c r="K1834" i="5"/>
  <c r="K1835" i="5"/>
  <c r="K1836" i="5"/>
  <c r="K1837" i="5"/>
  <c r="K1838" i="5"/>
  <c r="K1839" i="5"/>
  <c r="K1840" i="5"/>
  <c r="K1841" i="5"/>
  <c r="K1842" i="5"/>
  <c r="K1843" i="5"/>
  <c r="K1844" i="5"/>
  <c r="K1845" i="5"/>
  <c r="K1846" i="5"/>
  <c r="K1847" i="5"/>
  <c r="K1848" i="5"/>
  <c r="K1849" i="5"/>
  <c r="K1850" i="5"/>
  <c r="K1851" i="5"/>
  <c r="K1852" i="5"/>
  <c r="K1853" i="5"/>
  <c r="K1854" i="5"/>
  <c r="K1855" i="5"/>
  <c r="K1856" i="5"/>
  <c r="K1857" i="5"/>
  <c r="K1858" i="5"/>
  <c r="K1859" i="5"/>
  <c r="K1860" i="5"/>
  <c r="K1861" i="5"/>
  <c r="K1862" i="5"/>
  <c r="K1863" i="5"/>
  <c r="K1864" i="5"/>
  <c r="K1865" i="5"/>
  <c r="K1866" i="5"/>
  <c r="K1867" i="5"/>
  <c r="K1868" i="5"/>
  <c r="K1869" i="5"/>
  <c r="K1870" i="5"/>
  <c r="K1871" i="5"/>
  <c r="K1872" i="5"/>
  <c r="K1873" i="5"/>
  <c r="K1874" i="5"/>
  <c r="K1875" i="5"/>
  <c r="K1876" i="5"/>
  <c r="K1877" i="5"/>
  <c r="K1878" i="5"/>
  <c r="K1879" i="5"/>
  <c r="K1880" i="5"/>
  <c r="K1881" i="5"/>
  <c r="K1882" i="5"/>
  <c r="K1883" i="5"/>
  <c r="K1884" i="5"/>
  <c r="K1885" i="5"/>
  <c r="K1886" i="5"/>
  <c r="K1887" i="5"/>
  <c r="K1888" i="5"/>
  <c r="K1889" i="5"/>
  <c r="K1890" i="5"/>
  <c r="K1891" i="5"/>
  <c r="K1892" i="5"/>
  <c r="K1893" i="5"/>
  <c r="K1894" i="5"/>
  <c r="K1895" i="5"/>
  <c r="K1896" i="5"/>
  <c r="K1897" i="5"/>
  <c r="K1898" i="5"/>
  <c r="K1899" i="5"/>
  <c r="K1900" i="5"/>
  <c r="K1901" i="5"/>
  <c r="K1902" i="5"/>
  <c r="K1903" i="5"/>
  <c r="K1904" i="5"/>
  <c r="K1905" i="5"/>
  <c r="K1906" i="5"/>
  <c r="K1907" i="5"/>
  <c r="K1908" i="5"/>
  <c r="K1909" i="5"/>
  <c r="K1910" i="5"/>
  <c r="K1911" i="5"/>
  <c r="K1912" i="5"/>
  <c r="K1913" i="5"/>
  <c r="K1914" i="5"/>
  <c r="K1915" i="5"/>
  <c r="K1916" i="5"/>
  <c r="K1917" i="5"/>
  <c r="K1918" i="5"/>
  <c r="K1919" i="5"/>
  <c r="K1920" i="5"/>
  <c r="K1921" i="5"/>
  <c r="K1922" i="5"/>
  <c r="K1923" i="5"/>
  <c r="K1924" i="5"/>
  <c r="K1925" i="5"/>
  <c r="K1926" i="5"/>
  <c r="K1927" i="5"/>
  <c r="K1928" i="5"/>
  <c r="K1929" i="5"/>
  <c r="K1930" i="5"/>
  <c r="K1931" i="5"/>
  <c r="K1932" i="5"/>
  <c r="K1933" i="5"/>
  <c r="K1934" i="5"/>
  <c r="K1935" i="5"/>
  <c r="K1936" i="5"/>
  <c r="K1937" i="5"/>
  <c r="K1938" i="5"/>
  <c r="K1939" i="5"/>
  <c r="K1940" i="5"/>
  <c r="K1941" i="5"/>
  <c r="K1942" i="5"/>
  <c r="K1943" i="5"/>
  <c r="K1944" i="5"/>
  <c r="K1945" i="5"/>
  <c r="K1946" i="5"/>
  <c r="K1947" i="5"/>
  <c r="K1948" i="5"/>
  <c r="K1949" i="5"/>
  <c r="K1950" i="5"/>
  <c r="K1951" i="5"/>
  <c r="K1952" i="5"/>
  <c r="K1953" i="5"/>
  <c r="K1954" i="5"/>
  <c r="K1955" i="5"/>
  <c r="K1956" i="5"/>
  <c r="K1957" i="5"/>
  <c r="K1958" i="5"/>
  <c r="K1959" i="5"/>
  <c r="K1960" i="5"/>
  <c r="K1961" i="5"/>
  <c r="K1962" i="5"/>
  <c r="K1963" i="5"/>
  <c r="K1964" i="5"/>
  <c r="K1965" i="5"/>
  <c r="K1966" i="5"/>
  <c r="K1967" i="5"/>
  <c r="K1968" i="5"/>
  <c r="K1969" i="5"/>
  <c r="K1970" i="5"/>
  <c r="K1971" i="5"/>
  <c r="K1972" i="5"/>
  <c r="K1973" i="5"/>
  <c r="K1974" i="5"/>
  <c r="K1975" i="5"/>
  <c r="K1976" i="5"/>
  <c r="K1977" i="5"/>
  <c r="K1978" i="5"/>
  <c r="K1979" i="5"/>
  <c r="K1980" i="5"/>
  <c r="K1981" i="5"/>
  <c r="K1982" i="5"/>
  <c r="K1983" i="5"/>
  <c r="K1984" i="5"/>
  <c r="K1985" i="5"/>
  <c r="K1986" i="5"/>
  <c r="K1987" i="5"/>
  <c r="K1988" i="5"/>
  <c r="K1989" i="5"/>
  <c r="K1990" i="5"/>
  <c r="K1991" i="5"/>
  <c r="K1992" i="5"/>
  <c r="K1993" i="5"/>
  <c r="K1994" i="5"/>
  <c r="K1995" i="5"/>
  <c r="K1996" i="5"/>
  <c r="K1997" i="5"/>
  <c r="K1998" i="5"/>
  <c r="K1999" i="5"/>
  <c r="K2000" i="5"/>
  <c r="K2001" i="5"/>
  <c r="K2002" i="5"/>
  <c r="K2003" i="5"/>
  <c r="K2004" i="5"/>
  <c r="K2005" i="5"/>
  <c r="K2006" i="5"/>
  <c r="K2007" i="5"/>
  <c r="K2008" i="5"/>
  <c r="K2009" i="5"/>
  <c r="K2010" i="5"/>
  <c r="K2011" i="5"/>
  <c r="K2012" i="5"/>
  <c r="K2013" i="5"/>
  <c r="K2014" i="5"/>
  <c r="K2015" i="5"/>
  <c r="K2016" i="5"/>
  <c r="K2017" i="5"/>
  <c r="K2018" i="5"/>
  <c r="K2019" i="5"/>
  <c r="K2020" i="5"/>
  <c r="K2021" i="5"/>
  <c r="K2022" i="5"/>
  <c r="K2023" i="5"/>
  <c r="K2024" i="5"/>
  <c r="K2025" i="5"/>
  <c r="K2026" i="5"/>
  <c r="K2027" i="5"/>
  <c r="K2028" i="5"/>
  <c r="K2029" i="5"/>
  <c r="K2030" i="5"/>
  <c r="K2031" i="5"/>
  <c r="K2032" i="5"/>
  <c r="K2033" i="5"/>
  <c r="K2034" i="5"/>
  <c r="K2035" i="5"/>
  <c r="K2036" i="5"/>
  <c r="K2037" i="5"/>
  <c r="K2038" i="5"/>
  <c r="K2039" i="5"/>
  <c r="K2040" i="5"/>
  <c r="K2041" i="5"/>
  <c r="K2042" i="5"/>
  <c r="K2043" i="5"/>
  <c r="K2044" i="5"/>
  <c r="K2045" i="5"/>
  <c r="K2046" i="5"/>
  <c r="K2047" i="5"/>
  <c r="K2048" i="5"/>
  <c r="K2049" i="5"/>
  <c r="K2050" i="5"/>
  <c r="K2051" i="5"/>
  <c r="K2052" i="5"/>
  <c r="K2053" i="5"/>
  <c r="K2054" i="5"/>
  <c r="K2055" i="5"/>
  <c r="K2056" i="5"/>
  <c r="K2057" i="5"/>
  <c r="K2058" i="5"/>
  <c r="K2059" i="5"/>
  <c r="K2060" i="5"/>
  <c r="K2061" i="5"/>
  <c r="K2062" i="5"/>
  <c r="K2063" i="5"/>
  <c r="K2064" i="5"/>
  <c r="K2065" i="5"/>
  <c r="K2066" i="5"/>
  <c r="K2067" i="5"/>
  <c r="K2068" i="5"/>
  <c r="K2069" i="5"/>
  <c r="K2070" i="5"/>
  <c r="K2071" i="5"/>
  <c r="K2072" i="5"/>
  <c r="K2073" i="5"/>
  <c r="K2074" i="5"/>
  <c r="K2075" i="5"/>
  <c r="K2076" i="5"/>
  <c r="K2077" i="5"/>
  <c r="K2078" i="5"/>
  <c r="K2079" i="5"/>
  <c r="K2080" i="5"/>
  <c r="K2081" i="5"/>
  <c r="K2082" i="5"/>
  <c r="K2083" i="5"/>
  <c r="K2084" i="5"/>
  <c r="K2085" i="5"/>
  <c r="K2086" i="5"/>
  <c r="K2087" i="5"/>
  <c r="K2088" i="5"/>
  <c r="K2089" i="5"/>
  <c r="K2090" i="5"/>
  <c r="K2091" i="5"/>
  <c r="K2092" i="5"/>
  <c r="K2093" i="5"/>
  <c r="K2094" i="5"/>
  <c r="K2095" i="5"/>
  <c r="K2096" i="5"/>
  <c r="K2097" i="5"/>
  <c r="K2098" i="5"/>
  <c r="K2099" i="5"/>
  <c r="K2100" i="5"/>
  <c r="K2101" i="5"/>
  <c r="K2102" i="5"/>
  <c r="K2103" i="5"/>
  <c r="K2104" i="5"/>
  <c r="K2105" i="5"/>
  <c r="K2106" i="5"/>
  <c r="K2107" i="5"/>
  <c r="K2108" i="5"/>
  <c r="K2109" i="5"/>
  <c r="K2110" i="5"/>
  <c r="K2111" i="5"/>
  <c r="K2112" i="5"/>
  <c r="K2113" i="5"/>
  <c r="K2114" i="5"/>
  <c r="K2115" i="5"/>
  <c r="K2116" i="5"/>
  <c r="K2117" i="5"/>
  <c r="K2118" i="5"/>
  <c r="K2119" i="5"/>
  <c r="K2120" i="5"/>
  <c r="K2121" i="5"/>
  <c r="K2122" i="5"/>
  <c r="K2123" i="5"/>
  <c r="K2124" i="5"/>
  <c r="K2125" i="5"/>
  <c r="K2126" i="5"/>
  <c r="K2127" i="5"/>
  <c r="K2128" i="5"/>
  <c r="K2129" i="5"/>
  <c r="K2130" i="5"/>
  <c r="K2131" i="5"/>
  <c r="K2132" i="5"/>
  <c r="K2133" i="5"/>
  <c r="K2134" i="5"/>
  <c r="K2135" i="5"/>
  <c r="K2136" i="5"/>
  <c r="K2137" i="5"/>
  <c r="K2138" i="5"/>
  <c r="K2139" i="5"/>
  <c r="K2140" i="5"/>
  <c r="K2141" i="5"/>
  <c r="K2142" i="5"/>
  <c r="K2143" i="5"/>
  <c r="K2144" i="5"/>
  <c r="K2145" i="5"/>
  <c r="K2146" i="5"/>
  <c r="K2147" i="5"/>
  <c r="K2148" i="5"/>
  <c r="K2149" i="5"/>
  <c r="K2150" i="5"/>
  <c r="K2151" i="5"/>
  <c r="K2152" i="5"/>
  <c r="K2153" i="5"/>
  <c r="K2154" i="5"/>
  <c r="K2155" i="5"/>
  <c r="K2156" i="5"/>
  <c r="K2157" i="5"/>
  <c r="K2158" i="5"/>
  <c r="K2159" i="5"/>
  <c r="K2160" i="5"/>
  <c r="K2161" i="5"/>
  <c r="K2162" i="5"/>
  <c r="K2163" i="5"/>
  <c r="K2164" i="5"/>
  <c r="K2165" i="5"/>
  <c r="K2166" i="5"/>
  <c r="K2167" i="5"/>
  <c r="K2168" i="5"/>
  <c r="K2169" i="5"/>
  <c r="K2170" i="5"/>
  <c r="K2171" i="5"/>
  <c r="K2172" i="5"/>
  <c r="K2173" i="5"/>
  <c r="K2174" i="5"/>
  <c r="K2175" i="5"/>
  <c r="K2176" i="5"/>
  <c r="K2177" i="5"/>
  <c r="K2178" i="5"/>
  <c r="K2179" i="5"/>
  <c r="K2180" i="5"/>
  <c r="K2181" i="5"/>
  <c r="K2182" i="5"/>
  <c r="K2183" i="5"/>
  <c r="K2184" i="5"/>
  <c r="K2185" i="5"/>
  <c r="K2186" i="5"/>
  <c r="K2187" i="5"/>
  <c r="K2188" i="5"/>
  <c r="K2189" i="5"/>
  <c r="K2190" i="5"/>
  <c r="K2191" i="5"/>
  <c r="K2192" i="5"/>
  <c r="K2193" i="5"/>
  <c r="K2194" i="5"/>
  <c r="K2195" i="5"/>
  <c r="K2196" i="5"/>
  <c r="K2197" i="5"/>
  <c r="K2198" i="5"/>
  <c r="K2199" i="5"/>
  <c r="K2200" i="5"/>
  <c r="K2201" i="5"/>
  <c r="K2202" i="5"/>
  <c r="K2203" i="5"/>
  <c r="K2204" i="5"/>
  <c r="K2205" i="5"/>
  <c r="K2206" i="5"/>
  <c r="K2207" i="5"/>
  <c r="K2208" i="5"/>
  <c r="K2209" i="5"/>
  <c r="K2210" i="5"/>
  <c r="K2211" i="5"/>
  <c r="K2212" i="5"/>
  <c r="K2213" i="5"/>
  <c r="K2214" i="5"/>
  <c r="K2215" i="5"/>
  <c r="K2216" i="5"/>
  <c r="K2217" i="5"/>
  <c r="K2218" i="5"/>
  <c r="K2219" i="5"/>
  <c r="K2220" i="5"/>
  <c r="K2221" i="5"/>
  <c r="K2222" i="5"/>
  <c r="K2223" i="5"/>
  <c r="K2224" i="5"/>
  <c r="K2225" i="5"/>
  <c r="K2226" i="5"/>
  <c r="K2227" i="5"/>
  <c r="K2228" i="5"/>
  <c r="K2229" i="5"/>
  <c r="K2230" i="5"/>
  <c r="K2231" i="5"/>
  <c r="K2232" i="5"/>
  <c r="K2233" i="5"/>
  <c r="K2234" i="5"/>
  <c r="K2235" i="5"/>
  <c r="K2236" i="5"/>
  <c r="K2237" i="5"/>
  <c r="K2238" i="5"/>
  <c r="K2239" i="5"/>
  <c r="K2240" i="5"/>
  <c r="K2241" i="5"/>
  <c r="K2242" i="5"/>
  <c r="K2243" i="5"/>
  <c r="K2244" i="5"/>
  <c r="K2245" i="5"/>
  <c r="K2246" i="5"/>
  <c r="K2247" i="5"/>
  <c r="K2248" i="5"/>
  <c r="K2249" i="5"/>
  <c r="K2250" i="5"/>
  <c r="K2251" i="5"/>
  <c r="K2252" i="5"/>
  <c r="K2253" i="5"/>
  <c r="K2254" i="5"/>
  <c r="K2255" i="5"/>
  <c r="K2256" i="5"/>
  <c r="K2257" i="5"/>
  <c r="K2258" i="5"/>
  <c r="K2259" i="5"/>
  <c r="K2260" i="5"/>
  <c r="K2261" i="5"/>
  <c r="K2262" i="5"/>
  <c r="K2263" i="5"/>
  <c r="K2264" i="5"/>
  <c r="K2265" i="5"/>
  <c r="K2266" i="5"/>
  <c r="K2267" i="5"/>
  <c r="K2268" i="5"/>
  <c r="K2269" i="5"/>
  <c r="K2270" i="5"/>
  <c r="K2271" i="5"/>
  <c r="K2272" i="5"/>
  <c r="K2273" i="5"/>
  <c r="K2274" i="5"/>
  <c r="K2275" i="5"/>
  <c r="K2276" i="5"/>
  <c r="K2277" i="5"/>
  <c r="K2278" i="5"/>
  <c r="K2279" i="5"/>
  <c r="K2280" i="5"/>
  <c r="K2281" i="5"/>
  <c r="K2282" i="5"/>
  <c r="K2283" i="5"/>
  <c r="K2284" i="5"/>
  <c r="K2285" i="5"/>
  <c r="K2286" i="5"/>
  <c r="K2287" i="5"/>
  <c r="K2288" i="5"/>
  <c r="K2289" i="5"/>
  <c r="K2290" i="5"/>
  <c r="K2291" i="5"/>
  <c r="K2292" i="5"/>
  <c r="K2293" i="5"/>
  <c r="K2294" i="5"/>
  <c r="K2295" i="5"/>
  <c r="K2296" i="5"/>
  <c r="K2297" i="5"/>
  <c r="K2298" i="5"/>
  <c r="K2299" i="5"/>
  <c r="K2300" i="5"/>
  <c r="K2301" i="5"/>
  <c r="K2302" i="5"/>
  <c r="K2303" i="5"/>
  <c r="K2304" i="5"/>
  <c r="K2305" i="5"/>
  <c r="K2306" i="5"/>
  <c r="K2307" i="5"/>
  <c r="K2308" i="5"/>
  <c r="K2309" i="5"/>
  <c r="K2310" i="5"/>
  <c r="K2311" i="5"/>
  <c r="K2312" i="5"/>
  <c r="K2313" i="5"/>
  <c r="K2314" i="5"/>
  <c r="K2315" i="5"/>
  <c r="K2316" i="5"/>
  <c r="K2317" i="5"/>
  <c r="K2318" i="5"/>
  <c r="K2319" i="5"/>
  <c r="K2320" i="5"/>
  <c r="K2321" i="5"/>
  <c r="K2322" i="5"/>
  <c r="K2323" i="5"/>
  <c r="K2324" i="5"/>
  <c r="K2325" i="5"/>
  <c r="K2326" i="5"/>
  <c r="K2327" i="5"/>
  <c r="K2328" i="5"/>
  <c r="K2329" i="5"/>
  <c r="K2330" i="5"/>
  <c r="K2331" i="5"/>
  <c r="K2332" i="5"/>
  <c r="K2333" i="5"/>
  <c r="K2334" i="5"/>
  <c r="K2335" i="5"/>
  <c r="K2336" i="5"/>
  <c r="K2337" i="5"/>
  <c r="K2338" i="5"/>
  <c r="K2339" i="5"/>
  <c r="K2340" i="5"/>
  <c r="K2341" i="5"/>
  <c r="K2342" i="5"/>
  <c r="K2343" i="5"/>
  <c r="K2344" i="5"/>
  <c r="K2345" i="5"/>
  <c r="K2346" i="5"/>
  <c r="K2347" i="5"/>
  <c r="K2348" i="5"/>
  <c r="K2349" i="5"/>
  <c r="K2350" i="5"/>
  <c r="K2351" i="5"/>
  <c r="K2352" i="5"/>
  <c r="K2353" i="5"/>
  <c r="K2354" i="5"/>
  <c r="K2355" i="5"/>
  <c r="K2356" i="5"/>
  <c r="K2357" i="5"/>
  <c r="K2358" i="5"/>
  <c r="K2359" i="5"/>
  <c r="K2360" i="5"/>
  <c r="K2361" i="5"/>
  <c r="K2362" i="5"/>
  <c r="K2363" i="5"/>
  <c r="K2364" i="5"/>
  <c r="K2365" i="5"/>
  <c r="K2366" i="5"/>
  <c r="K2367" i="5"/>
  <c r="K2368" i="5"/>
  <c r="K2369" i="5"/>
  <c r="K2370" i="5"/>
  <c r="K2371" i="5"/>
  <c r="K2372" i="5"/>
  <c r="K2373" i="5"/>
  <c r="K2374" i="5"/>
  <c r="K2375" i="5"/>
  <c r="K2376" i="5"/>
  <c r="K2377" i="5"/>
  <c r="K2378" i="5"/>
  <c r="K2379" i="5"/>
  <c r="K2380" i="5"/>
  <c r="K2381" i="5"/>
  <c r="K2382" i="5"/>
  <c r="K2383" i="5"/>
  <c r="K2384" i="5"/>
  <c r="K2385" i="5"/>
  <c r="K2386" i="5"/>
  <c r="K2387" i="5"/>
  <c r="K2388" i="5"/>
  <c r="K2389" i="5"/>
  <c r="K2390" i="5"/>
  <c r="K2391" i="5"/>
  <c r="K2392" i="5"/>
  <c r="K2393" i="5"/>
  <c r="K2394" i="5"/>
  <c r="K2395" i="5"/>
  <c r="K2396" i="5"/>
  <c r="K2397" i="5"/>
  <c r="K2398" i="5"/>
  <c r="K2399" i="5"/>
  <c r="K2400" i="5"/>
  <c r="K2401" i="5"/>
  <c r="K2402" i="5"/>
  <c r="K2403" i="5"/>
  <c r="K2404" i="5"/>
  <c r="K2405" i="5"/>
  <c r="K2406" i="5"/>
  <c r="K2407" i="5"/>
  <c r="K2408" i="5"/>
  <c r="K2409" i="5"/>
  <c r="K2410" i="5"/>
  <c r="K2411" i="5"/>
  <c r="K2412" i="5"/>
  <c r="K2413" i="5"/>
  <c r="K2414" i="5"/>
  <c r="K2415" i="5"/>
  <c r="K2416" i="5"/>
  <c r="K2417" i="5"/>
  <c r="K2418" i="5"/>
  <c r="K2419" i="5"/>
  <c r="K2420" i="5"/>
  <c r="K2421" i="5"/>
  <c r="K2422" i="5"/>
  <c r="K2423" i="5"/>
  <c r="K2424" i="5"/>
  <c r="K2425" i="5"/>
  <c r="K2426" i="5"/>
  <c r="K2427" i="5"/>
  <c r="K2428" i="5"/>
  <c r="K2429" i="5"/>
  <c r="K2430" i="5"/>
  <c r="K2431" i="5"/>
  <c r="K2432" i="5"/>
  <c r="K2433" i="5"/>
  <c r="K2434" i="5"/>
  <c r="K2435" i="5"/>
  <c r="K2436" i="5"/>
  <c r="K2437" i="5"/>
  <c r="K2438" i="5"/>
  <c r="K2439" i="5"/>
  <c r="K2440" i="5"/>
  <c r="K2441" i="5"/>
  <c r="K2442" i="5"/>
  <c r="K2443" i="5"/>
  <c r="K2444" i="5"/>
  <c r="K2445" i="5"/>
  <c r="K2446" i="5"/>
  <c r="K2447" i="5"/>
  <c r="K2448" i="5"/>
  <c r="K2449" i="5"/>
  <c r="K2450" i="5"/>
  <c r="K2451" i="5"/>
  <c r="K2452" i="5"/>
  <c r="K2453" i="5"/>
  <c r="K2454" i="5"/>
  <c r="K2455" i="5"/>
  <c r="K2456" i="5"/>
  <c r="K2457" i="5"/>
  <c r="K2458" i="5"/>
  <c r="K2459" i="5"/>
  <c r="K2460" i="5"/>
  <c r="K2461" i="5"/>
  <c r="K2462" i="5"/>
  <c r="K2463" i="5"/>
  <c r="K2464" i="5"/>
  <c r="K2465" i="5"/>
  <c r="K2466" i="5"/>
  <c r="K2467" i="5"/>
  <c r="K2468" i="5"/>
  <c r="K2469" i="5"/>
  <c r="K2470" i="5"/>
  <c r="K2471" i="5"/>
  <c r="K2472" i="5"/>
  <c r="K2473" i="5"/>
  <c r="K2474" i="5"/>
  <c r="K2475" i="5"/>
  <c r="K2476" i="5"/>
  <c r="K2477" i="5"/>
  <c r="K2478" i="5"/>
  <c r="K2479" i="5"/>
  <c r="K2480" i="5"/>
  <c r="K2481" i="5"/>
  <c r="K2482" i="5"/>
  <c r="K2483" i="5"/>
  <c r="K2484" i="5"/>
  <c r="K2485" i="5"/>
  <c r="K2486" i="5"/>
  <c r="K2487" i="5"/>
  <c r="K2488" i="5"/>
  <c r="K2489" i="5"/>
  <c r="K2490" i="5"/>
  <c r="K2491" i="5"/>
  <c r="K2492" i="5"/>
  <c r="K2493" i="5"/>
  <c r="K2494" i="5"/>
  <c r="K2495" i="5"/>
  <c r="K2496" i="5"/>
  <c r="K2497" i="5"/>
  <c r="K2498" i="5"/>
  <c r="K2499" i="5"/>
  <c r="K2500" i="5"/>
  <c r="K2501" i="5"/>
  <c r="K2502" i="5"/>
  <c r="K2503" i="5"/>
  <c r="K2504" i="5"/>
  <c r="K2505" i="5"/>
  <c r="K2506" i="5"/>
  <c r="K2507" i="5"/>
  <c r="K2508" i="5"/>
  <c r="K2509" i="5"/>
  <c r="K2510" i="5"/>
  <c r="K2511" i="5"/>
  <c r="K2512" i="5"/>
  <c r="K2513" i="5"/>
  <c r="K2514" i="5"/>
  <c r="K2515" i="5"/>
  <c r="K2516" i="5"/>
  <c r="K2517" i="5"/>
  <c r="K2518" i="5"/>
  <c r="K2519" i="5"/>
  <c r="K2520" i="5"/>
  <c r="K2521" i="5"/>
  <c r="K2522" i="5"/>
  <c r="K2523" i="5"/>
  <c r="K2524" i="5"/>
  <c r="K2525" i="5"/>
  <c r="K2526" i="5"/>
  <c r="K2527" i="5"/>
  <c r="K2528" i="5"/>
  <c r="K2529" i="5"/>
  <c r="K2530" i="5"/>
  <c r="K2531" i="5"/>
  <c r="K2532" i="5"/>
  <c r="K2533" i="5"/>
  <c r="K2534" i="5"/>
  <c r="K2535" i="5"/>
  <c r="K2536" i="5"/>
  <c r="K2537" i="5"/>
  <c r="K2538" i="5"/>
  <c r="K2539" i="5"/>
  <c r="K2540" i="5"/>
  <c r="K2541" i="5"/>
  <c r="K2542" i="5"/>
  <c r="K2543" i="5"/>
  <c r="K2544" i="5"/>
  <c r="K2545" i="5"/>
  <c r="K2546" i="5"/>
  <c r="K2547" i="5"/>
  <c r="K2548" i="5"/>
  <c r="K2549" i="5"/>
  <c r="K2550" i="5"/>
  <c r="K2551" i="5"/>
  <c r="K2552" i="5"/>
  <c r="K2553" i="5"/>
  <c r="K2554" i="5"/>
  <c r="K2555" i="5"/>
  <c r="K2556" i="5"/>
  <c r="K2557" i="5"/>
  <c r="K2558" i="5"/>
  <c r="K2559" i="5"/>
  <c r="K2560" i="5"/>
  <c r="K2561" i="5"/>
  <c r="K2562" i="5"/>
  <c r="K2563" i="5"/>
  <c r="K2564" i="5"/>
  <c r="K2565" i="5"/>
  <c r="K2566" i="5"/>
  <c r="K2567" i="5"/>
  <c r="K2568" i="5"/>
  <c r="K2569" i="5"/>
  <c r="K2570" i="5"/>
  <c r="K2571" i="5"/>
  <c r="K2572" i="5"/>
  <c r="K2573" i="5"/>
  <c r="K2574" i="5"/>
  <c r="K2575" i="5"/>
  <c r="K2576" i="5"/>
  <c r="K2577" i="5"/>
  <c r="K2578" i="5"/>
  <c r="K2579" i="5"/>
  <c r="K2580" i="5"/>
  <c r="K2581" i="5"/>
  <c r="K2582" i="5"/>
  <c r="K2583" i="5"/>
  <c r="K2584" i="5"/>
  <c r="K2585" i="5"/>
  <c r="K2586" i="5"/>
  <c r="K2587" i="5"/>
  <c r="K2588" i="5"/>
  <c r="K2589" i="5"/>
  <c r="K2590" i="5"/>
  <c r="K2591" i="5"/>
  <c r="K2592" i="5"/>
  <c r="K2593" i="5"/>
  <c r="K2594" i="5"/>
  <c r="K2595" i="5"/>
  <c r="K2596" i="5"/>
  <c r="K2597" i="5"/>
  <c r="K2598" i="5"/>
  <c r="K2599" i="5"/>
  <c r="K2600" i="5"/>
  <c r="K2601" i="5"/>
  <c r="K2602" i="5"/>
  <c r="K2603" i="5"/>
  <c r="K2604" i="5"/>
  <c r="K2605" i="5"/>
  <c r="K2606" i="5"/>
  <c r="K2607" i="5"/>
  <c r="K2608" i="5"/>
  <c r="K2609" i="5"/>
  <c r="K2610" i="5"/>
  <c r="K2611" i="5"/>
  <c r="K2612" i="5"/>
  <c r="K2613" i="5"/>
  <c r="K2614" i="5"/>
  <c r="K2615" i="5"/>
  <c r="K2616" i="5"/>
  <c r="K2617" i="5"/>
  <c r="K2618" i="5"/>
  <c r="K2619" i="5"/>
  <c r="K2620" i="5"/>
  <c r="K2621" i="5"/>
  <c r="K2622" i="5"/>
  <c r="K2623" i="5"/>
  <c r="K2624" i="5"/>
  <c r="K2625" i="5"/>
  <c r="K2626" i="5"/>
  <c r="K2627" i="5"/>
  <c r="K2628" i="5"/>
  <c r="K2629" i="5"/>
  <c r="K2630" i="5"/>
  <c r="K2631" i="5"/>
  <c r="K2632" i="5"/>
  <c r="K2633" i="5"/>
  <c r="K2634" i="5"/>
  <c r="K2635" i="5"/>
  <c r="K2636" i="5"/>
  <c r="K2637" i="5"/>
  <c r="K2638" i="5"/>
  <c r="K2639" i="5"/>
  <c r="K2640" i="5"/>
  <c r="K2641" i="5"/>
  <c r="K2642" i="5"/>
  <c r="K2643" i="5"/>
  <c r="K2644" i="5"/>
  <c r="K2645" i="5"/>
  <c r="K2646" i="5"/>
  <c r="K2647" i="5"/>
  <c r="K2648" i="5"/>
  <c r="K2649" i="5"/>
  <c r="K2650" i="5"/>
  <c r="K2651" i="5"/>
  <c r="K2652" i="5"/>
  <c r="K2653" i="5"/>
  <c r="K2654" i="5"/>
  <c r="K2655" i="5"/>
  <c r="K2656" i="5"/>
  <c r="K2657" i="5"/>
  <c r="K2658" i="5"/>
  <c r="K2659" i="5"/>
  <c r="K2660" i="5"/>
  <c r="K2661" i="5"/>
  <c r="K2662" i="5"/>
  <c r="K2663" i="5"/>
  <c r="K2664" i="5"/>
  <c r="K2665" i="5"/>
  <c r="K2666" i="5"/>
  <c r="K2667" i="5"/>
  <c r="K2668" i="5"/>
  <c r="K2669" i="5"/>
  <c r="K2670" i="5"/>
  <c r="K2671" i="5"/>
  <c r="K2672" i="5"/>
  <c r="K2673" i="5"/>
  <c r="K2674" i="5"/>
  <c r="K2675" i="5"/>
  <c r="K2676" i="5"/>
  <c r="K2677" i="5"/>
  <c r="K2678" i="5"/>
  <c r="K2679" i="5"/>
  <c r="K2680" i="5"/>
  <c r="K2681" i="5"/>
  <c r="K2682" i="5"/>
  <c r="K2683" i="5"/>
  <c r="K2684" i="5"/>
  <c r="K2685" i="5"/>
  <c r="K2686" i="5"/>
  <c r="K2687" i="5"/>
  <c r="K2688" i="5"/>
  <c r="K2689" i="5"/>
  <c r="K2690" i="5"/>
  <c r="K2691" i="5"/>
  <c r="K2692" i="5"/>
  <c r="K2693" i="5"/>
  <c r="K2694" i="5"/>
  <c r="K2695" i="5"/>
  <c r="K2696" i="5"/>
  <c r="K2697" i="5"/>
  <c r="K2698" i="5"/>
  <c r="K2699" i="5"/>
  <c r="K2700" i="5"/>
  <c r="K2701" i="5"/>
  <c r="K2702" i="5"/>
  <c r="K2703" i="5"/>
  <c r="K2704" i="5"/>
  <c r="K2705" i="5"/>
  <c r="K2706" i="5"/>
  <c r="K2707" i="5"/>
  <c r="K2708" i="5"/>
  <c r="K2709" i="5"/>
  <c r="K2710" i="5"/>
  <c r="K2711" i="5"/>
  <c r="K2712" i="5"/>
  <c r="K2713" i="5"/>
  <c r="K2714" i="5"/>
  <c r="K2715" i="5"/>
  <c r="K2716" i="5"/>
  <c r="K2717" i="5"/>
  <c r="K2718" i="5"/>
  <c r="K2719" i="5"/>
  <c r="K2720" i="5"/>
  <c r="K2721" i="5"/>
  <c r="K2722" i="5"/>
  <c r="K2723" i="5"/>
  <c r="K2724" i="5"/>
  <c r="K2725" i="5"/>
  <c r="K2726" i="5"/>
  <c r="K2727" i="5"/>
  <c r="K2728" i="5"/>
  <c r="K2729" i="5"/>
  <c r="K2730" i="5"/>
  <c r="K2731" i="5"/>
  <c r="K2732" i="5"/>
  <c r="K2733" i="5"/>
  <c r="K2734" i="5"/>
  <c r="K2735" i="5"/>
  <c r="K2736" i="5"/>
  <c r="K2737" i="5"/>
  <c r="K2738" i="5"/>
  <c r="K2739" i="5"/>
  <c r="K2740" i="5"/>
  <c r="K2741" i="5"/>
  <c r="K2742" i="5"/>
  <c r="K2743" i="5"/>
  <c r="K2744" i="5"/>
  <c r="K2745" i="5"/>
  <c r="K2746" i="5"/>
  <c r="K2747" i="5"/>
  <c r="K2748" i="5"/>
  <c r="K2749" i="5"/>
  <c r="K2750" i="5"/>
  <c r="K2751" i="5"/>
  <c r="K2752" i="5"/>
  <c r="K2753" i="5"/>
  <c r="K2754" i="5"/>
  <c r="K2755" i="5"/>
  <c r="K2756" i="5"/>
  <c r="K2757" i="5"/>
  <c r="K2758" i="5"/>
  <c r="K2759" i="5"/>
  <c r="K2760" i="5"/>
  <c r="K2761" i="5"/>
  <c r="K2762" i="5"/>
  <c r="K2763" i="5"/>
  <c r="K2764" i="5"/>
  <c r="K2765" i="5"/>
  <c r="K2766" i="5"/>
  <c r="K2767" i="5"/>
  <c r="K2768" i="5"/>
  <c r="K2769" i="5"/>
  <c r="K2770" i="5"/>
  <c r="K2771" i="5"/>
  <c r="K2772" i="5"/>
  <c r="K2773" i="5"/>
  <c r="K2774" i="5"/>
  <c r="K2775" i="5"/>
  <c r="K2776" i="5"/>
  <c r="K2777" i="5"/>
  <c r="K2778" i="5"/>
  <c r="K2779" i="5"/>
  <c r="K2780" i="5"/>
  <c r="K2781" i="5"/>
  <c r="K2782" i="5"/>
  <c r="K2783" i="5"/>
  <c r="K2784" i="5"/>
  <c r="K2785" i="5"/>
  <c r="K2786" i="5"/>
  <c r="K2787" i="5"/>
  <c r="K2788" i="5"/>
  <c r="K2789" i="5"/>
  <c r="K2790" i="5"/>
  <c r="K2791" i="5"/>
  <c r="K2792" i="5"/>
  <c r="K2793" i="5"/>
  <c r="K2794" i="5"/>
  <c r="K2795" i="5"/>
  <c r="K2796" i="5"/>
  <c r="K2797" i="5"/>
  <c r="K2798" i="5"/>
  <c r="K2799" i="5"/>
  <c r="K2800" i="5"/>
  <c r="K2801" i="5"/>
  <c r="K2802" i="5"/>
  <c r="K2803" i="5"/>
  <c r="K2804" i="5"/>
  <c r="K2805" i="5"/>
  <c r="K2806" i="5"/>
  <c r="K2807" i="5"/>
  <c r="K2808" i="5"/>
  <c r="K2809" i="5"/>
  <c r="K2810" i="5"/>
  <c r="K2811" i="5"/>
  <c r="K2812" i="5"/>
  <c r="K2813" i="5"/>
  <c r="K2814" i="5"/>
  <c r="K2815" i="5"/>
  <c r="K2816" i="5"/>
  <c r="K2817" i="5"/>
  <c r="K2818" i="5"/>
  <c r="K2819" i="5"/>
  <c r="K2820" i="5"/>
  <c r="K2821" i="5"/>
  <c r="K2822" i="5"/>
  <c r="K2823" i="5"/>
  <c r="K2824" i="5"/>
  <c r="K2825" i="5"/>
  <c r="K2826" i="5"/>
  <c r="K2827" i="5"/>
  <c r="K2828" i="5"/>
  <c r="K2829" i="5"/>
  <c r="K2830" i="5"/>
  <c r="K2831" i="5"/>
  <c r="K2832" i="5"/>
  <c r="K2833" i="5"/>
  <c r="K2834" i="5"/>
  <c r="K2835" i="5"/>
  <c r="K2836" i="5"/>
  <c r="K2837" i="5"/>
  <c r="K2838" i="5"/>
  <c r="K2839" i="5"/>
  <c r="K2840" i="5"/>
  <c r="K2841" i="5"/>
  <c r="K2842" i="5"/>
  <c r="K2843" i="5"/>
  <c r="K2844" i="5"/>
  <c r="K2845" i="5"/>
  <c r="K2846" i="5"/>
  <c r="K2847" i="5"/>
  <c r="K2848" i="5"/>
  <c r="K2849" i="5"/>
  <c r="K2850" i="5"/>
  <c r="K2851" i="5"/>
  <c r="K2852" i="5"/>
  <c r="K2853" i="5"/>
  <c r="K2854" i="5"/>
  <c r="K2855" i="5"/>
  <c r="K2856" i="5"/>
  <c r="K2857" i="5"/>
  <c r="K2858" i="5"/>
  <c r="K2859" i="5"/>
  <c r="K2860" i="5"/>
  <c r="K2861" i="5"/>
  <c r="K2862" i="5"/>
  <c r="K2863" i="5"/>
  <c r="K2864" i="5"/>
  <c r="K2865" i="5"/>
  <c r="K2866" i="5"/>
  <c r="K2867" i="5"/>
  <c r="K2868" i="5"/>
  <c r="K2869" i="5"/>
  <c r="K2870" i="5"/>
  <c r="K2871" i="5"/>
  <c r="K2872" i="5"/>
  <c r="K2873" i="5"/>
  <c r="K2874" i="5"/>
  <c r="K2875" i="5"/>
  <c r="K2876" i="5"/>
  <c r="K2877" i="5"/>
  <c r="K2878" i="5"/>
  <c r="K2879" i="5"/>
  <c r="K2880" i="5"/>
  <c r="K2881" i="5"/>
  <c r="K2882" i="5"/>
  <c r="K2883" i="5"/>
  <c r="K2884" i="5"/>
  <c r="K2885" i="5"/>
  <c r="K2886" i="5"/>
  <c r="K2887" i="5"/>
  <c r="K2888" i="5"/>
  <c r="K2889" i="5"/>
  <c r="K2890" i="5"/>
  <c r="K2891" i="5"/>
  <c r="K2892" i="5"/>
  <c r="K2893" i="5"/>
  <c r="K2894" i="5"/>
  <c r="K2895" i="5"/>
  <c r="K2896" i="5"/>
  <c r="K2897" i="5"/>
  <c r="K2898" i="5"/>
  <c r="K2899" i="5"/>
  <c r="K2900" i="5"/>
  <c r="K2901" i="5"/>
  <c r="K2902" i="5"/>
  <c r="K2903" i="5"/>
  <c r="K2904" i="5"/>
  <c r="K2905" i="5"/>
  <c r="K2906" i="5"/>
  <c r="K2907" i="5"/>
  <c r="K2908" i="5"/>
  <c r="K2909" i="5"/>
  <c r="K2910" i="5"/>
  <c r="K2911" i="5"/>
  <c r="K2912" i="5"/>
  <c r="K2913" i="5"/>
  <c r="K2914" i="5"/>
  <c r="K2915" i="5"/>
  <c r="K2916" i="5"/>
  <c r="K2917" i="5"/>
  <c r="K2918" i="5"/>
  <c r="K2919" i="5"/>
  <c r="K2920" i="5"/>
  <c r="K2921" i="5"/>
  <c r="K2922" i="5"/>
  <c r="K2923" i="5"/>
  <c r="K2924" i="5"/>
  <c r="K2925" i="5"/>
  <c r="K2926" i="5"/>
  <c r="K2927" i="5"/>
  <c r="K2928" i="5"/>
  <c r="K2929" i="5"/>
  <c r="K2930" i="5"/>
  <c r="K2931" i="5"/>
  <c r="K2932" i="5"/>
  <c r="K2933" i="5"/>
  <c r="K2934" i="5"/>
  <c r="K2935" i="5"/>
  <c r="K2936" i="5"/>
  <c r="K2937" i="5"/>
  <c r="K2938" i="5"/>
  <c r="K2939" i="5"/>
  <c r="K2940" i="5"/>
  <c r="K2941" i="5"/>
  <c r="K2942" i="5"/>
  <c r="K2943" i="5"/>
  <c r="K2944" i="5"/>
  <c r="K2945" i="5"/>
  <c r="K2946" i="5"/>
  <c r="K2947" i="5"/>
  <c r="K2948" i="5"/>
  <c r="K2949" i="5"/>
  <c r="K2950" i="5"/>
  <c r="K2951" i="5"/>
  <c r="K2952" i="5"/>
  <c r="K2953" i="5"/>
  <c r="K2954" i="5"/>
  <c r="K2955" i="5"/>
  <c r="K2956" i="5"/>
  <c r="K2957" i="5"/>
  <c r="K2958" i="5"/>
  <c r="K2959" i="5"/>
  <c r="K2960" i="5"/>
  <c r="K2961" i="5"/>
  <c r="K2962" i="5"/>
  <c r="K2963" i="5"/>
  <c r="K2964" i="5"/>
  <c r="K2965" i="5"/>
  <c r="K2966" i="5"/>
  <c r="K2967" i="5"/>
  <c r="K2968" i="5"/>
  <c r="K2969" i="5"/>
  <c r="K2970" i="5"/>
  <c r="K2971" i="5"/>
  <c r="K2972" i="5"/>
  <c r="K2973" i="5"/>
  <c r="K2974" i="5"/>
  <c r="K2975" i="5"/>
  <c r="K2976" i="5"/>
  <c r="K2977" i="5"/>
  <c r="K2978" i="5"/>
  <c r="K2979" i="5"/>
  <c r="K2980" i="5"/>
  <c r="K2981" i="5"/>
  <c r="K2982" i="5"/>
  <c r="K2983" i="5"/>
  <c r="K2984" i="5"/>
  <c r="K2985" i="5"/>
  <c r="K2986" i="5"/>
  <c r="K2987" i="5"/>
  <c r="K2988" i="5"/>
  <c r="K2989" i="5"/>
  <c r="K2990" i="5"/>
  <c r="K2991" i="5"/>
  <c r="K2992" i="5"/>
  <c r="K2993" i="5"/>
  <c r="K2994" i="5"/>
  <c r="K2995" i="5"/>
  <c r="K2996" i="5"/>
  <c r="K2997" i="5"/>
  <c r="K2998" i="5"/>
  <c r="K2999" i="5"/>
  <c r="K3000" i="5"/>
  <c r="K3001" i="5"/>
  <c r="K3002" i="5"/>
  <c r="K3003" i="5"/>
  <c r="K3004" i="5"/>
  <c r="K3005" i="5"/>
  <c r="K3006" i="5"/>
  <c r="K3007" i="5"/>
  <c r="K3008" i="5"/>
  <c r="K3009" i="5"/>
  <c r="K3010" i="5"/>
  <c r="K3011" i="5"/>
  <c r="K3012" i="5"/>
  <c r="K3013" i="5"/>
  <c r="K3014" i="5"/>
  <c r="K3015" i="5"/>
  <c r="K3016" i="5"/>
  <c r="K3017" i="5"/>
  <c r="K3018" i="5"/>
  <c r="K3019" i="5"/>
  <c r="K3020" i="5"/>
  <c r="K3021" i="5"/>
  <c r="K3022" i="5"/>
  <c r="K3023" i="5"/>
  <c r="K3024" i="5"/>
  <c r="K3025" i="5"/>
  <c r="K3026" i="5"/>
  <c r="K3027" i="5"/>
  <c r="K3028" i="5"/>
  <c r="K3029" i="5"/>
  <c r="K3030" i="5"/>
  <c r="K3031" i="5"/>
  <c r="K3032" i="5"/>
  <c r="K3033" i="5"/>
  <c r="K3034" i="5"/>
  <c r="K3035" i="5"/>
  <c r="K3036" i="5"/>
  <c r="K3037" i="5"/>
  <c r="K3038" i="5"/>
  <c r="K3039" i="5"/>
  <c r="K3040" i="5"/>
  <c r="K3041" i="5"/>
  <c r="K3042" i="5"/>
  <c r="K3043" i="5"/>
  <c r="K3044" i="5"/>
  <c r="K3045" i="5"/>
  <c r="K3046" i="5"/>
  <c r="K3047" i="5"/>
  <c r="K3048" i="5"/>
  <c r="K3049" i="5"/>
  <c r="K3050" i="5"/>
  <c r="K3051" i="5"/>
  <c r="K3052" i="5"/>
  <c r="K3053" i="5"/>
  <c r="K3054" i="5"/>
  <c r="K3055" i="5"/>
  <c r="K3056" i="5"/>
  <c r="K3057" i="5"/>
  <c r="K3058" i="5"/>
  <c r="K3059" i="5"/>
  <c r="K3060" i="5"/>
  <c r="K3061" i="5"/>
  <c r="K3062" i="5"/>
  <c r="K3063" i="5"/>
  <c r="K3064" i="5"/>
  <c r="K3065" i="5"/>
  <c r="K3066" i="5"/>
  <c r="K3067" i="5"/>
  <c r="K3068" i="5"/>
  <c r="K3069" i="5"/>
  <c r="K3070" i="5"/>
  <c r="K3071" i="5"/>
  <c r="K3072" i="5"/>
  <c r="K3073" i="5"/>
  <c r="K3074" i="5"/>
  <c r="K3075" i="5"/>
  <c r="K3076" i="5"/>
  <c r="K3077" i="5"/>
  <c r="K3078" i="5"/>
  <c r="K3079" i="5"/>
  <c r="K3080" i="5"/>
  <c r="K3081" i="5"/>
  <c r="K3082" i="5"/>
  <c r="K3083" i="5"/>
  <c r="K3084" i="5"/>
  <c r="K3085" i="5"/>
  <c r="K3086" i="5"/>
  <c r="K3087" i="5"/>
  <c r="K3088" i="5"/>
  <c r="K3089" i="5"/>
  <c r="K3090" i="5"/>
  <c r="K3091" i="5"/>
  <c r="K3092" i="5"/>
  <c r="K3093" i="5"/>
  <c r="K3094" i="5"/>
  <c r="K3095" i="5"/>
  <c r="K3096" i="5"/>
  <c r="K3097" i="5"/>
  <c r="K3098" i="5"/>
  <c r="K3099" i="5"/>
  <c r="K3100" i="5"/>
  <c r="K3101" i="5"/>
  <c r="K3102" i="5"/>
  <c r="K3103" i="5"/>
  <c r="K3104" i="5"/>
  <c r="K3105" i="5"/>
  <c r="K3106" i="5"/>
  <c r="K3107" i="5"/>
  <c r="K3108" i="5"/>
  <c r="K3109" i="5"/>
  <c r="K3110" i="5"/>
  <c r="K3111" i="5"/>
  <c r="K3112" i="5"/>
  <c r="K3113" i="5"/>
  <c r="K3114" i="5"/>
  <c r="K3115" i="5"/>
  <c r="K3116" i="5"/>
  <c r="K3117" i="5"/>
  <c r="K3118" i="5"/>
  <c r="K3119" i="5"/>
  <c r="K3120" i="5"/>
  <c r="K3121" i="5"/>
  <c r="K3122" i="5"/>
  <c r="K3123" i="5"/>
  <c r="K3124" i="5"/>
  <c r="K3125" i="5"/>
  <c r="K3126" i="5"/>
  <c r="K3127" i="5"/>
  <c r="K3128" i="5"/>
  <c r="K3129" i="5"/>
  <c r="K3130" i="5"/>
  <c r="K3131" i="5"/>
  <c r="K3132" i="5"/>
  <c r="K3133" i="5"/>
  <c r="K3134" i="5"/>
  <c r="K3135" i="5"/>
  <c r="K3136" i="5"/>
  <c r="K3137" i="5"/>
  <c r="K3138" i="5"/>
  <c r="K3139" i="5"/>
  <c r="K3140" i="5"/>
  <c r="K3141" i="5"/>
  <c r="K3142" i="5"/>
  <c r="K3143" i="5"/>
  <c r="K3144" i="5"/>
  <c r="K3145" i="5"/>
  <c r="K3146" i="5"/>
  <c r="K3147" i="5"/>
  <c r="K3148" i="5"/>
  <c r="K3149" i="5"/>
  <c r="K3150" i="5"/>
  <c r="K3151" i="5"/>
  <c r="K3152" i="5"/>
  <c r="K3153" i="5"/>
  <c r="K3154" i="5"/>
  <c r="K3155" i="5"/>
  <c r="K3156" i="5"/>
  <c r="K3157" i="5"/>
  <c r="K3158" i="5"/>
  <c r="K3159" i="5"/>
  <c r="K3160" i="5"/>
  <c r="K3161" i="5"/>
  <c r="K3162" i="5"/>
  <c r="K3163" i="5"/>
  <c r="K3164" i="5"/>
  <c r="K3165" i="5"/>
  <c r="K3166" i="5"/>
  <c r="K3167" i="5"/>
  <c r="K3168" i="5"/>
  <c r="K3169" i="5"/>
  <c r="K3170" i="5"/>
  <c r="K3171" i="5"/>
  <c r="K3172" i="5"/>
  <c r="K3173" i="5"/>
  <c r="K3174" i="5"/>
  <c r="K3175" i="5"/>
  <c r="K3176" i="5"/>
  <c r="K3177" i="5"/>
  <c r="K3178" i="5"/>
  <c r="K3179" i="5"/>
  <c r="K3180" i="5"/>
  <c r="K3181" i="5"/>
  <c r="K3182" i="5"/>
  <c r="K3183" i="5"/>
  <c r="K3184" i="5"/>
  <c r="K3185" i="5"/>
  <c r="K3186" i="5"/>
  <c r="K3187" i="5"/>
  <c r="K3188" i="5"/>
  <c r="K3189" i="5"/>
  <c r="K3190" i="5"/>
  <c r="K3191" i="5"/>
  <c r="K3192" i="5"/>
  <c r="K3193" i="5"/>
  <c r="K3194" i="5"/>
  <c r="K3195" i="5"/>
  <c r="K3196" i="5"/>
  <c r="K3197" i="5"/>
  <c r="K3198" i="5"/>
  <c r="K3199" i="5"/>
  <c r="K3200" i="5"/>
  <c r="K3201" i="5"/>
  <c r="K3202" i="5"/>
  <c r="K3203" i="5"/>
  <c r="K3204" i="5"/>
  <c r="K3205" i="5"/>
  <c r="K3206" i="5"/>
  <c r="K3207" i="5"/>
  <c r="K3208" i="5"/>
  <c r="K3209" i="5"/>
  <c r="K3210" i="5"/>
  <c r="K3211" i="5"/>
  <c r="K3212" i="5"/>
  <c r="K3213" i="5"/>
  <c r="K3214" i="5"/>
  <c r="K3215" i="5"/>
  <c r="K3216" i="5"/>
  <c r="K3217" i="5"/>
  <c r="K3218" i="5"/>
  <c r="K3219" i="5"/>
  <c r="K3220" i="5"/>
  <c r="K3221" i="5"/>
  <c r="K3222" i="5"/>
  <c r="K3223" i="5"/>
  <c r="K3224" i="5"/>
  <c r="K3225" i="5"/>
  <c r="K3226" i="5"/>
  <c r="K3227" i="5"/>
  <c r="K3228" i="5"/>
  <c r="K3229" i="5"/>
  <c r="K3230" i="5"/>
  <c r="K3231" i="5"/>
  <c r="K3232" i="5"/>
  <c r="K3233" i="5"/>
  <c r="K3234" i="5"/>
  <c r="K3235" i="5"/>
  <c r="K3236" i="5"/>
  <c r="K3237" i="5"/>
  <c r="K3238" i="5"/>
  <c r="K3239" i="5"/>
  <c r="K3240" i="5"/>
  <c r="K3241" i="5"/>
  <c r="K3242" i="5"/>
  <c r="K3243" i="5"/>
  <c r="K3244" i="5"/>
  <c r="K3245" i="5"/>
  <c r="K3246" i="5"/>
  <c r="K3247" i="5"/>
  <c r="K3248" i="5"/>
  <c r="K3249" i="5"/>
  <c r="K3250" i="5"/>
  <c r="K3251" i="5"/>
  <c r="K3252" i="5"/>
  <c r="K3253" i="5"/>
  <c r="K3254" i="5"/>
  <c r="K3255" i="5"/>
  <c r="K3256" i="5"/>
  <c r="K3257" i="5"/>
  <c r="K3258" i="5"/>
  <c r="K3259" i="5"/>
  <c r="K3260" i="5"/>
  <c r="K3261" i="5"/>
  <c r="K3262" i="5"/>
  <c r="K3263" i="5"/>
  <c r="K3264" i="5"/>
  <c r="K3265" i="5"/>
  <c r="K3266" i="5"/>
  <c r="K3267" i="5"/>
  <c r="K3268" i="5"/>
  <c r="K3269" i="5"/>
  <c r="K3270" i="5"/>
  <c r="K3271" i="5"/>
  <c r="K3272" i="5"/>
  <c r="K3273" i="5"/>
  <c r="K3274" i="5"/>
  <c r="K3275" i="5"/>
  <c r="K3276" i="5"/>
  <c r="K3277" i="5"/>
  <c r="K3278" i="5"/>
  <c r="K3279" i="5"/>
  <c r="K3280" i="5"/>
  <c r="K3281" i="5"/>
  <c r="K3282" i="5"/>
  <c r="K3283" i="5"/>
  <c r="K3284" i="5"/>
  <c r="K3285" i="5"/>
  <c r="K3286" i="5"/>
  <c r="K3287" i="5"/>
  <c r="K3288" i="5"/>
  <c r="K3289" i="5"/>
  <c r="K3290" i="5"/>
  <c r="K3291" i="5"/>
  <c r="K3292" i="5"/>
  <c r="K3293" i="5"/>
  <c r="K3294" i="5"/>
  <c r="K3295" i="5"/>
  <c r="K3296" i="5"/>
  <c r="K3297" i="5"/>
  <c r="K3298" i="5"/>
  <c r="K3299" i="5"/>
  <c r="K3300" i="5"/>
  <c r="K3301" i="5"/>
  <c r="K3302" i="5"/>
  <c r="K3303" i="5"/>
  <c r="K3304" i="5"/>
  <c r="K3305" i="5"/>
  <c r="K3306" i="5"/>
  <c r="K3307" i="5"/>
  <c r="K3308" i="5"/>
  <c r="K3309" i="5"/>
  <c r="K3310" i="5"/>
  <c r="K3311" i="5"/>
  <c r="K3312" i="5"/>
  <c r="K3313" i="5"/>
  <c r="K3314" i="5"/>
  <c r="K3315" i="5"/>
  <c r="K3316" i="5"/>
  <c r="K3317" i="5"/>
  <c r="K3318" i="5"/>
  <c r="K3319" i="5"/>
  <c r="K3320" i="5"/>
  <c r="K3321" i="5"/>
  <c r="K3322" i="5"/>
  <c r="K3323" i="5"/>
  <c r="K3324" i="5"/>
  <c r="K3325" i="5"/>
  <c r="K3326" i="5"/>
  <c r="K3327" i="5"/>
  <c r="K3328" i="5"/>
  <c r="K3329" i="5"/>
  <c r="K3330" i="5"/>
  <c r="K3331" i="5"/>
  <c r="K3332" i="5"/>
  <c r="K3333" i="5"/>
  <c r="K3334" i="5"/>
  <c r="K3335" i="5"/>
  <c r="K3336" i="5"/>
  <c r="K3337" i="5"/>
  <c r="K3338" i="5"/>
  <c r="K3339" i="5"/>
  <c r="K3340" i="5"/>
  <c r="K3341" i="5"/>
  <c r="K3342" i="5"/>
  <c r="K3343" i="5"/>
  <c r="K3344" i="5"/>
  <c r="K3345" i="5"/>
  <c r="K3346" i="5"/>
  <c r="K3347" i="5"/>
  <c r="K3348" i="5"/>
  <c r="K3349" i="5"/>
  <c r="K3350" i="5"/>
  <c r="K3351" i="5"/>
  <c r="K3352" i="5"/>
  <c r="K3353" i="5"/>
  <c r="K3354" i="5"/>
  <c r="K3355" i="5"/>
  <c r="K3356" i="5"/>
  <c r="K3357" i="5"/>
  <c r="K3358" i="5"/>
  <c r="K3359" i="5"/>
  <c r="K3360" i="5"/>
  <c r="K3361" i="5"/>
  <c r="K3362" i="5"/>
  <c r="K3363" i="5"/>
  <c r="K3364" i="5"/>
  <c r="K3365" i="5"/>
  <c r="K3366" i="5"/>
  <c r="K3367" i="5"/>
  <c r="K3368" i="5"/>
  <c r="K3369" i="5"/>
  <c r="K3370" i="5"/>
  <c r="K3371" i="5"/>
  <c r="K3372" i="5"/>
  <c r="K3373" i="5"/>
  <c r="K3374" i="5"/>
  <c r="K3375" i="5"/>
  <c r="K3376" i="5"/>
  <c r="K3377" i="5"/>
  <c r="K3378" i="5"/>
  <c r="K3379" i="5"/>
  <c r="K3380" i="5"/>
  <c r="K3381" i="5"/>
  <c r="K3382" i="5"/>
  <c r="K3383" i="5"/>
  <c r="K3384" i="5"/>
  <c r="K3385" i="5"/>
  <c r="K3386" i="5"/>
  <c r="K3387" i="5"/>
  <c r="K3388" i="5"/>
  <c r="K3389" i="5"/>
  <c r="K3390" i="5"/>
  <c r="K3391" i="5"/>
  <c r="K3392" i="5"/>
  <c r="K3393" i="5"/>
  <c r="K3394" i="5"/>
  <c r="K3395" i="5"/>
  <c r="K3396" i="5"/>
  <c r="K3397" i="5"/>
  <c r="K3398" i="5"/>
  <c r="K3399" i="5"/>
  <c r="K3400" i="5"/>
  <c r="K3401" i="5"/>
  <c r="K3402" i="5"/>
  <c r="K3403" i="5"/>
  <c r="K3404" i="5"/>
  <c r="K3405" i="5"/>
  <c r="K3406" i="5"/>
  <c r="K3407" i="5"/>
  <c r="K3408" i="5"/>
  <c r="K3409" i="5"/>
  <c r="K3410" i="5"/>
  <c r="K3411" i="5"/>
  <c r="K3412" i="5"/>
  <c r="K3413" i="5"/>
  <c r="K3414" i="5"/>
  <c r="K3415" i="5"/>
  <c r="K3416" i="5"/>
  <c r="K3417" i="5"/>
  <c r="K3418" i="5"/>
  <c r="K3419" i="5"/>
  <c r="K3420" i="5"/>
  <c r="K3421" i="5"/>
  <c r="K3422" i="5"/>
  <c r="K3423" i="5"/>
  <c r="K3424" i="5"/>
  <c r="K3425" i="5"/>
  <c r="K3426" i="5"/>
  <c r="K3427" i="5"/>
  <c r="K3428" i="5"/>
  <c r="K3429" i="5"/>
  <c r="K3430" i="5"/>
  <c r="K3431" i="5"/>
  <c r="K3432" i="5"/>
  <c r="K3433" i="5"/>
  <c r="K3434" i="5"/>
  <c r="K3435" i="5"/>
  <c r="K3436" i="5"/>
  <c r="K3437" i="5"/>
  <c r="K3438" i="5"/>
  <c r="K3439" i="5"/>
  <c r="K3440" i="5"/>
  <c r="K3441" i="5"/>
  <c r="K3442" i="5"/>
  <c r="K3443" i="5"/>
  <c r="K3444" i="5"/>
  <c r="K3445" i="5"/>
  <c r="K3446" i="5"/>
  <c r="K3447" i="5"/>
  <c r="K3448" i="5"/>
  <c r="K3449" i="5"/>
  <c r="K3450" i="5"/>
  <c r="K3451" i="5"/>
  <c r="K3452" i="5"/>
  <c r="K3453" i="5"/>
  <c r="K3454" i="5"/>
  <c r="K3455" i="5"/>
  <c r="K3456" i="5"/>
  <c r="K3457" i="5"/>
  <c r="K3458" i="5"/>
  <c r="K3459" i="5"/>
  <c r="K3460" i="5"/>
  <c r="K3461" i="5"/>
  <c r="K3462" i="5"/>
  <c r="K3463" i="5"/>
  <c r="K3464" i="5"/>
  <c r="K3465" i="5"/>
  <c r="K3466" i="5"/>
  <c r="K3467" i="5"/>
  <c r="K3468" i="5"/>
  <c r="K3469" i="5"/>
  <c r="K3470" i="5"/>
  <c r="K3471" i="5"/>
  <c r="K3472" i="5"/>
  <c r="K3473" i="5"/>
  <c r="K3474" i="5"/>
  <c r="K3475" i="5"/>
  <c r="K3476" i="5"/>
  <c r="K3477" i="5"/>
  <c r="K3478" i="5"/>
  <c r="K3479" i="5"/>
  <c r="K3480" i="5"/>
  <c r="K3481" i="5"/>
  <c r="K3482" i="5"/>
  <c r="K3483" i="5"/>
  <c r="K3484" i="5"/>
  <c r="K3485" i="5"/>
  <c r="K3486" i="5"/>
  <c r="K3487" i="5"/>
  <c r="K3488" i="5"/>
  <c r="K3489" i="5"/>
  <c r="K3490" i="5"/>
  <c r="K3491" i="5"/>
  <c r="K3492" i="5"/>
  <c r="K3493" i="5"/>
  <c r="K3494" i="5"/>
  <c r="K3495" i="5"/>
  <c r="K3496" i="5"/>
  <c r="K3497" i="5"/>
  <c r="K3498" i="5"/>
  <c r="K3499" i="5"/>
  <c r="K3500" i="5"/>
  <c r="K3501" i="5"/>
  <c r="K3502" i="5"/>
  <c r="K3503" i="5"/>
  <c r="K3504" i="5"/>
  <c r="K3505" i="5"/>
  <c r="K3506" i="5"/>
  <c r="K3507" i="5"/>
  <c r="K3508" i="5"/>
  <c r="K3509" i="5"/>
  <c r="K3510" i="5"/>
  <c r="K3511" i="5"/>
  <c r="K3512" i="5"/>
  <c r="K3513" i="5"/>
  <c r="K3514" i="5"/>
  <c r="K3515" i="5"/>
  <c r="K3516" i="5"/>
  <c r="K3517" i="5"/>
  <c r="K3518" i="5"/>
  <c r="K3519" i="5"/>
  <c r="K3520" i="5"/>
  <c r="K3521" i="5"/>
  <c r="K3522" i="5"/>
  <c r="K3523" i="5"/>
  <c r="K3524" i="5"/>
  <c r="K3525" i="5"/>
  <c r="K3526" i="5"/>
  <c r="K3527" i="5"/>
  <c r="K3528" i="5"/>
  <c r="K3529" i="5"/>
  <c r="K3530" i="5"/>
  <c r="K3531" i="5"/>
  <c r="K3532" i="5"/>
  <c r="K3533" i="5"/>
  <c r="K3534" i="5"/>
  <c r="K3535" i="5"/>
  <c r="K3536" i="5"/>
  <c r="K3537" i="5"/>
  <c r="K3538" i="5"/>
  <c r="K3539" i="5"/>
  <c r="K3540" i="5"/>
  <c r="K3541" i="5"/>
  <c r="K3542" i="5"/>
  <c r="K3543" i="5"/>
  <c r="K3544" i="5"/>
  <c r="K3545" i="5"/>
  <c r="K3546" i="5"/>
  <c r="K3547" i="5"/>
  <c r="K3548" i="5"/>
  <c r="K3549" i="5"/>
  <c r="K3550" i="5"/>
  <c r="K3551" i="5"/>
  <c r="K3552" i="5"/>
  <c r="K3553" i="5"/>
  <c r="K3554" i="5"/>
  <c r="K3555" i="5"/>
  <c r="K3556" i="5"/>
  <c r="K3557" i="5"/>
  <c r="K3558" i="5"/>
  <c r="K3559" i="5"/>
  <c r="K3560" i="5"/>
  <c r="K3561" i="5"/>
  <c r="K3562" i="5"/>
  <c r="K3563" i="5"/>
  <c r="K3564" i="5"/>
  <c r="K3565" i="5"/>
  <c r="K3566" i="5"/>
  <c r="K3567" i="5"/>
  <c r="K3568" i="5"/>
  <c r="K3569" i="5"/>
  <c r="K3570" i="5"/>
  <c r="K3571" i="5"/>
  <c r="K3572" i="5"/>
  <c r="K3573" i="5"/>
  <c r="K3574" i="5"/>
  <c r="K3575" i="5"/>
  <c r="K3576" i="5"/>
  <c r="K3577" i="5"/>
  <c r="K3578" i="5"/>
  <c r="K3579" i="5"/>
  <c r="K3580" i="5"/>
  <c r="K3581" i="5"/>
  <c r="K3582" i="5"/>
  <c r="K3583" i="5"/>
  <c r="K3584" i="5"/>
  <c r="K3585" i="5"/>
  <c r="K3586" i="5"/>
  <c r="K3587" i="5"/>
  <c r="K3588" i="5"/>
  <c r="K3589" i="5"/>
  <c r="K3590" i="5"/>
  <c r="K3591" i="5"/>
  <c r="K3592" i="5"/>
  <c r="K3593" i="5"/>
  <c r="K3594" i="5"/>
  <c r="K3595" i="5"/>
  <c r="K3596" i="5"/>
  <c r="K3597" i="5"/>
  <c r="K3598" i="5"/>
  <c r="K3599" i="5"/>
  <c r="K3600" i="5"/>
  <c r="K3601" i="5"/>
  <c r="K3602" i="5"/>
  <c r="K3603" i="5"/>
  <c r="K3604" i="5"/>
  <c r="K3605" i="5"/>
  <c r="K3606" i="5"/>
  <c r="K3607" i="5"/>
  <c r="K3608" i="5"/>
  <c r="K3609" i="5"/>
  <c r="K3610" i="5"/>
  <c r="K3611" i="5"/>
  <c r="K3612" i="5"/>
  <c r="K3613" i="5"/>
  <c r="K3614" i="5"/>
  <c r="K3615" i="5"/>
  <c r="K3616" i="5"/>
  <c r="K3617" i="5"/>
  <c r="K3618" i="5"/>
  <c r="K3619" i="5"/>
  <c r="K3620" i="5"/>
  <c r="K3621" i="5"/>
  <c r="K3622" i="5"/>
  <c r="K3623" i="5"/>
  <c r="K3624" i="5"/>
  <c r="K3625" i="5"/>
  <c r="K3626" i="5"/>
  <c r="K3627" i="5"/>
  <c r="K3628" i="5"/>
  <c r="K3629" i="5"/>
  <c r="K3630" i="5"/>
  <c r="K3631" i="5"/>
  <c r="K3632" i="5"/>
  <c r="K3633" i="5"/>
  <c r="K3634" i="5"/>
  <c r="K3635" i="5"/>
  <c r="K3636" i="5"/>
  <c r="K3637" i="5"/>
  <c r="K3638" i="5"/>
  <c r="K3639" i="5"/>
  <c r="K3640" i="5"/>
  <c r="K3641" i="5"/>
  <c r="K3642" i="5"/>
  <c r="K3643" i="5"/>
  <c r="K3644" i="5"/>
  <c r="K3645" i="5"/>
  <c r="K3646" i="5"/>
  <c r="K3647" i="5"/>
  <c r="K3648" i="5"/>
  <c r="K3649" i="5"/>
  <c r="K3650" i="5"/>
  <c r="K3651" i="5"/>
  <c r="K3652" i="5"/>
  <c r="K3653" i="5"/>
  <c r="K3654" i="5"/>
  <c r="K3655" i="5"/>
  <c r="K3656" i="5"/>
  <c r="K3657" i="5"/>
  <c r="K3658" i="5"/>
  <c r="K3659" i="5"/>
  <c r="K3660" i="5"/>
  <c r="K3661" i="5"/>
  <c r="K3662" i="5"/>
  <c r="K3663" i="5"/>
  <c r="K3664" i="5"/>
  <c r="K3665" i="5"/>
  <c r="K3666" i="5"/>
  <c r="K3667" i="5"/>
  <c r="K3668" i="5"/>
  <c r="K3669" i="5"/>
  <c r="K3670" i="5"/>
  <c r="K3671" i="5"/>
  <c r="K3672" i="5"/>
  <c r="K3673" i="5"/>
  <c r="K3674" i="5"/>
  <c r="K3675" i="5"/>
  <c r="K3676" i="5"/>
  <c r="K3677" i="5"/>
  <c r="K3678" i="5"/>
  <c r="K3679" i="5"/>
  <c r="K3680" i="5"/>
  <c r="K3681" i="5"/>
  <c r="K3682" i="5"/>
  <c r="K3683" i="5"/>
  <c r="K3684" i="5"/>
  <c r="K3685" i="5"/>
  <c r="K3686" i="5"/>
  <c r="K3687" i="5"/>
  <c r="K3688" i="5"/>
  <c r="K3689" i="5"/>
  <c r="K3690" i="5"/>
  <c r="K3691" i="5"/>
  <c r="K3692" i="5"/>
  <c r="K3693" i="5"/>
  <c r="K3694" i="5"/>
  <c r="K3695" i="5"/>
  <c r="K3696" i="5"/>
  <c r="K3697" i="5"/>
  <c r="K3698" i="5"/>
  <c r="K3699" i="5"/>
  <c r="K3700" i="5"/>
  <c r="K3701" i="5"/>
  <c r="K3702" i="5"/>
  <c r="K3703" i="5"/>
  <c r="K3704" i="5"/>
  <c r="K3705" i="5"/>
  <c r="K3706" i="5"/>
  <c r="K3707" i="5"/>
  <c r="K3708" i="5"/>
  <c r="K3709" i="5"/>
  <c r="K3710" i="5"/>
  <c r="K3711" i="5"/>
  <c r="K3712" i="5"/>
  <c r="K3713" i="5"/>
  <c r="K3714" i="5"/>
  <c r="K3715" i="5"/>
  <c r="K3716" i="5"/>
  <c r="K3717" i="5"/>
  <c r="K3718" i="5"/>
  <c r="K3719" i="5"/>
  <c r="K3720" i="5"/>
  <c r="K3721" i="5"/>
  <c r="K3722" i="5"/>
  <c r="K3723" i="5"/>
  <c r="K3724" i="5"/>
  <c r="K3725" i="5"/>
  <c r="K3726" i="5"/>
  <c r="K3727" i="5"/>
  <c r="K3728" i="5"/>
  <c r="K3729" i="5"/>
  <c r="K3730" i="5"/>
  <c r="K3731" i="5"/>
  <c r="K3732" i="5"/>
  <c r="K3733" i="5"/>
  <c r="K3734" i="5"/>
  <c r="K3735" i="5"/>
  <c r="K3736" i="5"/>
  <c r="K3737" i="5"/>
  <c r="K3738" i="5"/>
  <c r="K3739" i="5"/>
  <c r="K3740" i="5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1002" i="5"/>
  <c r="L1003" i="5"/>
  <c r="L1004" i="5"/>
  <c r="L1005" i="5"/>
  <c r="L1006" i="5"/>
  <c r="L1007" i="5"/>
  <c r="L1008" i="5"/>
  <c r="L1009" i="5"/>
  <c r="L1010" i="5"/>
  <c r="L1011" i="5"/>
  <c r="L1012" i="5"/>
  <c r="L1013" i="5"/>
  <c r="L1014" i="5"/>
  <c r="L1015" i="5"/>
  <c r="L1016" i="5"/>
  <c r="L1017" i="5"/>
  <c r="L1018" i="5"/>
  <c r="L1019" i="5"/>
  <c r="L1020" i="5"/>
  <c r="L1021" i="5"/>
  <c r="L1022" i="5"/>
  <c r="L1023" i="5"/>
  <c r="L1024" i="5"/>
  <c r="L1025" i="5"/>
  <c r="L1026" i="5"/>
  <c r="L1027" i="5"/>
  <c r="L1028" i="5"/>
  <c r="L1029" i="5"/>
  <c r="L1030" i="5"/>
  <c r="L1031" i="5"/>
  <c r="L1032" i="5"/>
  <c r="L1033" i="5"/>
  <c r="L1034" i="5"/>
  <c r="L1035" i="5"/>
  <c r="L1036" i="5"/>
  <c r="L1037" i="5"/>
  <c r="L1038" i="5"/>
  <c r="L1039" i="5"/>
  <c r="L1040" i="5"/>
  <c r="L1041" i="5"/>
  <c r="L1042" i="5"/>
  <c r="L1043" i="5"/>
  <c r="L1044" i="5"/>
  <c r="L1045" i="5"/>
  <c r="L1046" i="5"/>
  <c r="L1047" i="5"/>
  <c r="L1048" i="5"/>
  <c r="L1049" i="5"/>
  <c r="L1050" i="5"/>
  <c r="L1051" i="5"/>
  <c r="L1052" i="5"/>
  <c r="L1053" i="5"/>
  <c r="L1054" i="5"/>
  <c r="L1055" i="5"/>
  <c r="L1056" i="5"/>
  <c r="L1057" i="5"/>
  <c r="L1058" i="5"/>
  <c r="L1059" i="5"/>
  <c r="L1060" i="5"/>
  <c r="L1061" i="5"/>
  <c r="L1062" i="5"/>
  <c r="L1063" i="5"/>
  <c r="L1064" i="5"/>
  <c r="L1065" i="5"/>
  <c r="L1066" i="5"/>
  <c r="L1067" i="5"/>
  <c r="L1068" i="5"/>
  <c r="L1069" i="5"/>
  <c r="L1070" i="5"/>
  <c r="L1071" i="5"/>
  <c r="L1072" i="5"/>
  <c r="L1073" i="5"/>
  <c r="L1074" i="5"/>
  <c r="L1075" i="5"/>
  <c r="L1076" i="5"/>
  <c r="L1077" i="5"/>
  <c r="L1078" i="5"/>
  <c r="L1079" i="5"/>
  <c r="L1080" i="5"/>
  <c r="L1081" i="5"/>
  <c r="L1082" i="5"/>
  <c r="L1083" i="5"/>
  <c r="L1084" i="5"/>
  <c r="L1085" i="5"/>
  <c r="L1086" i="5"/>
  <c r="L1087" i="5"/>
  <c r="L1088" i="5"/>
  <c r="L1089" i="5"/>
  <c r="L1090" i="5"/>
  <c r="L1091" i="5"/>
  <c r="L1092" i="5"/>
  <c r="L1093" i="5"/>
  <c r="L1094" i="5"/>
  <c r="L1095" i="5"/>
  <c r="L1096" i="5"/>
  <c r="L1097" i="5"/>
  <c r="L1098" i="5"/>
  <c r="L1099" i="5"/>
  <c r="L1100" i="5"/>
  <c r="L1101" i="5"/>
  <c r="L1102" i="5"/>
  <c r="L1103" i="5"/>
  <c r="L1104" i="5"/>
  <c r="L1105" i="5"/>
  <c r="L1106" i="5"/>
  <c r="L1107" i="5"/>
  <c r="L1108" i="5"/>
  <c r="L1109" i="5"/>
  <c r="L1110" i="5"/>
  <c r="L1111" i="5"/>
  <c r="L1112" i="5"/>
  <c r="L1113" i="5"/>
  <c r="L1114" i="5"/>
  <c r="L1115" i="5"/>
  <c r="L1116" i="5"/>
  <c r="L1117" i="5"/>
  <c r="L1118" i="5"/>
  <c r="L1119" i="5"/>
  <c r="L1120" i="5"/>
  <c r="L1121" i="5"/>
  <c r="L1122" i="5"/>
  <c r="L1123" i="5"/>
  <c r="L1124" i="5"/>
  <c r="L1125" i="5"/>
  <c r="L1126" i="5"/>
  <c r="L1127" i="5"/>
  <c r="L1128" i="5"/>
  <c r="L1129" i="5"/>
  <c r="L1130" i="5"/>
  <c r="L1131" i="5"/>
  <c r="L1132" i="5"/>
  <c r="L1133" i="5"/>
  <c r="L1134" i="5"/>
  <c r="L1135" i="5"/>
  <c r="L1136" i="5"/>
  <c r="L1137" i="5"/>
  <c r="L1138" i="5"/>
  <c r="L1139" i="5"/>
  <c r="L1140" i="5"/>
  <c r="L1141" i="5"/>
  <c r="L1142" i="5"/>
  <c r="L1143" i="5"/>
  <c r="L1144" i="5"/>
  <c r="L1145" i="5"/>
  <c r="L1146" i="5"/>
  <c r="L1147" i="5"/>
  <c r="L1148" i="5"/>
  <c r="L1149" i="5"/>
  <c r="L1150" i="5"/>
  <c r="L1151" i="5"/>
  <c r="L1152" i="5"/>
  <c r="L1153" i="5"/>
  <c r="L1154" i="5"/>
  <c r="L1155" i="5"/>
  <c r="L1156" i="5"/>
  <c r="L1157" i="5"/>
  <c r="L1158" i="5"/>
  <c r="L1159" i="5"/>
  <c r="L1160" i="5"/>
  <c r="L1161" i="5"/>
  <c r="L1162" i="5"/>
  <c r="L1163" i="5"/>
  <c r="L1164" i="5"/>
  <c r="L1165" i="5"/>
  <c r="L1166" i="5"/>
  <c r="L1167" i="5"/>
  <c r="L1168" i="5"/>
  <c r="L1169" i="5"/>
  <c r="L1170" i="5"/>
  <c r="L1171" i="5"/>
  <c r="L1172" i="5"/>
  <c r="L1173" i="5"/>
  <c r="L1174" i="5"/>
  <c r="L1175" i="5"/>
  <c r="L1176" i="5"/>
  <c r="L1177" i="5"/>
  <c r="L1178" i="5"/>
  <c r="L1179" i="5"/>
  <c r="L1180" i="5"/>
  <c r="L1181" i="5"/>
  <c r="L1182" i="5"/>
  <c r="L1183" i="5"/>
  <c r="L1184" i="5"/>
  <c r="L1185" i="5"/>
  <c r="L1186" i="5"/>
  <c r="L1187" i="5"/>
  <c r="L1188" i="5"/>
  <c r="L1189" i="5"/>
  <c r="L1190" i="5"/>
  <c r="L1191" i="5"/>
  <c r="L1192" i="5"/>
  <c r="L1193" i="5"/>
  <c r="L1194" i="5"/>
  <c r="L1195" i="5"/>
  <c r="L1196" i="5"/>
  <c r="L1197" i="5"/>
  <c r="L1198" i="5"/>
  <c r="L1199" i="5"/>
  <c r="L1200" i="5"/>
  <c r="L1201" i="5"/>
  <c r="L1202" i="5"/>
  <c r="L1203" i="5"/>
  <c r="L1204" i="5"/>
  <c r="L1205" i="5"/>
  <c r="L1206" i="5"/>
  <c r="L1207" i="5"/>
  <c r="L1208" i="5"/>
  <c r="L1209" i="5"/>
  <c r="L1210" i="5"/>
  <c r="L1211" i="5"/>
  <c r="L1212" i="5"/>
  <c r="L1213" i="5"/>
  <c r="L1214" i="5"/>
  <c r="L1215" i="5"/>
  <c r="L1216" i="5"/>
  <c r="L1217" i="5"/>
  <c r="L1218" i="5"/>
  <c r="L1219" i="5"/>
  <c r="L1220" i="5"/>
  <c r="L1221" i="5"/>
  <c r="L1222" i="5"/>
  <c r="L1223" i="5"/>
  <c r="L1224" i="5"/>
  <c r="L1225" i="5"/>
  <c r="L1226" i="5"/>
  <c r="L1227" i="5"/>
  <c r="L1228" i="5"/>
  <c r="L1229" i="5"/>
  <c r="L1230" i="5"/>
  <c r="L1231" i="5"/>
  <c r="L1232" i="5"/>
  <c r="L1233" i="5"/>
  <c r="L1234" i="5"/>
  <c r="L1235" i="5"/>
  <c r="L1236" i="5"/>
  <c r="L1237" i="5"/>
  <c r="L1238" i="5"/>
  <c r="L1239" i="5"/>
  <c r="L1240" i="5"/>
  <c r="L1241" i="5"/>
  <c r="L1242" i="5"/>
  <c r="L1243" i="5"/>
  <c r="L1244" i="5"/>
  <c r="L1245" i="5"/>
  <c r="L1246" i="5"/>
  <c r="L1247" i="5"/>
  <c r="L1248" i="5"/>
  <c r="L1249" i="5"/>
  <c r="L1250" i="5"/>
  <c r="L1251" i="5"/>
  <c r="L1252" i="5"/>
  <c r="L1253" i="5"/>
  <c r="L1254" i="5"/>
  <c r="L1255" i="5"/>
  <c r="L1256" i="5"/>
  <c r="L1257" i="5"/>
  <c r="L1258" i="5"/>
  <c r="L1259" i="5"/>
  <c r="L1260" i="5"/>
  <c r="L1261" i="5"/>
  <c r="L1262" i="5"/>
  <c r="L1263" i="5"/>
  <c r="L1264" i="5"/>
  <c r="L1265" i="5"/>
  <c r="L1266" i="5"/>
  <c r="L1267" i="5"/>
  <c r="L1268" i="5"/>
  <c r="L1269" i="5"/>
  <c r="L1270" i="5"/>
  <c r="L1271" i="5"/>
  <c r="L1272" i="5"/>
  <c r="L1273" i="5"/>
  <c r="L1274" i="5"/>
  <c r="L1275" i="5"/>
  <c r="L1276" i="5"/>
  <c r="L1277" i="5"/>
  <c r="L1278" i="5"/>
  <c r="L1279" i="5"/>
  <c r="L1280" i="5"/>
  <c r="L1281" i="5"/>
  <c r="L1282" i="5"/>
  <c r="L1283" i="5"/>
  <c r="L1284" i="5"/>
  <c r="L1285" i="5"/>
  <c r="L1286" i="5"/>
  <c r="L1287" i="5"/>
  <c r="L1288" i="5"/>
  <c r="L1289" i="5"/>
  <c r="L1290" i="5"/>
  <c r="L1291" i="5"/>
  <c r="L1292" i="5"/>
  <c r="L1293" i="5"/>
  <c r="L1294" i="5"/>
  <c r="L1295" i="5"/>
  <c r="L1296" i="5"/>
  <c r="L1297" i="5"/>
  <c r="L1298" i="5"/>
  <c r="L1299" i="5"/>
  <c r="L1300" i="5"/>
  <c r="L1301" i="5"/>
  <c r="L1302" i="5"/>
  <c r="L1303" i="5"/>
  <c r="L1304" i="5"/>
  <c r="L1305" i="5"/>
  <c r="L1306" i="5"/>
  <c r="L1307" i="5"/>
  <c r="L1308" i="5"/>
  <c r="L1309" i="5"/>
  <c r="L1310" i="5"/>
  <c r="L1311" i="5"/>
  <c r="L1312" i="5"/>
  <c r="L1313" i="5"/>
  <c r="L1314" i="5"/>
  <c r="L1315" i="5"/>
  <c r="L1316" i="5"/>
  <c r="L1317" i="5"/>
  <c r="L1318" i="5"/>
  <c r="L1319" i="5"/>
  <c r="L1320" i="5"/>
  <c r="L1321" i="5"/>
  <c r="L1322" i="5"/>
  <c r="L1323" i="5"/>
  <c r="L1324" i="5"/>
  <c r="L1325" i="5"/>
  <c r="L1326" i="5"/>
  <c r="L1327" i="5"/>
  <c r="L1328" i="5"/>
  <c r="L1329" i="5"/>
  <c r="L1330" i="5"/>
  <c r="L1331" i="5"/>
  <c r="L1332" i="5"/>
  <c r="L1333" i="5"/>
  <c r="L1334" i="5"/>
  <c r="L1335" i="5"/>
  <c r="L1336" i="5"/>
  <c r="L1337" i="5"/>
  <c r="L1338" i="5"/>
  <c r="L1339" i="5"/>
  <c r="L1340" i="5"/>
  <c r="L1341" i="5"/>
  <c r="L1342" i="5"/>
  <c r="L1343" i="5"/>
  <c r="L1344" i="5"/>
  <c r="L1345" i="5"/>
  <c r="L1346" i="5"/>
  <c r="L1347" i="5"/>
  <c r="L1348" i="5"/>
  <c r="L1349" i="5"/>
  <c r="L1350" i="5"/>
  <c r="L1351" i="5"/>
  <c r="L1352" i="5"/>
  <c r="L1353" i="5"/>
  <c r="L1354" i="5"/>
  <c r="L1355" i="5"/>
  <c r="L1356" i="5"/>
  <c r="L1357" i="5"/>
  <c r="L1358" i="5"/>
  <c r="L1359" i="5"/>
  <c r="L1360" i="5"/>
  <c r="L1361" i="5"/>
  <c r="L1362" i="5"/>
  <c r="L1363" i="5"/>
  <c r="L1364" i="5"/>
  <c r="L1365" i="5"/>
  <c r="L1366" i="5"/>
  <c r="L1367" i="5"/>
  <c r="L1368" i="5"/>
  <c r="L1369" i="5"/>
  <c r="L1370" i="5"/>
  <c r="L1371" i="5"/>
  <c r="L1372" i="5"/>
  <c r="L1373" i="5"/>
  <c r="L1374" i="5"/>
  <c r="L1375" i="5"/>
  <c r="L1376" i="5"/>
  <c r="L1377" i="5"/>
  <c r="L1378" i="5"/>
  <c r="L1379" i="5"/>
  <c r="L1380" i="5"/>
  <c r="L1381" i="5"/>
  <c r="L1382" i="5"/>
  <c r="L1383" i="5"/>
  <c r="L1384" i="5"/>
  <c r="L1385" i="5"/>
  <c r="L1386" i="5"/>
  <c r="L1387" i="5"/>
  <c r="L1388" i="5"/>
  <c r="L1389" i="5"/>
  <c r="L1390" i="5"/>
  <c r="L1391" i="5"/>
  <c r="L1392" i="5"/>
  <c r="L1393" i="5"/>
  <c r="L1394" i="5"/>
  <c r="L1395" i="5"/>
  <c r="L1396" i="5"/>
  <c r="L1397" i="5"/>
  <c r="L1398" i="5"/>
  <c r="L1399" i="5"/>
  <c r="L1400" i="5"/>
  <c r="L1401" i="5"/>
  <c r="L1402" i="5"/>
  <c r="L1403" i="5"/>
  <c r="L1404" i="5"/>
  <c r="L1405" i="5"/>
  <c r="L1406" i="5"/>
  <c r="L1407" i="5"/>
  <c r="L1408" i="5"/>
  <c r="L1409" i="5"/>
  <c r="L1410" i="5"/>
  <c r="L1411" i="5"/>
  <c r="L1412" i="5"/>
  <c r="L1413" i="5"/>
  <c r="L1414" i="5"/>
  <c r="L1415" i="5"/>
  <c r="L1416" i="5"/>
  <c r="L1417" i="5"/>
  <c r="L1418" i="5"/>
  <c r="L1419" i="5"/>
  <c r="L1420" i="5"/>
  <c r="L1421" i="5"/>
  <c r="L1422" i="5"/>
  <c r="L1423" i="5"/>
  <c r="L1424" i="5"/>
  <c r="L1425" i="5"/>
  <c r="L1426" i="5"/>
  <c r="L1427" i="5"/>
  <c r="L1428" i="5"/>
  <c r="L1429" i="5"/>
  <c r="L1430" i="5"/>
  <c r="L1431" i="5"/>
  <c r="L1432" i="5"/>
  <c r="L1433" i="5"/>
  <c r="L1434" i="5"/>
  <c r="L1435" i="5"/>
  <c r="L1436" i="5"/>
  <c r="L1437" i="5"/>
  <c r="L1438" i="5"/>
  <c r="L1439" i="5"/>
  <c r="L1440" i="5"/>
  <c r="L1441" i="5"/>
  <c r="L1442" i="5"/>
  <c r="L1443" i="5"/>
  <c r="L1444" i="5"/>
  <c r="L1445" i="5"/>
  <c r="L1446" i="5"/>
  <c r="L1447" i="5"/>
  <c r="L1448" i="5"/>
  <c r="L1449" i="5"/>
  <c r="L1450" i="5"/>
  <c r="L1451" i="5"/>
  <c r="L1452" i="5"/>
  <c r="L1453" i="5"/>
  <c r="L1454" i="5"/>
  <c r="L1455" i="5"/>
  <c r="L1456" i="5"/>
  <c r="L1457" i="5"/>
  <c r="L1458" i="5"/>
  <c r="L1459" i="5"/>
  <c r="L1460" i="5"/>
  <c r="L1461" i="5"/>
  <c r="L1462" i="5"/>
  <c r="L1463" i="5"/>
  <c r="L1464" i="5"/>
  <c r="L1465" i="5"/>
  <c r="L1466" i="5"/>
  <c r="L1467" i="5"/>
  <c r="L1468" i="5"/>
  <c r="L1469" i="5"/>
  <c r="L1470" i="5"/>
  <c r="L1471" i="5"/>
  <c r="L1472" i="5"/>
  <c r="L1473" i="5"/>
  <c r="L1474" i="5"/>
  <c r="L1475" i="5"/>
  <c r="L1476" i="5"/>
  <c r="L1477" i="5"/>
  <c r="L1478" i="5"/>
  <c r="L1479" i="5"/>
  <c r="L1480" i="5"/>
  <c r="L1481" i="5"/>
  <c r="L1482" i="5"/>
  <c r="L1483" i="5"/>
  <c r="L1484" i="5"/>
  <c r="L1485" i="5"/>
  <c r="L1486" i="5"/>
  <c r="L1487" i="5"/>
  <c r="L1488" i="5"/>
  <c r="L1489" i="5"/>
  <c r="L1490" i="5"/>
  <c r="L1491" i="5"/>
  <c r="L1492" i="5"/>
  <c r="L1493" i="5"/>
  <c r="L1494" i="5"/>
  <c r="L1495" i="5"/>
  <c r="L1496" i="5"/>
  <c r="L1497" i="5"/>
  <c r="L1498" i="5"/>
  <c r="L1499" i="5"/>
  <c r="L1500" i="5"/>
  <c r="L1501" i="5"/>
  <c r="L1502" i="5"/>
  <c r="L1503" i="5"/>
  <c r="L1504" i="5"/>
  <c r="L1505" i="5"/>
  <c r="L1506" i="5"/>
  <c r="L1507" i="5"/>
  <c r="L1508" i="5"/>
  <c r="L1509" i="5"/>
  <c r="L1510" i="5"/>
  <c r="L1511" i="5"/>
  <c r="L1512" i="5"/>
  <c r="L1513" i="5"/>
  <c r="L1514" i="5"/>
  <c r="L1515" i="5"/>
  <c r="L1516" i="5"/>
  <c r="L1517" i="5"/>
  <c r="L1518" i="5"/>
  <c r="L1519" i="5"/>
  <c r="L1520" i="5"/>
  <c r="L1521" i="5"/>
  <c r="L1522" i="5"/>
  <c r="L1523" i="5"/>
  <c r="L1524" i="5"/>
  <c r="L1525" i="5"/>
  <c r="L1526" i="5"/>
  <c r="L1527" i="5"/>
  <c r="L1528" i="5"/>
  <c r="L1529" i="5"/>
  <c r="L1530" i="5"/>
  <c r="L1531" i="5"/>
  <c r="L1532" i="5"/>
  <c r="L1533" i="5"/>
  <c r="L1534" i="5"/>
  <c r="L1535" i="5"/>
  <c r="L1536" i="5"/>
  <c r="L1537" i="5"/>
  <c r="L1538" i="5"/>
  <c r="L1539" i="5"/>
  <c r="L1540" i="5"/>
  <c r="L1541" i="5"/>
  <c r="L1542" i="5"/>
  <c r="L1543" i="5"/>
  <c r="L1544" i="5"/>
  <c r="L1545" i="5"/>
  <c r="L1546" i="5"/>
  <c r="L1547" i="5"/>
  <c r="L1548" i="5"/>
  <c r="L1549" i="5"/>
  <c r="L1550" i="5"/>
  <c r="L1551" i="5"/>
  <c r="L1552" i="5"/>
  <c r="L1553" i="5"/>
  <c r="L1554" i="5"/>
  <c r="L1555" i="5"/>
  <c r="L1556" i="5"/>
  <c r="L1557" i="5"/>
  <c r="L1558" i="5"/>
  <c r="L1559" i="5"/>
  <c r="L1560" i="5"/>
  <c r="L1561" i="5"/>
  <c r="L1562" i="5"/>
  <c r="L1563" i="5"/>
  <c r="L1564" i="5"/>
  <c r="L1565" i="5"/>
  <c r="L1566" i="5"/>
  <c r="L1567" i="5"/>
  <c r="L1568" i="5"/>
  <c r="L1569" i="5"/>
  <c r="L1570" i="5"/>
  <c r="L1571" i="5"/>
  <c r="L1572" i="5"/>
  <c r="L1573" i="5"/>
  <c r="L1574" i="5"/>
  <c r="L1575" i="5"/>
  <c r="L1576" i="5"/>
  <c r="L1577" i="5"/>
  <c r="L1578" i="5"/>
  <c r="L1579" i="5"/>
  <c r="L1580" i="5"/>
  <c r="L1581" i="5"/>
  <c r="L1582" i="5"/>
  <c r="L1583" i="5"/>
  <c r="L1584" i="5"/>
  <c r="L1585" i="5"/>
  <c r="L1586" i="5"/>
  <c r="L1587" i="5"/>
  <c r="L1588" i="5"/>
  <c r="L1589" i="5"/>
  <c r="L1590" i="5"/>
  <c r="L1591" i="5"/>
  <c r="L1592" i="5"/>
  <c r="L1593" i="5"/>
  <c r="L1594" i="5"/>
  <c r="L1595" i="5"/>
  <c r="L1596" i="5"/>
  <c r="L1597" i="5"/>
  <c r="L1598" i="5"/>
  <c r="L1599" i="5"/>
  <c r="L1600" i="5"/>
  <c r="L1601" i="5"/>
  <c r="L1602" i="5"/>
  <c r="L1603" i="5"/>
  <c r="L1604" i="5"/>
  <c r="L1605" i="5"/>
  <c r="L1606" i="5"/>
  <c r="L1607" i="5"/>
  <c r="L1608" i="5"/>
  <c r="L1609" i="5"/>
  <c r="L1610" i="5"/>
  <c r="L1611" i="5"/>
  <c r="L1612" i="5"/>
  <c r="L1613" i="5"/>
  <c r="L1614" i="5"/>
  <c r="L1615" i="5"/>
  <c r="L1616" i="5"/>
  <c r="L1617" i="5"/>
  <c r="L1618" i="5"/>
  <c r="L1619" i="5"/>
  <c r="L1620" i="5"/>
  <c r="L1621" i="5"/>
  <c r="L1622" i="5"/>
  <c r="L1623" i="5"/>
  <c r="L1624" i="5"/>
  <c r="L1625" i="5"/>
  <c r="L1626" i="5"/>
  <c r="L1627" i="5"/>
  <c r="L1628" i="5"/>
  <c r="L1629" i="5"/>
  <c r="L1630" i="5"/>
  <c r="L1631" i="5"/>
  <c r="L1632" i="5"/>
  <c r="L1633" i="5"/>
  <c r="L1634" i="5"/>
  <c r="L1635" i="5"/>
  <c r="L1636" i="5"/>
  <c r="L1637" i="5"/>
  <c r="L1638" i="5"/>
  <c r="L1639" i="5"/>
  <c r="L1640" i="5"/>
  <c r="L1641" i="5"/>
  <c r="L1642" i="5"/>
  <c r="L1643" i="5"/>
  <c r="L1644" i="5"/>
  <c r="L1645" i="5"/>
  <c r="L1646" i="5"/>
  <c r="L1647" i="5"/>
  <c r="L1648" i="5"/>
  <c r="L1649" i="5"/>
  <c r="L1650" i="5"/>
  <c r="L1651" i="5"/>
  <c r="L1652" i="5"/>
  <c r="L1653" i="5"/>
  <c r="L1654" i="5"/>
  <c r="L1655" i="5"/>
  <c r="L1656" i="5"/>
  <c r="L1657" i="5"/>
  <c r="L1658" i="5"/>
  <c r="L1659" i="5"/>
  <c r="L1660" i="5"/>
  <c r="L1661" i="5"/>
  <c r="L1662" i="5"/>
  <c r="L1663" i="5"/>
  <c r="L1664" i="5"/>
  <c r="L1665" i="5"/>
  <c r="L1666" i="5"/>
  <c r="L1667" i="5"/>
  <c r="L1668" i="5"/>
  <c r="L1669" i="5"/>
  <c r="L1670" i="5"/>
  <c r="L1671" i="5"/>
  <c r="L1672" i="5"/>
  <c r="L1673" i="5"/>
  <c r="L1674" i="5"/>
  <c r="L1675" i="5"/>
  <c r="L1676" i="5"/>
  <c r="L1677" i="5"/>
  <c r="L1678" i="5"/>
  <c r="L1679" i="5"/>
  <c r="L1680" i="5"/>
  <c r="L1681" i="5"/>
  <c r="L1682" i="5"/>
  <c r="L1683" i="5"/>
  <c r="L1684" i="5"/>
  <c r="L1685" i="5"/>
  <c r="L1686" i="5"/>
  <c r="L1687" i="5"/>
  <c r="L1688" i="5"/>
  <c r="L1689" i="5"/>
  <c r="L1690" i="5"/>
  <c r="L1691" i="5"/>
  <c r="L1692" i="5"/>
  <c r="L1693" i="5"/>
  <c r="L1694" i="5"/>
  <c r="L1695" i="5"/>
  <c r="L1696" i="5"/>
  <c r="L1697" i="5"/>
  <c r="L1698" i="5"/>
  <c r="L1699" i="5"/>
  <c r="L1700" i="5"/>
  <c r="L1701" i="5"/>
  <c r="L1702" i="5"/>
  <c r="L1703" i="5"/>
  <c r="L1704" i="5"/>
  <c r="L1705" i="5"/>
  <c r="L1706" i="5"/>
  <c r="L1707" i="5"/>
  <c r="L1708" i="5"/>
  <c r="L1709" i="5"/>
  <c r="L1710" i="5"/>
  <c r="L1711" i="5"/>
  <c r="L1712" i="5"/>
  <c r="L1713" i="5"/>
  <c r="L1714" i="5"/>
  <c r="L1715" i="5"/>
  <c r="L1716" i="5"/>
  <c r="L1717" i="5"/>
  <c r="L1718" i="5"/>
  <c r="L1719" i="5"/>
  <c r="L1720" i="5"/>
  <c r="L1721" i="5"/>
  <c r="L1722" i="5"/>
  <c r="L1723" i="5"/>
  <c r="L1724" i="5"/>
  <c r="L1725" i="5"/>
  <c r="L1726" i="5"/>
  <c r="L1727" i="5"/>
  <c r="L1728" i="5"/>
  <c r="L1729" i="5"/>
  <c r="L1730" i="5"/>
  <c r="L1731" i="5"/>
  <c r="L1732" i="5"/>
  <c r="L1733" i="5"/>
  <c r="L1734" i="5"/>
  <c r="L1735" i="5"/>
  <c r="L1736" i="5"/>
  <c r="L1737" i="5"/>
  <c r="L1738" i="5"/>
  <c r="L1739" i="5"/>
  <c r="L1740" i="5"/>
  <c r="L1741" i="5"/>
  <c r="L1742" i="5"/>
  <c r="L1743" i="5"/>
  <c r="L1744" i="5"/>
  <c r="L1745" i="5"/>
  <c r="L1746" i="5"/>
  <c r="L1747" i="5"/>
  <c r="L1748" i="5"/>
  <c r="L1749" i="5"/>
  <c r="L1750" i="5"/>
  <c r="L1751" i="5"/>
  <c r="L1752" i="5"/>
  <c r="L1753" i="5"/>
  <c r="L1754" i="5"/>
  <c r="L1755" i="5"/>
  <c r="L1756" i="5"/>
  <c r="L1757" i="5"/>
  <c r="L1758" i="5"/>
  <c r="L1759" i="5"/>
  <c r="L1760" i="5"/>
  <c r="L1761" i="5"/>
  <c r="L1762" i="5"/>
  <c r="L1763" i="5"/>
  <c r="L1764" i="5"/>
  <c r="L1765" i="5"/>
  <c r="L1766" i="5"/>
  <c r="L1767" i="5"/>
  <c r="L1768" i="5"/>
  <c r="L1769" i="5"/>
  <c r="L1770" i="5"/>
  <c r="L1771" i="5"/>
  <c r="L1772" i="5"/>
  <c r="L1773" i="5"/>
  <c r="L1774" i="5"/>
  <c r="L1775" i="5"/>
  <c r="L1776" i="5"/>
  <c r="L1777" i="5"/>
  <c r="L1778" i="5"/>
  <c r="L1779" i="5"/>
  <c r="L1780" i="5"/>
  <c r="L1781" i="5"/>
  <c r="L1782" i="5"/>
  <c r="L1783" i="5"/>
  <c r="L1784" i="5"/>
  <c r="L1785" i="5"/>
  <c r="L1786" i="5"/>
  <c r="L1787" i="5"/>
  <c r="L1788" i="5"/>
  <c r="L1789" i="5"/>
  <c r="L1790" i="5"/>
  <c r="L1791" i="5"/>
  <c r="L1792" i="5"/>
  <c r="L1793" i="5"/>
  <c r="L1794" i="5"/>
  <c r="L1795" i="5"/>
  <c r="L1796" i="5"/>
  <c r="L1797" i="5"/>
  <c r="L1798" i="5"/>
  <c r="L1799" i="5"/>
  <c r="L1800" i="5"/>
  <c r="L1801" i="5"/>
  <c r="L1802" i="5"/>
  <c r="L1803" i="5"/>
  <c r="L1804" i="5"/>
  <c r="L1805" i="5"/>
  <c r="L1806" i="5"/>
  <c r="L1807" i="5"/>
  <c r="L1808" i="5"/>
  <c r="L1809" i="5"/>
  <c r="L1810" i="5"/>
  <c r="L1811" i="5"/>
  <c r="L1812" i="5"/>
  <c r="L1813" i="5"/>
  <c r="L1814" i="5"/>
  <c r="L1815" i="5"/>
  <c r="L1816" i="5"/>
  <c r="L1817" i="5"/>
  <c r="L1818" i="5"/>
  <c r="L1819" i="5"/>
  <c r="L1820" i="5"/>
  <c r="L1821" i="5"/>
  <c r="L1822" i="5"/>
  <c r="L1823" i="5"/>
  <c r="L1824" i="5"/>
  <c r="L1825" i="5"/>
  <c r="L1826" i="5"/>
  <c r="L1827" i="5"/>
  <c r="L1828" i="5"/>
  <c r="L1829" i="5"/>
  <c r="L1830" i="5"/>
  <c r="L1831" i="5"/>
  <c r="L1832" i="5"/>
  <c r="L1833" i="5"/>
  <c r="L1834" i="5"/>
  <c r="L1835" i="5"/>
  <c r="L1836" i="5"/>
  <c r="L1837" i="5"/>
  <c r="L1838" i="5"/>
  <c r="L1839" i="5"/>
  <c r="L1840" i="5"/>
  <c r="L1841" i="5"/>
  <c r="L1842" i="5"/>
  <c r="L1843" i="5"/>
  <c r="L1844" i="5"/>
  <c r="L1845" i="5"/>
  <c r="L1846" i="5"/>
  <c r="L1847" i="5"/>
  <c r="L1848" i="5"/>
  <c r="L1849" i="5"/>
  <c r="L1850" i="5"/>
  <c r="L1851" i="5"/>
  <c r="L1852" i="5"/>
  <c r="L1853" i="5"/>
  <c r="L1854" i="5"/>
  <c r="L1855" i="5"/>
  <c r="L1856" i="5"/>
  <c r="L1857" i="5"/>
  <c r="L1858" i="5"/>
  <c r="L1859" i="5"/>
  <c r="L1860" i="5"/>
  <c r="L1861" i="5"/>
  <c r="L1862" i="5"/>
  <c r="L1863" i="5"/>
  <c r="L1864" i="5"/>
  <c r="L1865" i="5"/>
  <c r="L1866" i="5"/>
  <c r="L1867" i="5"/>
  <c r="L1868" i="5"/>
  <c r="L1869" i="5"/>
  <c r="L1870" i="5"/>
  <c r="L1871" i="5"/>
  <c r="L1872" i="5"/>
  <c r="L1873" i="5"/>
  <c r="L1874" i="5"/>
  <c r="L1875" i="5"/>
  <c r="L1876" i="5"/>
  <c r="L1877" i="5"/>
  <c r="L1878" i="5"/>
  <c r="L1879" i="5"/>
  <c r="L1880" i="5"/>
  <c r="L1881" i="5"/>
  <c r="L1882" i="5"/>
  <c r="L1883" i="5"/>
  <c r="L1884" i="5"/>
  <c r="L1885" i="5"/>
  <c r="L1886" i="5"/>
  <c r="L1887" i="5"/>
  <c r="L1888" i="5"/>
  <c r="L1889" i="5"/>
  <c r="L1890" i="5"/>
  <c r="L1891" i="5"/>
  <c r="L1892" i="5"/>
  <c r="L1893" i="5"/>
  <c r="L1894" i="5"/>
  <c r="L1895" i="5"/>
  <c r="L1896" i="5"/>
  <c r="L1897" i="5"/>
  <c r="L1898" i="5"/>
  <c r="L1899" i="5"/>
  <c r="L1900" i="5"/>
  <c r="L1901" i="5"/>
  <c r="L1902" i="5"/>
  <c r="L1903" i="5"/>
  <c r="L1904" i="5"/>
  <c r="L1905" i="5"/>
  <c r="L1906" i="5"/>
  <c r="L1907" i="5"/>
  <c r="L1908" i="5"/>
  <c r="L1909" i="5"/>
  <c r="L1910" i="5"/>
  <c r="L1911" i="5"/>
  <c r="L1912" i="5"/>
  <c r="L1913" i="5"/>
  <c r="L1914" i="5"/>
  <c r="L1915" i="5"/>
  <c r="L1916" i="5"/>
  <c r="L1917" i="5"/>
  <c r="L1918" i="5"/>
  <c r="L1919" i="5"/>
  <c r="L1920" i="5"/>
  <c r="L1921" i="5"/>
  <c r="L1922" i="5"/>
  <c r="L1923" i="5"/>
  <c r="L1924" i="5"/>
  <c r="L1925" i="5"/>
  <c r="L1926" i="5"/>
  <c r="L1927" i="5"/>
  <c r="L1928" i="5"/>
  <c r="L1929" i="5"/>
  <c r="L1930" i="5"/>
  <c r="L1931" i="5"/>
  <c r="L1932" i="5"/>
  <c r="L1933" i="5"/>
  <c r="L1934" i="5"/>
  <c r="L1935" i="5"/>
  <c r="L1936" i="5"/>
  <c r="L1937" i="5"/>
  <c r="L1938" i="5"/>
  <c r="L1939" i="5"/>
  <c r="L1940" i="5"/>
  <c r="L1941" i="5"/>
  <c r="L1942" i="5"/>
  <c r="L1943" i="5"/>
  <c r="L1944" i="5"/>
  <c r="L1945" i="5"/>
  <c r="L1946" i="5"/>
  <c r="L1947" i="5"/>
  <c r="L1948" i="5"/>
  <c r="L1949" i="5"/>
  <c r="L1950" i="5"/>
  <c r="L1951" i="5"/>
  <c r="L1952" i="5"/>
  <c r="L1953" i="5"/>
  <c r="L1954" i="5"/>
  <c r="L1955" i="5"/>
  <c r="L1956" i="5"/>
  <c r="L1957" i="5"/>
  <c r="L1958" i="5"/>
  <c r="L1959" i="5"/>
  <c r="L1960" i="5"/>
  <c r="L1961" i="5"/>
  <c r="L1962" i="5"/>
  <c r="L1963" i="5"/>
  <c r="L1964" i="5"/>
  <c r="L1965" i="5"/>
  <c r="L1966" i="5"/>
  <c r="L1967" i="5"/>
  <c r="L1968" i="5"/>
  <c r="L1969" i="5"/>
  <c r="L1970" i="5"/>
  <c r="L1971" i="5"/>
  <c r="L1972" i="5"/>
  <c r="L1973" i="5"/>
  <c r="L1974" i="5"/>
  <c r="L1975" i="5"/>
  <c r="L1976" i="5"/>
  <c r="L1977" i="5"/>
  <c r="L1978" i="5"/>
  <c r="L1979" i="5"/>
  <c r="L1980" i="5"/>
  <c r="L1981" i="5"/>
  <c r="L1982" i="5"/>
  <c r="L1983" i="5"/>
  <c r="L1984" i="5"/>
  <c r="L1985" i="5"/>
  <c r="L1986" i="5"/>
  <c r="L1987" i="5"/>
  <c r="L1988" i="5"/>
  <c r="L1989" i="5"/>
  <c r="L1990" i="5"/>
  <c r="L1991" i="5"/>
  <c r="L1992" i="5"/>
  <c r="L1993" i="5"/>
  <c r="L1994" i="5"/>
  <c r="L1995" i="5"/>
  <c r="L1996" i="5"/>
  <c r="L1997" i="5"/>
  <c r="L1998" i="5"/>
  <c r="L1999" i="5"/>
  <c r="L2000" i="5"/>
  <c r="L2001" i="5"/>
  <c r="L2002" i="5"/>
  <c r="L2003" i="5"/>
  <c r="L2004" i="5"/>
  <c r="L2005" i="5"/>
  <c r="L2006" i="5"/>
  <c r="L2007" i="5"/>
  <c r="L2008" i="5"/>
  <c r="L2009" i="5"/>
  <c r="L2010" i="5"/>
  <c r="L2011" i="5"/>
  <c r="L2012" i="5"/>
  <c r="L2013" i="5"/>
  <c r="L2014" i="5"/>
  <c r="L2015" i="5"/>
  <c r="L2016" i="5"/>
  <c r="L2017" i="5"/>
  <c r="L2018" i="5"/>
  <c r="L2019" i="5"/>
  <c r="L2020" i="5"/>
  <c r="L2021" i="5"/>
  <c r="L2022" i="5"/>
  <c r="L2023" i="5"/>
  <c r="L2024" i="5"/>
  <c r="L2025" i="5"/>
  <c r="L2026" i="5"/>
  <c r="L2027" i="5"/>
  <c r="L2028" i="5"/>
  <c r="L2029" i="5"/>
  <c r="L2030" i="5"/>
  <c r="L2031" i="5"/>
  <c r="L2032" i="5"/>
  <c r="L2033" i="5"/>
  <c r="L2034" i="5"/>
  <c r="L2035" i="5"/>
  <c r="L2036" i="5"/>
  <c r="L2037" i="5"/>
  <c r="L2038" i="5"/>
  <c r="L2039" i="5"/>
  <c r="L2040" i="5"/>
  <c r="L2041" i="5"/>
  <c r="L2042" i="5"/>
  <c r="L2043" i="5"/>
  <c r="L2044" i="5"/>
  <c r="L2045" i="5"/>
  <c r="L2046" i="5"/>
  <c r="L2047" i="5"/>
  <c r="L2048" i="5"/>
  <c r="L2049" i="5"/>
  <c r="L2050" i="5"/>
  <c r="L2051" i="5"/>
  <c r="L2052" i="5"/>
  <c r="L2053" i="5"/>
  <c r="L2054" i="5"/>
  <c r="L2055" i="5"/>
  <c r="L2056" i="5"/>
  <c r="L2057" i="5"/>
  <c r="L2058" i="5"/>
  <c r="L2059" i="5"/>
  <c r="L2060" i="5"/>
  <c r="L2061" i="5"/>
  <c r="L2062" i="5"/>
  <c r="L2063" i="5"/>
  <c r="L2064" i="5"/>
  <c r="L2065" i="5"/>
  <c r="L2066" i="5"/>
  <c r="L2067" i="5"/>
  <c r="L2068" i="5"/>
  <c r="L2069" i="5"/>
  <c r="L2070" i="5"/>
  <c r="L2071" i="5"/>
  <c r="L2072" i="5"/>
  <c r="L2073" i="5"/>
  <c r="L2074" i="5"/>
  <c r="L2075" i="5"/>
  <c r="L2076" i="5"/>
  <c r="L2077" i="5"/>
  <c r="L2078" i="5"/>
  <c r="L2079" i="5"/>
  <c r="L2080" i="5"/>
  <c r="L2081" i="5"/>
  <c r="L2082" i="5"/>
  <c r="L2083" i="5"/>
  <c r="L2084" i="5"/>
  <c r="L2085" i="5"/>
  <c r="L2086" i="5"/>
  <c r="L2087" i="5"/>
  <c r="L2088" i="5"/>
  <c r="L2089" i="5"/>
  <c r="L2090" i="5"/>
  <c r="L2091" i="5"/>
  <c r="L2092" i="5"/>
  <c r="L2093" i="5"/>
  <c r="L2094" i="5"/>
  <c r="L2095" i="5"/>
  <c r="L2096" i="5"/>
  <c r="L2097" i="5"/>
  <c r="L2098" i="5"/>
  <c r="L2099" i="5"/>
  <c r="L2100" i="5"/>
  <c r="L2101" i="5"/>
  <c r="L2102" i="5"/>
  <c r="L2103" i="5"/>
  <c r="L2104" i="5"/>
  <c r="L2105" i="5"/>
  <c r="L2106" i="5"/>
  <c r="L2107" i="5"/>
  <c r="L2108" i="5"/>
  <c r="L2109" i="5"/>
  <c r="L2110" i="5"/>
  <c r="L2111" i="5"/>
  <c r="L2112" i="5"/>
  <c r="L2113" i="5"/>
  <c r="L2114" i="5"/>
  <c r="L2115" i="5"/>
  <c r="L2116" i="5"/>
  <c r="L2117" i="5"/>
  <c r="L2118" i="5"/>
  <c r="L2119" i="5"/>
  <c r="L2120" i="5"/>
  <c r="L2121" i="5"/>
  <c r="L2122" i="5"/>
  <c r="L2123" i="5"/>
  <c r="L2124" i="5"/>
  <c r="L2125" i="5"/>
  <c r="L2126" i="5"/>
  <c r="L2127" i="5"/>
  <c r="L2128" i="5"/>
  <c r="L2129" i="5"/>
  <c r="L2130" i="5"/>
  <c r="L2131" i="5"/>
  <c r="L2132" i="5"/>
  <c r="L2133" i="5"/>
  <c r="L2134" i="5"/>
  <c r="L2135" i="5"/>
  <c r="L2136" i="5"/>
  <c r="L2137" i="5"/>
  <c r="L2138" i="5"/>
  <c r="L2139" i="5"/>
  <c r="L2140" i="5"/>
  <c r="L2141" i="5"/>
  <c r="L2142" i="5"/>
  <c r="L2143" i="5"/>
  <c r="L2144" i="5"/>
  <c r="L2145" i="5"/>
  <c r="L2146" i="5"/>
  <c r="L2147" i="5"/>
  <c r="L2148" i="5"/>
  <c r="L2149" i="5"/>
  <c r="L2150" i="5"/>
  <c r="L2151" i="5"/>
  <c r="L2152" i="5"/>
  <c r="L2153" i="5"/>
  <c r="L2154" i="5"/>
  <c r="L2155" i="5"/>
  <c r="L2156" i="5"/>
  <c r="L2157" i="5"/>
  <c r="L2158" i="5"/>
  <c r="L2159" i="5"/>
  <c r="L2160" i="5"/>
  <c r="L2161" i="5"/>
  <c r="L2162" i="5"/>
  <c r="L2163" i="5"/>
  <c r="L2164" i="5"/>
  <c r="L2165" i="5"/>
  <c r="L2166" i="5"/>
  <c r="L2167" i="5"/>
  <c r="L2168" i="5"/>
  <c r="L2169" i="5"/>
  <c r="L2170" i="5"/>
  <c r="L2171" i="5"/>
  <c r="L2172" i="5"/>
  <c r="L2173" i="5"/>
  <c r="L2174" i="5"/>
  <c r="L2175" i="5"/>
  <c r="L2176" i="5"/>
  <c r="L2177" i="5"/>
  <c r="L2178" i="5"/>
  <c r="L2179" i="5"/>
  <c r="L2180" i="5"/>
  <c r="L2181" i="5"/>
  <c r="L2182" i="5"/>
  <c r="L2183" i="5"/>
  <c r="L2184" i="5"/>
  <c r="L2185" i="5"/>
  <c r="L2186" i="5"/>
  <c r="L2187" i="5"/>
  <c r="L2188" i="5"/>
  <c r="L2189" i="5"/>
  <c r="L2190" i="5"/>
  <c r="L2191" i="5"/>
  <c r="L2192" i="5"/>
  <c r="L2193" i="5"/>
  <c r="L2194" i="5"/>
  <c r="L2195" i="5"/>
  <c r="L2196" i="5"/>
  <c r="L2197" i="5"/>
  <c r="L2198" i="5"/>
  <c r="L2199" i="5"/>
  <c r="L2200" i="5"/>
  <c r="L2201" i="5"/>
  <c r="L2202" i="5"/>
  <c r="L2203" i="5"/>
  <c r="L2204" i="5"/>
  <c r="L2205" i="5"/>
  <c r="L2206" i="5"/>
  <c r="L2207" i="5"/>
  <c r="L2208" i="5"/>
  <c r="L2209" i="5"/>
  <c r="L2210" i="5"/>
  <c r="L2211" i="5"/>
  <c r="L2212" i="5"/>
  <c r="L2213" i="5"/>
  <c r="L2214" i="5"/>
  <c r="L2215" i="5"/>
  <c r="L2216" i="5"/>
  <c r="L2217" i="5"/>
  <c r="L2218" i="5"/>
  <c r="L2219" i="5"/>
  <c r="L2220" i="5"/>
  <c r="L2221" i="5"/>
  <c r="L2222" i="5"/>
  <c r="L2223" i="5"/>
  <c r="L2224" i="5"/>
  <c r="L2225" i="5"/>
  <c r="L2226" i="5"/>
  <c r="L2227" i="5"/>
  <c r="L2228" i="5"/>
  <c r="L2229" i="5"/>
  <c r="L2230" i="5"/>
  <c r="L2231" i="5"/>
  <c r="L2232" i="5"/>
  <c r="L2233" i="5"/>
  <c r="L2234" i="5"/>
  <c r="L2235" i="5"/>
  <c r="L2236" i="5"/>
  <c r="L2237" i="5"/>
  <c r="L2238" i="5"/>
  <c r="L2239" i="5"/>
  <c r="L2240" i="5"/>
  <c r="L2241" i="5"/>
  <c r="L2242" i="5"/>
  <c r="L2243" i="5"/>
  <c r="L2244" i="5"/>
  <c r="L2245" i="5"/>
  <c r="L2246" i="5"/>
  <c r="L2247" i="5"/>
  <c r="L2248" i="5"/>
  <c r="L2249" i="5"/>
  <c r="L2250" i="5"/>
  <c r="L2251" i="5"/>
  <c r="L2252" i="5"/>
  <c r="L2253" i="5"/>
  <c r="L2254" i="5"/>
  <c r="L2255" i="5"/>
  <c r="L2256" i="5"/>
  <c r="L2257" i="5"/>
  <c r="L2258" i="5"/>
  <c r="L2259" i="5"/>
  <c r="L2260" i="5"/>
  <c r="L2261" i="5"/>
  <c r="L2262" i="5"/>
  <c r="L2263" i="5"/>
  <c r="L2264" i="5"/>
  <c r="L2265" i="5"/>
  <c r="L2266" i="5"/>
  <c r="L2267" i="5"/>
  <c r="L2268" i="5"/>
  <c r="L2269" i="5"/>
  <c r="L2270" i="5"/>
  <c r="L2271" i="5"/>
  <c r="L2272" i="5"/>
  <c r="L2273" i="5"/>
  <c r="L2274" i="5"/>
  <c r="L2275" i="5"/>
  <c r="L2276" i="5"/>
  <c r="L2277" i="5"/>
  <c r="L2278" i="5"/>
  <c r="L2279" i="5"/>
  <c r="L2280" i="5"/>
  <c r="L2281" i="5"/>
  <c r="L2282" i="5"/>
  <c r="L2283" i="5"/>
  <c r="L2284" i="5"/>
  <c r="L2285" i="5"/>
  <c r="L2286" i="5"/>
  <c r="L2287" i="5"/>
  <c r="L2288" i="5"/>
  <c r="L2289" i="5"/>
  <c r="L2290" i="5"/>
  <c r="L2291" i="5"/>
  <c r="L2292" i="5"/>
  <c r="L2293" i="5"/>
  <c r="L2294" i="5"/>
  <c r="L2295" i="5"/>
  <c r="L2296" i="5"/>
  <c r="L2297" i="5"/>
  <c r="L2298" i="5"/>
  <c r="L2299" i="5"/>
  <c r="L2300" i="5"/>
  <c r="L2301" i="5"/>
  <c r="L2302" i="5"/>
  <c r="L2303" i="5"/>
  <c r="L2304" i="5"/>
  <c r="L2305" i="5"/>
  <c r="L2306" i="5"/>
  <c r="L2307" i="5"/>
  <c r="L2308" i="5"/>
  <c r="L2309" i="5"/>
  <c r="L2310" i="5"/>
  <c r="L2311" i="5"/>
  <c r="L2312" i="5"/>
  <c r="L2313" i="5"/>
  <c r="L2314" i="5"/>
  <c r="L2315" i="5"/>
  <c r="L2316" i="5"/>
  <c r="L2317" i="5"/>
  <c r="L2318" i="5"/>
  <c r="L2319" i="5"/>
  <c r="L2320" i="5"/>
  <c r="L2321" i="5"/>
  <c r="L2322" i="5"/>
  <c r="L2323" i="5"/>
  <c r="L2324" i="5"/>
  <c r="L2325" i="5"/>
  <c r="L2326" i="5"/>
  <c r="L2327" i="5"/>
  <c r="L2328" i="5"/>
  <c r="L2329" i="5"/>
  <c r="L2330" i="5"/>
  <c r="L2331" i="5"/>
  <c r="L2332" i="5"/>
  <c r="L2333" i="5"/>
  <c r="L2334" i="5"/>
  <c r="L2335" i="5"/>
  <c r="L2336" i="5"/>
  <c r="L2337" i="5"/>
  <c r="L2338" i="5"/>
  <c r="L2339" i="5"/>
  <c r="L2340" i="5"/>
  <c r="L2341" i="5"/>
  <c r="L2342" i="5"/>
  <c r="L2343" i="5"/>
  <c r="L2344" i="5"/>
  <c r="L2345" i="5"/>
  <c r="L2346" i="5"/>
  <c r="L2347" i="5"/>
  <c r="L2348" i="5"/>
  <c r="L2349" i="5"/>
  <c r="L2350" i="5"/>
  <c r="L2351" i="5"/>
  <c r="L2352" i="5"/>
  <c r="L2353" i="5"/>
  <c r="L2354" i="5"/>
  <c r="L2355" i="5"/>
  <c r="L2356" i="5"/>
  <c r="L2357" i="5"/>
  <c r="L2358" i="5"/>
  <c r="L2359" i="5"/>
  <c r="L2360" i="5"/>
  <c r="L2361" i="5"/>
  <c r="L2362" i="5"/>
  <c r="L2363" i="5"/>
  <c r="L2364" i="5"/>
  <c r="L2365" i="5"/>
  <c r="L2366" i="5"/>
  <c r="L2367" i="5"/>
  <c r="L2368" i="5"/>
  <c r="L2369" i="5"/>
  <c r="L2370" i="5"/>
  <c r="L2371" i="5"/>
  <c r="L2372" i="5"/>
  <c r="L2373" i="5"/>
  <c r="L2374" i="5"/>
  <c r="L2375" i="5"/>
  <c r="L2376" i="5"/>
  <c r="L2377" i="5"/>
  <c r="L2378" i="5"/>
  <c r="L2379" i="5"/>
  <c r="L2380" i="5"/>
  <c r="L2381" i="5"/>
  <c r="L2382" i="5"/>
  <c r="L2383" i="5"/>
  <c r="L2384" i="5"/>
  <c r="L2385" i="5"/>
  <c r="L2386" i="5"/>
  <c r="L2387" i="5"/>
  <c r="L2388" i="5"/>
  <c r="L2389" i="5"/>
  <c r="L2390" i="5"/>
  <c r="L2391" i="5"/>
  <c r="L2392" i="5"/>
  <c r="L2393" i="5"/>
  <c r="L2394" i="5"/>
  <c r="L2395" i="5"/>
  <c r="L2396" i="5"/>
  <c r="L2397" i="5"/>
  <c r="L2398" i="5"/>
  <c r="L2399" i="5"/>
  <c r="L2400" i="5"/>
  <c r="L2401" i="5"/>
  <c r="L2402" i="5"/>
  <c r="L2403" i="5"/>
  <c r="L2404" i="5"/>
  <c r="L2405" i="5"/>
  <c r="L2406" i="5"/>
  <c r="L2407" i="5"/>
  <c r="L2408" i="5"/>
  <c r="L2409" i="5"/>
  <c r="L2410" i="5"/>
  <c r="L2411" i="5"/>
  <c r="L2412" i="5"/>
  <c r="L2413" i="5"/>
  <c r="L2414" i="5"/>
  <c r="L2415" i="5"/>
  <c r="L2416" i="5"/>
  <c r="L2417" i="5"/>
  <c r="L2418" i="5"/>
  <c r="L2419" i="5"/>
  <c r="L2420" i="5"/>
  <c r="L2421" i="5"/>
  <c r="L2422" i="5"/>
  <c r="L2423" i="5"/>
  <c r="L2424" i="5"/>
  <c r="L2425" i="5"/>
  <c r="L2426" i="5"/>
  <c r="L2427" i="5"/>
  <c r="L2428" i="5"/>
  <c r="L2429" i="5"/>
  <c r="L2430" i="5"/>
  <c r="L2431" i="5"/>
  <c r="L2432" i="5"/>
  <c r="L2433" i="5"/>
  <c r="L2434" i="5"/>
  <c r="L2435" i="5"/>
  <c r="L2436" i="5"/>
  <c r="L2437" i="5"/>
  <c r="L2438" i="5"/>
  <c r="L2439" i="5"/>
  <c r="L2440" i="5"/>
  <c r="L2441" i="5"/>
  <c r="L2442" i="5"/>
  <c r="L2443" i="5"/>
  <c r="L2444" i="5"/>
  <c r="L2445" i="5"/>
  <c r="L2446" i="5"/>
  <c r="L2447" i="5"/>
  <c r="L2448" i="5"/>
  <c r="L2449" i="5"/>
  <c r="L2450" i="5"/>
  <c r="L2451" i="5"/>
  <c r="L2452" i="5"/>
  <c r="L2453" i="5"/>
  <c r="L2454" i="5"/>
  <c r="L2455" i="5"/>
  <c r="L2456" i="5"/>
  <c r="L2457" i="5"/>
  <c r="L2458" i="5"/>
  <c r="L2459" i="5"/>
  <c r="L2460" i="5"/>
  <c r="L2461" i="5"/>
  <c r="L2462" i="5"/>
  <c r="L2463" i="5"/>
  <c r="L2464" i="5"/>
  <c r="L2465" i="5"/>
  <c r="L2466" i="5"/>
  <c r="L2467" i="5"/>
  <c r="L2468" i="5"/>
  <c r="L2469" i="5"/>
  <c r="L2470" i="5"/>
  <c r="L2471" i="5"/>
  <c r="L2472" i="5"/>
  <c r="L2473" i="5"/>
  <c r="L2474" i="5"/>
  <c r="L2475" i="5"/>
  <c r="L2476" i="5"/>
  <c r="L2477" i="5"/>
  <c r="L2478" i="5"/>
  <c r="L2479" i="5"/>
  <c r="L2480" i="5"/>
  <c r="L2481" i="5"/>
  <c r="L2482" i="5"/>
  <c r="L2483" i="5"/>
  <c r="L2484" i="5"/>
  <c r="L2485" i="5"/>
  <c r="L2486" i="5"/>
  <c r="L2487" i="5"/>
  <c r="L2488" i="5"/>
  <c r="L2489" i="5"/>
  <c r="L2490" i="5"/>
  <c r="L2491" i="5"/>
  <c r="L2492" i="5"/>
  <c r="L2493" i="5"/>
  <c r="L2494" i="5"/>
  <c r="L2495" i="5"/>
  <c r="L2496" i="5"/>
  <c r="L2497" i="5"/>
  <c r="L2498" i="5"/>
  <c r="L2499" i="5"/>
  <c r="L2500" i="5"/>
  <c r="L2501" i="5"/>
  <c r="L2502" i="5"/>
  <c r="L2503" i="5"/>
  <c r="L2504" i="5"/>
  <c r="L2505" i="5"/>
  <c r="L2506" i="5"/>
  <c r="L2507" i="5"/>
  <c r="L2508" i="5"/>
  <c r="L2509" i="5"/>
  <c r="L2510" i="5"/>
  <c r="L2511" i="5"/>
  <c r="L2512" i="5"/>
  <c r="L2513" i="5"/>
  <c r="L2514" i="5"/>
  <c r="L2515" i="5"/>
  <c r="L2516" i="5"/>
  <c r="L2517" i="5"/>
  <c r="L2518" i="5"/>
  <c r="L2519" i="5"/>
  <c r="L2520" i="5"/>
  <c r="L2521" i="5"/>
  <c r="L2522" i="5"/>
  <c r="L2523" i="5"/>
  <c r="L2524" i="5"/>
  <c r="L2525" i="5"/>
  <c r="L2526" i="5"/>
  <c r="L2527" i="5"/>
  <c r="L2528" i="5"/>
  <c r="L2529" i="5"/>
  <c r="L2530" i="5"/>
  <c r="L2531" i="5"/>
  <c r="L2532" i="5"/>
  <c r="L2533" i="5"/>
  <c r="L2534" i="5"/>
  <c r="L2535" i="5"/>
  <c r="L2536" i="5"/>
  <c r="L2537" i="5"/>
  <c r="L2538" i="5"/>
  <c r="L2539" i="5"/>
  <c r="L2540" i="5"/>
  <c r="L2541" i="5"/>
  <c r="L2542" i="5"/>
  <c r="L2543" i="5"/>
  <c r="L2544" i="5"/>
  <c r="L2545" i="5"/>
  <c r="L2546" i="5"/>
  <c r="L2547" i="5"/>
  <c r="L2548" i="5"/>
  <c r="L2549" i="5"/>
  <c r="L2550" i="5"/>
  <c r="L2551" i="5"/>
  <c r="L2552" i="5"/>
  <c r="L2553" i="5"/>
  <c r="L2554" i="5"/>
  <c r="L2555" i="5"/>
  <c r="L2556" i="5"/>
  <c r="L2557" i="5"/>
  <c r="L2558" i="5"/>
  <c r="L2559" i="5"/>
  <c r="L2560" i="5"/>
  <c r="L2561" i="5"/>
  <c r="L2562" i="5"/>
  <c r="L2563" i="5"/>
  <c r="L2564" i="5"/>
  <c r="L2565" i="5"/>
  <c r="L2566" i="5"/>
  <c r="L2567" i="5"/>
  <c r="L2568" i="5"/>
  <c r="L2569" i="5"/>
  <c r="L2570" i="5"/>
  <c r="L2571" i="5"/>
  <c r="L2572" i="5"/>
  <c r="L2573" i="5"/>
  <c r="L2574" i="5"/>
  <c r="L2575" i="5"/>
  <c r="L2576" i="5"/>
  <c r="L2577" i="5"/>
  <c r="L2578" i="5"/>
  <c r="L2579" i="5"/>
  <c r="L2580" i="5"/>
  <c r="L2581" i="5"/>
  <c r="L2582" i="5"/>
  <c r="L2583" i="5"/>
  <c r="L2584" i="5"/>
  <c r="L2585" i="5"/>
  <c r="L2586" i="5"/>
  <c r="L2587" i="5"/>
  <c r="L2588" i="5"/>
  <c r="L2589" i="5"/>
  <c r="L2590" i="5"/>
  <c r="L2591" i="5"/>
  <c r="L2592" i="5"/>
  <c r="L2593" i="5"/>
  <c r="L2594" i="5"/>
  <c r="L2595" i="5"/>
  <c r="L2596" i="5"/>
  <c r="L2597" i="5"/>
  <c r="L2598" i="5"/>
  <c r="L2599" i="5"/>
  <c r="L2600" i="5"/>
  <c r="L2601" i="5"/>
  <c r="L2602" i="5"/>
  <c r="L2603" i="5"/>
  <c r="L2604" i="5"/>
  <c r="L2605" i="5"/>
  <c r="L2606" i="5"/>
  <c r="L2607" i="5"/>
  <c r="L2608" i="5"/>
  <c r="L2609" i="5"/>
  <c r="L2610" i="5"/>
  <c r="L2611" i="5"/>
  <c r="L2612" i="5"/>
  <c r="L2613" i="5"/>
  <c r="L2614" i="5"/>
  <c r="L2615" i="5"/>
  <c r="L2616" i="5"/>
  <c r="L2617" i="5"/>
  <c r="L2618" i="5"/>
  <c r="L2619" i="5"/>
  <c r="L2620" i="5"/>
  <c r="L2621" i="5"/>
  <c r="L2622" i="5"/>
  <c r="L2623" i="5"/>
  <c r="L2624" i="5"/>
  <c r="L2625" i="5"/>
  <c r="L2626" i="5"/>
  <c r="L2627" i="5"/>
  <c r="L2628" i="5"/>
  <c r="L2629" i="5"/>
  <c r="L2630" i="5"/>
  <c r="L2631" i="5"/>
  <c r="L2632" i="5"/>
  <c r="L2633" i="5"/>
  <c r="L2634" i="5"/>
  <c r="L2635" i="5"/>
  <c r="L2636" i="5"/>
  <c r="L2637" i="5"/>
  <c r="L2638" i="5"/>
  <c r="L2639" i="5"/>
  <c r="L2640" i="5"/>
  <c r="L2641" i="5"/>
  <c r="L2642" i="5"/>
  <c r="L2643" i="5"/>
  <c r="L2644" i="5"/>
  <c r="L2645" i="5"/>
  <c r="L2646" i="5"/>
  <c r="L2647" i="5"/>
  <c r="L2648" i="5"/>
  <c r="L2649" i="5"/>
  <c r="L2650" i="5"/>
  <c r="L2651" i="5"/>
  <c r="L2652" i="5"/>
  <c r="L2653" i="5"/>
  <c r="L2654" i="5"/>
  <c r="L2655" i="5"/>
  <c r="L2656" i="5"/>
  <c r="L2657" i="5"/>
  <c r="L2658" i="5"/>
  <c r="L2659" i="5"/>
  <c r="L2660" i="5"/>
  <c r="L2661" i="5"/>
  <c r="L2662" i="5"/>
  <c r="L2663" i="5"/>
  <c r="L2664" i="5"/>
  <c r="L2665" i="5"/>
  <c r="L2666" i="5"/>
  <c r="L2667" i="5"/>
  <c r="L2668" i="5"/>
  <c r="L2669" i="5"/>
  <c r="L2670" i="5"/>
  <c r="L2671" i="5"/>
  <c r="L2672" i="5"/>
  <c r="L2673" i="5"/>
  <c r="L2674" i="5"/>
  <c r="L2675" i="5"/>
  <c r="L2676" i="5"/>
  <c r="L2677" i="5"/>
  <c r="L2678" i="5"/>
  <c r="L2679" i="5"/>
  <c r="L2680" i="5"/>
  <c r="L2681" i="5"/>
  <c r="L2682" i="5"/>
  <c r="L2683" i="5"/>
  <c r="L2684" i="5"/>
  <c r="L2685" i="5"/>
  <c r="L2686" i="5"/>
  <c r="L2687" i="5"/>
  <c r="L2688" i="5"/>
  <c r="L2689" i="5"/>
  <c r="L2690" i="5"/>
  <c r="L2691" i="5"/>
  <c r="L2692" i="5"/>
  <c r="L2693" i="5"/>
  <c r="L2694" i="5"/>
  <c r="L2695" i="5"/>
  <c r="L2696" i="5"/>
  <c r="L2697" i="5"/>
  <c r="L2698" i="5"/>
  <c r="L2699" i="5"/>
  <c r="L2700" i="5"/>
  <c r="L2701" i="5"/>
  <c r="L2702" i="5"/>
  <c r="L2703" i="5"/>
  <c r="L2704" i="5"/>
  <c r="L2705" i="5"/>
  <c r="L2706" i="5"/>
  <c r="L2707" i="5"/>
  <c r="L2708" i="5"/>
  <c r="L2709" i="5"/>
  <c r="L2710" i="5"/>
  <c r="L2711" i="5"/>
  <c r="L2712" i="5"/>
  <c r="L2713" i="5"/>
  <c r="L2714" i="5"/>
  <c r="L2715" i="5"/>
  <c r="L2716" i="5"/>
  <c r="L2717" i="5"/>
  <c r="L2718" i="5"/>
  <c r="L2719" i="5"/>
  <c r="L2720" i="5"/>
  <c r="L2721" i="5"/>
  <c r="L2722" i="5"/>
  <c r="L2723" i="5"/>
  <c r="L2724" i="5"/>
  <c r="L2725" i="5"/>
  <c r="L2726" i="5"/>
  <c r="L2727" i="5"/>
  <c r="L2728" i="5"/>
  <c r="L2729" i="5"/>
  <c r="L2730" i="5"/>
  <c r="L2731" i="5"/>
  <c r="L2732" i="5"/>
  <c r="L2733" i="5"/>
  <c r="L2734" i="5"/>
  <c r="L2735" i="5"/>
  <c r="L2736" i="5"/>
  <c r="L2737" i="5"/>
  <c r="L2738" i="5"/>
  <c r="L2739" i="5"/>
  <c r="L2740" i="5"/>
  <c r="L2741" i="5"/>
  <c r="L2742" i="5"/>
  <c r="L2743" i="5"/>
  <c r="L2744" i="5"/>
  <c r="L2745" i="5"/>
  <c r="L2746" i="5"/>
  <c r="L2747" i="5"/>
  <c r="L2748" i="5"/>
  <c r="L2749" i="5"/>
  <c r="L2750" i="5"/>
  <c r="L2751" i="5"/>
  <c r="L2752" i="5"/>
  <c r="L2753" i="5"/>
  <c r="L2754" i="5"/>
  <c r="L2755" i="5"/>
  <c r="L2756" i="5"/>
  <c r="L2757" i="5"/>
  <c r="L2758" i="5"/>
  <c r="L2759" i="5"/>
  <c r="L2760" i="5"/>
  <c r="L2761" i="5"/>
  <c r="L2762" i="5"/>
  <c r="L2763" i="5"/>
  <c r="L2764" i="5"/>
  <c r="L2765" i="5"/>
  <c r="L2766" i="5"/>
  <c r="L2767" i="5"/>
  <c r="L2768" i="5"/>
  <c r="L2769" i="5"/>
  <c r="L2770" i="5"/>
  <c r="L2771" i="5"/>
  <c r="L2772" i="5"/>
  <c r="L2773" i="5"/>
  <c r="L2774" i="5"/>
  <c r="L2775" i="5"/>
  <c r="L2776" i="5"/>
  <c r="L2777" i="5"/>
  <c r="L2778" i="5"/>
  <c r="L2779" i="5"/>
  <c r="L2780" i="5"/>
  <c r="L2781" i="5"/>
  <c r="L2782" i="5"/>
  <c r="L2783" i="5"/>
  <c r="L2784" i="5"/>
  <c r="L2785" i="5"/>
  <c r="L2786" i="5"/>
  <c r="L2787" i="5"/>
  <c r="L2788" i="5"/>
  <c r="L2789" i="5"/>
  <c r="L2790" i="5"/>
  <c r="L2791" i="5"/>
  <c r="L2792" i="5"/>
  <c r="L2793" i="5"/>
  <c r="L2794" i="5"/>
  <c r="L2795" i="5"/>
  <c r="L2796" i="5"/>
  <c r="L2797" i="5"/>
  <c r="L2798" i="5"/>
  <c r="L2799" i="5"/>
  <c r="L2800" i="5"/>
  <c r="L2801" i="5"/>
  <c r="L2802" i="5"/>
  <c r="L2803" i="5"/>
  <c r="L2804" i="5"/>
  <c r="L2805" i="5"/>
  <c r="L2806" i="5"/>
  <c r="L2807" i="5"/>
  <c r="L2808" i="5"/>
  <c r="L2809" i="5"/>
  <c r="L2810" i="5"/>
  <c r="L2811" i="5"/>
  <c r="L2812" i="5"/>
  <c r="L2813" i="5"/>
  <c r="L2814" i="5"/>
  <c r="L2815" i="5"/>
  <c r="L2816" i="5"/>
  <c r="L2817" i="5"/>
  <c r="L2818" i="5"/>
  <c r="L2819" i="5"/>
  <c r="L2820" i="5"/>
  <c r="L2821" i="5"/>
  <c r="L2822" i="5"/>
  <c r="L2823" i="5"/>
  <c r="L2824" i="5"/>
  <c r="L2825" i="5"/>
  <c r="L2826" i="5"/>
  <c r="L2827" i="5"/>
  <c r="L2828" i="5"/>
  <c r="L2829" i="5"/>
  <c r="L2830" i="5"/>
  <c r="L2831" i="5"/>
  <c r="L2832" i="5"/>
  <c r="L2833" i="5"/>
  <c r="L2834" i="5"/>
  <c r="L2835" i="5"/>
  <c r="L2836" i="5"/>
  <c r="L2837" i="5"/>
  <c r="L2838" i="5"/>
  <c r="L2839" i="5"/>
  <c r="L2840" i="5"/>
  <c r="L2841" i="5"/>
  <c r="L2842" i="5"/>
  <c r="L2843" i="5"/>
  <c r="L2844" i="5"/>
  <c r="L2845" i="5"/>
  <c r="L2846" i="5"/>
  <c r="L2847" i="5"/>
  <c r="L2848" i="5"/>
  <c r="L2849" i="5"/>
  <c r="L2850" i="5"/>
  <c r="L2851" i="5"/>
  <c r="L2852" i="5"/>
  <c r="L2853" i="5"/>
  <c r="L2854" i="5"/>
  <c r="L2855" i="5"/>
  <c r="L2856" i="5"/>
  <c r="L2857" i="5"/>
  <c r="L2858" i="5"/>
  <c r="L2859" i="5"/>
  <c r="L2860" i="5"/>
  <c r="L2861" i="5"/>
  <c r="L2862" i="5"/>
  <c r="L2863" i="5"/>
  <c r="L2864" i="5"/>
  <c r="L2865" i="5"/>
  <c r="L2866" i="5"/>
  <c r="L2867" i="5"/>
  <c r="L2868" i="5"/>
  <c r="L2869" i="5"/>
  <c r="L2870" i="5"/>
  <c r="L2871" i="5"/>
  <c r="L2872" i="5"/>
  <c r="L2873" i="5"/>
  <c r="L2874" i="5"/>
  <c r="L2875" i="5"/>
  <c r="L2876" i="5"/>
  <c r="L2877" i="5"/>
  <c r="L2878" i="5"/>
  <c r="L2879" i="5"/>
  <c r="L2880" i="5"/>
  <c r="L2881" i="5"/>
  <c r="L2882" i="5"/>
  <c r="L2883" i="5"/>
  <c r="L2884" i="5"/>
  <c r="L2885" i="5"/>
  <c r="L2886" i="5"/>
  <c r="L2887" i="5"/>
  <c r="L2888" i="5"/>
  <c r="L2889" i="5"/>
  <c r="L2890" i="5"/>
  <c r="L2891" i="5"/>
  <c r="L2892" i="5"/>
  <c r="L2893" i="5"/>
  <c r="L2894" i="5"/>
  <c r="L2895" i="5"/>
  <c r="L2896" i="5"/>
  <c r="L2897" i="5"/>
  <c r="L2898" i="5"/>
  <c r="L2899" i="5"/>
  <c r="L2900" i="5"/>
  <c r="L2901" i="5"/>
  <c r="L2902" i="5"/>
  <c r="L2903" i="5"/>
  <c r="L2904" i="5"/>
  <c r="L2905" i="5"/>
  <c r="L2906" i="5"/>
  <c r="L2907" i="5"/>
  <c r="L2908" i="5"/>
  <c r="L2909" i="5"/>
  <c r="L2910" i="5"/>
  <c r="L2911" i="5"/>
  <c r="L2912" i="5"/>
  <c r="L2913" i="5"/>
  <c r="L2914" i="5"/>
  <c r="L2915" i="5"/>
  <c r="L2916" i="5"/>
  <c r="L2917" i="5"/>
  <c r="L2918" i="5"/>
  <c r="L2919" i="5"/>
  <c r="L2920" i="5"/>
  <c r="L2921" i="5"/>
  <c r="L2922" i="5"/>
  <c r="L2923" i="5"/>
  <c r="L2924" i="5"/>
  <c r="L2925" i="5"/>
  <c r="L2926" i="5"/>
  <c r="L2927" i="5"/>
  <c r="L2928" i="5"/>
  <c r="L2929" i="5"/>
  <c r="L2930" i="5"/>
  <c r="L2931" i="5"/>
  <c r="L2932" i="5"/>
  <c r="L2933" i="5"/>
  <c r="L2934" i="5"/>
  <c r="L2935" i="5"/>
  <c r="L2936" i="5"/>
  <c r="L2937" i="5"/>
  <c r="L2938" i="5"/>
  <c r="L2939" i="5"/>
  <c r="L2940" i="5"/>
  <c r="L2941" i="5"/>
  <c r="L2942" i="5"/>
  <c r="L2943" i="5"/>
  <c r="L2944" i="5"/>
  <c r="L2945" i="5"/>
  <c r="L2946" i="5"/>
  <c r="L2947" i="5"/>
  <c r="L2948" i="5"/>
  <c r="L2949" i="5"/>
  <c r="L2950" i="5"/>
  <c r="L2951" i="5"/>
  <c r="L2952" i="5"/>
  <c r="L2953" i="5"/>
  <c r="L2954" i="5"/>
  <c r="L2955" i="5"/>
  <c r="L2956" i="5"/>
  <c r="L2957" i="5"/>
  <c r="L2958" i="5"/>
  <c r="L2959" i="5"/>
  <c r="L2960" i="5"/>
  <c r="L2961" i="5"/>
  <c r="L2962" i="5"/>
  <c r="L2963" i="5"/>
  <c r="L2964" i="5"/>
  <c r="L2965" i="5"/>
  <c r="L2966" i="5"/>
  <c r="L2967" i="5"/>
  <c r="L2968" i="5"/>
  <c r="L2969" i="5"/>
  <c r="L2970" i="5"/>
  <c r="L2971" i="5"/>
  <c r="L2972" i="5"/>
  <c r="L2973" i="5"/>
  <c r="L2974" i="5"/>
  <c r="L2975" i="5"/>
  <c r="L2976" i="5"/>
  <c r="L2977" i="5"/>
  <c r="L2978" i="5"/>
  <c r="L2979" i="5"/>
  <c r="L2980" i="5"/>
  <c r="L2981" i="5"/>
  <c r="L2982" i="5"/>
  <c r="L2983" i="5"/>
  <c r="L2984" i="5"/>
  <c r="L2985" i="5"/>
  <c r="L2986" i="5"/>
  <c r="L2987" i="5"/>
  <c r="L2988" i="5"/>
  <c r="L2989" i="5"/>
  <c r="L2990" i="5"/>
  <c r="L2991" i="5"/>
  <c r="L2992" i="5"/>
  <c r="L2993" i="5"/>
  <c r="L2994" i="5"/>
  <c r="L2995" i="5"/>
  <c r="L2996" i="5"/>
  <c r="L2997" i="5"/>
  <c r="L2998" i="5"/>
  <c r="L2999" i="5"/>
  <c r="L3000" i="5"/>
  <c r="L3001" i="5"/>
  <c r="L3002" i="5"/>
  <c r="L3003" i="5"/>
  <c r="L3004" i="5"/>
  <c r="L3005" i="5"/>
  <c r="L3006" i="5"/>
  <c r="L3007" i="5"/>
  <c r="L3008" i="5"/>
  <c r="L3009" i="5"/>
  <c r="L3010" i="5"/>
  <c r="L3011" i="5"/>
  <c r="L3012" i="5"/>
  <c r="L3013" i="5"/>
  <c r="L3014" i="5"/>
  <c r="L3015" i="5"/>
  <c r="L3016" i="5"/>
  <c r="L3017" i="5"/>
  <c r="L3018" i="5"/>
  <c r="L3019" i="5"/>
  <c r="L3020" i="5"/>
  <c r="L3021" i="5"/>
  <c r="L3022" i="5"/>
  <c r="L3023" i="5"/>
  <c r="L3024" i="5"/>
  <c r="L3025" i="5"/>
  <c r="L3026" i="5"/>
  <c r="L3027" i="5"/>
  <c r="L3028" i="5"/>
  <c r="L3029" i="5"/>
  <c r="L3030" i="5"/>
  <c r="L3031" i="5"/>
  <c r="L3032" i="5"/>
  <c r="L3033" i="5"/>
  <c r="L3034" i="5"/>
  <c r="L3035" i="5"/>
  <c r="L3036" i="5"/>
  <c r="L3037" i="5"/>
  <c r="L3038" i="5"/>
  <c r="L3039" i="5"/>
  <c r="L3040" i="5"/>
  <c r="L3041" i="5"/>
  <c r="L3042" i="5"/>
  <c r="L3043" i="5"/>
  <c r="L3044" i="5"/>
  <c r="L3045" i="5"/>
  <c r="L3046" i="5"/>
  <c r="L3047" i="5"/>
  <c r="L3048" i="5"/>
  <c r="L3049" i="5"/>
  <c r="L3050" i="5"/>
  <c r="L3051" i="5"/>
  <c r="L3052" i="5"/>
  <c r="L3053" i="5"/>
  <c r="L3054" i="5"/>
  <c r="L3055" i="5"/>
  <c r="L3056" i="5"/>
  <c r="L3057" i="5"/>
  <c r="L3058" i="5"/>
  <c r="L3059" i="5"/>
  <c r="L3060" i="5"/>
  <c r="L3061" i="5"/>
  <c r="L3062" i="5"/>
  <c r="L3063" i="5"/>
  <c r="L3064" i="5"/>
  <c r="L3065" i="5"/>
  <c r="L3066" i="5"/>
  <c r="L3067" i="5"/>
  <c r="L3068" i="5"/>
  <c r="L3069" i="5"/>
  <c r="L3070" i="5"/>
  <c r="L3071" i="5"/>
  <c r="L3072" i="5"/>
  <c r="L3073" i="5"/>
  <c r="L3074" i="5"/>
  <c r="L3075" i="5"/>
  <c r="L3076" i="5"/>
  <c r="L3077" i="5"/>
  <c r="L3078" i="5"/>
  <c r="L3079" i="5"/>
  <c r="L3080" i="5"/>
  <c r="L3081" i="5"/>
  <c r="L3082" i="5"/>
  <c r="L3083" i="5"/>
  <c r="L3084" i="5"/>
  <c r="L3085" i="5"/>
  <c r="L3086" i="5"/>
  <c r="L3087" i="5"/>
  <c r="L3088" i="5"/>
  <c r="L3089" i="5"/>
  <c r="L3090" i="5"/>
  <c r="L3091" i="5"/>
  <c r="L3092" i="5"/>
  <c r="L3093" i="5"/>
  <c r="L3094" i="5"/>
  <c r="L3095" i="5"/>
  <c r="L3096" i="5"/>
  <c r="L3097" i="5"/>
  <c r="L3098" i="5"/>
  <c r="L3099" i="5"/>
  <c r="L3100" i="5"/>
  <c r="L3101" i="5"/>
  <c r="L3102" i="5"/>
  <c r="L3103" i="5"/>
  <c r="L3104" i="5"/>
  <c r="L3105" i="5"/>
  <c r="L3106" i="5"/>
  <c r="L3107" i="5"/>
  <c r="L3108" i="5"/>
  <c r="L3109" i="5"/>
  <c r="L3110" i="5"/>
  <c r="L3111" i="5"/>
  <c r="L3112" i="5"/>
  <c r="L3113" i="5"/>
  <c r="L3114" i="5"/>
  <c r="L3115" i="5"/>
  <c r="L3116" i="5"/>
  <c r="L3117" i="5"/>
  <c r="L3118" i="5"/>
  <c r="L3119" i="5"/>
  <c r="L3120" i="5"/>
  <c r="L3121" i="5"/>
  <c r="L3122" i="5"/>
  <c r="L3123" i="5"/>
  <c r="L3124" i="5"/>
  <c r="L3125" i="5"/>
  <c r="L3126" i="5"/>
  <c r="L3127" i="5"/>
  <c r="L3128" i="5"/>
  <c r="L3129" i="5"/>
  <c r="L3130" i="5"/>
  <c r="L3131" i="5"/>
  <c r="L3132" i="5"/>
  <c r="L3133" i="5"/>
  <c r="L3134" i="5"/>
  <c r="L3135" i="5"/>
  <c r="L3136" i="5"/>
  <c r="L3137" i="5"/>
  <c r="L3138" i="5"/>
  <c r="L3139" i="5"/>
  <c r="L3140" i="5"/>
  <c r="L3141" i="5"/>
  <c r="L3142" i="5"/>
  <c r="L3143" i="5"/>
  <c r="L3144" i="5"/>
  <c r="L3145" i="5"/>
  <c r="L3146" i="5"/>
  <c r="L3147" i="5"/>
  <c r="L3148" i="5"/>
  <c r="L3149" i="5"/>
  <c r="L3150" i="5"/>
  <c r="L3151" i="5"/>
  <c r="L3152" i="5"/>
  <c r="L3153" i="5"/>
  <c r="L3154" i="5"/>
  <c r="L3155" i="5"/>
  <c r="L3156" i="5"/>
  <c r="L3157" i="5"/>
  <c r="L3158" i="5"/>
  <c r="L3159" i="5"/>
  <c r="L3160" i="5"/>
  <c r="L3161" i="5"/>
  <c r="L3162" i="5"/>
  <c r="L3163" i="5"/>
  <c r="L3164" i="5"/>
  <c r="L3165" i="5"/>
  <c r="L3166" i="5"/>
  <c r="L3167" i="5"/>
  <c r="L3168" i="5"/>
  <c r="L3169" i="5"/>
  <c r="L3170" i="5"/>
  <c r="L3171" i="5"/>
  <c r="L3172" i="5"/>
  <c r="L3173" i="5"/>
  <c r="L3174" i="5"/>
  <c r="L3175" i="5"/>
  <c r="L3176" i="5"/>
  <c r="L3177" i="5"/>
  <c r="L3178" i="5"/>
  <c r="L3179" i="5"/>
  <c r="L3180" i="5"/>
  <c r="L3181" i="5"/>
  <c r="L3182" i="5"/>
  <c r="L3183" i="5"/>
  <c r="L3184" i="5"/>
  <c r="L3185" i="5"/>
  <c r="L3186" i="5"/>
  <c r="L3187" i="5"/>
  <c r="L3188" i="5"/>
  <c r="L3189" i="5"/>
  <c r="L3190" i="5"/>
  <c r="L3191" i="5"/>
  <c r="L3192" i="5"/>
  <c r="L3193" i="5"/>
  <c r="L3194" i="5"/>
  <c r="L3195" i="5"/>
  <c r="L3196" i="5"/>
  <c r="L3197" i="5"/>
  <c r="L3198" i="5"/>
  <c r="L3199" i="5"/>
  <c r="L3200" i="5"/>
  <c r="L3201" i="5"/>
  <c r="L3202" i="5"/>
  <c r="L3203" i="5"/>
  <c r="L3204" i="5"/>
  <c r="L3205" i="5"/>
  <c r="L3206" i="5"/>
  <c r="L3207" i="5"/>
  <c r="L3208" i="5"/>
  <c r="L3209" i="5"/>
  <c r="L3210" i="5"/>
  <c r="L3211" i="5"/>
  <c r="L3212" i="5"/>
  <c r="L3213" i="5"/>
  <c r="L3214" i="5"/>
  <c r="L3215" i="5"/>
  <c r="L3216" i="5"/>
  <c r="L3217" i="5"/>
  <c r="L3218" i="5"/>
  <c r="L3219" i="5"/>
  <c r="L3220" i="5"/>
  <c r="L3221" i="5"/>
  <c r="L3222" i="5"/>
  <c r="L3223" i="5"/>
  <c r="L3224" i="5"/>
  <c r="L3225" i="5"/>
  <c r="L3226" i="5"/>
  <c r="L3227" i="5"/>
  <c r="L3228" i="5"/>
  <c r="L3229" i="5"/>
  <c r="L3230" i="5"/>
  <c r="L3231" i="5"/>
  <c r="L3232" i="5"/>
  <c r="L3233" i="5"/>
  <c r="L3234" i="5"/>
  <c r="L3235" i="5"/>
  <c r="L3236" i="5"/>
  <c r="L3237" i="5"/>
  <c r="L3238" i="5"/>
  <c r="L3239" i="5"/>
  <c r="L3240" i="5"/>
  <c r="L3241" i="5"/>
  <c r="L3242" i="5"/>
  <c r="L3243" i="5"/>
  <c r="L3244" i="5"/>
  <c r="L3245" i="5"/>
  <c r="L3246" i="5"/>
  <c r="L3247" i="5"/>
  <c r="L3248" i="5"/>
  <c r="L3249" i="5"/>
  <c r="L3250" i="5"/>
  <c r="L3251" i="5"/>
  <c r="L3252" i="5"/>
  <c r="L3253" i="5"/>
  <c r="L3254" i="5"/>
  <c r="L3255" i="5"/>
  <c r="L3256" i="5"/>
  <c r="L3257" i="5"/>
  <c r="L3258" i="5"/>
  <c r="L3259" i="5"/>
  <c r="L3260" i="5"/>
  <c r="L3261" i="5"/>
  <c r="L3262" i="5"/>
  <c r="L3263" i="5"/>
  <c r="L3264" i="5"/>
  <c r="L3265" i="5"/>
  <c r="L3266" i="5"/>
  <c r="L3267" i="5"/>
  <c r="L3268" i="5"/>
  <c r="L3269" i="5"/>
  <c r="L3270" i="5"/>
  <c r="L3271" i="5"/>
  <c r="L3272" i="5"/>
  <c r="L3273" i="5"/>
  <c r="L3274" i="5"/>
  <c r="L3275" i="5"/>
  <c r="L3276" i="5"/>
  <c r="L3277" i="5"/>
  <c r="L3278" i="5"/>
  <c r="L3279" i="5"/>
  <c r="L3280" i="5"/>
  <c r="L3281" i="5"/>
  <c r="L3282" i="5"/>
  <c r="L3283" i="5"/>
  <c r="L3284" i="5"/>
  <c r="L3285" i="5"/>
  <c r="L3286" i="5"/>
  <c r="L3287" i="5"/>
  <c r="L3288" i="5"/>
  <c r="L3289" i="5"/>
  <c r="L3290" i="5"/>
  <c r="L3291" i="5"/>
  <c r="L3292" i="5"/>
  <c r="L3293" i="5"/>
  <c r="L3294" i="5"/>
  <c r="L3295" i="5"/>
  <c r="L3296" i="5"/>
  <c r="L3297" i="5"/>
  <c r="L3298" i="5"/>
  <c r="L3299" i="5"/>
  <c r="L3300" i="5"/>
  <c r="L3301" i="5"/>
  <c r="L3302" i="5"/>
  <c r="L3303" i="5"/>
  <c r="L3304" i="5"/>
  <c r="L3305" i="5"/>
  <c r="L3306" i="5"/>
  <c r="L3307" i="5"/>
  <c r="L3308" i="5"/>
  <c r="L3309" i="5"/>
  <c r="L3310" i="5"/>
  <c r="L3311" i="5"/>
  <c r="L3312" i="5"/>
  <c r="L3313" i="5"/>
  <c r="L3314" i="5"/>
  <c r="L3315" i="5"/>
  <c r="L3316" i="5"/>
  <c r="L3317" i="5"/>
  <c r="L3318" i="5"/>
  <c r="L3319" i="5"/>
  <c r="L3320" i="5"/>
  <c r="L3321" i="5"/>
  <c r="L3322" i="5"/>
  <c r="L3323" i="5"/>
  <c r="L3324" i="5"/>
  <c r="L3325" i="5"/>
  <c r="L3326" i="5"/>
  <c r="L3327" i="5"/>
  <c r="L3328" i="5"/>
  <c r="L3329" i="5"/>
  <c r="L3330" i="5"/>
  <c r="L3331" i="5"/>
  <c r="L3332" i="5"/>
  <c r="L3333" i="5"/>
  <c r="L3334" i="5"/>
  <c r="L3335" i="5"/>
  <c r="L3336" i="5"/>
  <c r="L3337" i="5"/>
  <c r="L3338" i="5"/>
  <c r="L3339" i="5"/>
  <c r="L3340" i="5"/>
  <c r="L3341" i="5"/>
  <c r="L3342" i="5"/>
  <c r="L3343" i="5"/>
  <c r="L3344" i="5"/>
  <c r="L3345" i="5"/>
  <c r="L3346" i="5"/>
  <c r="L3347" i="5"/>
  <c r="L3348" i="5"/>
  <c r="L3349" i="5"/>
  <c r="L3350" i="5"/>
  <c r="L3351" i="5"/>
  <c r="L3352" i="5"/>
  <c r="L3353" i="5"/>
  <c r="L3354" i="5"/>
  <c r="L3355" i="5"/>
  <c r="L3356" i="5"/>
  <c r="L3357" i="5"/>
  <c r="L3358" i="5"/>
  <c r="L3359" i="5"/>
  <c r="L3360" i="5"/>
  <c r="L3361" i="5"/>
  <c r="L3362" i="5"/>
  <c r="L3363" i="5"/>
  <c r="L3364" i="5"/>
  <c r="L3365" i="5"/>
  <c r="L3366" i="5"/>
  <c r="L3367" i="5"/>
  <c r="L3368" i="5"/>
  <c r="L3369" i="5"/>
  <c r="L3370" i="5"/>
  <c r="L3371" i="5"/>
  <c r="L3372" i="5"/>
  <c r="L3373" i="5"/>
  <c r="L3374" i="5"/>
  <c r="L3375" i="5"/>
  <c r="L3376" i="5"/>
  <c r="L3377" i="5"/>
  <c r="L3378" i="5"/>
  <c r="L3379" i="5"/>
  <c r="L3380" i="5"/>
  <c r="L3381" i="5"/>
  <c r="L3382" i="5"/>
  <c r="L3383" i="5"/>
  <c r="L3384" i="5"/>
  <c r="L3385" i="5"/>
  <c r="L3386" i="5"/>
  <c r="L3387" i="5"/>
  <c r="L3388" i="5"/>
  <c r="L3389" i="5"/>
  <c r="L3390" i="5"/>
  <c r="L3391" i="5"/>
  <c r="L3392" i="5"/>
  <c r="L3393" i="5"/>
  <c r="L3394" i="5"/>
  <c r="L3395" i="5"/>
  <c r="L3396" i="5"/>
  <c r="L3397" i="5"/>
  <c r="L3398" i="5"/>
  <c r="L3399" i="5"/>
  <c r="L3400" i="5"/>
  <c r="L3401" i="5"/>
  <c r="L3402" i="5"/>
  <c r="L3403" i="5"/>
  <c r="L3404" i="5"/>
  <c r="L3405" i="5"/>
  <c r="L3406" i="5"/>
  <c r="L3407" i="5"/>
  <c r="L3408" i="5"/>
  <c r="L3409" i="5"/>
  <c r="L3410" i="5"/>
  <c r="L3411" i="5"/>
  <c r="L3412" i="5"/>
  <c r="L3413" i="5"/>
  <c r="L3414" i="5"/>
  <c r="L3415" i="5"/>
  <c r="L3416" i="5"/>
  <c r="L3417" i="5"/>
  <c r="L3418" i="5"/>
  <c r="L3419" i="5"/>
  <c r="L3420" i="5"/>
  <c r="L3421" i="5"/>
  <c r="L3422" i="5"/>
  <c r="L3423" i="5"/>
  <c r="L3424" i="5"/>
  <c r="L3425" i="5"/>
  <c r="L3426" i="5"/>
  <c r="L3427" i="5"/>
  <c r="L3428" i="5"/>
  <c r="L3429" i="5"/>
  <c r="L3430" i="5"/>
  <c r="L3431" i="5"/>
  <c r="L3432" i="5"/>
  <c r="L3433" i="5"/>
  <c r="L3434" i="5"/>
  <c r="L3435" i="5"/>
  <c r="L3436" i="5"/>
  <c r="L3437" i="5"/>
  <c r="L3438" i="5"/>
  <c r="L3439" i="5"/>
  <c r="L3440" i="5"/>
  <c r="L3441" i="5"/>
  <c r="L3442" i="5"/>
  <c r="L3443" i="5"/>
  <c r="L3444" i="5"/>
  <c r="L3445" i="5"/>
  <c r="L3446" i="5"/>
  <c r="L3447" i="5"/>
  <c r="L3448" i="5"/>
  <c r="L3449" i="5"/>
  <c r="L3450" i="5"/>
  <c r="L3451" i="5"/>
  <c r="L3452" i="5"/>
  <c r="L3453" i="5"/>
  <c r="L3454" i="5"/>
  <c r="L3455" i="5"/>
  <c r="L3456" i="5"/>
  <c r="L3457" i="5"/>
  <c r="L3458" i="5"/>
  <c r="L3459" i="5"/>
  <c r="L3460" i="5"/>
  <c r="L3461" i="5"/>
  <c r="L3462" i="5"/>
  <c r="L3463" i="5"/>
  <c r="L3464" i="5"/>
  <c r="L3465" i="5"/>
  <c r="L3466" i="5"/>
  <c r="L3467" i="5"/>
  <c r="L3468" i="5"/>
  <c r="L3469" i="5"/>
  <c r="L3470" i="5"/>
  <c r="L3471" i="5"/>
  <c r="L3472" i="5"/>
  <c r="L3473" i="5"/>
  <c r="L3474" i="5"/>
  <c r="L3475" i="5"/>
  <c r="L3476" i="5"/>
  <c r="L3477" i="5"/>
  <c r="L3478" i="5"/>
  <c r="L3479" i="5"/>
  <c r="L3480" i="5"/>
  <c r="L3481" i="5"/>
  <c r="L3482" i="5"/>
  <c r="L3483" i="5"/>
  <c r="L3484" i="5"/>
  <c r="L3485" i="5"/>
  <c r="L3486" i="5"/>
  <c r="L3487" i="5"/>
  <c r="L3488" i="5"/>
  <c r="L3489" i="5"/>
  <c r="L3490" i="5"/>
  <c r="L3491" i="5"/>
  <c r="L3492" i="5"/>
  <c r="L3493" i="5"/>
  <c r="L3494" i="5"/>
  <c r="L3495" i="5"/>
  <c r="L3496" i="5"/>
  <c r="L3497" i="5"/>
  <c r="L3498" i="5"/>
  <c r="L3499" i="5"/>
  <c r="L3500" i="5"/>
  <c r="L3501" i="5"/>
  <c r="L3502" i="5"/>
  <c r="L3503" i="5"/>
  <c r="L3504" i="5"/>
  <c r="L3505" i="5"/>
  <c r="L3506" i="5"/>
  <c r="L3507" i="5"/>
  <c r="L3508" i="5"/>
  <c r="L3509" i="5"/>
  <c r="L3510" i="5"/>
  <c r="L3511" i="5"/>
  <c r="L3512" i="5"/>
  <c r="L3513" i="5"/>
  <c r="L3514" i="5"/>
  <c r="L3515" i="5"/>
  <c r="L3516" i="5"/>
  <c r="L3517" i="5"/>
  <c r="L3518" i="5"/>
  <c r="L3519" i="5"/>
  <c r="L3520" i="5"/>
  <c r="L3521" i="5"/>
  <c r="L3522" i="5"/>
  <c r="L3523" i="5"/>
  <c r="L3524" i="5"/>
  <c r="L3525" i="5"/>
  <c r="L3526" i="5"/>
  <c r="L3527" i="5"/>
  <c r="L3528" i="5"/>
  <c r="L3529" i="5"/>
  <c r="L3530" i="5"/>
  <c r="L3531" i="5"/>
  <c r="L3532" i="5"/>
  <c r="L3533" i="5"/>
  <c r="L3534" i="5"/>
  <c r="L3535" i="5"/>
  <c r="L3536" i="5"/>
  <c r="L3537" i="5"/>
  <c r="L3538" i="5"/>
  <c r="L3539" i="5"/>
  <c r="L3540" i="5"/>
  <c r="L3541" i="5"/>
  <c r="L3542" i="5"/>
  <c r="L3543" i="5"/>
  <c r="L3544" i="5"/>
  <c r="L3545" i="5"/>
  <c r="L3546" i="5"/>
  <c r="L3547" i="5"/>
  <c r="L3548" i="5"/>
  <c r="L3549" i="5"/>
  <c r="L3550" i="5"/>
  <c r="L3551" i="5"/>
  <c r="L3552" i="5"/>
  <c r="L3553" i="5"/>
  <c r="L3554" i="5"/>
  <c r="L3555" i="5"/>
  <c r="L3556" i="5"/>
  <c r="L3557" i="5"/>
  <c r="L3558" i="5"/>
  <c r="L3559" i="5"/>
  <c r="L3560" i="5"/>
  <c r="L3561" i="5"/>
  <c r="L3562" i="5"/>
  <c r="L3563" i="5"/>
  <c r="L3564" i="5"/>
  <c r="L3565" i="5"/>
  <c r="L3566" i="5"/>
  <c r="L3567" i="5"/>
  <c r="L3568" i="5"/>
  <c r="L3569" i="5"/>
  <c r="L3570" i="5"/>
  <c r="L3571" i="5"/>
  <c r="L3572" i="5"/>
  <c r="L3573" i="5"/>
  <c r="L3574" i="5"/>
  <c r="L3575" i="5"/>
  <c r="L3576" i="5"/>
  <c r="L3577" i="5"/>
  <c r="L3578" i="5"/>
  <c r="L3579" i="5"/>
  <c r="L3580" i="5"/>
  <c r="L3581" i="5"/>
  <c r="L3582" i="5"/>
  <c r="L3583" i="5"/>
  <c r="L3584" i="5"/>
  <c r="L3585" i="5"/>
  <c r="L3586" i="5"/>
  <c r="L3587" i="5"/>
  <c r="L3588" i="5"/>
  <c r="L3589" i="5"/>
  <c r="L3590" i="5"/>
  <c r="L3591" i="5"/>
  <c r="L3592" i="5"/>
  <c r="L3593" i="5"/>
  <c r="L3594" i="5"/>
  <c r="L3595" i="5"/>
  <c r="L3596" i="5"/>
  <c r="L3597" i="5"/>
  <c r="L3598" i="5"/>
  <c r="L3599" i="5"/>
  <c r="L3600" i="5"/>
  <c r="L3601" i="5"/>
  <c r="L3602" i="5"/>
  <c r="L3603" i="5"/>
  <c r="L3604" i="5"/>
  <c r="L3605" i="5"/>
  <c r="L3606" i="5"/>
  <c r="L3607" i="5"/>
  <c r="L3608" i="5"/>
  <c r="L3609" i="5"/>
  <c r="L3610" i="5"/>
  <c r="L3611" i="5"/>
  <c r="L3612" i="5"/>
  <c r="L3613" i="5"/>
  <c r="L3614" i="5"/>
  <c r="L3615" i="5"/>
  <c r="L3616" i="5"/>
  <c r="L3617" i="5"/>
  <c r="L3618" i="5"/>
  <c r="L3619" i="5"/>
  <c r="L3620" i="5"/>
  <c r="L3621" i="5"/>
  <c r="L3622" i="5"/>
  <c r="L3623" i="5"/>
  <c r="L3624" i="5"/>
  <c r="L3625" i="5"/>
  <c r="L3626" i="5"/>
  <c r="L3627" i="5"/>
  <c r="L3628" i="5"/>
  <c r="L3629" i="5"/>
  <c r="L3630" i="5"/>
  <c r="L3631" i="5"/>
  <c r="L3632" i="5"/>
  <c r="L3633" i="5"/>
  <c r="L3634" i="5"/>
  <c r="L3635" i="5"/>
  <c r="L3636" i="5"/>
  <c r="L3637" i="5"/>
  <c r="L3638" i="5"/>
  <c r="L3639" i="5"/>
  <c r="L3640" i="5"/>
  <c r="L3641" i="5"/>
  <c r="L3642" i="5"/>
  <c r="L3643" i="5"/>
  <c r="L3644" i="5"/>
  <c r="L3645" i="5"/>
  <c r="L3646" i="5"/>
  <c r="L3647" i="5"/>
  <c r="L3648" i="5"/>
  <c r="L3649" i="5"/>
  <c r="L3650" i="5"/>
  <c r="L3651" i="5"/>
  <c r="L3652" i="5"/>
  <c r="L3653" i="5"/>
  <c r="L3654" i="5"/>
  <c r="L3655" i="5"/>
  <c r="L3656" i="5"/>
  <c r="L3657" i="5"/>
  <c r="L3658" i="5"/>
  <c r="L3659" i="5"/>
  <c r="L3660" i="5"/>
  <c r="L3661" i="5"/>
  <c r="L3662" i="5"/>
  <c r="L3663" i="5"/>
  <c r="L3664" i="5"/>
  <c r="L3665" i="5"/>
  <c r="L3666" i="5"/>
  <c r="L3667" i="5"/>
  <c r="L3668" i="5"/>
  <c r="L3669" i="5"/>
  <c r="L3670" i="5"/>
  <c r="L3671" i="5"/>
  <c r="L3672" i="5"/>
  <c r="L3673" i="5"/>
  <c r="L3674" i="5"/>
  <c r="L3675" i="5"/>
  <c r="L3676" i="5"/>
  <c r="L3677" i="5"/>
  <c r="L3678" i="5"/>
  <c r="L3679" i="5"/>
  <c r="L3680" i="5"/>
  <c r="L3681" i="5"/>
  <c r="L3682" i="5"/>
  <c r="L3683" i="5"/>
  <c r="L3684" i="5"/>
  <c r="L3685" i="5"/>
  <c r="L3686" i="5"/>
  <c r="L3687" i="5"/>
  <c r="L3688" i="5"/>
  <c r="L3689" i="5"/>
  <c r="L3690" i="5"/>
  <c r="L3691" i="5"/>
  <c r="L3692" i="5"/>
  <c r="L3693" i="5"/>
  <c r="L3694" i="5"/>
  <c r="L3695" i="5"/>
  <c r="L3696" i="5"/>
  <c r="L3697" i="5"/>
  <c r="L3698" i="5"/>
  <c r="L3699" i="5"/>
  <c r="L3700" i="5"/>
  <c r="L3701" i="5"/>
  <c r="L3702" i="5"/>
  <c r="L3703" i="5"/>
  <c r="L3704" i="5"/>
  <c r="L3705" i="5"/>
  <c r="L3706" i="5"/>
  <c r="L3707" i="5"/>
  <c r="L3708" i="5"/>
  <c r="L3709" i="5"/>
  <c r="L3710" i="5"/>
  <c r="L3711" i="5"/>
  <c r="L3712" i="5"/>
  <c r="L3713" i="5"/>
  <c r="L3714" i="5"/>
  <c r="L3715" i="5"/>
  <c r="L3716" i="5"/>
  <c r="L3717" i="5"/>
  <c r="L3718" i="5"/>
  <c r="L3719" i="5"/>
  <c r="L3720" i="5"/>
  <c r="L3721" i="5"/>
  <c r="L3722" i="5"/>
  <c r="L3723" i="5"/>
  <c r="L3724" i="5"/>
  <c r="L3725" i="5"/>
  <c r="L3726" i="5"/>
  <c r="L3727" i="5"/>
  <c r="L3728" i="5"/>
  <c r="L3729" i="5"/>
  <c r="L3730" i="5"/>
  <c r="L3731" i="5"/>
  <c r="L3732" i="5"/>
  <c r="L3733" i="5"/>
  <c r="L3734" i="5"/>
  <c r="L3735" i="5"/>
  <c r="L3736" i="5"/>
  <c r="L3737" i="5"/>
  <c r="L3738" i="5"/>
  <c r="L3739" i="5"/>
  <c r="L3740" i="5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1073" i="5"/>
  <c r="M1074" i="5"/>
  <c r="M1075" i="5"/>
  <c r="M1076" i="5"/>
  <c r="M1077" i="5"/>
  <c r="M1078" i="5"/>
  <c r="M1079" i="5"/>
  <c r="M1080" i="5"/>
  <c r="M1081" i="5"/>
  <c r="M1082" i="5"/>
  <c r="M1083" i="5"/>
  <c r="M1084" i="5"/>
  <c r="M1085" i="5"/>
  <c r="M1086" i="5"/>
  <c r="M1087" i="5"/>
  <c r="M1088" i="5"/>
  <c r="M1089" i="5"/>
  <c r="M1090" i="5"/>
  <c r="M1091" i="5"/>
  <c r="M1092" i="5"/>
  <c r="M1093" i="5"/>
  <c r="M1094" i="5"/>
  <c r="M1095" i="5"/>
  <c r="M1096" i="5"/>
  <c r="M1097" i="5"/>
  <c r="M1098" i="5"/>
  <c r="M1099" i="5"/>
  <c r="M1100" i="5"/>
  <c r="M1101" i="5"/>
  <c r="M1102" i="5"/>
  <c r="M1103" i="5"/>
  <c r="M1104" i="5"/>
  <c r="M1105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M1158" i="5"/>
  <c r="M1159" i="5"/>
  <c r="M1160" i="5"/>
  <c r="M1161" i="5"/>
  <c r="M1162" i="5"/>
  <c r="M1163" i="5"/>
  <c r="M1164" i="5"/>
  <c r="M1165" i="5"/>
  <c r="M1166" i="5"/>
  <c r="M1167" i="5"/>
  <c r="M1168" i="5"/>
  <c r="M1169" i="5"/>
  <c r="M1170" i="5"/>
  <c r="M1171" i="5"/>
  <c r="M1172" i="5"/>
  <c r="M1173" i="5"/>
  <c r="M1174" i="5"/>
  <c r="M1175" i="5"/>
  <c r="M1176" i="5"/>
  <c r="M1177" i="5"/>
  <c r="M1178" i="5"/>
  <c r="M1179" i="5"/>
  <c r="M1180" i="5"/>
  <c r="M1181" i="5"/>
  <c r="M1182" i="5"/>
  <c r="M1183" i="5"/>
  <c r="M1184" i="5"/>
  <c r="M1185" i="5"/>
  <c r="M1186" i="5"/>
  <c r="M1187" i="5"/>
  <c r="M1188" i="5"/>
  <c r="M1189" i="5"/>
  <c r="M1190" i="5"/>
  <c r="M1191" i="5"/>
  <c r="M1192" i="5"/>
  <c r="M1193" i="5"/>
  <c r="M1194" i="5"/>
  <c r="M1195" i="5"/>
  <c r="M1196" i="5"/>
  <c r="M1197" i="5"/>
  <c r="M1198" i="5"/>
  <c r="M1199" i="5"/>
  <c r="M1200" i="5"/>
  <c r="M1201" i="5"/>
  <c r="M1202" i="5"/>
  <c r="M1203" i="5"/>
  <c r="M1204" i="5"/>
  <c r="M1205" i="5"/>
  <c r="M1206" i="5"/>
  <c r="M1207" i="5"/>
  <c r="M1208" i="5"/>
  <c r="M1209" i="5"/>
  <c r="M1210" i="5"/>
  <c r="M1211" i="5"/>
  <c r="M1212" i="5"/>
  <c r="M1213" i="5"/>
  <c r="M1214" i="5"/>
  <c r="M1215" i="5"/>
  <c r="M1216" i="5"/>
  <c r="M1217" i="5"/>
  <c r="M1218" i="5"/>
  <c r="M1219" i="5"/>
  <c r="M1220" i="5"/>
  <c r="M1221" i="5"/>
  <c r="M1222" i="5"/>
  <c r="M1223" i="5"/>
  <c r="M1224" i="5"/>
  <c r="M1225" i="5"/>
  <c r="M1226" i="5"/>
  <c r="M1227" i="5"/>
  <c r="M1228" i="5"/>
  <c r="M1229" i="5"/>
  <c r="M1230" i="5"/>
  <c r="M1231" i="5"/>
  <c r="M1232" i="5"/>
  <c r="M1233" i="5"/>
  <c r="M1234" i="5"/>
  <c r="M1235" i="5"/>
  <c r="M1236" i="5"/>
  <c r="M1237" i="5"/>
  <c r="M1238" i="5"/>
  <c r="M1239" i="5"/>
  <c r="M1240" i="5"/>
  <c r="M1241" i="5"/>
  <c r="M1242" i="5"/>
  <c r="M1243" i="5"/>
  <c r="M1244" i="5"/>
  <c r="M1245" i="5"/>
  <c r="M1246" i="5"/>
  <c r="M1247" i="5"/>
  <c r="M1248" i="5"/>
  <c r="M1249" i="5"/>
  <c r="M1250" i="5"/>
  <c r="M1251" i="5"/>
  <c r="M1252" i="5"/>
  <c r="M1253" i="5"/>
  <c r="M1254" i="5"/>
  <c r="M1255" i="5"/>
  <c r="M1256" i="5"/>
  <c r="M1257" i="5"/>
  <c r="M1258" i="5"/>
  <c r="M1259" i="5"/>
  <c r="M1260" i="5"/>
  <c r="M1261" i="5"/>
  <c r="M1262" i="5"/>
  <c r="M1263" i="5"/>
  <c r="M1264" i="5"/>
  <c r="M1265" i="5"/>
  <c r="M1266" i="5"/>
  <c r="M1267" i="5"/>
  <c r="M1268" i="5"/>
  <c r="M1269" i="5"/>
  <c r="M1270" i="5"/>
  <c r="M1271" i="5"/>
  <c r="M1272" i="5"/>
  <c r="M1273" i="5"/>
  <c r="M1274" i="5"/>
  <c r="M1275" i="5"/>
  <c r="M1276" i="5"/>
  <c r="M1277" i="5"/>
  <c r="M1278" i="5"/>
  <c r="M1279" i="5"/>
  <c r="M1280" i="5"/>
  <c r="M1281" i="5"/>
  <c r="M1282" i="5"/>
  <c r="M1283" i="5"/>
  <c r="M1284" i="5"/>
  <c r="M1285" i="5"/>
  <c r="M1286" i="5"/>
  <c r="M1287" i="5"/>
  <c r="M1288" i="5"/>
  <c r="M1289" i="5"/>
  <c r="M1290" i="5"/>
  <c r="M1291" i="5"/>
  <c r="M1292" i="5"/>
  <c r="M1293" i="5"/>
  <c r="M1294" i="5"/>
  <c r="M1295" i="5"/>
  <c r="M1296" i="5"/>
  <c r="M1297" i="5"/>
  <c r="M1298" i="5"/>
  <c r="M1299" i="5"/>
  <c r="M1300" i="5"/>
  <c r="M1301" i="5"/>
  <c r="M1302" i="5"/>
  <c r="M1303" i="5"/>
  <c r="M1304" i="5"/>
  <c r="M1305" i="5"/>
  <c r="M1306" i="5"/>
  <c r="M1307" i="5"/>
  <c r="M1308" i="5"/>
  <c r="M1309" i="5"/>
  <c r="M1310" i="5"/>
  <c r="M1311" i="5"/>
  <c r="M1312" i="5"/>
  <c r="M1313" i="5"/>
  <c r="M1314" i="5"/>
  <c r="M1315" i="5"/>
  <c r="M1316" i="5"/>
  <c r="M1317" i="5"/>
  <c r="M1318" i="5"/>
  <c r="M1319" i="5"/>
  <c r="M1320" i="5"/>
  <c r="M1321" i="5"/>
  <c r="M1322" i="5"/>
  <c r="M1323" i="5"/>
  <c r="M1324" i="5"/>
  <c r="M1325" i="5"/>
  <c r="M1326" i="5"/>
  <c r="M1327" i="5"/>
  <c r="M1328" i="5"/>
  <c r="M1329" i="5"/>
  <c r="M1330" i="5"/>
  <c r="M1331" i="5"/>
  <c r="M1332" i="5"/>
  <c r="M1333" i="5"/>
  <c r="M1334" i="5"/>
  <c r="M1335" i="5"/>
  <c r="M1336" i="5"/>
  <c r="M1337" i="5"/>
  <c r="M1338" i="5"/>
  <c r="M1339" i="5"/>
  <c r="M1340" i="5"/>
  <c r="M1341" i="5"/>
  <c r="M1342" i="5"/>
  <c r="M1343" i="5"/>
  <c r="M1344" i="5"/>
  <c r="M1345" i="5"/>
  <c r="M1346" i="5"/>
  <c r="M1347" i="5"/>
  <c r="M1348" i="5"/>
  <c r="M1349" i="5"/>
  <c r="M1350" i="5"/>
  <c r="M1351" i="5"/>
  <c r="M1352" i="5"/>
  <c r="M1353" i="5"/>
  <c r="M1354" i="5"/>
  <c r="M1355" i="5"/>
  <c r="M1356" i="5"/>
  <c r="M1357" i="5"/>
  <c r="M1358" i="5"/>
  <c r="M1359" i="5"/>
  <c r="M1360" i="5"/>
  <c r="M1361" i="5"/>
  <c r="M1362" i="5"/>
  <c r="M1363" i="5"/>
  <c r="M1364" i="5"/>
  <c r="M1365" i="5"/>
  <c r="M1366" i="5"/>
  <c r="M1367" i="5"/>
  <c r="M1368" i="5"/>
  <c r="M1369" i="5"/>
  <c r="M1370" i="5"/>
  <c r="M1371" i="5"/>
  <c r="M1372" i="5"/>
  <c r="M1373" i="5"/>
  <c r="M1374" i="5"/>
  <c r="M1375" i="5"/>
  <c r="M1376" i="5"/>
  <c r="M1377" i="5"/>
  <c r="M1378" i="5"/>
  <c r="M1379" i="5"/>
  <c r="M1380" i="5"/>
  <c r="M1381" i="5"/>
  <c r="M1382" i="5"/>
  <c r="M1383" i="5"/>
  <c r="M1384" i="5"/>
  <c r="M1385" i="5"/>
  <c r="M1386" i="5"/>
  <c r="M1387" i="5"/>
  <c r="M1388" i="5"/>
  <c r="M1389" i="5"/>
  <c r="M1390" i="5"/>
  <c r="M1391" i="5"/>
  <c r="M1392" i="5"/>
  <c r="M1393" i="5"/>
  <c r="M1394" i="5"/>
  <c r="M1395" i="5"/>
  <c r="M1396" i="5"/>
  <c r="M1397" i="5"/>
  <c r="M1398" i="5"/>
  <c r="M1399" i="5"/>
  <c r="M1400" i="5"/>
  <c r="M1401" i="5"/>
  <c r="M1402" i="5"/>
  <c r="M1403" i="5"/>
  <c r="M1404" i="5"/>
  <c r="M1405" i="5"/>
  <c r="M1406" i="5"/>
  <c r="M1407" i="5"/>
  <c r="M1408" i="5"/>
  <c r="M1409" i="5"/>
  <c r="M1410" i="5"/>
  <c r="M1411" i="5"/>
  <c r="M1412" i="5"/>
  <c r="M1413" i="5"/>
  <c r="M1414" i="5"/>
  <c r="M1415" i="5"/>
  <c r="M1416" i="5"/>
  <c r="M1417" i="5"/>
  <c r="M1418" i="5"/>
  <c r="M1419" i="5"/>
  <c r="M1420" i="5"/>
  <c r="M1421" i="5"/>
  <c r="M1422" i="5"/>
  <c r="M1423" i="5"/>
  <c r="M1424" i="5"/>
  <c r="M1425" i="5"/>
  <c r="M1426" i="5"/>
  <c r="M1427" i="5"/>
  <c r="M1428" i="5"/>
  <c r="M1429" i="5"/>
  <c r="M1430" i="5"/>
  <c r="M1431" i="5"/>
  <c r="M1432" i="5"/>
  <c r="M1433" i="5"/>
  <c r="M1434" i="5"/>
  <c r="M1435" i="5"/>
  <c r="M1436" i="5"/>
  <c r="M1437" i="5"/>
  <c r="M1438" i="5"/>
  <c r="M1439" i="5"/>
  <c r="M1440" i="5"/>
  <c r="M1441" i="5"/>
  <c r="M1442" i="5"/>
  <c r="M1443" i="5"/>
  <c r="M1444" i="5"/>
  <c r="M1445" i="5"/>
  <c r="M1446" i="5"/>
  <c r="M1447" i="5"/>
  <c r="M1448" i="5"/>
  <c r="M1449" i="5"/>
  <c r="M1450" i="5"/>
  <c r="M1451" i="5"/>
  <c r="M1452" i="5"/>
  <c r="M1453" i="5"/>
  <c r="M1454" i="5"/>
  <c r="M1455" i="5"/>
  <c r="M1456" i="5"/>
  <c r="M1457" i="5"/>
  <c r="M1458" i="5"/>
  <c r="M1459" i="5"/>
  <c r="M1460" i="5"/>
  <c r="M1461" i="5"/>
  <c r="M1462" i="5"/>
  <c r="M1463" i="5"/>
  <c r="M1464" i="5"/>
  <c r="M1465" i="5"/>
  <c r="M1466" i="5"/>
  <c r="M1467" i="5"/>
  <c r="M1468" i="5"/>
  <c r="M1469" i="5"/>
  <c r="M1470" i="5"/>
  <c r="M1471" i="5"/>
  <c r="M1472" i="5"/>
  <c r="M1473" i="5"/>
  <c r="M1474" i="5"/>
  <c r="M1475" i="5"/>
  <c r="M1476" i="5"/>
  <c r="M1477" i="5"/>
  <c r="M1478" i="5"/>
  <c r="M1479" i="5"/>
  <c r="M1480" i="5"/>
  <c r="M1481" i="5"/>
  <c r="M1482" i="5"/>
  <c r="M1483" i="5"/>
  <c r="M1484" i="5"/>
  <c r="M1485" i="5"/>
  <c r="M1486" i="5"/>
  <c r="M1487" i="5"/>
  <c r="M1488" i="5"/>
  <c r="M1489" i="5"/>
  <c r="M1490" i="5"/>
  <c r="M1491" i="5"/>
  <c r="M1492" i="5"/>
  <c r="M1493" i="5"/>
  <c r="M1494" i="5"/>
  <c r="M1495" i="5"/>
  <c r="M1496" i="5"/>
  <c r="M1497" i="5"/>
  <c r="M1498" i="5"/>
  <c r="M1499" i="5"/>
  <c r="M1500" i="5"/>
  <c r="M1501" i="5"/>
  <c r="M1502" i="5"/>
  <c r="M1503" i="5"/>
  <c r="M1504" i="5"/>
  <c r="M1505" i="5"/>
  <c r="M1506" i="5"/>
  <c r="M1507" i="5"/>
  <c r="M1508" i="5"/>
  <c r="M1509" i="5"/>
  <c r="M1510" i="5"/>
  <c r="M1511" i="5"/>
  <c r="M1512" i="5"/>
  <c r="M1513" i="5"/>
  <c r="M1514" i="5"/>
  <c r="M1515" i="5"/>
  <c r="M1516" i="5"/>
  <c r="M1517" i="5"/>
  <c r="M1518" i="5"/>
  <c r="M1519" i="5"/>
  <c r="M1520" i="5"/>
  <c r="M1521" i="5"/>
  <c r="M1522" i="5"/>
  <c r="M1523" i="5"/>
  <c r="M1524" i="5"/>
  <c r="M1525" i="5"/>
  <c r="M1526" i="5"/>
  <c r="M1527" i="5"/>
  <c r="M1528" i="5"/>
  <c r="M1529" i="5"/>
  <c r="M1530" i="5"/>
  <c r="M1531" i="5"/>
  <c r="M1532" i="5"/>
  <c r="M1533" i="5"/>
  <c r="M1534" i="5"/>
  <c r="M1535" i="5"/>
  <c r="M1536" i="5"/>
  <c r="M1537" i="5"/>
  <c r="M1538" i="5"/>
  <c r="M1539" i="5"/>
  <c r="M1540" i="5"/>
  <c r="M1541" i="5"/>
  <c r="M1542" i="5"/>
  <c r="M1543" i="5"/>
  <c r="M1544" i="5"/>
  <c r="M1545" i="5"/>
  <c r="M1546" i="5"/>
  <c r="M1547" i="5"/>
  <c r="M1548" i="5"/>
  <c r="M1549" i="5"/>
  <c r="M1550" i="5"/>
  <c r="M1551" i="5"/>
  <c r="M1552" i="5"/>
  <c r="M1553" i="5"/>
  <c r="M1554" i="5"/>
  <c r="M1555" i="5"/>
  <c r="M1556" i="5"/>
  <c r="M1557" i="5"/>
  <c r="M1558" i="5"/>
  <c r="M1559" i="5"/>
  <c r="M1560" i="5"/>
  <c r="M1561" i="5"/>
  <c r="M1562" i="5"/>
  <c r="M1563" i="5"/>
  <c r="M1564" i="5"/>
  <c r="M1565" i="5"/>
  <c r="M1566" i="5"/>
  <c r="M1567" i="5"/>
  <c r="M1568" i="5"/>
  <c r="M1569" i="5"/>
  <c r="M1570" i="5"/>
  <c r="M1571" i="5"/>
  <c r="M1572" i="5"/>
  <c r="M1573" i="5"/>
  <c r="M1574" i="5"/>
  <c r="M1575" i="5"/>
  <c r="M1576" i="5"/>
  <c r="M1577" i="5"/>
  <c r="M1578" i="5"/>
  <c r="M1579" i="5"/>
  <c r="M1580" i="5"/>
  <c r="M1581" i="5"/>
  <c r="M1582" i="5"/>
  <c r="M1583" i="5"/>
  <c r="M1584" i="5"/>
  <c r="M1585" i="5"/>
  <c r="M1586" i="5"/>
  <c r="M1587" i="5"/>
  <c r="M1588" i="5"/>
  <c r="M1589" i="5"/>
  <c r="M1590" i="5"/>
  <c r="M1591" i="5"/>
  <c r="M1592" i="5"/>
  <c r="M1593" i="5"/>
  <c r="M1594" i="5"/>
  <c r="M1595" i="5"/>
  <c r="M1596" i="5"/>
  <c r="M1597" i="5"/>
  <c r="M1598" i="5"/>
  <c r="M1599" i="5"/>
  <c r="M1600" i="5"/>
  <c r="M1601" i="5"/>
  <c r="M1602" i="5"/>
  <c r="M1603" i="5"/>
  <c r="M1604" i="5"/>
  <c r="M1605" i="5"/>
  <c r="M1606" i="5"/>
  <c r="M1607" i="5"/>
  <c r="M1608" i="5"/>
  <c r="M1609" i="5"/>
  <c r="M1610" i="5"/>
  <c r="M1611" i="5"/>
  <c r="M1612" i="5"/>
  <c r="M1613" i="5"/>
  <c r="M1614" i="5"/>
  <c r="M1615" i="5"/>
  <c r="M1616" i="5"/>
  <c r="M1617" i="5"/>
  <c r="M1618" i="5"/>
  <c r="M1619" i="5"/>
  <c r="M1620" i="5"/>
  <c r="M1621" i="5"/>
  <c r="M1622" i="5"/>
  <c r="M1623" i="5"/>
  <c r="M1624" i="5"/>
  <c r="M1625" i="5"/>
  <c r="M1626" i="5"/>
  <c r="M1627" i="5"/>
  <c r="M1628" i="5"/>
  <c r="M1629" i="5"/>
  <c r="M1630" i="5"/>
  <c r="M1631" i="5"/>
  <c r="M1632" i="5"/>
  <c r="M1633" i="5"/>
  <c r="M1634" i="5"/>
  <c r="M1635" i="5"/>
  <c r="M1636" i="5"/>
  <c r="M1637" i="5"/>
  <c r="M1638" i="5"/>
  <c r="M1639" i="5"/>
  <c r="M1640" i="5"/>
  <c r="M1641" i="5"/>
  <c r="M1642" i="5"/>
  <c r="M1643" i="5"/>
  <c r="M1644" i="5"/>
  <c r="M1645" i="5"/>
  <c r="M1646" i="5"/>
  <c r="M1647" i="5"/>
  <c r="M1648" i="5"/>
  <c r="M1649" i="5"/>
  <c r="M1650" i="5"/>
  <c r="M1651" i="5"/>
  <c r="M1652" i="5"/>
  <c r="M1653" i="5"/>
  <c r="M1654" i="5"/>
  <c r="M1655" i="5"/>
  <c r="M1656" i="5"/>
  <c r="M1657" i="5"/>
  <c r="M1658" i="5"/>
  <c r="M1659" i="5"/>
  <c r="M1660" i="5"/>
  <c r="M1661" i="5"/>
  <c r="M1662" i="5"/>
  <c r="M1663" i="5"/>
  <c r="M1664" i="5"/>
  <c r="M1665" i="5"/>
  <c r="M1666" i="5"/>
  <c r="M1667" i="5"/>
  <c r="M1668" i="5"/>
  <c r="M1669" i="5"/>
  <c r="M1670" i="5"/>
  <c r="M1671" i="5"/>
  <c r="M1672" i="5"/>
  <c r="M1673" i="5"/>
  <c r="M1674" i="5"/>
  <c r="M1675" i="5"/>
  <c r="M1676" i="5"/>
  <c r="M1677" i="5"/>
  <c r="M1678" i="5"/>
  <c r="M1679" i="5"/>
  <c r="M1680" i="5"/>
  <c r="M1681" i="5"/>
  <c r="M1682" i="5"/>
  <c r="M1683" i="5"/>
  <c r="M1684" i="5"/>
  <c r="M1685" i="5"/>
  <c r="M1686" i="5"/>
  <c r="M1687" i="5"/>
  <c r="M1688" i="5"/>
  <c r="M1689" i="5"/>
  <c r="M1690" i="5"/>
  <c r="M1691" i="5"/>
  <c r="M1692" i="5"/>
  <c r="M1693" i="5"/>
  <c r="M1694" i="5"/>
  <c r="M1695" i="5"/>
  <c r="M1696" i="5"/>
  <c r="M1697" i="5"/>
  <c r="M1698" i="5"/>
  <c r="M1699" i="5"/>
  <c r="M1700" i="5"/>
  <c r="M1701" i="5"/>
  <c r="M1702" i="5"/>
  <c r="M1703" i="5"/>
  <c r="M1704" i="5"/>
  <c r="M1705" i="5"/>
  <c r="M1706" i="5"/>
  <c r="M1707" i="5"/>
  <c r="M1708" i="5"/>
  <c r="M1709" i="5"/>
  <c r="M1710" i="5"/>
  <c r="M1711" i="5"/>
  <c r="M1712" i="5"/>
  <c r="M1713" i="5"/>
  <c r="M1714" i="5"/>
  <c r="M1715" i="5"/>
  <c r="M1716" i="5"/>
  <c r="M1717" i="5"/>
  <c r="M1718" i="5"/>
  <c r="M1719" i="5"/>
  <c r="M1720" i="5"/>
  <c r="M1721" i="5"/>
  <c r="M1722" i="5"/>
  <c r="M1723" i="5"/>
  <c r="M1724" i="5"/>
  <c r="M1725" i="5"/>
  <c r="M1726" i="5"/>
  <c r="M1727" i="5"/>
  <c r="M1728" i="5"/>
  <c r="M1729" i="5"/>
  <c r="M1730" i="5"/>
  <c r="M1731" i="5"/>
  <c r="M1732" i="5"/>
  <c r="M1733" i="5"/>
  <c r="M1734" i="5"/>
  <c r="M1735" i="5"/>
  <c r="M1736" i="5"/>
  <c r="M1737" i="5"/>
  <c r="M1738" i="5"/>
  <c r="M1739" i="5"/>
  <c r="M1740" i="5"/>
  <c r="M1741" i="5"/>
  <c r="M1742" i="5"/>
  <c r="M1743" i="5"/>
  <c r="M1744" i="5"/>
  <c r="M1745" i="5"/>
  <c r="M1746" i="5"/>
  <c r="M1747" i="5"/>
  <c r="M1748" i="5"/>
  <c r="M1749" i="5"/>
  <c r="M1750" i="5"/>
  <c r="M1751" i="5"/>
  <c r="M1752" i="5"/>
  <c r="M1753" i="5"/>
  <c r="M1754" i="5"/>
  <c r="M1755" i="5"/>
  <c r="M1756" i="5"/>
  <c r="M1757" i="5"/>
  <c r="M1758" i="5"/>
  <c r="M1759" i="5"/>
  <c r="M1760" i="5"/>
  <c r="M1761" i="5"/>
  <c r="M1762" i="5"/>
  <c r="M1763" i="5"/>
  <c r="M1764" i="5"/>
  <c r="M1765" i="5"/>
  <c r="M1766" i="5"/>
  <c r="M1767" i="5"/>
  <c r="M1768" i="5"/>
  <c r="M1769" i="5"/>
  <c r="M1770" i="5"/>
  <c r="M1771" i="5"/>
  <c r="M1772" i="5"/>
  <c r="M1773" i="5"/>
  <c r="M1774" i="5"/>
  <c r="M1775" i="5"/>
  <c r="M1776" i="5"/>
  <c r="M1777" i="5"/>
  <c r="M1778" i="5"/>
  <c r="M1779" i="5"/>
  <c r="M1780" i="5"/>
  <c r="M1781" i="5"/>
  <c r="M1782" i="5"/>
  <c r="M1783" i="5"/>
  <c r="M1784" i="5"/>
  <c r="M1785" i="5"/>
  <c r="M1786" i="5"/>
  <c r="M1787" i="5"/>
  <c r="M1788" i="5"/>
  <c r="M1789" i="5"/>
  <c r="M1790" i="5"/>
  <c r="M1791" i="5"/>
  <c r="M1792" i="5"/>
  <c r="M1793" i="5"/>
  <c r="M1794" i="5"/>
  <c r="M1795" i="5"/>
  <c r="M1796" i="5"/>
  <c r="M1797" i="5"/>
  <c r="M1798" i="5"/>
  <c r="M1799" i="5"/>
  <c r="M1800" i="5"/>
  <c r="M1801" i="5"/>
  <c r="M1802" i="5"/>
  <c r="M1803" i="5"/>
  <c r="M1804" i="5"/>
  <c r="M1805" i="5"/>
  <c r="M1806" i="5"/>
  <c r="M1807" i="5"/>
  <c r="M1808" i="5"/>
  <c r="M1809" i="5"/>
  <c r="M1810" i="5"/>
  <c r="M1811" i="5"/>
  <c r="M1812" i="5"/>
  <c r="M1813" i="5"/>
  <c r="M1814" i="5"/>
  <c r="M1815" i="5"/>
  <c r="M1816" i="5"/>
  <c r="M1817" i="5"/>
  <c r="M1818" i="5"/>
  <c r="M1819" i="5"/>
  <c r="M1820" i="5"/>
  <c r="M1821" i="5"/>
  <c r="M1822" i="5"/>
  <c r="M1823" i="5"/>
  <c r="M1824" i="5"/>
  <c r="M1825" i="5"/>
  <c r="M1826" i="5"/>
  <c r="M1827" i="5"/>
  <c r="M1828" i="5"/>
  <c r="M1829" i="5"/>
  <c r="M1830" i="5"/>
  <c r="M1831" i="5"/>
  <c r="M1832" i="5"/>
  <c r="M1833" i="5"/>
  <c r="M1834" i="5"/>
  <c r="M1835" i="5"/>
  <c r="M1836" i="5"/>
  <c r="M1837" i="5"/>
  <c r="M1838" i="5"/>
  <c r="M1839" i="5"/>
  <c r="M1840" i="5"/>
  <c r="M1841" i="5"/>
  <c r="M1842" i="5"/>
  <c r="M1843" i="5"/>
  <c r="M1844" i="5"/>
  <c r="M1845" i="5"/>
  <c r="M1846" i="5"/>
  <c r="M1847" i="5"/>
  <c r="M1848" i="5"/>
  <c r="M1849" i="5"/>
  <c r="M1850" i="5"/>
  <c r="M1851" i="5"/>
  <c r="M1852" i="5"/>
  <c r="M1853" i="5"/>
  <c r="M1854" i="5"/>
  <c r="M1855" i="5"/>
  <c r="M1856" i="5"/>
  <c r="M1857" i="5"/>
  <c r="M1858" i="5"/>
  <c r="M1859" i="5"/>
  <c r="M1860" i="5"/>
  <c r="M1861" i="5"/>
  <c r="M1862" i="5"/>
  <c r="M1863" i="5"/>
  <c r="M1864" i="5"/>
  <c r="M1865" i="5"/>
  <c r="M1866" i="5"/>
  <c r="M1867" i="5"/>
  <c r="M1868" i="5"/>
  <c r="M1869" i="5"/>
  <c r="M1870" i="5"/>
  <c r="M1871" i="5"/>
  <c r="M1872" i="5"/>
  <c r="M1873" i="5"/>
  <c r="M1874" i="5"/>
  <c r="M1875" i="5"/>
  <c r="M1876" i="5"/>
  <c r="M1877" i="5"/>
  <c r="M1878" i="5"/>
  <c r="M1879" i="5"/>
  <c r="M1880" i="5"/>
  <c r="M1881" i="5"/>
  <c r="M1882" i="5"/>
  <c r="M1883" i="5"/>
  <c r="M1884" i="5"/>
  <c r="M1885" i="5"/>
  <c r="M1886" i="5"/>
  <c r="M1887" i="5"/>
  <c r="M1888" i="5"/>
  <c r="M1889" i="5"/>
  <c r="M1890" i="5"/>
  <c r="M1891" i="5"/>
  <c r="M1892" i="5"/>
  <c r="M1893" i="5"/>
  <c r="M1894" i="5"/>
  <c r="M1895" i="5"/>
  <c r="M1896" i="5"/>
  <c r="M1897" i="5"/>
  <c r="M1898" i="5"/>
  <c r="M1899" i="5"/>
  <c r="M1900" i="5"/>
  <c r="M1901" i="5"/>
  <c r="M1902" i="5"/>
  <c r="M1903" i="5"/>
  <c r="M1904" i="5"/>
  <c r="M1905" i="5"/>
  <c r="M1906" i="5"/>
  <c r="M1907" i="5"/>
  <c r="M1908" i="5"/>
  <c r="M1909" i="5"/>
  <c r="M1910" i="5"/>
  <c r="M1911" i="5"/>
  <c r="M1912" i="5"/>
  <c r="M1913" i="5"/>
  <c r="M1914" i="5"/>
  <c r="M1915" i="5"/>
  <c r="M1916" i="5"/>
  <c r="M1917" i="5"/>
  <c r="M1918" i="5"/>
  <c r="M1919" i="5"/>
  <c r="M1920" i="5"/>
  <c r="M1921" i="5"/>
  <c r="M1922" i="5"/>
  <c r="M1923" i="5"/>
  <c r="M1924" i="5"/>
  <c r="M1925" i="5"/>
  <c r="M1926" i="5"/>
  <c r="M1927" i="5"/>
  <c r="M1928" i="5"/>
  <c r="M1929" i="5"/>
  <c r="M1930" i="5"/>
  <c r="M1931" i="5"/>
  <c r="M1932" i="5"/>
  <c r="M1933" i="5"/>
  <c r="M1934" i="5"/>
  <c r="M1935" i="5"/>
  <c r="M1936" i="5"/>
  <c r="M1937" i="5"/>
  <c r="M1938" i="5"/>
  <c r="M1939" i="5"/>
  <c r="M1940" i="5"/>
  <c r="M1941" i="5"/>
  <c r="M1942" i="5"/>
  <c r="M1943" i="5"/>
  <c r="M1944" i="5"/>
  <c r="M1945" i="5"/>
  <c r="M1946" i="5"/>
  <c r="M1947" i="5"/>
  <c r="M1948" i="5"/>
  <c r="M1949" i="5"/>
  <c r="M1950" i="5"/>
  <c r="M1951" i="5"/>
  <c r="M1952" i="5"/>
  <c r="M1953" i="5"/>
  <c r="M1954" i="5"/>
  <c r="M1955" i="5"/>
  <c r="M1956" i="5"/>
  <c r="M1957" i="5"/>
  <c r="M1958" i="5"/>
  <c r="M1959" i="5"/>
  <c r="M1960" i="5"/>
  <c r="M1961" i="5"/>
  <c r="M1962" i="5"/>
  <c r="M1963" i="5"/>
  <c r="M1964" i="5"/>
  <c r="M1965" i="5"/>
  <c r="M1966" i="5"/>
  <c r="M1967" i="5"/>
  <c r="M1968" i="5"/>
  <c r="M1969" i="5"/>
  <c r="M1970" i="5"/>
  <c r="M1971" i="5"/>
  <c r="M1972" i="5"/>
  <c r="M1973" i="5"/>
  <c r="M1974" i="5"/>
  <c r="M1975" i="5"/>
  <c r="M1976" i="5"/>
  <c r="M1977" i="5"/>
  <c r="M1978" i="5"/>
  <c r="M1979" i="5"/>
  <c r="M1980" i="5"/>
  <c r="M1981" i="5"/>
  <c r="M1982" i="5"/>
  <c r="M1983" i="5"/>
  <c r="M1984" i="5"/>
  <c r="M1985" i="5"/>
  <c r="M1986" i="5"/>
  <c r="M1987" i="5"/>
  <c r="M1988" i="5"/>
  <c r="M1989" i="5"/>
  <c r="M1990" i="5"/>
  <c r="M1991" i="5"/>
  <c r="M1992" i="5"/>
  <c r="M1993" i="5"/>
  <c r="M1994" i="5"/>
  <c r="M1995" i="5"/>
  <c r="M1996" i="5"/>
  <c r="M1997" i="5"/>
  <c r="M1998" i="5"/>
  <c r="M1999" i="5"/>
  <c r="M2000" i="5"/>
  <c r="M2001" i="5"/>
  <c r="M2002" i="5"/>
  <c r="M2003" i="5"/>
  <c r="M2004" i="5"/>
  <c r="M2005" i="5"/>
  <c r="M2006" i="5"/>
  <c r="M2007" i="5"/>
  <c r="M2008" i="5"/>
  <c r="M2009" i="5"/>
  <c r="M2010" i="5"/>
  <c r="M2011" i="5"/>
  <c r="M2012" i="5"/>
  <c r="M2013" i="5"/>
  <c r="M2014" i="5"/>
  <c r="M2015" i="5"/>
  <c r="M2016" i="5"/>
  <c r="M2017" i="5"/>
  <c r="M2018" i="5"/>
  <c r="M2019" i="5"/>
  <c r="M2020" i="5"/>
  <c r="M2021" i="5"/>
  <c r="M2022" i="5"/>
  <c r="M2023" i="5"/>
  <c r="M2024" i="5"/>
  <c r="M2025" i="5"/>
  <c r="M2026" i="5"/>
  <c r="M2027" i="5"/>
  <c r="M2028" i="5"/>
  <c r="M2029" i="5"/>
  <c r="M2030" i="5"/>
  <c r="M2031" i="5"/>
  <c r="M2032" i="5"/>
  <c r="M2033" i="5"/>
  <c r="M2034" i="5"/>
  <c r="M2035" i="5"/>
  <c r="M2036" i="5"/>
  <c r="M2037" i="5"/>
  <c r="M2038" i="5"/>
  <c r="M2039" i="5"/>
  <c r="M2040" i="5"/>
  <c r="M2041" i="5"/>
  <c r="M2042" i="5"/>
  <c r="M2043" i="5"/>
  <c r="M2044" i="5"/>
  <c r="M2045" i="5"/>
  <c r="M2046" i="5"/>
  <c r="M2047" i="5"/>
  <c r="M2048" i="5"/>
  <c r="M2049" i="5"/>
  <c r="M2050" i="5"/>
  <c r="M2051" i="5"/>
  <c r="M2052" i="5"/>
  <c r="M2053" i="5"/>
  <c r="M2054" i="5"/>
  <c r="M2055" i="5"/>
  <c r="M2056" i="5"/>
  <c r="M2057" i="5"/>
  <c r="M2058" i="5"/>
  <c r="M2059" i="5"/>
  <c r="M2060" i="5"/>
  <c r="M2061" i="5"/>
  <c r="M2062" i="5"/>
  <c r="M2063" i="5"/>
  <c r="M2064" i="5"/>
  <c r="M2065" i="5"/>
  <c r="M2066" i="5"/>
  <c r="M2067" i="5"/>
  <c r="M2068" i="5"/>
  <c r="M2069" i="5"/>
  <c r="M2070" i="5"/>
  <c r="M2071" i="5"/>
  <c r="M2072" i="5"/>
  <c r="M2073" i="5"/>
  <c r="M2074" i="5"/>
  <c r="M2075" i="5"/>
  <c r="M2076" i="5"/>
  <c r="M2077" i="5"/>
  <c r="M2078" i="5"/>
  <c r="M2079" i="5"/>
  <c r="M2080" i="5"/>
  <c r="M2081" i="5"/>
  <c r="M2082" i="5"/>
  <c r="M2083" i="5"/>
  <c r="M2084" i="5"/>
  <c r="M2085" i="5"/>
  <c r="M2086" i="5"/>
  <c r="M2087" i="5"/>
  <c r="M2088" i="5"/>
  <c r="M2089" i="5"/>
  <c r="M2090" i="5"/>
  <c r="M2091" i="5"/>
  <c r="M2092" i="5"/>
  <c r="M2093" i="5"/>
  <c r="M2094" i="5"/>
  <c r="M2095" i="5"/>
  <c r="M2096" i="5"/>
  <c r="M2097" i="5"/>
  <c r="M2098" i="5"/>
  <c r="M2099" i="5"/>
  <c r="M2100" i="5"/>
  <c r="M2101" i="5"/>
  <c r="M2102" i="5"/>
  <c r="M2103" i="5"/>
  <c r="M2104" i="5"/>
  <c r="M2105" i="5"/>
  <c r="M2106" i="5"/>
  <c r="M2107" i="5"/>
  <c r="M2108" i="5"/>
  <c r="M2109" i="5"/>
  <c r="M2110" i="5"/>
  <c r="M2111" i="5"/>
  <c r="M2112" i="5"/>
  <c r="M2113" i="5"/>
  <c r="M2114" i="5"/>
  <c r="M2115" i="5"/>
  <c r="M2116" i="5"/>
  <c r="M2117" i="5"/>
  <c r="M2118" i="5"/>
  <c r="M2119" i="5"/>
  <c r="M2120" i="5"/>
  <c r="M2121" i="5"/>
  <c r="M2122" i="5"/>
  <c r="M2123" i="5"/>
  <c r="M2124" i="5"/>
  <c r="M2125" i="5"/>
  <c r="M2126" i="5"/>
  <c r="M2127" i="5"/>
  <c r="M2128" i="5"/>
  <c r="M2129" i="5"/>
  <c r="M2130" i="5"/>
  <c r="M2131" i="5"/>
  <c r="M2132" i="5"/>
  <c r="M2133" i="5"/>
  <c r="M2134" i="5"/>
  <c r="M2135" i="5"/>
  <c r="M2136" i="5"/>
  <c r="M2137" i="5"/>
  <c r="M2138" i="5"/>
  <c r="M2139" i="5"/>
  <c r="M2140" i="5"/>
  <c r="M2141" i="5"/>
  <c r="M2142" i="5"/>
  <c r="M2143" i="5"/>
  <c r="M2144" i="5"/>
  <c r="M2145" i="5"/>
  <c r="M2146" i="5"/>
  <c r="M2147" i="5"/>
  <c r="M2148" i="5"/>
  <c r="M2149" i="5"/>
  <c r="M2150" i="5"/>
  <c r="M2151" i="5"/>
  <c r="M2152" i="5"/>
  <c r="M2153" i="5"/>
  <c r="M2154" i="5"/>
  <c r="M2155" i="5"/>
  <c r="M2156" i="5"/>
  <c r="M2157" i="5"/>
  <c r="M2158" i="5"/>
  <c r="M2159" i="5"/>
  <c r="M2160" i="5"/>
  <c r="M2161" i="5"/>
  <c r="M2162" i="5"/>
  <c r="M2163" i="5"/>
  <c r="M2164" i="5"/>
  <c r="M2165" i="5"/>
  <c r="M2166" i="5"/>
  <c r="M2167" i="5"/>
  <c r="M2168" i="5"/>
  <c r="M2169" i="5"/>
  <c r="M2170" i="5"/>
  <c r="M2171" i="5"/>
  <c r="M2172" i="5"/>
  <c r="M2173" i="5"/>
  <c r="M2174" i="5"/>
  <c r="M2175" i="5"/>
  <c r="M2176" i="5"/>
  <c r="M2177" i="5"/>
  <c r="M2178" i="5"/>
  <c r="M2179" i="5"/>
  <c r="M2180" i="5"/>
  <c r="M2181" i="5"/>
  <c r="M2182" i="5"/>
  <c r="M2183" i="5"/>
  <c r="M2184" i="5"/>
  <c r="M2185" i="5"/>
  <c r="M2186" i="5"/>
  <c r="M2187" i="5"/>
  <c r="M2188" i="5"/>
  <c r="M2189" i="5"/>
  <c r="M2190" i="5"/>
  <c r="M2191" i="5"/>
  <c r="M2192" i="5"/>
  <c r="M2193" i="5"/>
  <c r="M2194" i="5"/>
  <c r="M2195" i="5"/>
  <c r="M2196" i="5"/>
  <c r="M2197" i="5"/>
  <c r="M2198" i="5"/>
  <c r="M2199" i="5"/>
  <c r="M2200" i="5"/>
  <c r="M2201" i="5"/>
  <c r="M2202" i="5"/>
  <c r="M2203" i="5"/>
  <c r="M2204" i="5"/>
  <c r="M2205" i="5"/>
  <c r="M2206" i="5"/>
  <c r="M2207" i="5"/>
  <c r="M2208" i="5"/>
  <c r="M2209" i="5"/>
  <c r="M2210" i="5"/>
  <c r="M2211" i="5"/>
  <c r="M2212" i="5"/>
  <c r="M2213" i="5"/>
  <c r="M2214" i="5"/>
  <c r="M2215" i="5"/>
  <c r="M2216" i="5"/>
  <c r="M2217" i="5"/>
  <c r="M2218" i="5"/>
  <c r="M2219" i="5"/>
  <c r="M2220" i="5"/>
  <c r="M2221" i="5"/>
  <c r="M2222" i="5"/>
  <c r="M2223" i="5"/>
  <c r="M2224" i="5"/>
  <c r="M2225" i="5"/>
  <c r="M2226" i="5"/>
  <c r="M2227" i="5"/>
  <c r="M2228" i="5"/>
  <c r="M2229" i="5"/>
  <c r="M2230" i="5"/>
  <c r="M2231" i="5"/>
  <c r="M2232" i="5"/>
  <c r="M2233" i="5"/>
  <c r="M2234" i="5"/>
  <c r="M2235" i="5"/>
  <c r="M2236" i="5"/>
  <c r="M2237" i="5"/>
  <c r="M2238" i="5"/>
  <c r="M2239" i="5"/>
  <c r="M2240" i="5"/>
  <c r="M2241" i="5"/>
  <c r="M2242" i="5"/>
  <c r="M2243" i="5"/>
  <c r="M2244" i="5"/>
  <c r="M2245" i="5"/>
  <c r="M2246" i="5"/>
  <c r="M2247" i="5"/>
  <c r="M2248" i="5"/>
  <c r="M2249" i="5"/>
  <c r="M2250" i="5"/>
  <c r="M2251" i="5"/>
  <c r="M2252" i="5"/>
  <c r="M2253" i="5"/>
  <c r="M2254" i="5"/>
  <c r="M2255" i="5"/>
  <c r="M2256" i="5"/>
  <c r="M2257" i="5"/>
  <c r="M2258" i="5"/>
  <c r="M2259" i="5"/>
  <c r="M2260" i="5"/>
  <c r="M2261" i="5"/>
  <c r="M2262" i="5"/>
  <c r="M2263" i="5"/>
  <c r="M2264" i="5"/>
  <c r="M2265" i="5"/>
  <c r="M2266" i="5"/>
  <c r="M2267" i="5"/>
  <c r="M2268" i="5"/>
  <c r="M2269" i="5"/>
  <c r="M2270" i="5"/>
  <c r="M2271" i="5"/>
  <c r="M2272" i="5"/>
  <c r="M2273" i="5"/>
  <c r="M2274" i="5"/>
  <c r="M2275" i="5"/>
  <c r="M2276" i="5"/>
  <c r="M2277" i="5"/>
  <c r="M2278" i="5"/>
  <c r="M2279" i="5"/>
  <c r="M2280" i="5"/>
  <c r="M2281" i="5"/>
  <c r="M2282" i="5"/>
  <c r="M2283" i="5"/>
  <c r="M2284" i="5"/>
  <c r="M2285" i="5"/>
  <c r="M2286" i="5"/>
  <c r="M2287" i="5"/>
  <c r="M2288" i="5"/>
  <c r="M2289" i="5"/>
  <c r="M2290" i="5"/>
  <c r="M2291" i="5"/>
  <c r="M2292" i="5"/>
  <c r="M2293" i="5"/>
  <c r="M2294" i="5"/>
  <c r="M2295" i="5"/>
  <c r="M2296" i="5"/>
  <c r="M2297" i="5"/>
  <c r="M2298" i="5"/>
  <c r="M2299" i="5"/>
  <c r="M2300" i="5"/>
  <c r="M2301" i="5"/>
  <c r="M2302" i="5"/>
  <c r="M2303" i="5"/>
  <c r="M2304" i="5"/>
  <c r="M2305" i="5"/>
  <c r="M2306" i="5"/>
  <c r="M2307" i="5"/>
  <c r="M2308" i="5"/>
  <c r="M2309" i="5"/>
  <c r="M2310" i="5"/>
  <c r="M2311" i="5"/>
  <c r="M2312" i="5"/>
  <c r="M2313" i="5"/>
  <c r="M2314" i="5"/>
  <c r="M2315" i="5"/>
  <c r="M2316" i="5"/>
  <c r="M2317" i="5"/>
  <c r="M2318" i="5"/>
  <c r="M2319" i="5"/>
  <c r="M2320" i="5"/>
  <c r="M2321" i="5"/>
  <c r="M2322" i="5"/>
  <c r="M2323" i="5"/>
  <c r="M2324" i="5"/>
  <c r="M2325" i="5"/>
  <c r="M2326" i="5"/>
  <c r="M2327" i="5"/>
  <c r="M2328" i="5"/>
  <c r="M2329" i="5"/>
  <c r="M2330" i="5"/>
  <c r="M2331" i="5"/>
  <c r="M2332" i="5"/>
  <c r="M2333" i="5"/>
  <c r="M2334" i="5"/>
  <c r="M2335" i="5"/>
  <c r="M2336" i="5"/>
  <c r="M2337" i="5"/>
  <c r="M2338" i="5"/>
  <c r="M2339" i="5"/>
  <c r="M2340" i="5"/>
  <c r="M2341" i="5"/>
  <c r="M2342" i="5"/>
  <c r="M2343" i="5"/>
  <c r="M2344" i="5"/>
  <c r="M2345" i="5"/>
  <c r="M2346" i="5"/>
  <c r="M2347" i="5"/>
  <c r="M2348" i="5"/>
  <c r="M2349" i="5"/>
  <c r="M2350" i="5"/>
  <c r="M2351" i="5"/>
  <c r="M2352" i="5"/>
  <c r="M2353" i="5"/>
  <c r="M2354" i="5"/>
  <c r="M2355" i="5"/>
  <c r="M2356" i="5"/>
  <c r="M2357" i="5"/>
  <c r="M2358" i="5"/>
  <c r="M2359" i="5"/>
  <c r="M2360" i="5"/>
  <c r="M2361" i="5"/>
  <c r="M2362" i="5"/>
  <c r="M2363" i="5"/>
  <c r="M2364" i="5"/>
  <c r="M2365" i="5"/>
  <c r="M2366" i="5"/>
  <c r="M2367" i="5"/>
  <c r="M2368" i="5"/>
  <c r="M2369" i="5"/>
  <c r="M2370" i="5"/>
  <c r="M2371" i="5"/>
  <c r="M2372" i="5"/>
  <c r="M2373" i="5"/>
  <c r="M2374" i="5"/>
  <c r="M2375" i="5"/>
  <c r="M2376" i="5"/>
  <c r="M2377" i="5"/>
  <c r="M2378" i="5"/>
  <c r="M2379" i="5"/>
  <c r="M2380" i="5"/>
  <c r="M2381" i="5"/>
  <c r="M2382" i="5"/>
  <c r="M2383" i="5"/>
  <c r="M2384" i="5"/>
  <c r="M2385" i="5"/>
  <c r="M2386" i="5"/>
  <c r="M2387" i="5"/>
  <c r="M2388" i="5"/>
  <c r="M2389" i="5"/>
  <c r="M2390" i="5"/>
  <c r="M2391" i="5"/>
  <c r="M2392" i="5"/>
  <c r="M2393" i="5"/>
  <c r="M2394" i="5"/>
  <c r="M2395" i="5"/>
  <c r="M2396" i="5"/>
  <c r="M2397" i="5"/>
  <c r="M2398" i="5"/>
  <c r="M2399" i="5"/>
  <c r="M2400" i="5"/>
  <c r="M2401" i="5"/>
  <c r="M2402" i="5"/>
  <c r="M2403" i="5"/>
  <c r="M2404" i="5"/>
  <c r="M2405" i="5"/>
  <c r="M2406" i="5"/>
  <c r="M2407" i="5"/>
  <c r="M2408" i="5"/>
  <c r="M2409" i="5"/>
  <c r="M2410" i="5"/>
  <c r="M2411" i="5"/>
  <c r="M2412" i="5"/>
  <c r="M2413" i="5"/>
  <c r="M2414" i="5"/>
  <c r="M2415" i="5"/>
  <c r="M2416" i="5"/>
  <c r="M2417" i="5"/>
  <c r="M2418" i="5"/>
  <c r="M2419" i="5"/>
  <c r="M2420" i="5"/>
  <c r="M2421" i="5"/>
  <c r="M2422" i="5"/>
  <c r="M2423" i="5"/>
  <c r="M2424" i="5"/>
  <c r="M2425" i="5"/>
  <c r="M2426" i="5"/>
  <c r="M2427" i="5"/>
  <c r="M2428" i="5"/>
  <c r="M2429" i="5"/>
  <c r="M2430" i="5"/>
  <c r="M2431" i="5"/>
  <c r="M2432" i="5"/>
  <c r="M2433" i="5"/>
  <c r="M2434" i="5"/>
  <c r="M2435" i="5"/>
  <c r="M2436" i="5"/>
  <c r="M2437" i="5"/>
  <c r="M2438" i="5"/>
  <c r="M2439" i="5"/>
  <c r="M2440" i="5"/>
  <c r="M2441" i="5"/>
  <c r="M2442" i="5"/>
  <c r="M2443" i="5"/>
  <c r="M2444" i="5"/>
  <c r="M2445" i="5"/>
  <c r="M2446" i="5"/>
  <c r="M2447" i="5"/>
  <c r="M2448" i="5"/>
  <c r="M2449" i="5"/>
  <c r="M2450" i="5"/>
  <c r="M2451" i="5"/>
  <c r="M2452" i="5"/>
  <c r="M2453" i="5"/>
  <c r="M2454" i="5"/>
  <c r="M2455" i="5"/>
  <c r="M2456" i="5"/>
  <c r="M2457" i="5"/>
  <c r="M2458" i="5"/>
  <c r="M2459" i="5"/>
  <c r="M2460" i="5"/>
  <c r="M2461" i="5"/>
  <c r="M2462" i="5"/>
  <c r="M2463" i="5"/>
  <c r="M2464" i="5"/>
  <c r="M2465" i="5"/>
  <c r="M2466" i="5"/>
  <c r="M2467" i="5"/>
  <c r="M2468" i="5"/>
  <c r="M2469" i="5"/>
  <c r="M2470" i="5"/>
  <c r="M2471" i="5"/>
  <c r="M2472" i="5"/>
  <c r="M2473" i="5"/>
  <c r="M2474" i="5"/>
  <c r="M2475" i="5"/>
  <c r="M2476" i="5"/>
  <c r="M2477" i="5"/>
  <c r="M2478" i="5"/>
  <c r="M2479" i="5"/>
  <c r="M2480" i="5"/>
  <c r="M2481" i="5"/>
  <c r="M2482" i="5"/>
  <c r="M2483" i="5"/>
  <c r="M2484" i="5"/>
  <c r="M2485" i="5"/>
  <c r="M2486" i="5"/>
  <c r="M2487" i="5"/>
  <c r="M2488" i="5"/>
  <c r="M2489" i="5"/>
  <c r="M2490" i="5"/>
  <c r="M2491" i="5"/>
  <c r="M2492" i="5"/>
  <c r="M2493" i="5"/>
  <c r="M2494" i="5"/>
  <c r="M2495" i="5"/>
  <c r="M2496" i="5"/>
  <c r="M2497" i="5"/>
  <c r="M2498" i="5"/>
  <c r="M2499" i="5"/>
  <c r="M2500" i="5"/>
  <c r="M2501" i="5"/>
  <c r="M2502" i="5"/>
  <c r="M2503" i="5"/>
  <c r="M2504" i="5"/>
  <c r="M2505" i="5"/>
  <c r="M2506" i="5"/>
  <c r="M2507" i="5"/>
  <c r="M2508" i="5"/>
  <c r="M2509" i="5"/>
  <c r="M2510" i="5"/>
  <c r="M2511" i="5"/>
  <c r="M2512" i="5"/>
  <c r="M2513" i="5"/>
  <c r="M2514" i="5"/>
  <c r="M2515" i="5"/>
  <c r="M2516" i="5"/>
  <c r="M2517" i="5"/>
  <c r="M2518" i="5"/>
  <c r="M2519" i="5"/>
  <c r="M2520" i="5"/>
  <c r="M2521" i="5"/>
  <c r="M2522" i="5"/>
  <c r="M2523" i="5"/>
  <c r="M2524" i="5"/>
  <c r="M2525" i="5"/>
  <c r="M2526" i="5"/>
  <c r="M2527" i="5"/>
  <c r="M2528" i="5"/>
  <c r="M2529" i="5"/>
  <c r="M2530" i="5"/>
  <c r="M2531" i="5"/>
  <c r="M2532" i="5"/>
  <c r="M2533" i="5"/>
  <c r="M2534" i="5"/>
  <c r="M2535" i="5"/>
  <c r="M2536" i="5"/>
  <c r="M2537" i="5"/>
  <c r="M2538" i="5"/>
  <c r="M2539" i="5"/>
  <c r="M2540" i="5"/>
  <c r="M2541" i="5"/>
  <c r="M2542" i="5"/>
  <c r="M2543" i="5"/>
  <c r="M2544" i="5"/>
  <c r="M2545" i="5"/>
  <c r="M2546" i="5"/>
  <c r="M2547" i="5"/>
  <c r="M2548" i="5"/>
  <c r="M2549" i="5"/>
  <c r="M2550" i="5"/>
  <c r="M2551" i="5"/>
  <c r="M2552" i="5"/>
  <c r="M2553" i="5"/>
  <c r="M2554" i="5"/>
  <c r="M2555" i="5"/>
  <c r="M2556" i="5"/>
  <c r="M2557" i="5"/>
  <c r="M2558" i="5"/>
  <c r="M2559" i="5"/>
  <c r="M2560" i="5"/>
  <c r="M2561" i="5"/>
  <c r="M2562" i="5"/>
  <c r="M2563" i="5"/>
  <c r="M2564" i="5"/>
  <c r="M2565" i="5"/>
  <c r="M2566" i="5"/>
  <c r="M2567" i="5"/>
  <c r="M2568" i="5"/>
  <c r="M2569" i="5"/>
  <c r="M2570" i="5"/>
  <c r="M2571" i="5"/>
  <c r="M2572" i="5"/>
  <c r="M2573" i="5"/>
  <c r="M2574" i="5"/>
  <c r="M2575" i="5"/>
  <c r="M2576" i="5"/>
  <c r="M2577" i="5"/>
  <c r="M2578" i="5"/>
  <c r="M2579" i="5"/>
  <c r="M2580" i="5"/>
  <c r="M2581" i="5"/>
  <c r="M2582" i="5"/>
  <c r="M2583" i="5"/>
  <c r="M2584" i="5"/>
  <c r="M2585" i="5"/>
  <c r="M2586" i="5"/>
  <c r="M2587" i="5"/>
  <c r="M2588" i="5"/>
  <c r="M2589" i="5"/>
  <c r="M2590" i="5"/>
  <c r="M2591" i="5"/>
  <c r="M2592" i="5"/>
  <c r="M2593" i="5"/>
  <c r="M2594" i="5"/>
  <c r="M2595" i="5"/>
  <c r="M2596" i="5"/>
  <c r="M2597" i="5"/>
  <c r="M2598" i="5"/>
  <c r="M2599" i="5"/>
  <c r="M2600" i="5"/>
  <c r="M2601" i="5"/>
  <c r="M2602" i="5"/>
  <c r="M2603" i="5"/>
  <c r="M2604" i="5"/>
  <c r="M2605" i="5"/>
  <c r="M2606" i="5"/>
  <c r="M2607" i="5"/>
  <c r="M2608" i="5"/>
  <c r="M2609" i="5"/>
  <c r="M2610" i="5"/>
  <c r="M2611" i="5"/>
  <c r="M2612" i="5"/>
  <c r="M2613" i="5"/>
  <c r="M2614" i="5"/>
  <c r="M2615" i="5"/>
  <c r="M2616" i="5"/>
  <c r="M2617" i="5"/>
  <c r="M2618" i="5"/>
  <c r="M2619" i="5"/>
  <c r="M2620" i="5"/>
  <c r="M2621" i="5"/>
  <c r="M2622" i="5"/>
  <c r="M2623" i="5"/>
  <c r="M2624" i="5"/>
  <c r="M2625" i="5"/>
  <c r="M2626" i="5"/>
  <c r="M2627" i="5"/>
  <c r="M2628" i="5"/>
  <c r="M2629" i="5"/>
  <c r="M2630" i="5"/>
  <c r="M2631" i="5"/>
  <c r="M2632" i="5"/>
  <c r="M2633" i="5"/>
  <c r="M2634" i="5"/>
  <c r="M2635" i="5"/>
  <c r="M2636" i="5"/>
  <c r="M2637" i="5"/>
  <c r="M2638" i="5"/>
  <c r="M2639" i="5"/>
  <c r="M2640" i="5"/>
  <c r="M2641" i="5"/>
  <c r="M2642" i="5"/>
  <c r="M2643" i="5"/>
  <c r="M2644" i="5"/>
  <c r="M2645" i="5"/>
  <c r="M2646" i="5"/>
  <c r="M2647" i="5"/>
  <c r="M2648" i="5"/>
  <c r="M2649" i="5"/>
  <c r="M2650" i="5"/>
  <c r="M2651" i="5"/>
  <c r="M2652" i="5"/>
  <c r="M2653" i="5"/>
  <c r="M2654" i="5"/>
  <c r="M2655" i="5"/>
  <c r="M2656" i="5"/>
  <c r="M2657" i="5"/>
  <c r="M2658" i="5"/>
  <c r="M2659" i="5"/>
  <c r="M2660" i="5"/>
  <c r="M2661" i="5"/>
  <c r="M2662" i="5"/>
  <c r="M2663" i="5"/>
  <c r="M2664" i="5"/>
  <c r="M2665" i="5"/>
  <c r="M2666" i="5"/>
  <c r="M2667" i="5"/>
  <c r="M2668" i="5"/>
  <c r="M2669" i="5"/>
  <c r="M2670" i="5"/>
  <c r="M2671" i="5"/>
  <c r="M2672" i="5"/>
  <c r="M2673" i="5"/>
  <c r="M2674" i="5"/>
  <c r="M2675" i="5"/>
  <c r="M2676" i="5"/>
  <c r="M2677" i="5"/>
  <c r="M2678" i="5"/>
  <c r="M2679" i="5"/>
  <c r="M2680" i="5"/>
  <c r="M2681" i="5"/>
  <c r="M2682" i="5"/>
  <c r="M2683" i="5"/>
  <c r="M2684" i="5"/>
  <c r="M2685" i="5"/>
  <c r="M2686" i="5"/>
  <c r="M2687" i="5"/>
  <c r="M2688" i="5"/>
  <c r="M2689" i="5"/>
  <c r="M2690" i="5"/>
  <c r="M2691" i="5"/>
  <c r="M2692" i="5"/>
  <c r="M2693" i="5"/>
  <c r="M2694" i="5"/>
  <c r="M2695" i="5"/>
  <c r="M2696" i="5"/>
  <c r="M2697" i="5"/>
  <c r="M2698" i="5"/>
  <c r="M2699" i="5"/>
  <c r="M2700" i="5"/>
  <c r="M2701" i="5"/>
  <c r="M2702" i="5"/>
  <c r="M2703" i="5"/>
  <c r="M2704" i="5"/>
  <c r="M2705" i="5"/>
  <c r="M2706" i="5"/>
  <c r="M2707" i="5"/>
  <c r="M2708" i="5"/>
  <c r="M2709" i="5"/>
  <c r="M2710" i="5"/>
  <c r="M2711" i="5"/>
  <c r="M2712" i="5"/>
  <c r="M2713" i="5"/>
  <c r="M2714" i="5"/>
  <c r="M2715" i="5"/>
  <c r="M2716" i="5"/>
  <c r="M2717" i="5"/>
  <c r="M2718" i="5"/>
  <c r="M2719" i="5"/>
  <c r="M2720" i="5"/>
  <c r="M2721" i="5"/>
  <c r="M2722" i="5"/>
  <c r="M2723" i="5"/>
  <c r="M2724" i="5"/>
  <c r="M2725" i="5"/>
  <c r="M2726" i="5"/>
  <c r="M2727" i="5"/>
  <c r="M2728" i="5"/>
  <c r="M2729" i="5"/>
  <c r="M2730" i="5"/>
  <c r="M2731" i="5"/>
  <c r="M2732" i="5"/>
  <c r="M2733" i="5"/>
  <c r="M2734" i="5"/>
  <c r="M2735" i="5"/>
  <c r="M2736" i="5"/>
  <c r="M2737" i="5"/>
  <c r="M2738" i="5"/>
  <c r="M2739" i="5"/>
  <c r="M2740" i="5"/>
  <c r="M2741" i="5"/>
  <c r="M2742" i="5"/>
  <c r="M2743" i="5"/>
  <c r="M2744" i="5"/>
  <c r="M2745" i="5"/>
  <c r="M2746" i="5"/>
  <c r="M2747" i="5"/>
  <c r="M2748" i="5"/>
  <c r="M2749" i="5"/>
  <c r="M2750" i="5"/>
  <c r="M2751" i="5"/>
  <c r="M2752" i="5"/>
  <c r="M2753" i="5"/>
  <c r="M2754" i="5"/>
  <c r="M2755" i="5"/>
  <c r="M2756" i="5"/>
  <c r="M2757" i="5"/>
  <c r="M2758" i="5"/>
  <c r="M2759" i="5"/>
  <c r="M2760" i="5"/>
  <c r="M2761" i="5"/>
  <c r="M2762" i="5"/>
  <c r="M2763" i="5"/>
  <c r="M2764" i="5"/>
  <c r="M2765" i="5"/>
  <c r="M2766" i="5"/>
  <c r="M2767" i="5"/>
  <c r="M2768" i="5"/>
  <c r="M2769" i="5"/>
  <c r="M2770" i="5"/>
  <c r="M2771" i="5"/>
  <c r="M2772" i="5"/>
  <c r="M2773" i="5"/>
  <c r="M2774" i="5"/>
  <c r="M2775" i="5"/>
  <c r="M2776" i="5"/>
  <c r="M2777" i="5"/>
  <c r="M2778" i="5"/>
  <c r="M2779" i="5"/>
  <c r="M2780" i="5"/>
  <c r="M2781" i="5"/>
  <c r="M2782" i="5"/>
  <c r="M2783" i="5"/>
  <c r="M2784" i="5"/>
  <c r="M2785" i="5"/>
  <c r="M2786" i="5"/>
  <c r="M2787" i="5"/>
  <c r="M2788" i="5"/>
  <c r="M2789" i="5"/>
  <c r="M2790" i="5"/>
  <c r="M2791" i="5"/>
  <c r="M2792" i="5"/>
  <c r="M2793" i="5"/>
  <c r="M2794" i="5"/>
  <c r="M2795" i="5"/>
  <c r="M2796" i="5"/>
  <c r="M2797" i="5"/>
  <c r="M2798" i="5"/>
  <c r="M2799" i="5"/>
  <c r="M2800" i="5"/>
  <c r="M2801" i="5"/>
  <c r="M2802" i="5"/>
  <c r="M2803" i="5"/>
  <c r="M2804" i="5"/>
  <c r="M2805" i="5"/>
  <c r="M2806" i="5"/>
  <c r="M2807" i="5"/>
  <c r="M2808" i="5"/>
  <c r="M2809" i="5"/>
  <c r="M2810" i="5"/>
  <c r="M2811" i="5"/>
  <c r="M2812" i="5"/>
  <c r="M2813" i="5"/>
  <c r="M2814" i="5"/>
  <c r="M2815" i="5"/>
  <c r="M2816" i="5"/>
  <c r="M2817" i="5"/>
  <c r="M2818" i="5"/>
  <c r="M2819" i="5"/>
  <c r="M2820" i="5"/>
  <c r="M2821" i="5"/>
  <c r="M2822" i="5"/>
  <c r="M2823" i="5"/>
  <c r="M2824" i="5"/>
  <c r="M2825" i="5"/>
  <c r="M2826" i="5"/>
  <c r="M2827" i="5"/>
  <c r="M2828" i="5"/>
  <c r="M2829" i="5"/>
  <c r="M2830" i="5"/>
  <c r="M2831" i="5"/>
  <c r="M2832" i="5"/>
  <c r="M2833" i="5"/>
  <c r="M2834" i="5"/>
  <c r="M2835" i="5"/>
  <c r="M2836" i="5"/>
  <c r="M2837" i="5"/>
  <c r="M2838" i="5"/>
  <c r="M2839" i="5"/>
  <c r="M2840" i="5"/>
  <c r="M2841" i="5"/>
  <c r="M2842" i="5"/>
  <c r="M2843" i="5"/>
  <c r="M2844" i="5"/>
  <c r="M2845" i="5"/>
  <c r="M2846" i="5"/>
  <c r="M2847" i="5"/>
  <c r="M2848" i="5"/>
  <c r="M2849" i="5"/>
  <c r="M2850" i="5"/>
  <c r="M2851" i="5"/>
  <c r="M2852" i="5"/>
  <c r="M2853" i="5"/>
  <c r="M2854" i="5"/>
  <c r="M2855" i="5"/>
  <c r="M2856" i="5"/>
  <c r="M2857" i="5"/>
  <c r="M2858" i="5"/>
  <c r="M2859" i="5"/>
  <c r="M2860" i="5"/>
  <c r="M2861" i="5"/>
  <c r="M2862" i="5"/>
  <c r="M2863" i="5"/>
  <c r="M2864" i="5"/>
  <c r="M2865" i="5"/>
  <c r="M2866" i="5"/>
  <c r="M2867" i="5"/>
  <c r="M2868" i="5"/>
  <c r="M2869" i="5"/>
  <c r="M2870" i="5"/>
  <c r="M2871" i="5"/>
  <c r="M2872" i="5"/>
  <c r="M2873" i="5"/>
  <c r="M2874" i="5"/>
  <c r="M2875" i="5"/>
  <c r="M2876" i="5"/>
  <c r="M2877" i="5"/>
  <c r="M2878" i="5"/>
  <c r="M2879" i="5"/>
  <c r="M2880" i="5"/>
  <c r="M2881" i="5"/>
  <c r="M2882" i="5"/>
  <c r="M2883" i="5"/>
  <c r="M2884" i="5"/>
  <c r="M2885" i="5"/>
  <c r="M2886" i="5"/>
  <c r="M2887" i="5"/>
  <c r="M2888" i="5"/>
  <c r="M2889" i="5"/>
  <c r="M2890" i="5"/>
  <c r="M2891" i="5"/>
  <c r="M2892" i="5"/>
  <c r="M2893" i="5"/>
  <c r="M2894" i="5"/>
  <c r="M2895" i="5"/>
  <c r="M2896" i="5"/>
  <c r="M2897" i="5"/>
  <c r="M2898" i="5"/>
  <c r="M2899" i="5"/>
  <c r="M2900" i="5"/>
  <c r="M2901" i="5"/>
  <c r="M2902" i="5"/>
  <c r="M2903" i="5"/>
  <c r="M2904" i="5"/>
  <c r="M2905" i="5"/>
  <c r="M2906" i="5"/>
  <c r="M2907" i="5"/>
  <c r="M2908" i="5"/>
  <c r="M2909" i="5"/>
  <c r="M2910" i="5"/>
  <c r="M2911" i="5"/>
  <c r="M2912" i="5"/>
  <c r="M2913" i="5"/>
  <c r="M2914" i="5"/>
  <c r="M2915" i="5"/>
  <c r="M2916" i="5"/>
  <c r="M2917" i="5"/>
  <c r="M2918" i="5"/>
  <c r="M2919" i="5"/>
  <c r="M2920" i="5"/>
  <c r="M2921" i="5"/>
  <c r="M2922" i="5"/>
  <c r="M2923" i="5"/>
  <c r="M2924" i="5"/>
  <c r="M2925" i="5"/>
  <c r="M2926" i="5"/>
  <c r="M2927" i="5"/>
  <c r="M2928" i="5"/>
  <c r="M2929" i="5"/>
  <c r="M2930" i="5"/>
  <c r="M2931" i="5"/>
  <c r="M2932" i="5"/>
  <c r="M2933" i="5"/>
  <c r="M2934" i="5"/>
  <c r="M2935" i="5"/>
  <c r="M2936" i="5"/>
  <c r="M2937" i="5"/>
  <c r="M2938" i="5"/>
  <c r="M2939" i="5"/>
  <c r="M2940" i="5"/>
  <c r="M2941" i="5"/>
  <c r="M2942" i="5"/>
  <c r="M2943" i="5"/>
  <c r="M2944" i="5"/>
  <c r="M2945" i="5"/>
  <c r="M2946" i="5"/>
  <c r="M2947" i="5"/>
  <c r="M2948" i="5"/>
  <c r="M2949" i="5"/>
  <c r="M2950" i="5"/>
  <c r="M2951" i="5"/>
  <c r="M2952" i="5"/>
  <c r="M2953" i="5"/>
  <c r="M2954" i="5"/>
  <c r="M2955" i="5"/>
  <c r="M2956" i="5"/>
  <c r="M2957" i="5"/>
  <c r="M2958" i="5"/>
  <c r="M2959" i="5"/>
  <c r="M2960" i="5"/>
  <c r="M2961" i="5"/>
  <c r="M2962" i="5"/>
  <c r="M2963" i="5"/>
  <c r="M2964" i="5"/>
  <c r="M2965" i="5"/>
  <c r="M2966" i="5"/>
  <c r="M2967" i="5"/>
  <c r="M2968" i="5"/>
  <c r="M2969" i="5"/>
  <c r="M2970" i="5"/>
  <c r="M2971" i="5"/>
  <c r="M2972" i="5"/>
  <c r="M2973" i="5"/>
  <c r="M2974" i="5"/>
  <c r="M2975" i="5"/>
  <c r="M2976" i="5"/>
  <c r="M2977" i="5"/>
  <c r="M2978" i="5"/>
  <c r="M2979" i="5"/>
  <c r="M2980" i="5"/>
  <c r="M2981" i="5"/>
  <c r="M2982" i="5"/>
  <c r="M2983" i="5"/>
  <c r="M2984" i="5"/>
  <c r="M2985" i="5"/>
  <c r="M2986" i="5"/>
  <c r="M2987" i="5"/>
  <c r="M2988" i="5"/>
  <c r="M2989" i="5"/>
  <c r="M2990" i="5"/>
  <c r="M2991" i="5"/>
  <c r="M2992" i="5"/>
  <c r="M2993" i="5"/>
  <c r="M2994" i="5"/>
  <c r="M2995" i="5"/>
  <c r="M2996" i="5"/>
  <c r="M2997" i="5"/>
  <c r="M2998" i="5"/>
  <c r="M2999" i="5"/>
  <c r="M3000" i="5"/>
  <c r="M3001" i="5"/>
  <c r="M3002" i="5"/>
  <c r="M3003" i="5"/>
  <c r="M3004" i="5"/>
  <c r="M3005" i="5"/>
  <c r="M3006" i="5"/>
  <c r="M3007" i="5"/>
  <c r="M3008" i="5"/>
  <c r="M3009" i="5"/>
  <c r="M3010" i="5"/>
  <c r="M3011" i="5"/>
  <c r="M3012" i="5"/>
  <c r="M3013" i="5"/>
  <c r="M3014" i="5"/>
  <c r="M3015" i="5"/>
  <c r="M3016" i="5"/>
  <c r="M3017" i="5"/>
  <c r="M3018" i="5"/>
  <c r="M3019" i="5"/>
  <c r="M3020" i="5"/>
  <c r="M3021" i="5"/>
  <c r="M3022" i="5"/>
  <c r="M3023" i="5"/>
  <c r="M3024" i="5"/>
  <c r="M3025" i="5"/>
  <c r="M3026" i="5"/>
  <c r="M3027" i="5"/>
  <c r="M3028" i="5"/>
  <c r="M3029" i="5"/>
  <c r="M3030" i="5"/>
  <c r="M3031" i="5"/>
  <c r="M3032" i="5"/>
  <c r="M3033" i="5"/>
  <c r="M3034" i="5"/>
  <c r="M3035" i="5"/>
  <c r="M3036" i="5"/>
  <c r="M3037" i="5"/>
  <c r="M3038" i="5"/>
  <c r="M3039" i="5"/>
  <c r="M3040" i="5"/>
  <c r="M3041" i="5"/>
  <c r="M3042" i="5"/>
  <c r="M3043" i="5"/>
  <c r="M3044" i="5"/>
  <c r="M3045" i="5"/>
  <c r="M3046" i="5"/>
  <c r="M3047" i="5"/>
  <c r="M3048" i="5"/>
  <c r="M3049" i="5"/>
  <c r="M3050" i="5"/>
  <c r="M3051" i="5"/>
  <c r="M3052" i="5"/>
  <c r="M3053" i="5"/>
  <c r="M3054" i="5"/>
  <c r="M3055" i="5"/>
  <c r="M3056" i="5"/>
  <c r="M3057" i="5"/>
  <c r="M3058" i="5"/>
  <c r="M3059" i="5"/>
  <c r="M3060" i="5"/>
  <c r="M3061" i="5"/>
  <c r="M3062" i="5"/>
  <c r="M3063" i="5"/>
  <c r="M3064" i="5"/>
  <c r="M3065" i="5"/>
  <c r="M3066" i="5"/>
  <c r="M3067" i="5"/>
  <c r="M3068" i="5"/>
  <c r="M3069" i="5"/>
  <c r="M3070" i="5"/>
  <c r="M3071" i="5"/>
  <c r="M3072" i="5"/>
  <c r="M3073" i="5"/>
  <c r="M3074" i="5"/>
  <c r="M3075" i="5"/>
  <c r="M3076" i="5"/>
  <c r="M3077" i="5"/>
  <c r="M3078" i="5"/>
  <c r="M3079" i="5"/>
  <c r="M3080" i="5"/>
  <c r="M3081" i="5"/>
  <c r="M3082" i="5"/>
  <c r="M3083" i="5"/>
  <c r="M3084" i="5"/>
  <c r="M3085" i="5"/>
  <c r="M3086" i="5"/>
  <c r="M3087" i="5"/>
  <c r="M3088" i="5"/>
  <c r="M3089" i="5"/>
  <c r="M3090" i="5"/>
  <c r="M3091" i="5"/>
  <c r="M3092" i="5"/>
  <c r="M3093" i="5"/>
  <c r="M3094" i="5"/>
  <c r="M3095" i="5"/>
  <c r="M3096" i="5"/>
  <c r="M3097" i="5"/>
  <c r="M3098" i="5"/>
  <c r="M3099" i="5"/>
  <c r="M3100" i="5"/>
  <c r="M3101" i="5"/>
  <c r="M3102" i="5"/>
  <c r="M3103" i="5"/>
  <c r="M3104" i="5"/>
  <c r="M3105" i="5"/>
  <c r="M3106" i="5"/>
  <c r="M3107" i="5"/>
  <c r="M3108" i="5"/>
  <c r="M3109" i="5"/>
  <c r="M3110" i="5"/>
  <c r="M3111" i="5"/>
  <c r="M3112" i="5"/>
  <c r="M3113" i="5"/>
  <c r="M3114" i="5"/>
  <c r="M3115" i="5"/>
  <c r="M3116" i="5"/>
  <c r="M3117" i="5"/>
  <c r="M3118" i="5"/>
  <c r="M3119" i="5"/>
  <c r="M3120" i="5"/>
  <c r="M3121" i="5"/>
  <c r="M3122" i="5"/>
  <c r="M3123" i="5"/>
  <c r="M3124" i="5"/>
  <c r="M3125" i="5"/>
  <c r="M3126" i="5"/>
  <c r="M3127" i="5"/>
  <c r="M3128" i="5"/>
  <c r="M3129" i="5"/>
  <c r="M3130" i="5"/>
  <c r="M3131" i="5"/>
  <c r="M3132" i="5"/>
  <c r="M3133" i="5"/>
  <c r="M3134" i="5"/>
  <c r="M3135" i="5"/>
  <c r="M3136" i="5"/>
  <c r="M3137" i="5"/>
  <c r="M3138" i="5"/>
  <c r="M3139" i="5"/>
  <c r="M3140" i="5"/>
  <c r="M3141" i="5"/>
  <c r="M3142" i="5"/>
  <c r="M3143" i="5"/>
  <c r="M3144" i="5"/>
  <c r="M3145" i="5"/>
  <c r="M3146" i="5"/>
  <c r="M3147" i="5"/>
  <c r="M3148" i="5"/>
  <c r="M3149" i="5"/>
  <c r="M3150" i="5"/>
  <c r="M3151" i="5"/>
  <c r="M3152" i="5"/>
  <c r="M3153" i="5"/>
  <c r="M3154" i="5"/>
  <c r="M3155" i="5"/>
  <c r="M3156" i="5"/>
  <c r="M3157" i="5"/>
  <c r="M3158" i="5"/>
  <c r="M3159" i="5"/>
  <c r="M3160" i="5"/>
  <c r="M3161" i="5"/>
  <c r="M3162" i="5"/>
  <c r="M3163" i="5"/>
  <c r="M3164" i="5"/>
  <c r="M3165" i="5"/>
  <c r="M3166" i="5"/>
  <c r="M3167" i="5"/>
  <c r="M3168" i="5"/>
  <c r="M3169" i="5"/>
  <c r="M3170" i="5"/>
  <c r="M3171" i="5"/>
  <c r="M3172" i="5"/>
  <c r="M3173" i="5"/>
  <c r="M3174" i="5"/>
  <c r="M3175" i="5"/>
  <c r="M3176" i="5"/>
  <c r="M3177" i="5"/>
  <c r="M3178" i="5"/>
  <c r="M3179" i="5"/>
  <c r="M3180" i="5"/>
  <c r="M3181" i="5"/>
  <c r="M3182" i="5"/>
  <c r="M3183" i="5"/>
  <c r="M3184" i="5"/>
  <c r="M3185" i="5"/>
  <c r="M3186" i="5"/>
  <c r="M3187" i="5"/>
  <c r="M3188" i="5"/>
  <c r="M3189" i="5"/>
  <c r="M3190" i="5"/>
  <c r="M3191" i="5"/>
  <c r="M3192" i="5"/>
  <c r="M3193" i="5"/>
  <c r="M3194" i="5"/>
  <c r="M3195" i="5"/>
  <c r="M3196" i="5"/>
  <c r="M3197" i="5"/>
  <c r="M3198" i="5"/>
  <c r="M3199" i="5"/>
  <c r="M3200" i="5"/>
  <c r="M3201" i="5"/>
  <c r="M3202" i="5"/>
  <c r="M3203" i="5"/>
  <c r="M3204" i="5"/>
  <c r="M3205" i="5"/>
  <c r="M3206" i="5"/>
  <c r="M3207" i="5"/>
  <c r="M3208" i="5"/>
  <c r="M3209" i="5"/>
  <c r="M3210" i="5"/>
  <c r="M3211" i="5"/>
  <c r="M3212" i="5"/>
  <c r="M3213" i="5"/>
  <c r="M3214" i="5"/>
  <c r="M3215" i="5"/>
  <c r="M3216" i="5"/>
  <c r="M3217" i="5"/>
  <c r="M3218" i="5"/>
  <c r="M3219" i="5"/>
  <c r="M3220" i="5"/>
  <c r="M3221" i="5"/>
  <c r="M3222" i="5"/>
  <c r="M3223" i="5"/>
  <c r="M3224" i="5"/>
  <c r="M3225" i="5"/>
  <c r="M3226" i="5"/>
  <c r="M3227" i="5"/>
  <c r="M3228" i="5"/>
  <c r="M3229" i="5"/>
  <c r="M3230" i="5"/>
  <c r="M3231" i="5"/>
  <c r="M3232" i="5"/>
  <c r="M3233" i="5"/>
  <c r="M3234" i="5"/>
  <c r="M3235" i="5"/>
  <c r="M3236" i="5"/>
  <c r="M3237" i="5"/>
  <c r="M3238" i="5"/>
  <c r="M3239" i="5"/>
  <c r="M3240" i="5"/>
  <c r="M3241" i="5"/>
  <c r="M3242" i="5"/>
  <c r="M3243" i="5"/>
  <c r="M3244" i="5"/>
  <c r="M3245" i="5"/>
  <c r="M3246" i="5"/>
  <c r="M3247" i="5"/>
  <c r="M3248" i="5"/>
  <c r="M3249" i="5"/>
  <c r="M3250" i="5"/>
  <c r="M3251" i="5"/>
  <c r="M3252" i="5"/>
  <c r="M3253" i="5"/>
  <c r="M3254" i="5"/>
  <c r="M3255" i="5"/>
  <c r="M3256" i="5"/>
  <c r="M3257" i="5"/>
  <c r="M3258" i="5"/>
  <c r="M3259" i="5"/>
  <c r="M3260" i="5"/>
  <c r="M3261" i="5"/>
  <c r="M3262" i="5"/>
  <c r="M3263" i="5"/>
  <c r="M3264" i="5"/>
  <c r="M3265" i="5"/>
  <c r="M3266" i="5"/>
  <c r="M3267" i="5"/>
  <c r="M3268" i="5"/>
  <c r="M3269" i="5"/>
  <c r="M3270" i="5"/>
  <c r="M3271" i="5"/>
  <c r="M3272" i="5"/>
  <c r="M3273" i="5"/>
  <c r="M3274" i="5"/>
  <c r="M3275" i="5"/>
  <c r="M3276" i="5"/>
  <c r="M3277" i="5"/>
  <c r="M3278" i="5"/>
  <c r="M3279" i="5"/>
  <c r="M3280" i="5"/>
  <c r="M3281" i="5"/>
  <c r="M3282" i="5"/>
  <c r="M3283" i="5"/>
  <c r="M3284" i="5"/>
  <c r="M3285" i="5"/>
  <c r="M3286" i="5"/>
  <c r="M3287" i="5"/>
  <c r="M3288" i="5"/>
  <c r="M3289" i="5"/>
  <c r="M3290" i="5"/>
  <c r="M3291" i="5"/>
  <c r="M3292" i="5"/>
  <c r="M3293" i="5"/>
  <c r="M3294" i="5"/>
  <c r="M3295" i="5"/>
  <c r="M3296" i="5"/>
  <c r="M3297" i="5"/>
  <c r="M3298" i="5"/>
  <c r="M3299" i="5"/>
  <c r="M3300" i="5"/>
  <c r="M3301" i="5"/>
  <c r="M3302" i="5"/>
  <c r="M3303" i="5"/>
  <c r="M3304" i="5"/>
  <c r="M3305" i="5"/>
  <c r="M3306" i="5"/>
  <c r="M3307" i="5"/>
  <c r="M3308" i="5"/>
  <c r="M3309" i="5"/>
  <c r="M3310" i="5"/>
  <c r="M3311" i="5"/>
  <c r="M3312" i="5"/>
  <c r="M3313" i="5"/>
  <c r="M3314" i="5"/>
  <c r="M3315" i="5"/>
  <c r="M3316" i="5"/>
  <c r="M3317" i="5"/>
  <c r="M3318" i="5"/>
  <c r="M3319" i="5"/>
  <c r="M3320" i="5"/>
  <c r="M3321" i="5"/>
  <c r="M3322" i="5"/>
  <c r="M3323" i="5"/>
  <c r="M3324" i="5"/>
  <c r="M3325" i="5"/>
  <c r="M3326" i="5"/>
  <c r="M3327" i="5"/>
  <c r="M3328" i="5"/>
  <c r="M3329" i="5"/>
  <c r="M3330" i="5"/>
  <c r="M3331" i="5"/>
  <c r="M3332" i="5"/>
  <c r="M3333" i="5"/>
  <c r="M3334" i="5"/>
  <c r="M3335" i="5"/>
  <c r="M3336" i="5"/>
  <c r="M3337" i="5"/>
  <c r="M3338" i="5"/>
  <c r="M3339" i="5"/>
  <c r="M3340" i="5"/>
  <c r="M3341" i="5"/>
  <c r="M3342" i="5"/>
  <c r="M3343" i="5"/>
  <c r="M3344" i="5"/>
  <c r="M3345" i="5"/>
  <c r="M3346" i="5"/>
  <c r="M3347" i="5"/>
  <c r="M3348" i="5"/>
  <c r="M3349" i="5"/>
  <c r="M3350" i="5"/>
  <c r="M3351" i="5"/>
  <c r="M3352" i="5"/>
  <c r="M3353" i="5"/>
  <c r="M3354" i="5"/>
  <c r="M3355" i="5"/>
  <c r="M3356" i="5"/>
  <c r="M3357" i="5"/>
  <c r="M3358" i="5"/>
  <c r="M3359" i="5"/>
  <c r="M3360" i="5"/>
  <c r="M3361" i="5"/>
  <c r="M3362" i="5"/>
  <c r="M3363" i="5"/>
  <c r="M3364" i="5"/>
  <c r="M3365" i="5"/>
  <c r="M3366" i="5"/>
  <c r="M3367" i="5"/>
  <c r="M3368" i="5"/>
  <c r="M3369" i="5"/>
  <c r="M3370" i="5"/>
  <c r="M3371" i="5"/>
  <c r="M3372" i="5"/>
  <c r="M3373" i="5"/>
  <c r="M3374" i="5"/>
  <c r="M3375" i="5"/>
  <c r="M3376" i="5"/>
  <c r="M3377" i="5"/>
  <c r="M3378" i="5"/>
  <c r="M3379" i="5"/>
  <c r="M3380" i="5"/>
  <c r="M3381" i="5"/>
  <c r="M3382" i="5"/>
  <c r="M3383" i="5"/>
  <c r="M3384" i="5"/>
  <c r="M3385" i="5"/>
  <c r="M3386" i="5"/>
  <c r="M3387" i="5"/>
  <c r="M3388" i="5"/>
  <c r="M3389" i="5"/>
  <c r="M3390" i="5"/>
  <c r="M3391" i="5"/>
  <c r="M3392" i="5"/>
  <c r="M3393" i="5"/>
  <c r="M3394" i="5"/>
  <c r="M3395" i="5"/>
  <c r="M3396" i="5"/>
  <c r="M3397" i="5"/>
  <c r="M3398" i="5"/>
  <c r="M3399" i="5"/>
  <c r="M3400" i="5"/>
  <c r="M3401" i="5"/>
  <c r="M3402" i="5"/>
  <c r="M3403" i="5"/>
  <c r="M3404" i="5"/>
  <c r="M3405" i="5"/>
  <c r="M3406" i="5"/>
  <c r="M3407" i="5"/>
  <c r="M3408" i="5"/>
  <c r="M3409" i="5"/>
  <c r="M3410" i="5"/>
  <c r="M3411" i="5"/>
  <c r="M3412" i="5"/>
  <c r="M3413" i="5"/>
  <c r="M3414" i="5"/>
  <c r="M3415" i="5"/>
  <c r="M3416" i="5"/>
  <c r="M3417" i="5"/>
  <c r="M3418" i="5"/>
  <c r="M3419" i="5"/>
  <c r="M3420" i="5"/>
  <c r="M3421" i="5"/>
  <c r="M3422" i="5"/>
  <c r="M3423" i="5"/>
  <c r="M3424" i="5"/>
  <c r="M3425" i="5"/>
  <c r="M3426" i="5"/>
  <c r="M3427" i="5"/>
  <c r="M3428" i="5"/>
  <c r="M3429" i="5"/>
  <c r="M3430" i="5"/>
  <c r="M3431" i="5"/>
  <c r="M3432" i="5"/>
  <c r="M3433" i="5"/>
  <c r="M3434" i="5"/>
  <c r="M3435" i="5"/>
  <c r="M3436" i="5"/>
  <c r="M3437" i="5"/>
  <c r="M3438" i="5"/>
  <c r="M3439" i="5"/>
  <c r="M3440" i="5"/>
  <c r="M3441" i="5"/>
  <c r="M3442" i="5"/>
  <c r="M3443" i="5"/>
  <c r="M3444" i="5"/>
  <c r="M3445" i="5"/>
  <c r="M3446" i="5"/>
  <c r="M3447" i="5"/>
  <c r="M3448" i="5"/>
  <c r="M3449" i="5"/>
  <c r="M3450" i="5"/>
  <c r="M3451" i="5"/>
  <c r="M3452" i="5"/>
  <c r="M3453" i="5"/>
  <c r="M3454" i="5"/>
  <c r="M3455" i="5"/>
  <c r="M3456" i="5"/>
  <c r="M3457" i="5"/>
  <c r="M3458" i="5"/>
  <c r="M3459" i="5"/>
  <c r="M3460" i="5"/>
  <c r="M3461" i="5"/>
  <c r="M3462" i="5"/>
  <c r="M3463" i="5"/>
  <c r="M3464" i="5"/>
  <c r="M3465" i="5"/>
  <c r="M3466" i="5"/>
  <c r="M3467" i="5"/>
  <c r="M3468" i="5"/>
  <c r="M3469" i="5"/>
  <c r="M3470" i="5"/>
  <c r="M3471" i="5"/>
  <c r="M3472" i="5"/>
  <c r="M3473" i="5"/>
  <c r="M3474" i="5"/>
  <c r="M3475" i="5"/>
  <c r="M3476" i="5"/>
  <c r="M3477" i="5"/>
  <c r="M3478" i="5"/>
  <c r="M3479" i="5"/>
  <c r="M3480" i="5"/>
  <c r="M3481" i="5"/>
  <c r="M3482" i="5"/>
  <c r="M3483" i="5"/>
  <c r="M3484" i="5"/>
  <c r="M3485" i="5"/>
  <c r="M3486" i="5"/>
  <c r="M3487" i="5"/>
  <c r="M3488" i="5"/>
  <c r="M3489" i="5"/>
  <c r="M3490" i="5"/>
  <c r="M3491" i="5"/>
  <c r="M3492" i="5"/>
  <c r="M3493" i="5"/>
  <c r="M3494" i="5"/>
  <c r="M3495" i="5"/>
  <c r="M3496" i="5"/>
  <c r="M3497" i="5"/>
  <c r="M3498" i="5"/>
  <c r="M3499" i="5"/>
  <c r="M3500" i="5"/>
  <c r="M3501" i="5"/>
  <c r="M3502" i="5"/>
  <c r="M3503" i="5"/>
  <c r="M3504" i="5"/>
  <c r="M3505" i="5"/>
  <c r="M3506" i="5"/>
  <c r="M3507" i="5"/>
  <c r="M3508" i="5"/>
  <c r="M3509" i="5"/>
  <c r="M3510" i="5"/>
  <c r="M3511" i="5"/>
  <c r="M3512" i="5"/>
  <c r="M3513" i="5"/>
  <c r="M3514" i="5"/>
  <c r="M3515" i="5"/>
  <c r="M3516" i="5"/>
  <c r="M3517" i="5"/>
  <c r="M3518" i="5"/>
  <c r="M3519" i="5"/>
  <c r="M3520" i="5"/>
  <c r="M3521" i="5"/>
  <c r="M3522" i="5"/>
  <c r="M3523" i="5"/>
  <c r="M3524" i="5"/>
  <c r="M3525" i="5"/>
  <c r="M3526" i="5"/>
  <c r="M3527" i="5"/>
  <c r="M3528" i="5"/>
  <c r="M3529" i="5"/>
  <c r="M3530" i="5"/>
  <c r="M3531" i="5"/>
  <c r="M3532" i="5"/>
  <c r="M3533" i="5"/>
  <c r="M3534" i="5"/>
  <c r="M3535" i="5"/>
  <c r="M3536" i="5"/>
  <c r="M3537" i="5"/>
  <c r="M3538" i="5"/>
  <c r="M3539" i="5"/>
  <c r="M3540" i="5"/>
  <c r="M3541" i="5"/>
  <c r="M3542" i="5"/>
  <c r="M3543" i="5"/>
  <c r="M3544" i="5"/>
  <c r="M3545" i="5"/>
  <c r="M3546" i="5"/>
  <c r="M3547" i="5"/>
  <c r="M3548" i="5"/>
  <c r="M3549" i="5"/>
  <c r="M3550" i="5"/>
  <c r="M3551" i="5"/>
  <c r="M3552" i="5"/>
  <c r="M3553" i="5"/>
  <c r="M3554" i="5"/>
  <c r="M3555" i="5"/>
  <c r="M3556" i="5"/>
  <c r="M3557" i="5"/>
  <c r="M3558" i="5"/>
  <c r="M3559" i="5"/>
  <c r="M3560" i="5"/>
  <c r="M3561" i="5"/>
  <c r="M3562" i="5"/>
  <c r="M3563" i="5"/>
  <c r="M3564" i="5"/>
  <c r="M3565" i="5"/>
  <c r="M3566" i="5"/>
  <c r="M3567" i="5"/>
  <c r="M3568" i="5"/>
  <c r="M3569" i="5"/>
  <c r="M3570" i="5"/>
  <c r="M3571" i="5"/>
  <c r="M3572" i="5"/>
  <c r="M3573" i="5"/>
  <c r="M3574" i="5"/>
  <c r="M3575" i="5"/>
  <c r="M3576" i="5"/>
  <c r="M3577" i="5"/>
  <c r="M3578" i="5"/>
  <c r="M3579" i="5"/>
  <c r="M3580" i="5"/>
  <c r="M3581" i="5"/>
  <c r="M3582" i="5"/>
  <c r="M3583" i="5"/>
  <c r="M3584" i="5"/>
  <c r="M3585" i="5"/>
  <c r="M3586" i="5"/>
  <c r="M3587" i="5"/>
  <c r="M3588" i="5"/>
  <c r="M3589" i="5"/>
  <c r="M3590" i="5"/>
  <c r="M3591" i="5"/>
  <c r="M3592" i="5"/>
  <c r="M3593" i="5"/>
  <c r="M3594" i="5"/>
  <c r="M3595" i="5"/>
  <c r="M3596" i="5"/>
  <c r="M3597" i="5"/>
  <c r="M3598" i="5"/>
  <c r="M3599" i="5"/>
  <c r="M3600" i="5"/>
  <c r="M3601" i="5"/>
  <c r="M3602" i="5"/>
  <c r="M3603" i="5"/>
  <c r="M3604" i="5"/>
  <c r="M3605" i="5"/>
  <c r="M3606" i="5"/>
  <c r="M3607" i="5"/>
  <c r="M3608" i="5"/>
  <c r="M3609" i="5"/>
  <c r="M3610" i="5"/>
  <c r="M3611" i="5"/>
  <c r="M3612" i="5"/>
  <c r="M3613" i="5"/>
  <c r="M3614" i="5"/>
  <c r="M3615" i="5"/>
  <c r="M3616" i="5"/>
  <c r="M3617" i="5"/>
  <c r="M3618" i="5"/>
  <c r="M3619" i="5"/>
  <c r="M3620" i="5"/>
  <c r="M3621" i="5"/>
  <c r="M3622" i="5"/>
  <c r="M3623" i="5"/>
  <c r="M3624" i="5"/>
  <c r="M3625" i="5"/>
  <c r="M3626" i="5"/>
  <c r="M3627" i="5"/>
  <c r="M3628" i="5"/>
  <c r="M3629" i="5"/>
  <c r="M3630" i="5"/>
  <c r="M3631" i="5"/>
  <c r="M3632" i="5"/>
  <c r="M3633" i="5"/>
  <c r="M3634" i="5"/>
  <c r="M3635" i="5"/>
  <c r="M3636" i="5"/>
  <c r="M3637" i="5"/>
  <c r="M3638" i="5"/>
  <c r="M3639" i="5"/>
  <c r="M3640" i="5"/>
  <c r="M3641" i="5"/>
  <c r="M3642" i="5"/>
  <c r="M3643" i="5"/>
  <c r="M3644" i="5"/>
  <c r="M3645" i="5"/>
  <c r="M3646" i="5"/>
  <c r="M3647" i="5"/>
  <c r="M3648" i="5"/>
  <c r="M3649" i="5"/>
  <c r="M3650" i="5"/>
  <c r="M3651" i="5"/>
  <c r="M3652" i="5"/>
  <c r="M3653" i="5"/>
  <c r="M3654" i="5"/>
  <c r="M3655" i="5"/>
  <c r="M3656" i="5"/>
  <c r="M3657" i="5"/>
  <c r="M3658" i="5"/>
  <c r="M3659" i="5"/>
  <c r="M3660" i="5"/>
  <c r="M3661" i="5"/>
  <c r="M3662" i="5"/>
  <c r="M3663" i="5"/>
  <c r="M3664" i="5"/>
  <c r="M3665" i="5"/>
  <c r="M3666" i="5"/>
  <c r="M3667" i="5"/>
  <c r="M3668" i="5"/>
  <c r="M3669" i="5"/>
  <c r="M3670" i="5"/>
  <c r="M3671" i="5"/>
  <c r="M3672" i="5"/>
  <c r="M3673" i="5"/>
  <c r="M3674" i="5"/>
  <c r="M3675" i="5"/>
  <c r="M3676" i="5"/>
  <c r="M3677" i="5"/>
  <c r="M3678" i="5"/>
  <c r="M3679" i="5"/>
  <c r="M3680" i="5"/>
  <c r="M3681" i="5"/>
  <c r="M3682" i="5"/>
  <c r="M3683" i="5"/>
  <c r="M3684" i="5"/>
  <c r="M3685" i="5"/>
  <c r="M3686" i="5"/>
  <c r="M3687" i="5"/>
  <c r="M3688" i="5"/>
  <c r="M3689" i="5"/>
  <c r="M3690" i="5"/>
  <c r="M3691" i="5"/>
  <c r="M3692" i="5"/>
  <c r="M3693" i="5"/>
  <c r="M3694" i="5"/>
  <c r="M3695" i="5"/>
  <c r="M3696" i="5"/>
  <c r="M3697" i="5"/>
  <c r="M3698" i="5"/>
  <c r="M3699" i="5"/>
  <c r="M3700" i="5"/>
  <c r="M3701" i="5"/>
  <c r="M3702" i="5"/>
  <c r="M3703" i="5"/>
  <c r="M3704" i="5"/>
  <c r="M3705" i="5"/>
  <c r="M3706" i="5"/>
  <c r="M3707" i="5"/>
  <c r="M3708" i="5"/>
  <c r="M3709" i="5"/>
  <c r="M3710" i="5"/>
  <c r="M3711" i="5"/>
  <c r="M3712" i="5"/>
  <c r="M3713" i="5"/>
  <c r="M3714" i="5"/>
  <c r="M3715" i="5"/>
  <c r="M3716" i="5"/>
  <c r="M3717" i="5"/>
  <c r="M3718" i="5"/>
  <c r="M3719" i="5"/>
  <c r="M3720" i="5"/>
  <c r="M3721" i="5"/>
  <c r="M3722" i="5"/>
  <c r="M3723" i="5"/>
  <c r="M3724" i="5"/>
  <c r="M3725" i="5"/>
  <c r="M3726" i="5"/>
  <c r="M3727" i="5"/>
  <c r="M3728" i="5"/>
  <c r="M3729" i="5"/>
  <c r="M3730" i="5"/>
  <c r="M3731" i="5"/>
  <c r="M3732" i="5"/>
  <c r="M3733" i="5"/>
  <c r="M3734" i="5"/>
  <c r="M3735" i="5"/>
  <c r="M3736" i="5"/>
  <c r="M3737" i="5"/>
  <c r="M3738" i="5"/>
  <c r="M3739" i="5"/>
  <c r="M3740" i="5"/>
  <c r="N35" i="12"/>
  <c r="L35" i="12"/>
  <c r="K35" i="12"/>
  <c r="J35" i="12"/>
  <c r="B35" i="12"/>
  <c r="N34" i="12"/>
  <c r="L34" i="12"/>
  <c r="K34" i="12"/>
  <c r="J34" i="12"/>
  <c r="B34" i="12"/>
  <c r="N33" i="12"/>
  <c r="L33" i="12"/>
  <c r="K33" i="12"/>
  <c r="J33" i="12"/>
  <c r="B33" i="12"/>
  <c r="N32" i="12"/>
  <c r="L32" i="12"/>
  <c r="K32" i="12"/>
  <c r="J32" i="12"/>
  <c r="B32" i="12"/>
  <c r="N31" i="12"/>
  <c r="L31" i="12"/>
  <c r="K31" i="12"/>
  <c r="J31" i="12"/>
  <c r="B31" i="12"/>
  <c r="N30" i="12"/>
  <c r="L30" i="12"/>
  <c r="K30" i="12"/>
  <c r="J30" i="12"/>
  <c r="B30" i="12"/>
  <c r="N29" i="12"/>
  <c r="L29" i="12"/>
  <c r="K29" i="12"/>
  <c r="J29" i="12"/>
  <c r="B29" i="12"/>
  <c r="N28" i="12"/>
  <c r="L28" i="12"/>
  <c r="K28" i="12"/>
  <c r="J28" i="12"/>
  <c r="B28" i="12"/>
  <c r="N27" i="12"/>
  <c r="L27" i="12"/>
  <c r="K27" i="12"/>
  <c r="J27" i="12"/>
  <c r="B27" i="12"/>
  <c r="N26" i="12"/>
  <c r="L26" i="12"/>
  <c r="K26" i="12"/>
  <c r="J26" i="12"/>
  <c r="B26" i="12"/>
  <c r="N25" i="12"/>
  <c r="L25" i="12"/>
  <c r="K25" i="12"/>
  <c r="J25" i="12"/>
  <c r="B25" i="12"/>
  <c r="N24" i="12"/>
  <c r="L24" i="12"/>
  <c r="K24" i="12"/>
  <c r="J24" i="12"/>
  <c r="B24" i="12"/>
  <c r="N23" i="12"/>
  <c r="L23" i="12"/>
  <c r="K23" i="12"/>
  <c r="J23" i="12"/>
  <c r="B23" i="12"/>
  <c r="N22" i="12"/>
  <c r="L22" i="12"/>
  <c r="K22" i="12"/>
  <c r="J22" i="12"/>
  <c r="B22" i="12"/>
  <c r="N21" i="12"/>
  <c r="L21" i="12"/>
  <c r="K21" i="12"/>
  <c r="J21" i="12"/>
  <c r="B21" i="12"/>
  <c r="N20" i="12"/>
  <c r="L20" i="12"/>
  <c r="K20" i="12"/>
  <c r="J20" i="12"/>
  <c r="B20" i="12"/>
  <c r="N19" i="12"/>
  <c r="L19" i="12"/>
  <c r="K19" i="12"/>
  <c r="J19" i="12"/>
  <c r="B19" i="12"/>
  <c r="N18" i="12"/>
  <c r="L18" i="12"/>
  <c r="K18" i="12"/>
  <c r="J18" i="12"/>
  <c r="B18" i="12"/>
  <c r="N17" i="12"/>
  <c r="L17" i="12"/>
  <c r="K17" i="12"/>
  <c r="J17" i="12"/>
  <c r="B17" i="12"/>
  <c r="N16" i="12"/>
  <c r="L16" i="12"/>
  <c r="K16" i="12"/>
  <c r="J16" i="12"/>
  <c r="B16" i="12"/>
  <c r="N15" i="12"/>
  <c r="L15" i="12"/>
  <c r="K15" i="12"/>
  <c r="J15" i="12"/>
  <c r="B15" i="12"/>
  <c r="N14" i="12"/>
  <c r="L14" i="12"/>
  <c r="K14" i="12"/>
  <c r="J14" i="12"/>
  <c r="B14" i="12"/>
  <c r="N13" i="12"/>
  <c r="L13" i="12"/>
  <c r="K13" i="12"/>
  <c r="J13" i="12"/>
  <c r="B13" i="12"/>
  <c r="N12" i="12"/>
  <c r="L12" i="12"/>
  <c r="K12" i="12"/>
  <c r="J12" i="12"/>
  <c r="B12" i="12"/>
  <c r="N11" i="12"/>
  <c r="L11" i="12"/>
  <c r="K11" i="12"/>
  <c r="J11" i="12"/>
  <c r="B11" i="12"/>
  <c r="N10" i="12"/>
  <c r="L10" i="12"/>
  <c r="K10" i="12"/>
  <c r="J10" i="12"/>
  <c r="B10" i="12"/>
  <c r="N9" i="12"/>
  <c r="L9" i="12"/>
  <c r="K9" i="12"/>
  <c r="J9" i="12"/>
  <c r="B9" i="12"/>
  <c r="N8" i="12"/>
  <c r="L8" i="12"/>
  <c r="K8" i="12"/>
  <c r="J8" i="12"/>
  <c r="B8" i="12"/>
  <c r="N7" i="12"/>
  <c r="L7" i="12"/>
  <c r="K7" i="12"/>
  <c r="J7" i="12"/>
  <c r="B7" i="12"/>
  <c r="N6" i="12"/>
  <c r="L6" i="12"/>
  <c r="K6" i="12"/>
  <c r="J6" i="12"/>
  <c r="B6" i="12"/>
  <c r="N5" i="12"/>
  <c r="L5" i="12"/>
  <c r="K5" i="12"/>
  <c r="J5" i="12"/>
  <c r="B5" i="12"/>
  <c r="B3" i="12" l="1"/>
  <c r="N3" i="12"/>
  <c r="K3" i="12"/>
  <c r="L3" i="12"/>
  <c r="J3" i="12"/>
  <c r="B35" i="11"/>
  <c r="J35" i="11"/>
  <c r="K35" i="11"/>
  <c r="L35" i="11"/>
  <c r="N35" i="11"/>
  <c r="N34" i="11"/>
  <c r="L34" i="11"/>
  <c r="K34" i="11"/>
  <c r="J34" i="11"/>
  <c r="B34" i="11"/>
  <c r="N33" i="11"/>
  <c r="L33" i="11"/>
  <c r="K33" i="11"/>
  <c r="J33" i="11"/>
  <c r="B33" i="11"/>
  <c r="N32" i="11"/>
  <c r="L32" i="11"/>
  <c r="K32" i="11"/>
  <c r="J32" i="11"/>
  <c r="B32" i="11"/>
  <c r="N31" i="11"/>
  <c r="L31" i="11"/>
  <c r="K31" i="11"/>
  <c r="J31" i="11"/>
  <c r="B31" i="11"/>
  <c r="N30" i="11"/>
  <c r="L30" i="11"/>
  <c r="K30" i="11"/>
  <c r="J30" i="11"/>
  <c r="B30" i="11"/>
  <c r="N29" i="11"/>
  <c r="L29" i="11"/>
  <c r="K29" i="11"/>
  <c r="J29" i="11"/>
  <c r="B29" i="11"/>
  <c r="N28" i="11"/>
  <c r="L28" i="11"/>
  <c r="K28" i="11"/>
  <c r="J28" i="11"/>
  <c r="B28" i="11"/>
  <c r="N27" i="11"/>
  <c r="L27" i="11"/>
  <c r="K27" i="11"/>
  <c r="J27" i="11"/>
  <c r="B27" i="11"/>
  <c r="N26" i="11"/>
  <c r="L26" i="11"/>
  <c r="K26" i="11"/>
  <c r="J26" i="11"/>
  <c r="B26" i="11"/>
  <c r="N25" i="11"/>
  <c r="L25" i="11"/>
  <c r="K25" i="11"/>
  <c r="J25" i="11"/>
  <c r="B25" i="11"/>
  <c r="N24" i="11"/>
  <c r="L24" i="11"/>
  <c r="K24" i="11"/>
  <c r="J24" i="11"/>
  <c r="B24" i="11"/>
  <c r="N23" i="11"/>
  <c r="L23" i="11"/>
  <c r="K23" i="11"/>
  <c r="J23" i="11"/>
  <c r="B23" i="11"/>
  <c r="N22" i="11"/>
  <c r="L22" i="11"/>
  <c r="K22" i="11"/>
  <c r="J22" i="11"/>
  <c r="B22" i="11"/>
  <c r="N21" i="11"/>
  <c r="L21" i="11"/>
  <c r="K21" i="11"/>
  <c r="J21" i="11"/>
  <c r="B21" i="11"/>
  <c r="N20" i="11"/>
  <c r="L20" i="11"/>
  <c r="K20" i="11"/>
  <c r="J20" i="11"/>
  <c r="B20" i="11"/>
  <c r="N19" i="11"/>
  <c r="L19" i="11"/>
  <c r="K19" i="11"/>
  <c r="J19" i="11"/>
  <c r="B19" i="11"/>
  <c r="N18" i="11"/>
  <c r="L18" i="11"/>
  <c r="K18" i="11"/>
  <c r="J18" i="11"/>
  <c r="B18" i="11"/>
  <c r="N17" i="11"/>
  <c r="L17" i="11"/>
  <c r="K17" i="11"/>
  <c r="J17" i="11"/>
  <c r="B17" i="11"/>
  <c r="N16" i="11"/>
  <c r="L16" i="11"/>
  <c r="K16" i="11"/>
  <c r="J16" i="11"/>
  <c r="B16" i="11"/>
  <c r="N15" i="11"/>
  <c r="L15" i="11"/>
  <c r="K15" i="11"/>
  <c r="J15" i="11"/>
  <c r="B15" i="11"/>
  <c r="N14" i="11"/>
  <c r="L14" i="11"/>
  <c r="K14" i="11"/>
  <c r="J14" i="11"/>
  <c r="B14" i="11"/>
  <c r="N13" i="11"/>
  <c r="L13" i="11"/>
  <c r="K13" i="11"/>
  <c r="J13" i="11"/>
  <c r="B13" i="11"/>
  <c r="N12" i="11"/>
  <c r="L12" i="11"/>
  <c r="K12" i="11"/>
  <c r="J12" i="11"/>
  <c r="B12" i="11"/>
  <c r="N11" i="11"/>
  <c r="L11" i="11"/>
  <c r="K11" i="11"/>
  <c r="J11" i="11"/>
  <c r="B11" i="11"/>
  <c r="N10" i="11"/>
  <c r="L10" i="11"/>
  <c r="K10" i="11"/>
  <c r="J10" i="11"/>
  <c r="B10" i="11"/>
  <c r="N9" i="11"/>
  <c r="L9" i="11"/>
  <c r="K9" i="11"/>
  <c r="J9" i="11"/>
  <c r="B9" i="11"/>
  <c r="N8" i="11"/>
  <c r="L8" i="11"/>
  <c r="K8" i="11"/>
  <c r="J8" i="11"/>
  <c r="B8" i="11"/>
  <c r="N7" i="11"/>
  <c r="L7" i="11"/>
  <c r="K7" i="11"/>
  <c r="J7" i="11"/>
  <c r="B7" i="11"/>
  <c r="N6" i="11"/>
  <c r="L6" i="11"/>
  <c r="K6" i="11"/>
  <c r="J6" i="11"/>
  <c r="B6" i="11"/>
  <c r="N5" i="11"/>
  <c r="L5" i="11"/>
  <c r="K5" i="11"/>
  <c r="J5" i="11"/>
  <c r="B5" i="11"/>
  <c r="J3" i="11" l="1"/>
  <c r="P35" i="12"/>
  <c r="G35" i="12"/>
  <c r="E34" i="12"/>
  <c r="C33" i="12"/>
  <c r="I32" i="12"/>
  <c r="M32" i="12" s="1"/>
  <c r="P31" i="12"/>
  <c r="G31" i="12"/>
  <c r="E30" i="12"/>
  <c r="C29" i="12"/>
  <c r="I28" i="12"/>
  <c r="M28" i="12" s="1"/>
  <c r="P27" i="12"/>
  <c r="G27" i="12"/>
  <c r="E26" i="12"/>
  <c r="C25" i="12"/>
  <c r="I24" i="12"/>
  <c r="M24" i="12" s="1"/>
  <c r="P23" i="12"/>
  <c r="G23" i="12"/>
  <c r="E22" i="12"/>
  <c r="C21" i="12"/>
  <c r="I20" i="12"/>
  <c r="M20" i="12" s="1"/>
  <c r="P19" i="12"/>
  <c r="G19" i="12"/>
  <c r="E18" i="12"/>
  <c r="C17" i="12"/>
  <c r="I16" i="12"/>
  <c r="M16" i="12" s="1"/>
  <c r="P15" i="12"/>
  <c r="G15" i="12"/>
  <c r="E14" i="12"/>
  <c r="C13" i="12"/>
  <c r="I12" i="12"/>
  <c r="M12" i="12" s="1"/>
  <c r="P11" i="12"/>
  <c r="G11" i="12"/>
  <c r="E10" i="12"/>
  <c r="C9" i="12"/>
  <c r="I8" i="12"/>
  <c r="M8" i="12" s="1"/>
  <c r="P7" i="12"/>
  <c r="G7" i="12"/>
  <c r="E6" i="12"/>
  <c r="C5" i="12"/>
  <c r="H20" i="12"/>
  <c r="O19" i="12"/>
  <c r="F19" i="12"/>
  <c r="D18" i="12"/>
  <c r="H16" i="12"/>
  <c r="O15" i="12"/>
  <c r="F15" i="12"/>
  <c r="D14" i="12"/>
  <c r="H12" i="12"/>
  <c r="O11" i="12"/>
  <c r="F11" i="12"/>
  <c r="D10" i="12"/>
  <c r="H8" i="12"/>
  <c r="O7" i="12"/>
  <c r="F7" i="12"/>
  <c r="D6" i="12"/>
  <c r="E21" i="12"/>
  <c r="C20" i="12"/>
  <c r="I19" i="12"/>
  <c r="M19" i="12" s="1"/>
  <c r="P18" i="12"/>
  <c r="G18" i="12"/>
  <c r="O35" i="12"/>
  <c r="F35" i="12"/>
  <c r="D34" i="12"/>
  <c r="H32" i="12"/>
  <c r="O31" i="12"/>
  <c r="F31" i="12"/>
  <c r="D30" i="12"/>
  <c r="H28" i="12"/>
  <c r="O27" i="12"/>
  <c r="F27" i="12"/>
  <c r="D26" i="12"/>
  <c r="H24" i="12"/>
  <c r="O23" i="12"/>
  <c r="F23" i="12"/>
  <c r="D22" i="12"/>
  <c r="E13" i="12"/>
  <c r="C12" i="12"/>
  <c r="I11" i="12"/>
  <c r="M11" i="12" s="1"/>
  <c r="P10" i="12"/>
  <c r="G10" i="12"/>
  <c r="E35" i="12"/>
  <c r="C34" i="12"/>
  <c r="I33" i="12"/>
  <c r="M33" i="12" s="1"/>
  <c r="P32" i="12"/>
  <c r="G32" i="12"/>
  <c r="E31" i="12"/>
  <c r="C30" i="12"/>
  <c r="I29" i="12"/>
  <c r="M29" i="12" s="1"/>
  <c r="P28" i="12"/>
  <c r="G28" i="12"/>
  <c r="E27" i="12"/>
  <c r="C26" i="12"/>
  <c r="I25" i="12"/>
  <c r="M25" i="12" s="1"/>
  <c r="P24" i="12"/>
  <c r="G24" i="12"/>
  <c r="E23" i="12"/>
  <c r="C22" i="12"/>
  <c r="I21" i="12"/>
  <c r="M21" i="12" s="1"/>
  <c r="P20" i="12"/>
  <c r="G20" i="12"/>
  <c r="E19" i="12"/>
  <c r="C18" i="12"/>
  <c r="I17" i="12"/>
  <c r="M17" i="12" s="1"/>
  <c r="P16" i="12"/>
  <c r="G16" i="12"/>
  <c r="E15" i="12"/>
  <c r="C14" i="12"/>
  <c r="I13" i="12"/>
  <c r="M13" i="12" s="1"/>
  <c r="P12" i="12"/>
  <c r="G12" i="12"/>
  <c r="E11" i="12"/>
  <c r="C10" i="12"/>
  <c r="I9" i="12"/>
  <c r="M9" i="12" s="1"/>
  <c r="P8" i="12"/>
  <c r="G8" i="12"/>
  <c r="E7" i="12"/>
  <c r="C6" i="12"/>
  <c r="I5" i="12"/>
  <c r="E29" i="12"/>
  <c r="C28" i="12"/>
  <c r="I27" i="12"/>
  <c r="M27" i="12" s="1"/>
  <c r="P26" i="12"/>
  <c r="G26" i="12"/>
  <c r="E5" i="12"/>
  <c r="H7" i="12"/>
  <c r="O6" i="12"/>
  <c r="F6" i="12"/>
  <c r="D5" i="12"/>
  <c r="D35" i="12"/>
  <c r="H33" i="12"/>
  <c r="O32" i="12"/>
  <c r="F32" i="12"/>
  <c r="D31" i="12"/>
  <c r="H29" i="12"/>
  <c r="O28" i="12"/>
  <c r="F28" i="12"/>
  <c r="D27" i="12"/>
  <c r="H25" i="12"/>
  <c r="O24" i="12"/>
  <c r="F24" i="12"/>
  <c r="D23" i="12"/>
  <c r="H21" i="12"/>
  <c r="O20" i="12"/>
  <c r="F20" i="12"/>
  <c r="D19" i="12"/>
  <c r="H17" i="12"/>
  <c r="O16" i="12"/>
  <c r="F16" i="12"/>
  <c r="D15" i="12"/>
  <c r="H13" i="12"/>
  <c r="O12" i="12"/>
  <c r="F12" i="12"/>
  <c r="D11" i="12"/>
  <c r="H9" i="12"/>
  <c r="O8" i="12"/>
  <c r="F8" i="12"/>
  <c r="D7" i="12"/>
  <c r="H5" i="12"/>
  <c r="E33" i="12"/>
  <c r="C32" i="12"/>
  <c r="I31" i="12"/>
  <c r="M31" i="12" s="1"/>
  <c r="P30" i="12"/>
  <c r="G30" i="12"/>
  <c r="E9" i="12"/>
  <c r="C8" i="12"/>
  <c r="I7" i="12"/>
  <c r="M7" i="12" s="1"/>
  <c r="P6" i="12"/>
  <c r="G6" i="12"/>
  <c r="C35" i="12"/>
  <c r="I34" i="12"/>
  <c r="M34" i="12" s="1"/>
  <c r="P33" i="12"/>
  <c r="G33" i="12"/>
  <c r="E32" i="12"/>
  <c r="C31" i="12"/>
  <c r="I30" i="12"/>
  <c r="M30" i="12" s="1"/>
  <c r="P29" i="12"/>
  <c r="G29" i="12"/>
  <c r="E28" i="12"/>
  <c r="C27" i="12"/>
  <c r="I26" i="12"/>
  <c r="M26" i="12" s="1"/>
  <c r="P25" i="12"/>
  <c r="G25" i="12"/>
  <c r="E24" i="12"/>
  <c r="C23" i="12"/>
  <c r="I22" i="12"/>
  <c r="M22" i="12" s="1"/>
  <c r="P21" i="12"/>
  <c r="G21" i="12"/>
  <c r="E20" i="12"/>
  <c r="C19" i="12"/>
  <c r="I18" i="12"/>
  <c r="M18" i="12" s="1"/>
  <c r="P17" i="12"/>
  <c r="G17" i="12"/>
  <c r="E16" i="12"/>
  <c r="C15" i="12"/>
  <c r="I14" i="12"/>
  <c r="M14" i="12" s="1"/>
  <c r="P13" i="12"/>
  <c r="G13" i="12"/>
  <c r="E12" i="12"/>
  <c r="C11" i="12"/>
  <c r="I10" i="12"/>
  <c r="M10" i="12" s="1"/>
  <c r="P9" i="12"/>
  <c r="G9" i="12"/>
  <c r="E8" i="12"/>
  <c r="C7" i="12"/>
  <c r="I6" i="12"/>
  <c r="M6" i="12" s="1"/>
  <c r="P5" i="12"/>
  <c r="G5" i="12"/>
  <c r="H22" i="12"/>
  <c r="O21" i="12"/>
  <c r="F21" i="12"/>
  <c r="D20" i="12"/>
  <c r="E25" i="12"/>
  <c r="C24" i="12"/>
  <c r="I23" i="12"/>
  <c r="M23" i="12" s="1"/>
  <c r="P22" i="12"/>
  <c r="G22" i="12"/>
  <c r="H34" i="12"/>
  <c r="O33" i="12"/>
  <c r="F33" i="12"/>
  <c r="D32" i="12"/>
  <c r="H30" i="12"/>
  <c r="O29" i="12"/>
  <c r="F29" i="12"/>
  <c r="D28" i="12"/>
  <c r="H26" i="12"/>
  <c r="O25" i="12"/>
  <c r="F25" i="12"/>
  <c r="D24" i="12"/>
  <c r="H18" i="12"/>
  <c r="O17" i="12"/>
  <c r="F17" i="12"/>
  <c r="D16" i="12"/>
  <c r="H14" i="12"/>
  <c r="O13" i="12"/>
  <c r="F13" i="12"/>
  <c r="D12" i="12"/>
  <c r="H10" i="12"/>
  <c r="O9" i="12"/>
  <c r="F9" i="12"/>
  <c r="D8" i="12"/>
  <c r="H6" i="12"/>
  <c r="O5" i="12"/>
  <c r="F5" i="12"/>
  <c r="I35" i="12"/>
  <c r="M35" i="12" s="1"/>
  <c r="P34" i="12"/>
  <c r="G34" i="12"/>
  <c r="E17" i="12"/>
  <c r="C16" i="12"/>
  <c r="I15" i="12"/>
  <c r="M15" i="12" s="1"/>
  <c r="P14" i="12"/>
  <c r="G14" i="12"/>
  <c r="H35" i="12"/>
  <c r="O34" i="12"/>
  <c r="F34" i="12"/>
  <c r="D33" i="12"/>
  <c r="H31" i="12"/>
  <c r="O30" i="12"/>
  <c r="F30" i="12"/>
  <c r="D29" i="12"/>
  <c r="H27" i="12"/>
  <c r="O26" i="12"/>
  <c r="F26" i="12"/>
  <c r="D25" i="12"/>
  <c r="H23" i="12"/>
  <c r="O22" i="12"/>
  <c r="F22" i="12"/>
  <c r="D21" i="12"/>
  <c r="H19" i="12"/>
  <c r="O18" i="12"/>
  <c r="F18" i="12"/>
  <c r="D17" i="12"/>
  <c r="H15" i="12"/>
  <c r="O14" i="12"/>
  <c r="F14" i="12"/>
  <c r="D13" i="12"/>
  <c r="H11" i="12"/>
  <c r="O10" i="12"/>
  <c r="F10" i="12"/>
  <c r="D9" i="12"/>
  <c r="E5" i="10"/>
  <c r="B3" i="11"/>
  <c r="K3" i="11"/>
  <c r="N3" i="11"/>
  <c r="L3" i="11"/>
  <c r="N34" i="10"/>
  <c r="L34" i="10"/>
  <c r="K34" i="10"/>
  <c r="J34" i="10"/>
  <c r="B34" i="10"/>
  <c r="N33" i="10"/>
  <c r="L33" i="10"/>
  <c r="K33" i="10"/>
  <c r="J33" i="10"/>
  <c r="B33" i="10"/>
  <c r="N32" i="10"/>
  <c r="L32" i="10"/>
  <c r="K32" i="10"/>
  <c r="J32" i="10"/>
  <c r="B32" i="10"/>
  <c r="N31" i="10"/>
  <c r="L31" i="10"/>
  <c r="K31" i="10"/>
  <c r="J31" i="10"/>
  <c r="B31" i="10"/>
  <c r="N30" i="10"/>
  <c r="L30" i="10"/>
  <c r="K30" i="10"/>
  <c r="J30" i="10"/>
  <c r="B30" i="10"/>
  <c r="N29" i="10"/>
  <c r="L29" i="10"/>
  <c r="K29" i="10"/>
  <c r="J29" i="10"/>
  <c r="B29" i="10"/>
  <c r="N28" i="10"/>
  <c r="L28" i="10"/>
  <c r="K28" i="10"/>
  <c r="J28" i="10"/>
  <c r="B28" i="10"/>
  <c r="N27" i="10"/>
  <c r="L27" i="10"/>
  <c r="K27" i="10"/>
  <c r="J27" i="10"/>
  <c r="B27" i="10"/>
  <c r="N26" i="10"/>
  <c r="L26" i="10"/>
  <c r="K26" i="10"/>
  <c r="J26" i="10"/>
  <c r="B26" i="10"/>
  <c r="N25" i="10"/>
  <c r="L25" i="10"/>
  <c r="K25" i="10"/>
  <c r="J25" i="10"/>
  <c r="B25" i="10"/>
  <c r="N24" i="10"/>
  <c r="L24" i="10"/>
  <c r="K24" i="10"/>
  <c r="J24" i="10"/>
  <c r="B24" i="10"/>
  <c r="N23" i="10"/>
  <c r="L23" i="10"/>
  <c r="K23" i="10"/>
  <c r="J23" i="10"/>
  <c r="B23" i="10"/>
  <c r="N22" i="10"/>
  <c r="L22" i="10"/>
  <c r="K22" i="10"/>
  <c r="J22" i="10"/>
  <c r="B22" i="10"/>
  <c r="N21" i="10"/>
  <c r="L21" i="10"/>
  <c r="K21" i="10"/>
  <c r="J21" i="10"/>
  <c r="B21" i="10"/>
  <c r="N20" i="10"/>
  <c r="L20" i="10"/>
  <c r="K20" i="10"/>
  <c r="J20" i="10"/>
  <c r="B20" i="10"/>
  <c r="N19" i="10"/>
  <c r="L19" i="10"/>
  <c r="K19" i="10"/>
  <c r="J19" i="10"/>
  <c r="B19" i="10"/>
  <c r="N18" i="10"/>
  <c r="L18" i="10"/>
  <c r="K18" i="10"/>
  <c r="J18" i="10"/>
  <c r="B18" i="10"/>
  <c r="N17" i="10"/>
  <c r="L17" i="10"/>
  <c r="K17" i="10"/>
  <c r="J17" i="10"/>
  <c r="B17" i="10"/>
  <c r="N16" i="10"/>
  <c r="L16" i="10"/>
  <c r="K16" i="10"/>
  <c r="J16" i="10"/>
  <c r="B16" i="10"/>
  <c r="N15" i="10"/>
  <c r="L15" i="10"/>
  <c r="K15" i="10"/>
  <c r="J15" i="10"/>
  <c r="B15" i="10"/>
  <c r="N14" i="10"/>
  <c r="L14" i="10"/>
  <c r="K14" i="10"/>
  <c r="J14" i="10"/>
  <c r="B14" i="10"/>
  <c r="N13" i="10"/>
  <c r="L13" i="10"/>
  <c r="K13" i="10"/>
  <c r="J13" i="10"/>
  <c r="B13" i="10"/>
  <c r="N12" i="10"/>
  <c r="L12" i="10"/>
  <c r="K12" i="10"/>
  <c r="J12" i="10"/>
  <c r="B12" i="10"/>
  <c r="N11" i="10"/>
  <c r="L11" i="10"/>
  <c r="K11" i="10"/>
  <c r="J11" i="10"/>
  <c r="B11" i="10"/>
  <c r="N10" i="10"/>
  <c r="L10" i="10"/>
  <c r="K10" i="10"/>
  <c r="J10" i="10"/>
  <c r="B10" i="10"/>
  <c r="N9" i="10"/>
  <c r="L9" i="10"/>
  <c r="K9" i="10"/>
  <c r="J9" i="10"/>
  <c r="B9" i="10"/>
  <c r="N8" i="10"/>
  <c r="L8" i="10"/>
  <c r="K8" i="10"/>
  <c r="J8" i="10"/>
  <c r="B8" i="10"/>
  <c r="N7" i="10"/>
  <c r="L7" i="10"/>
  <c r="K7" i="10"/>
  <c r="J7" i="10"/>
  <c r="B7" i="10"/>
  <c r="N6" i="10"/>
  <c r="L6" i="10"/>
  <c r="K6" i="10"/>
  <c r="J6" i="10"/>
  <c r="B6" i="10"/>
  <c r="N5" i="10"/>
  <c r="L5" i="10"/>
  <c r="K5" i="10"/>
  <c r="J5" i="10"/>
  <c r="B5" i="10"/>
  <c r="N34" i="9"/>
  <c r="L34" i="9"/>
  <c r="K34" i="9"/>
  <c r="J34" i="9"/>
  <c r="B34" i="9"/>
  <c r="N33" i="9"/>
  <c r="L33" i="9"/>
  <c r="K33" i="9"/>
  <c r="J33" i="9"/>
  <c r="B33" i="9"/>
  <c r="N32" i="9"/>
  <c r="L32" i="9"/>
  <c r="K32" i="9"/>
  <c r="J32" i="9"/>
  <c r="B32" i="9"/>
  <c r="N31" i="9"/>
  <c r="L31" i="9"/>
  <c r="K31" i="9"/>
  <c r="J31" i="9"/>
  <c r="B31" i="9"/>
  <c r="N30" i="9"/>
  <c r="L30" i="9"/>
  <c r="K30" i="9"/>
  <c r="J30" i="9"/>
  <c r="B30" i="9"/>
  <c r="N29" i="9"/>
  <c r="L29" i="9"/>
  <c r="K29" i="9"/>
  <c r="J29" i="9"/>
  <c r="B29" i="9"/>
  <c r="N28" i="9"/>
  <c r="L28" i="9"/>
  <c r="K28" i="9"/>
  <c r="J28" i="9"/>
  <c r="B28" i="9"/>
  <c r="N27" i="9"/>
  <c r="L27" i="9"/>
  <c r="K27" i="9"/>
  <c r="J27" i="9"/>
  <c r="B27" i="9"/>
  <c r="N26" i="9"/>
  <c r="L26" i="9"/>
  <c r="K26" i="9"/>
  <c r="J26" i="9"/>
  <c r="B26" i="9"/>
  <c r="N25" i="9"/>
  <c r="L25" i="9"/>
  <c r="K25" i="9"/>
  <c r="J25" i="9"/>
  <c r="B25" i="9"/>
  <c r="N24" i="9"/>
  <c r="L24" i="9"/>
  <c r="K24" i="9"/>
  <c r="J24" i="9"/>
  <c r="B24" i="9"/>
  <c r="N23" i="9"/>
  <c r="L23" i="9"/>
  <c r="K23" i="9"/>
  <c r="J23" i="9"/>
  <c r="B23" i="9"/>
  <c r="N22" i="9"/>
  <c r="L22" i="9"/>
  <c r="K22" i="9"/>
  <c r="J22" i="9"/>
  <c r="B22" i="9"/>
  <c r="N21" i="9"/>
  <c r="L21" i="9"/>
  <c r="K21" i="9"/>
  <c r="J21" i="9"/>
  <c r="B21" i="9"/>
  <c r="N20" i="9"/>
  <c r="L20" i="9"/>
  <c r="K20" i="9"/>
  <c r="J20" i="9"/>
  <c r="B20" i="9"/>
  <c r="N19" i="9"/>
  <c r="L19" i="9"/>
  <c r="K19" i="9"/>
  <c r="J19" i="9"/>
  <c r="B19" i="9"/>
  <c r="N18" i="9"/>
  <c r="L18" i="9"/>
  <c r="K18" i="9"/>
  <c r="J18" i="9"/>
  <c r="B18" i="9"/>
  <c r="N17" i="9"/>
  <c r="L17" i="9"/>
  <c r="K17" i="9"/>
  <c r="J17" i="9"/>
  <c r="B17" i="9"/>
  <c r="N16" i="9"/>
  <c r="L16" i="9"/>
  <c r="K16" i="9"/>
  <c r="J16" i="9"/>
  <c r="B16" i="9"/>
  <c r="N15" i="9"/>
  <c r="L15" i="9"/>
  <c r="K15" i="9"/>
  <c r="J15" i="9"/>
  <c r="B15" i="9"/>
  <c r="N14" i="9"/>
  <c r="L14" i="9"/>
  <c r="K14" i="9"/>
  <c r="J14" i="9"/>
  <c r="B14" i="9"/>
  <c r="N13" i="9"/>
  <c r="L13" i="9"/>
  <c r="K13" i="9"/>
  <c r="J13" i="9"/>
  <c r="B13" i="9"/>
  <c r="N12" i="9"/>
  <c r="L12" i="9"/>
  <c r="K12" i="9"/>
  <c r="J12" i="9"/>
  <c r="B12" i="9"/>
  <c r="N11" i="9"/>
  <c r="L11" i="9"/>
  <c r="K11" i="9"/>
  <c r="J11" i="9"/>
  <c r="B11" i="9"/>
  <c r="N10" i="9"/>
  <c r="L10" i="9"/>
  <c r="K10" i="9"/>
  <c r="J10" i="9"/>
  <c r="B10" i="9"/>
  <c r="N9" i="9"/>
  <c r="L9" i="9"/>
  <c r="K9" i="9"/>
  <c r="J9" i="9"/>
  <c r="B9" i="9"/>
  <c r="N8" i="9"/>
  <c r="L8" i="9"/>
  <c r="K8" i="9"/>
  <c r="J8" i="9"/>
  <c r="B8" i="9"/>
  <c r="N7" i="9"/>
  <c r="L7" i="9"/>
  <c r="K7" i="9"/>
  <c r="J7" i="9"/>
  <c r="B7" i="9"/>
  <c r="N6" i="9"/>
  <c r="L6" i="9"/>
  <c r="K6" i="9"/>
  <c r="J6" i="9"/>
  <c r="B6" i="9"/>
  <c r="N5" i="9"/>
  <c r="L5" i="9"/>
  <c r="K5" i="9"/>
  <c r="J5" i="9"/>
  <c r="B5" i="9"/>
  <c r="M2" i="7"/>
  <c r="L2" i="7"/>
  <c r="H5" i="7" s="1"/>
  <c r="K2" i="7"/>
  <c r="J2" i="7"/>
  <c r="I2" i="7"/>
  <c r="H2" i="7"/>
  <c r="G2" i="7"/>
  <c r="A5" i="7" s="1"/>
  <c r="O2" i="6"/>
  <c r="N2" i="6"/>
  <c r="C2" i="6"/>
  <c r="D2" i="6"/>
  <c r="E2" i="6"/>
  <c r="F2" i="6"/>
  <c r="G2" i="6"/>
  <c r="H2" i="6"/>
  <c r="I2" i="6"/>
  <c r="J2" i="6"/>
  <c r="K2" i="6"/>
  <c r="L2" i="6"/>
  <c r="M2" i="6"/>
  <c r="B2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T3" i="6"/>
  <c r="S3" i="6"/>
  <c r="O3" i="12" l="1"/>
  <c r="D3" i="12"/>
  <c r="G3" i="12"/>
  <c r="C3" i="12"/>
  <c r="P3" i="12"/>
  <c r="H3" i="12"/>
  <c r="I3" i="12"/>
  <c r="M5" i="12"/>
  <c r="M3" i="12" s="1"/>
  <c r="E3" i="12"/>
  <c r="F3" i="12"/>
  <c r="B33" i="7" a="1"/>
  <c r="B33" i="7" s="1"/>
  <c r="A33" i="7" s="1"/>
  <c r="K3" i="10"/>
  <c r="N3" i="9"/>
  <c r="E7" i="9"/>
  <c r="B3" i="9"/>
  <c r="H34" i="10"/>
  <c r="B17" i="7" a="1"/>
  <c r="B17" i="7" s="1"/>
  <c r="A17" i="7" s="1"/>
  <c r="E9" i="9"/>
  <c r="H10" i="9"/>
  <c r="C11" i="9"/>
  <c r="F12" i="9"/>
  <c r="O12" i="9"/>
  <c r="I13" i="9"/>
  <c r="D14" i="9"/>
  <c r="G15" i="9"/>
  <c r="E17" i="9"/>
  <c r="H18" i="9"/>
  <c r="C19" i="9"/>
  <c r="F20" i="9"/>
  <c r="O20" i="9"/>
  <c r="I21" i="9"/>
  <c r="D22" i="9"/>
  <c r="G23" i="9"/>
  <c r="E25" i="9"/>
  <c r="H26" i="9"/>
  <c r="C27" i="9"/>
  <c r="F28" i="9"/>
  <c r="O28" i="9"/>
  <c r="I29" i="9"/>
  <c r="D30" i="9"/>
  <c r="G31" i="9"/>
  <c r="E33" i="9"/>
  <c r="H34" i="9"/>
  <c r="C5" i="10"/>
  <c r="F6" i="10"/>
  <c r="O6" i="10"/>
  <c r="I7" i="10"/>
  <c r="D8" i="10"/>
  <c r="G9" i="10"/>
  <c r="E11" i="10"/>
  <c r="H12" i="10"/>
  <c r="C13" i="10"/>
  <c r="F14" i="10"/>
  <c r="O14" i="10"/>
  <c r="I15" i="10"/>
  <c r="D16" i="10"/>
  <c r="G17" i="10"/>
  <c r="E19" i="10"/>
  <c r="H20" i="10"/>
  <c r="C21" i="10"/>
  <c r="F22" i="10"/>
  <c r="O22" i="10"/>
  <c r="I23" i="10"/>
  <c r="D24" i="10"/>
  <c r="G25" i="10"/>
  <c r="E27" i="10"/>
  <c r="H28" i="10"/>
  <c r="C29" i="10"/>
  <c r="F30" i="10"/>
  <c r="O30" i="10"/>
  <c r="I31" i="10"/>
  <c r="D32" i="10"/>
  <c r="G33" i="10"/>
  <c r="H7" i="9"/>
  <c r="C8" i="9"/>
  <c r="F9" i="9"/>
  <c r="O9" i="9"/>
  <c r="I10" i="9"/>
  <c r="D11" i="9"/>
  <c r="G12" i="9"/>
  <c r="E14" i="9"/>
  <c r="H15" i="9"/>
  <c r="C16" i="9"/>
  <c r="F17" i="9"/>
  <c r="O17" i="9"/>
  <c r="I18" i="9"/>
  <c r="D19" i="9"/>
  <c r="G20" i="9"/>
  <c r="E22" i="9"/>
  <c r="H23" i="9"/>
  <c r="C24" i="9"/>
  <c r="F25" i="9"/>
  <c r="O25" i="9"/>
  <c r="I26" i="9"/>
  <c r="D27" i="9"/>
  <c r="G28" i="9"/>
  <c r="E30" i="9"/>
  <c r="H31" i="9"/>
  <c r="C32" i="9"/>
  <c r="F33" i="9"/>
  <c r="O33" i="9"/>
  <c r="I34" i="9"/>
  <c r="D5" i="10"/>
  <c r="G6" i="10"/>
  <c r="E8" i="10"/>
  <c r="H9" i="10"/>
  <c r="C10" i="10"/>
  <c r="F11" i="10"/>
  <c r="O11" i="10"/>
  <c r="I12" i="10"/>
  <c r="D13" i="10"/>
  <c r="G14" i="10"/>
  <c r="E16" i="10"/>
  <c r="H17" i="10"/>
  <c r="C18" i="10"/>
  <c r="F19" i="10"/>
  <c r="O19" i="10"/>
  <c r="I20" i="10"/>
  <c r="D21" i="10"/>
  <c r="G22" i="10"/>
  <c r="E24" i="10"/>
  <c r="H25" i="10"/>
  <c r="C26" i="10"/>
  <c r="F27" i="10"/>
  <c r="O27" i="10"/>
  <c r="I28" i="10"/>
  <c r="D29" i="10"/>
  <c r="G30" i="10"/>
  <c r="E32" i="10"/>
  <c r="H33" i="10"/>
  <c r="C34" i="10"/>
  <c r="E6" i="9"/>
  <c r="C5" i="9"/>
  <c r="F6" i="9"/>
  <c r="O6" i="9"/>
  <c r="I7" i="9"/>
  <c r="D8" i="9"/>
  <c r="G9" i="9"/>
  <c r="E11" i="9"/>
  <c r="H12" i="9"/>
  <c r="C13" i="9"/>
  <c r="F14" i="9"/>
  <c r="O14" i="9"/>
  <c r="I15" i="9"/>
  <c r="D16" i="9"/>
  <c r="G17" i="9"/>
  <c r="E19" i="9"/>
  <c r="H20" i="9"/>
  <c r="C21" i="9"/>
  <c r="F22" i="9"/>
  <c r="O22" i="9"/>
  <c r="I23" i="9"/>
  <c r="D24" i="9"/>
  <c r="G25" i="9"/>
  <c r="E27" i="9"/>
  <c r="H28" i="9"/>
  <c r="C29" i="9"/>
  <c r="F30" i="9"/>
  <c r="O30" i="9"/>
  <c r="I31" i="9"/>
  <c r="D32" i="9"/>
  <c r="G33" i="9"/>
  <c r="N3" i="10"/>
  <c r="H6" i="10"/>
  <c r="C7" i="10"/>
  <c r="F8" i="10"/>
  <c r="O8" i="10"/>
  <c r="I9" i="10"/>
  <c r="D10" i="10"/>
  <c r="G11" i="10"/>
  <c r="E13" i="10"/>
  <c r="H14" i="10"/>
  <c r="C15" i="10"/>
  <c r="F16" i="10"/>
  <c r="O16" i="10"/>
  <c r="I17" i="10"/>
  <c r="D18" i="10"/>
  <c r="G19" i="10"/>
  <c r="E21" i="10"/>
  <c r="H22" i="10"/>
  <c r="C23" i="10"/>
  <c r="F24" i="10"/>
  <c r="O24" i="10"/>
  <c r="I25" i="10"/>
  <c r="D26" i="10"/>
  <c r="G27" i="10"/>
  <c r="E29" i="10"/>
  <c r="H30" i="10"/>
  <c r="C31" i="10"/>
  <c r="F32" i="10"/>
  <c r="O32" i="10"/>
  <c r="I33" i="10"/>
  <c r="D34" i="10"/>
  <c r="I5" i="9"/>
  <c r="D6" i="9"/>
  <c r="G7" i="9"/>
  <c r="D5" i="9"/>
  <c r="G6" i="9"/>
  <c r="H9" i="9"/>
  <c r="C10" i="9"/>
  <c r="F11" i="9"/>
  <c r="O11" i="9"/>
  <c r="I12" i="9"/>
  <c r="D13" i="9"/>
  <c r="G14" i="9"/>
  <c r="E16" i="9"/>
  <c r="H17" i="9"/>
  <c r="C18" i="9"/>
  <c r="F19" i="9"/>
  <c r="O19" i="9"/>
  <c r="I20" i="9"/>
  <c r="M20" i="9" s="1"/>
  <c r="D21" i="9"/>
  <c r="G22" i="9"/>
  <c r="E24" i="9"/>
  <c r="H25" i="9"/>
  <c r="C26" i="9"/>
  <c r="F27" i="9"/>
  <c r="O27" i="9"/>
  <c r="I28" i="9"/>
  <c r="D29" i="9"/>
  <c r="G30" i="9"/>
  <c r="E32" i="9"/>
  <c r="H33" i="9"/>
  <c r="C34" i="9"/>
  <c r="F5" i="10"/>
  <c r="O5" i="10"/>
  <c r="I6" i="10"/>
  <c r="D7" i="10"/>
  <c r="G8" i="10"/>
  <c r="E10" i="10"/>
  <c r="H11" i="10"/>
  <c r="C12" i="10"/>
  <c r="F13" i="10"/>
  <c r="O13" i="10"/>
  <c r="I14" i="10"/>
  <c r="D15" i="10"/>
  <c r="G16" i="10"/>
  <c r="E18" i="10"/>
  <c r="H19" i="10"/>
  <c r="C20" i="10"/>
  <c r="F21" i="10"/>
  <c r="O21" i="10"/>
  <c r="I22" i="10"/>
  <c r="D23" i="10"/>
  <c r="G24" i="10"/>
  <c r="E26" i="10"/>
  <c r="H27" i="10"/>
  <c r="C28" i="10"/>
  <c r="F29" i="10"/>
  <c r="O29" i="10"/>
  <c r="I30" i="10"/>
  <c r="D31" i="10"/>
  <c r="G32" i="10"/>
  <c r="E34" i="10"/>
  <c r="E8" i="9"/>
  <c r="H6" i="9"/>
  <c r="C7" i="9"/>
  <c r="F8" i="9"/>
  <c r="O8" i="9"/>
  <c r="I9" i="9"/>
  <c r="D10" i="9"/>
  <c r="G11" i="9"/>
  <c r="E13" i="9"/>
  <c r="H14" i="9"/>
  <c r="C15" i="9"/>
  <c r="F16" i="9"/>
  <c r="O16" i="9"/>
  <c r="I17" i="9"/>
  <c r="D18" i="9"/>
  <c r="G19" i="9"/>
  <c r="E21" i="9"/>
  <c r="H22" i="9"/>
  <c r="C23" i="9"/>
  <c r="F24" i="9"/>
  <c r="O24" i="9"/>
  <c r="I25" i="9"/>
  <c r="D26" i="9"/>
  <c r="G27" i="9"/>
  <c r="E29" i="9"/>
  <c r="H30" i="9"/>
  <c r="C31" i="9"/>
  <c r="F32" i="9"/>
  <c r="O32" i="9"/>
  <c r="I33" i="9"/>
  <c r="D34" i="9"/>
  <c r="G5" i="10"/>
  <c r="B3" i="10"/>
  <c r="J3" i="10"/>
  <c r="E7" i="10"/>
  <c r="H8" i="10"/>
  <c r="C9" i="10"/>
  <c r="F10" i="10"/>
  <c r="O10" i="10"/>
  <c r="I11" i="10"/>
  <c r="D12" i="10"/>
  <c r="G13" i="10"/>
  <c r="E15" i="10"/>
  <c r="H16" i="10"/>
  <c r="C17" i="10"/>
  <c r="F18" i="10"/>
  <c r="O18" i="10"/>
  <c r="I19" i="10"/>
  <c r="D20" i="10"/>
  <c r="G21" i="10"/>
  <c r="E23" i="10"/>
  <c r="H24" i="10"/>
  <c r="C25" i="10"/>
  <c r="F26" i="10"/>
  <c r="O26" i="10"/>
  <c r="I27" i="10"/>
  <c r="D28" i="10"/>
  <c r="G29" i="10"/>
  <c r="E31" i="10"/>
  <c r="H32" i="10"/>
  <c r="C33" i="10"/>
  <c r="F34" i="10"/>
  <c r="O34" i="10"/>
  <c r="E5" i="9"/>
  <c r="B9" i="7" a="1"/>
  <c r="B9" i="7" s="1"/>
  <c r="A9" i="7" s="1"/>
  <c r="F5" i="9"/>
  <c r="O5" i="9"/>
  <c r="I6" i="9"/>
  <c r="D7" i="9"/>
  <c r="G8" i="9"/>
  <c r="E10" i="9"/>
  <c r="H11" i="9"/>
  <c r="C12" i="9"/>
  <c r="F13" i="9"/>
  <c r="O13" i="9"/>
  <c r="I14" i="9"/>
  <c r="D15" i="9"/>
  <c r="G16" i="9"/>
  <c r="E18" i="9"/>
  <c r="H19" i="9"/>
  <c r="C20" i="9"/>
  <c r="F21" i="9"/>
  <c r="O21" i="9"/>
  <c r="I22" i="9"/>
  <c r="D23" i="9"/>
  <c r="G24" i="9"/>
  <c r="E26" i="9"/>
  <c r="H27" i="9"/>
  <c r="C28" i="9"/>
  <c r="F29" i="9"/>
  <c r="O29" i="9"/>
  <c r="I30" i="9"/>
  <c r="D31" i="9"/>
  <c r="G32" i="9"/>
  <c r="E34" i="9"/>
  <c r="H5" i="10"/>
  <c r="C6" i="10"/>
  <c r="F7" i="10"/>
  <c r="O7" i="10"/>
  <c r="I8" i="10"/>
  <c r="D9" i="10"/>
  <c r="G10" i="10"/>
  <c r="E12" i="10"/>
  <c r="H13" i="10"/>
  <c r="C14" i="10"/>
  <c r="F15" i="10"/>
  <c r="O15" i="10"/>
  <c r="I16" i="10"/>
  <c r="D17" i="10"/>
  <c r="G18" i="10"/>
  <c r="E20" i="10"/>
  <c r="H21" i="10"/>
  <c r="C22" i="10"/>
  <c r="F23" i="10"/>
  <c r="O23" i="10"/>
  <c r="I24" i="10"/>
  <c r="D25" i="10"/>
  <c r="G26" i="10"/>
  <c r="E28" i="10"/>
  <c r="H29" i="10"/>
  <c r="C30" i="10"/>
  <c r="F31" i="10"/>
  <c r="O31" i="10"/>
  <c r="I32" i="10"/>
  <c r="D33" i="10"/>
  <c r="G34" i="10"/>
  <c r="H8" i="9"/>
  <c r="C9" i="9"/>
  <c r="F10" i="9"/>
  <c r="O10" i="9"/>
  <c r="I11" i="9"/>
  <c r="D12" i="9"/>
  <c r="G13" i="9"/>
  <c r="E15" i="9"/>
  <c r="H16" i="9"/>
  <c r="C17" i="9"/>
  <c r="F18" i="9"/>
  <c r="O18" i="9"/>
  <c r="I19" i="9"/>
  <c r="D20" i="9"/>
  <c r="G21" i="9"/>
  <c r="E23" i="9"/>
  <c r="H24" i="9"/>
  <c r="C25" i="9"/>
  <c r="F26" i="9"/>
  <c r="O26" i="9"/>
  <c r="I27" i="9"/>
  <c r="M27" i="9" s="1"/>
  <c r="D28" i="9"/>
  <c r="G29" i="9"/>
  <c r="E31" i="9"/>
  <c r="H32" i="9"/>
  <c r="C33" i="9"/>
  <c r="F34" i="9"/>
  <c r="O34" i="9"/>
  <c r="I5" i="10"/>
  <c r="D6" i="10"/>
  <c r="G7" i="10"/>
  <c r="E9" i="10"/>
  <c r="H10" i="10"/>
  <c r="C11" i="10"/>
  <c r="F12" i="10"/>
  <c r="O12" i="10"/>
  <c r="I13" i="10"/>
  <c r="D14" i="10"/>
  <c r="G15" i="10"/>
  <c r="E17" i="10"/>
  <c r="H18" i="10"/>
  <c r="C19" i="10"/>
  <c r="F20" i="10"/>
  <c r="O20" i="10"/>
  <c r="I21" i="10"/>
  <c r="D22" i="10"/>
  <c r="G23" i="10"/>
  <c r="E25" i="10"/>
  <c r="H26" i="10"/>
  <c r="C27" i="10"/>
  <c r="F28" i="10"/>
  <c r="O28" i="10"/>
  <c r="I29" i="10"/>
  <c r="D30" i="10"/>
  <c r="G31" i="10"/>
  <c r="E33" i="10"/>
  <c r="G5" i="9"/>
  <c r="J3" i="9"/>
  <c r="B25" i="7" a="1"/>
  <c r="B25" i="7" s="1"/>
  <c r="A25" i="7" s="1"/>
  <c r="P35" i="11"/>
  <c r="I35" i="11"/>
  <c r="M35" i="11" s="1"/>
  <c r="E34" i="11"/>
  <c r="C33" i="11"/>
  <c r="I32" i="11"/>
  <c r="M32" i="11" s="1"/>
  <c r="P31" i="11"/>
  <c r="G31" i="11"/>
  <c r="E30" i="11"/>
  <c r="C29" i="11"/>
  <c r="I28" i="11"/>
  <c r="M28" i="11" s="1"/>
  <c r="P27" i="11"/>
  <c r="G27" i="11"/>
  <c r="E26" i="11"/>
  <c r="C25" i="11"/>
  <c r="I24" i="11"/>
  <c r="M24" i="11" s="1"/>
  <c r="P23" i="11"/>
  <c r="G23" i="11"/>
  <c r="E22" i="11"/>
  <c r="C21" i="11"/>
  <c r="I20" i="11"/>
  <c r="M20" i="11" s="1"/>
  <c r="P19" i="11"/>
  <c r="G19" i="11"/>
  <c r="E18" i="11"/>
  <c r="C17" i="11"/>
  <c r="I16" i="11"/>
  <c r="M16" i="11" s="1"/>
  <c r="P15" i="11"/>
  <c r="G15" i="11"/>
  <c r="E14" i="11"/>
  <c r="C13" i="11"/>
  <c r="I12" i="11"/>
  <c r="M12" i="11" s="1"/>
  <c r="P11" i="11"/>
  <c r="G11" i="11"/>
  <c r="E10" i="11"/>
  <c r="C9" i="11"/>
  <c r="I8" i="11"/>
  <c r="M8" i="11" s="1"/>
  <c r="P7" i="11"/>
  <c r="G7" i="11"/>
  <c r="E6" i="11"/>
  <c r="C5" i="11"/>
  <c r="P10" i="9"/>
  <c r="P18" i="9"/>
  <c r="P26" i="9"/>
  <c r="P34" i="9"/>
  <c r="P11" i="6"/>
  <c r="P19" i="6"/>
  <c r="P27" i="6"/>
  <c r="P35" i="6"/>
  <c r="P11" i="10"/>
  <c r="P19" i="10"/>
  <c r="P27" i="10"/>
  <c r="P5" i="10"/>
  <c r="H24" i="11"/>
  <c r="O23" i="11"/>
  <c r="F23" i="11"/>
  <c r="D22" i="11"/>
  <c r="H20" i="11"/>
  <c r="O19" i="11"/>
  <c r="F19" i="11"/>
  <c r="D18" i="11"/>
  <c r="H16" i="11"/>
  <c r="O15" i="11"/>
  <c r="F15" i="11"/>
  <c r="D14" i="11"/>
  <c r="D34" i="11"/>
  <c r="H32" i="11"/>
  <c r="O31" i="11"/>
  <c r="F31" i="11"/>
  <c r="D30" i="11"/>
  <c r="H28" i="11"/>
  <c r="O27" i="11"/>
  <c r="F27" i="11"/>
  <c r="D26" i="11"/>
  <c r="C35" i="11"/>
  <c r="C34" i="11"/>
  <c r="I33" i="11"/>
  <c r="M33" i="11" s="1"/>
  <c r="P32" i="11"/>
  <c r="G32" i="11"/>
  <c r="E31" i="11"/>
  <c r="C30" i="11"/>
  <c r="I29" i="11"/>
  <c r="M29" i="11" s="1"/>
  <c r="P28" i="11"/>
  <c r="G28" i="11"/>
  <c r="E27" i="11"/>
  <c r="C26" i="11"/>
  <c r="I25" i="11"/>
  <c r="M25" i="11" s="1"/>
  <c r="P24" i="11"/>
  <c r="G24" i="11"/>
  <c r="E23" i="11"/>
  <c r="C22" i="11"/>
  <c r="I21" i="11"/>
  <c r="M21" i="11" s="1"/>
  <c r="P20" i="11"/>
  <c r="G20" i="11"/>
  <c r="E19" i="11"/>
  <c r="C18" i="11"/>
  <c r="I17" i="11"/>
  <c r="M17" i="11" s="1"/>
  <c r="P16" i="11"/>
  <c r="G16" i="11"/>
  <c r="E15" i="11"/>
  <c r="C14" i="11"/>
  <c r="I13" i="11"/>
  <c r="M13" i="11" s="1"/>
  <c r="P12" i="11"/>
  <c r="G12" i="11"/>
  <c r="E11" i="11"/>
  <c r="C10" i="11"/>
  <c r="I9" i="11"/>
  <c r="M9" i="11" s="1"/>
  <c r="P8" i="11"/>
  <c r="G8" i="11"/>
  <c r="E7" i="11"/>
  <c r="C6" i="11"/>
  <c r="I5" i="11"/>
  <c r="P12" i="9"/>
  <c r="P20" i="9"/>
  <c r="P28" i="9"/>
  <c r="P13" i="6"/>
  <c r="P21" i="6"/>
  <c r="P29" i="6"/>
  <c r="P13" i="10"/>
  <c r="P21" i="10"/>
  <c r="P29" i="10"/>
  <c r="H21" i="11"/>
  <c r="O20" i="11"/>
  <c r="F20" i="11"/>
  <c r="D19" i="11"/>
  <c r="H17" i="11"/>
  <c r="O16" i="11"/>
  <c r="F16" i="11"/>
  <c r="D15" i="11"/>
  <c r="H13" i="11"/>
  <c r="O12" i="11"/>
  <c r="F12" i="11"/>
  <c r="D11" i="11"/>
  <c r="H9" i="11"/>
  <c r="O8" i="11"/>
  <c r="F8" i="11"/>
  <c r="D7" i="11"/>
  <c r="D35" i="11"/>
  <c r="H33" i="11"/>
  <c r="O32" i="11"/>
  <c r="F32" i="11"/>
  <c r="D31" i="11"/>
  <c r="H29" i="11"/>
  <c r="O28" i="11"/>
  <c r="F28" i="11"/>
  <c r="D27" i="11"/>
  <c r="H25" i="11"/>
  <c r="O24" i="11"/>
  <c r="F24" i="11"/>
  <c r="D23" i="11"/>
  <c r="E35" i="11"/>
  <c r="I34" i="11"/>
  <c r="M34" i="11" s="1"/>
  <c r="P33" i="11"/>
  <c r="G33" i="11"/>
  <c r="E32" i="11"/>
  <c r="C31" i="11"/>
  <c r="I30" i="11"/>
  <c r="M30" i="11" s="1"/>
  <c r="P29" i="11"/>
  <c r="G29" i="11"/>
  <c r="E28" i="11"/>
  <c r="C27" i="11"/>
  <c r="I26" i="11"/>
  <c r="M26" i="11" s="1"/>
  <c r="P25" i="11"/>
  <c r="G25" i="11"/>
  <c r="E24" i="11"/>
  <c r="C23" i="11"/>
  <c r="I22" i="11"/>
  <c r="M22" i="11" s="1"/>
  <c r="P21" i="11"/>
  <c r="G21" i="11"/>
  <c r="E20" i="11"/>
  <c r="C19" i="11"/>
  <c r="I18" i="11"/>
  <c r="M18" i="11" s="1"/>
  <c r="P17" i="11"/>
  <c r="G17" i="11"/>
  <c r="E16" i="11"/>
  <c r="C15" i="11"/>
  <c r="I14" i="11"/>
  <c r="M14" i="11" s="1"/>
  <c r="P13" i="11"/>
  <c r="G13" i="11"/>
  <c r="E12" i="11"/>
  <c r="C11" i="11"/>
  <c r="I10" i="11"/>
  <c r="M10" i="11" s="1"/>
  <c r="P9" i="11"/>
  <c r="G9" i="11"/>
  <c r="E8" i="11"/>
  <c r="C7" i="11"/>
  <c r="I6" i="11"/>
  <c r="M6" i="11" s="1"/>
  <c r="P5" i="11"/>
  <c r="G5" i="11"/>
  <c r="P6" i="9"/>
  <c r="P14" i="9"/>
  <c r="P22" i="9"/>
  <c r="P30" i="9"/>
  <c r="P7" i="6"/>
  <c r="P15" i="6"/>
  <c r="P23" i="6"/>
  <c r="P31" i="6"/>
  <c r="P7" i="10"/>
  <c r="P15" i="10"/>
  <c r="P23" i="10"/>
  <c r="P31" i="10"/>
  <c r="H18" i="11"/>
  <c r="O17" i="11"/>
  <c r="F17" i="11"/>
  <c r="D16" i="11"/>
  <c r="H14" i="11"/>
  <c r="O13" i="11"/>
  <c r="F13" i="11"/>
  <c r="D12" i="11"/>
  <c r="H10" i="11"/>
  <c r="O9" i="11"/>
  <c r="F9" i="11"/>
  <c r="D8" i="11"/>
  <c r="H6" i="11"/>
  <c r="O5" i="11"/>
  <c r="F5" i="11"/>
  <c r="P7" i="9"/>
  <c r="P15" i="9"/>
  <c r="P23" i="9"/>
  <c r="P31" i="9"/>
  <c r="P8" i="6"/>
  <c r="P16" i="6"/>
  <c r="P24" i="6"/>
  <c r="P32" i="6"/>
  <c r="P8" i="10"/>
  <c r="P16" i="10"/>
  <c r="P24" i="10"/>
  <c r="P32" i="10"/>
  <c r="H8" i="11"/>
  <c r="O7" i="11"/>
  <c r="F7" i="11"/>
  <c r="D6" i="11"/>
  <c r="F35" i="11"/>
  <c r="O35" i="11"/>
  <c r="H34" i="11"/>
  <c r="O33" i="11"/>
  <c r="F33" i="11"/>
  <c r="D32" i="11"/>
  <c r="H30" i="11"/>
  <c r="O29" i="11"/>
  <c r="F29" i="11"/>
  <c r="D28" i="11"/>
  <c r="H26" i="11"/>
  <c r="O25" i="11"/>
  <c r="F25" i="11"/>
  <c r="D24" i="11"/>
  <c r="H22" i="11"/>
  <c r="O21" i="11"/>
  <c r="F21" i="11"/>
  <c r="D20" i="11"/>
  <c r="P11" i="9"/>
  <c r="P19" i="9"/>
  <c r="P27" i="9"/>
  <c r="P5" i="9"/>
  <c r="P12" i="6"/>
  <c r="P20" i="6"/>
  <c r="P28" i="6"/>
  <c r="P5" i="6"/>
  <c r="P12" i="10"/>
  <c r="P20" i="10"/>
  <c r="P28" i="10"/>
  <c r="H5" i="11"/>
  <c r="P13" i="9"/>
  <c r="P21" i="9"/>
  <c r="P29" i="9"/>
  <c r="P6" i="6"/>
  <c r="P14" i="6"/>
  <c r="P22" i="6"/>
  <c r="P30" i="6"/>
  <c r="P6" i="10"/>
  <c r="P14" i="10"/>
  <c r="P22" i="10"/>
  <c r="P30" i="10"/>
  <c r="G35" i="11"/>
  <c r="P34" i="11"/>
  <c r="G34" i="11"/>
  <c r="E33" i="11"/>
  <c r="C32" i="11"/>
  <c r="I31" i="11"/>
  <c r="M31" i="11" s="1"/>
  <c r="P30" i="11"/>
  <c r="G30" i="11"/>
  <c r="E29" i="11"/>
  <c r="C28" i="11"/>
  <c r="I27" i="11"/>
  <c r="M27" i="11" s="1"/>
  <c r="P26" i="11"/>
  <c r="G26" i="11"/>
  <c r="E25" i="11"/>
  <c r="C24" i="11"/>
  <c r="I23" i="11"/>
  <c r="M23" i="11" s="1"/>
  <c r="P22" i="11"/>
  <c r="G22" i="11"/>
  <c r="E21" i="11"/>
  <c r="C20" i="11"/>
  <c r="I19" i="11"/>
  <c r="M19" i="11" s="1"/>
  <c r="P18" i="11"/>
  <c r="G18" i="11"/>
  <c r="E17" i="11"/>
  <c r="C16" i="11"/>
  <c r="I15" i="11"/>
  <c r="M15" i="11" s="1"/>
  <c r="P14" i="11"/>
  <c r="G14" i="11"/>
  <c r="E13" i="11"/>
  <c r="C12" i="11"/>
  <c r="I11" i="11"/>
  <c r="M11" i="11" s="1"/>
  <c r="P10" i="11"/>
  <c r="G10" i="11"/>
  <c r="E9" i="11"/>
  <c r="C8" i="11"/>
  <c r="I7" i="11"/>
  <c r="M7" i="11" s="1"/>
  <c r="P6" i="11"/>
  <c r="G6" i="11"/>
  <c r="E5" i="11"/>
  <c r="P8" i="9"/>
  <c r="P16" i="9"/>
  <c r="P24" i="9"/>
  <c r="P32" i="9"/>
  <c r="P9" i="6"/>
  <c r="P17" i="6"/>
  <c r="P25" i="6"/>
  <c r="P33" i="6"/>
  <c r="P9" i="10"/>
  <c r="P17" i="10"/>
  <c r="P25" i="10"/>
  <c r="P33" i="10"/>
  <c r="H35" i="11"/>
  <c r="O34" i="11"/>
  <c r="F34" i="11"/>
  <c r="D33" i="11"/>
  <c r="H31" i="11"/>
  <c r="O30" i="11"/>
  <c r="F30" i="11"/>
  <c r="D29" i="11"/>
  <c r="H27" i="11"/>
  <c r="O26" i="11"/>
  <c r="F26" i="11"/>
  <c r="D25" i="11"/>
  <c r="H23" i="11"/>
  <c r="O22" i="11"/>
  <c r="F22" i="11"/>
  <c r="D21" i="11"/>
  <c r="H19" i="11"/>
  <c r="O18" i="11"/>
  <c r="F18" i="11"/>
  <c r="D17" i="11"/>
  <c r="H15" i="11"/>
  <c r="O14" i="11"/>
  <c r="F14" i="11"/>
  <c r="D13" i="11"/>
  <c r="H11" i="11"/>
  <c r="O10" i="11"/>
  <c r="F10" i="11"/>
  <c r="D9" i="11"/>
  <c r="H7" i="11"/>
  <c r="O6" i="11"/>
  <c r="F6" i="11"/>
  <c r="D5" i="11"/>
  <c r="P9" i="9"/>
  <c r="P17" i="9"/>
  <c r="P25" i="9"/>
  <c r="P33" i="9"/>
  <c r="P10" i="6"/>
  <c r="P18" i="6"/>
  <c r="P26" i="6"/>
  <c r="P34" i="6"/>
  <c r="P10" i="10"/>
  <c r="P18" i="10"/>
  <c r="P26" i="10"/>
  <c r="P34" i="10"/>
  <c r="H12" i="11"/>
  <c r="O11" i="11"/>
  <c r="F11" i="11"/>
  <c r="D10" i="11"/>
  <c r="H5" i="9"/>
  <c r="C6" i="9"/>
  <c r="F7" i="9"/>
  <c r="O7" i="9"/>
  <c r="I8" i="9"/>
  <c r="M8" i="9" s="1"/>
  <c r="D9" i="9"/>
  <c r="G10" i="9"/>
  <c r="E12" i="9"/>
  <c r="H13" i="9"/>
  <c r="C14" i="9"/>
  <c r="F15" i="9"/>
  <c r="O15" i="9"/>
  <c r="I16" i="9"/>
  <c r="M16" i="9" s="1"/>
  <c r="D17" i="9"/>
  <c r="G18" i="9"/>
  <c r="E20" i="9"/>
  <c r="H21" i="9"/>
  <c r="C22" i="9"/>
  <c r="F23" i="9"/>
  <c r="O23" i="9"/>
  <c r="I24" i="9"/>
  <c r="M24" i="9" s="1"/>
  <c r="D25" i="9"/>
  <c r="G26" i="9"/>
  <c r="E28" i="9"/>
  <c r="H29" i="9"/>
  <c r="C30" i="9"/>
  <c r="F31" i="9"/>
  <c r="O31" i="9"/>
  <c r="I32" i="9"/>
  <c r="M32" i="9" s="1"/>
  <c r="D33" i="9"/>
  <c r="G34" i="9"/>
  <c r="E6" i="10"/>
  <c r="H7" i="10"/>
  <c r="C8" i="10"/>
  <c r="F9" i="10"/>
  <c r="O9" i="10"/>
  <c r="I10" i="10"/>
  <c r="M10" i="10" s="1"/>
  <c r="D11" i="10"/>
  <c r="G12" i="10"/>
  <c r="E14" i="10"/>
  <c r="H15" i="10"/>
  <c r="C16" i="10"/>
  <c r="F17" i="10"/>
  <c r="O17" i="10"/>
  <c r="I18" i="10"/>
  <c r="M18" i="10" s="1"/>
  <c r="D19" i="10"/>
  <c r="G20" i="10"/>
  <c r="E22" i="10"/>
  <c r="H23" i="10"/>
  <c r="C24" i="10"/>
  <c r="F25" i="10"/>
  <c r="O25" i="10"/>
  <c r="I26" i="10"/>
  <c r="M26" i="10" s="1"/>
  <c r="D27" i="10"/>
  <c r="G28" i="10"/>
  <c r="E30" i="10"/>
  <c r="H31" i="10"/>
  <c r="C32" i="10"/>
  <c r="F33" i="10"/>
  <c r="O33" i="10"/>
  <c r="I34" i="10"/>
  <c r="M34" i="10" s="1"/>
  <c r="K3" i="9"/>
  <c r="M15" i="9"/>
  <c r="M23" i="9"/>
  <c r="L3" i="10"/>
  <c r="L3" i="9"/>
  <c r="M17" i="9"/>
  <c r="M10" i="9"/>
  <c r="M13" i="10"/>
  <c r="M21" i="10"/>
  <c r="M29" i="10"/>
  <c r="M6" i="9"/>
  <c r="M14" i="9"/>
  <c r="M19" i="9"/>
  <c r="M8" i="10"/>
  <c r="M16" i="10"/>
  <c r="M24" i="10"/>
  <c r="M32" i="10"/>
  <c r="M7" i="10"/>
  <c r="M15" i="10"/>
  <c r="M23" i="10"/>
  <c r="M31" i="10"/>
  <c r="M12" i="10"/>
  <c r="M20" i="10"/>
  <c r="M28" i="10"/>
  <c r="M9" i="10"/>
  <c r="M17" i="10"/>
  <c r="M25" i="10"/>
  <c r="M33" i="10"/>
  <c r="M6" i="10"/>
  <c r="M14" i="10"/>
  <c r="M22" i="10"/>
  <c r="M30" i="10"/>
  <c r="M11" i="10"/>
  <c r="M19" i="10"/>
  <c r="M27" i="10"/>
  <c r="M5" i="10"/>
  <c r="M13" i="9"/>
  <c r="M33" i="9"/>
  <c r="M22" i="9"/>
  <c r="M7" i="9"/>
  <c r="M18" i="9"/>
  <c r="M21" i="9"/>
  <c r="M12" i="9"/>
  <c r="M30" i="9"/>
  <c r="M9" i="9"/>
  <c r="M29" i="9"/>
  <c r="M11" i="9"/>
  <c r="M26" i="9"/>
  <c r="M31" i="9"/>
  <c r="M25" i="9"/>
  <c r="M28" i="9"/>
  <c r="M34" i="9"/>
  <c r="M5" i="9"/>
  <c r="G5" i="7"/>
  <c r="B41" i="7"/>
  <c r="B34" i="7" a="1"/>
  <c r="B34" i="7" s="1"/>
  <c r="A34" i="7" s="1"/>
  <c r="B26" i="7" a="1"/>
  <c r="B26" i="7" s="1"/>
  <c r="A26" i="7" s="1"/>
  <c r="B18" i="7" a="1"/>
  <c r="B18" i="7" s="1"/>
  <c r="A18" i="7" s="1"/>
  <c r="B10" i="7" a="1"/>
  <c r="B10" i="7" s="1"/>
  <c r="A10" i="7" s="1"/>
  <c r="B40" i="7" a="1"/>
  <c r="B40" i="7" s="1"/>
  <c r="A40" i="7" s="1"/>
  <c r="B32" i="7" a="1"/>
  <c r="B32" i="7" s="1"/>
  <c r="A32" i="7" s="1"/>
  <c r="B24" i="7" a="1"/>
  <c r="B24" i="7" s="1"/>
  <c r="A24" i="7" s="1"/>
  <c r="B16" i="7" a="1"/>
  <c r="B16" i="7" s="1"/>
  <c r="A16" i="7" s="1"/>
  <c r="B47" i="7"/>
  <c r="B46" i="7"/>
  <c r="B39" i="7" a="1"/>
  <c r="B39" i="7" s="1"/>
  <c r="A39" i="7" s="1"/>
  <c r="B31" i="7" a="1"/>
  <c r="B31" i="7" s="1"/>
  <c r="A31" i="7" s="1"/>
  <c r="B23" i="7" a="1"/>
  <c r="B23" i="7" s="1"/>
  <c r="A23" i="7" s="1"/>
  <c r="B15" i="7" a="1"/>
  <c r="B15" i="7" s="1"/>
  <c r="K15" i="7" s="1"/>
  <c r="B45" i="7"/>
  <c r="B38" i="7" a="1"/>
  <c r="B38" i="7" s="1"/>
  <c r="A38" i="7" s="1"/>
  <c r="B30" i="7" a="1"/>
  <c r="B30" i="7" s="1"/>
  <c r="A30" i="7" s="1"/>
  <c r="B22" i="7" a="1"/>
  <c r="B22" i="7" s="1"/>
  <c r="A22" i="7" s="1"/>
  <c r="B14" i="7" a="1"/>
  <c r="B14" i="7" s="1"/>
  <c r="A14" i="7" s="1"/>
  <c r="B44" i="7"/>
  <c r="B37" i="7" a="1"/>
  <c r="B37" i="7" s="1"/>
  <c r="A37" i="7" s="1"/>
  <c r="B29" i="7" a="1"/>
  <c r="B29" i="7" s="1"/>
  <c r="A29" i="7" s="1"/>
  <c r="B21" i="7" a="1"/>
  <c r="B21" i="7" s="1"/>
  <c r="A21" i="7" s="1"/>
  <c r="B13" i="7" a="1"/>
  <c r="B13" i="7" s="1"/>
  <c r="A13" i="7" s="1"/>
  <c r="B36" i="7" a="1"/>
  <c r="B36" i="7" s="1"/>
  <c r="A36" i="7" s="1"/>
  <c r="B28" i="7" a="1"/>
  <c r="B28" i="7" s="1"/>
  <c r="A28" i="7" s="1"/>
  <c r="B20" i="7" a="1"/>
  <c r="B20" i="7" s="1"/>
  <c r="A20" i="7" s="1"/>
  <c r="B12" i="7" a="1"/>
  <c r="B12" i="7" s="1"/>
  <c r="A12" i="7" s="1"/>
  <c r="B43" i="7"/>
  <c r="B42" i="7"/>
  <c r="B35" i="7" a="1"/>
  <c r="B35" i="7" s="1"/>
  <c r="A35" i="7" s="1"/>
  <c r="B27" i="7" a="1"/>
  <c r="B27" i="7" s="1"/>
  <c r="A27" i="7" s="1"/>
  <c r="B19" i="7" a="1"/>
  <c r="B19" i="7" s="1"/>
  <c r="A19" i="7" s="1"/>
  <c r="B11" i="7" a="1"/>
  <c r="B11" i="7" s="1"/>
  <c r="A11" i="7" s="1"/>
  <c r="L5" i="7"/>
  <c r="B5" i="7"/>
  <c r="I5" i="7"/>
  <c r="F5" i="7"/>
  <c r="E5" i="7"/>
  <c r="D5" i="7"/>
  <c r="M5" i="7"/>
  <c r="C5" i="7"/>
  <c r="J5" i="7"/>
  <c r="C33" i="7"/>
  <c r="C25" i="7"/>
  <c r="C9" i="7"/>
  <c r="D33" i="7"/>
  <c r="D25" i="7"/>
  <c r="D9" i="7"/>
  <c r="E33" i="7"/>
  <c r="E25" i="7"/>
  <c r="E9" i="7"/>
  <c r="F33" i="7"/>
  <c r="F25" i="7"/>
  <c r="F9" i="7"/>
  <c r="G33" i="7"/>
  <c r="G25" i="7"/>
  <c r="G9" i="7"/>
  <c r="H33" i="7"/>
  <c r="H25" i="7"/>
  <c r="H9" i="7"/>
  <c r="I33" i="7"/>
  <c r="I25" i="7"/>
  <c r="I9" i="7"/>
  <c r="J33" i="7"/>
  <c r="J25" i="7"/>
  <c r="J9" i="7"/>
  <c r="K33" i="7"/>
  <c r="K25" i="7"/>
  <c r="K9" i="7"/>
  <c r="L33" i="7"/>
  <c r="L25" i="7"/>
  <c r="L9" i="7"/>
  <c r="M33" i="7"/>
  <c r="M25" i="7"/>
  <c r="M9" i="7"/>
  <c r="L17" i="7" l="1"/>
  <c r="J17" i="7"/>
  <c r="H17" i="7"/>
  <c r="F17" i="7"/>
  <c r="D17" i="7"/>
  <c r="M17" i="7"/>
  <c r="K17" i="7"/>
  <c r="I17" i="7"/>
  <c r="G17" i="7"/>
  <c r="E17" i="7"/>
  <c r="C17" i="7"/>
  <c r="H31" i="7"/>
  <c r="C3" i="9"/>
  <c r="I30" i="7"/>
  <c r="C3" i="10"/>
  <c r="J23" i="7"/>
  <c r="C31" i="7"/>
  <c r="C40" i="7"/>
  <c r="M23" i="7"/>
  <c r="F10" i="7"/>
  <c r="G23" i="7"/>
  <c r="L36" i="7"/>
  <c r="G31" i="7"/>
  <c r="M12" i="7"/>
  <c r="K40" i="7"/>
  <c r="D40" i="7"/>
  <c r="M11" i="7"/>
  <c r="I10" i="7"/>
  <c r="L37" i="7"/>
  <c r="I40" i="7"/>
  <c r="J15" i="7"/>
  <c r="K37" i="7"/>
  <c r="E31" i="7"/>
  <c r="J38" i="7"/>
  <c r="D23" i="7"/>
  <c r="D3" i="9"/>
  <c r="L16" i="7"/>
  <c r="F23" i="7"/>
  <c r="F3" i="10"/>
  <c r="F3" i="9"/>
  <c r="M40" i="7"/>
  <c r="G40" i="7"/>
  <c r="H34" i="7"/>
  <c r="D19" i="7"/>
  <c r="F12" i="7"/>
  <c r="L23" i="7"/>
  <c r="E38" i="7"/>
  <c r="F16" i="7"/>
  <c r="E34" i="7"/>
  <c r="M37" i="7"/>
  <c r="D12" i="7"/>
  <c r="K23" i="7"/>
  <c r="L40" i="7"/>
  <c r="F31" i="7"/>
  <c r="E40" i="7"/>
  <c r="D10" i="7"/>
  <c r="L13" i="7"/>
  <c r="C36" i="7"/>
  <c r="K31" i="7"/>
  <c r="H16" i="7"/>
  <c r="D31" i="7"/>
  <c r="M10" i="7"/>
  <c r="K12" i="7"/>
  <c r="J37" i="7"/>
  <c r="G37" i="7"/>
  <c r="I31" i="7"/>
  <c r="H40" i="7"/>
  <c r="C23" i="7"/>
  <c r="K10" i="7"/>
  <c r="I19" i="7"/>
  <c r="I12" i="7"/>
  <c r="H13" i="7"/>
  <c r="E37" i="7"/>
  <c r="H23" i="7"/>
  <c r="I27" i="7"/>
  <c r="H36" i="7"/>
  <c r="H37" i="7"/>
  <c r="G34" i="7"/>
  <c r="J36" i="7"/>
  <c r="E36" i="7"/>
  <c r="G30" i="7"/>
  <c r="L34" i="7"/>
  <c r="E29" i="7"/>
  <c r="E30" i="7"/>
  <c r="J34" i="7"/>
  <c r="M19" i="7"/>
  <c r="F11" i="7"/>
  <c r="G3" i="9"/>
  <c r="M30" i="7"/>
  <c r="D29" i="7"/>
  <c r="C30" i="7"/>
  <c r="J40" i="7"/>
  <c r="E23" i="7"/>
  <c r="F40" i="7"/>
  <c r="K11" i="7"/>
  <c r="C34" i="7"/>
  <c r="F19" i="7"/>
  <c r="I37" i="7"/>
  <c r="K14" i="7"/>
  <c r="D37" i="7"/>
  <c r="I23" i="7"/>
  <c r="C38" i="7"/>
  <c r="K19" i="7"/>
  <c r="D11" i="7"/>
  <c r="K30" i="7"/>
  <c r="L15" i="7"/>
  <c r="G39" i="7"/>
  <c r="E39" i="7"/>
  <c r="C39" i="7"/>
  <c r="J10" i="7"/>
  <c r="K27" i="7"/>
  <c r="E10" i="7"/>
  <c r="L12" i="7"/>
  <c r="H12" i="7"/>
  <c r="D27" i="7"/>
  <c r="J16" i="7"/>
  <c r="D16" i="7"/>
  <c r="J13" i="7"/>
  <c r="F20" i="7"/>
  <c r="M14" i="7"/>
  <c r="I14" i="7"/>
  <c r="C13" i="7"/>
  <c r="E12" i="7"/>
  <c r="G38" i="7"/>
  <c r="G13" i="7"/>
  <c r="M16" i="7"/>
  <c r="I16" i="7"/>
  <c r="F15" i="7"/>
  <c r="D15" i="7"/>
  <c r="G16" i="7"/>
  <c r="C16" i="7"/>
  <c r="J18" i="7"/>
  <c r="I11" i="7"/>
  <c r="E18" i="7"/>
  <c r="L20" i="7"/>
  <c r="H20" i="7"/>
  <c r="M13" i="7"/>
  <c r="I13" i="7"/>
  <c r="E28" i="7"/>
  <c r="M38" i="7"/>
  <c r="I38" i="7"/>
  <c r="M31" i="7"/>
  <c r="J31" i="7"/>
  <c r="F38" i="7"/>
  <c r="F13" i="7"/>
  <c r="L38" i="7"/>
  <c r="H38" i="7"/>
  <c r="D13" i="7"/>
  <c r="E3" i="10"/>
  <c r="E3" i="9"/>
  <c r="F39" i="7"/>
  <c r="D39" i="7"/>
  <c r="L10" i="7"/>
  <c r="H10" i="7"/>
  <c r="G10" i="7"/>
  <c r="C10" i="7"/>
  <c r="J12" i="7"/>
  <c r="D20" i="7"/>
  <c r="L31" i="7"/>
  <c r="I39" i="7"/>
  <c r="D38" i="7"/>
  <c r="G3" i="10"/>
  <c r="K16" i="7"/>
  <c r="G15" i="7"/>
  <c r="E15" i="7"/>
  <c r="C15" i="7"/>
  <c r="E16" i="7"/>
  <c r="L18" i="7"/>
  <c r="H18" i="7"/>
  <c r="M27" i="7"/>
  <c r="G18" i="7"/>
  <c r="C18" i="7"/>
  <c r="J20" i="7"/>
  <c r="F27" i="7"/>
  <c r="K13" i="7"/>
  <c r="G12" i="7"/>
  <c r="C12" i="7"/>
  <c r="K38" i="7"/>
  <c r="L24" i="7"/>
  <c r="J24" i="7"/>
  <c r="H24" i="7"/>
  <c r="G24" i="7"/>
  <c r="E24" i="7"/>
  <c r="C24" i="7"/>
  <c r="M21" i="7"/>
  <c r="K21" i="7"/>
  <c r="I21" i="7"/>
  <c r="G28" i="7"/>
  <c r="G21" i="7"/>
  <c r="L32" i="7"/>
  <c r="J32" i="7"/>
  <c r="H32" i="7"/>
  <c r="G32" i="7"/>
  <c r="E32" i="7"/>
  <c r="C32" i="7"/>
  <c r="L26" i="7"/>
  <c r="J26" i="7"/>
  <c r="H26" i="7"/>
  <c r="G26" i="7"/>
  <c r="E26" i="7"/>
  <c r="C26" i="7"/>
  <c r="L28" i="7"/>
  <c r="J28" i="7"/>
  <c r="H28" i="7"/>
  <c r="M29" i="7"/>
  <c r="K29" i="7"/>
  <c r="I29" i="7"/>
  <c r="G36" i="7"/>
  <c r="M22" i="7"/>
  <c r="K22" i="7"/>
  <c r="I22" i="7"/>
  <c r="G29" i="7"/>
  <c r="D21" i="7"/>
  <c r="M39" i="7"/>
  <c r="K39" i="7"/>
  <c r="H15" i="7"/>
  <c r="F14" i="7"/>
  <c r="D14" i="7"/>
  <c r="P3" i="6"/>
  <c r="C3" i="11"/>
  <c r="F30" i="7"/>
  <c r="D30" i="7"/>
  <c r="E3" i="11"/>
  <c r="F3" i="11"/>
  <c r="M5" i="11"/>
  <c r="M3" i="11" s="1"/>
  <c r="I3" i="11"/>
  <c r="F24" i="7"/>
  <c r="D24" i="7"/>
  <c r="M18" i="7"/>
  <c r="K18" i="7"/>
  <c r="I18" i="7"/>
  <c r="L19" i="7"/>
  <c r="J19" i="7"/>
  <c r="H19" i="7"/>
  <c r="F18" i="7"/>
  <c r="D18" i="7"/>
  <c r="M20" i="7"/>
  <c r="K20" i="7"/>
  <c r="I20" i="7"/>
  <c r="G19" i="7"/>
  <c r="E19" i="7"/>
  <c r="C19" i="7"/>
  <c r="L21" i="7"/>
  <c r="J21" i="7"/>
  <c r="H21" i="7"/>
  <c r="F28" i="7"/>
  <c r="D36" i="7"/>
  <c r="L14" i="7"/>
  <c r="J14" i="7"/>
  <c r="H14" i="7"/>
  <c r="F29" i="7"/>
  <c r="C21" i="7"/>
  <c r="H39" i="7"/>
  <c r="O3" i="11"/>
  <c r="H3" i="10"/>
  <c r="L11" i="7"/>
  <c r="J11" i="7"/>
  <c r="H11" i="7"/>
  <c r="G11" i="7"/>
  <c r="E11" i="7"/>
  <c r="C11" i="7"/>
  <c r="D28" i="7"/>
  <c r="F21" i="7"/>
  <c r="M24" i="7"/>
  <c r="K24" i="7"/>
  <c r="I24" i="7"/>
  <c r="M32" i="7"/>
  <c r="K32" i="7"/>
  <c r="I32" i="7"/>
  <c r="F32" i="7"/>
  <c r="D32" i="7"/>
  <c r="M26" i="7"/>
  <c r="K26" i="7"/>
  <c r="I26" i="7"/>
  <c r="L27" i="7"/>
  <c r="J27" i="7"/>
  <c r="H27" i="7"/>
  <c r="F26" i="7"/>
  <c r="D26" i="7"/>
  <c r="M28" i="7"/>
  <c r="K28" i="7"/>
  <c r="I28" i="7"/>
  <c r="G27" i="7"/>
  <c r="E27" i="7"/>
  <c r="C27" i="7"/>
  <c r="L29" i="7"/>
  <c r="J29" i="7"/>
  <c r="H29" i="7"/>
  <c r="F36" i="7"/>
  <c r="L22" i="7"/>
  <c r="J22" i="7"/>
  <c r="H22" i="7"/>
  <c r="F37" i="7"/>
  <c r="C37" i="7"/>
  <c r="L39" i="7"/>
  <c r="J39" i="7"/>
  <c r="G14" i="7"/>
  <c r="E14" i="7"/>
  <c r="C14" i="7"/>
  <c r="E13" i="7"/>
  <c r="H3" i="11"/>
  <c r="P3" i="9"/>
  <c r="M35" i="7"/>
  <c r="K35" i="7"/>
  <c r="I35" i="7"/>
  <c r="F35" i="7"/>
  <c r="D35" i="7"/>
  <c r="F22" i="7"/>
  <c r="D22" i="7"/>
  <c r="M34" i="7"/>
  <c r="K34" i="7"/>
  <c r="I34" i="7"/>
  <c r="L35" i="7"/>
  <c r="J35" i="7"/>
  <c r="H35" i="7"/>
  <c r="F34" i="7"/>
  <c r="D34" i="7"/>
  <c r="M36" i="7"/>
  <c r="K36" i="7"/>
  <c r="I36" i="7"/>
  <c r="G35" i="7"/>
  <c r="E35" i="7"/>
  <c r="C35" i="7"/>
  <c r="C28" i="7"/>
  <c r="L30" i="7"/>
  <c r="J30" i="7"/>
  <c r="H30" i="7"/>
  <c r="E21" i="7"/>
  <c r="M15" i="7"/>
  <c r="G22" i="7"/>
  <c r="E22" i="7"/>
  <c r="C22" i="7"/>
  <c r="H3" i="9"/>
  <c r="G3" i="11"/>
  <c r="P3" i="10"/>
  <c r="D3" i="10"/>
  <c r="O3" i="10"/>
  <c r="I3" i="9"/>
  <c r="D3" i="11"/>
  <c r="P3" i="11"/>
  <c r="I3" i="10"/>
  <c r="O3" i="9"/>
  <c r="M3" i="10"/>
  <c r="M3" i="9"/>
  <c r="C29" i="7"/>
  <c r="A15" i="7"/>
  <c r="I15" i="7"/>
  <c r="G20" i="7"/>
  <c r="E20" i="7"/>
  <c r="C20" i="7"/>
  <c r="K5" i="7"/>
  <c r="I7" i="7" l="1"/>
  <c r="L7" i="7"/>
  <c r="K7" i="7"/>
  <c r="J7" i="7"/>
  <c r="E1" i="7" s="1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4" i="6"/>
  <c r="L35" i="6"/>
  <c r="L33" i="6"/>
  <c r="J6" i="6"/>
  <c r="K6" i="6"/>
  <c r="N6" i="6"/>
  <c r="J7" i="6"/>
  <c r="K7" i="6"/>
  <c r="N7" i="6"/>
  <c r="J8" i="6"/>
  <c r="K8" i="6"/>
  <c r="N8" i="6"/>
  <c r="J9" i="6"/>
  <c r="K9" i="6"/>
  <c r="N9" i="6"/>
  <c r="J10" i="6"/>
  <c r="K10" i="6"/>
  <c r="N10" i="6"/>
  <c r="J11" i="6"/>
  <c r="K11" i="6"/>
  <c r="N11" i="6"/>
  <c r="J12" i="6"/>
  <c r="K12" i="6"/>
  <c r="N12" i="6"/>
  <c r="J13" i="6"/>
  <c r="K13" i="6"/>
  <c r="N13" i="6"/>
  <c r="J14" i="6"/>
  <c r="K14" i="6"/>
  <c r="N14" i="6"/>
  <c r="J15" i="6"/>
  <c r="K15" i="6"/>
  <c r="N15" i="6"/>
  <c r="J16" i="6"/>
  <c r="K16" i="6"/>
  <c r="N16" i="6"/>
  <c r="J17" i="6"/>
  <c r="K17" i="6"/>
  <c r="N17" i="6"/>
  <c r="J18" i="6"/>
  <c r="K18" i="6"/>
  <c r="N18" i="6"/>
  <c r="J19" i="6"/>
  <c r="K19" i="6"/>
  <c r="N19" i="6"/>
  <c r="J20" i="6"/>
  <c r="K20" i="6"/>
  <c r="N20" i="6"/>
  <c r="J21" i="6"/>
  <c r="K21" i="6"/>
  <c r="N21" i="6"/>
  <c r="J22" i="6"/>
  <c r="K22" i="6"/>
  <c r="N22" i="6"/>
  <c r="J23" i="6"/>
  <c r="K23" i="6"/>
  <c r="N23" i="6"/>
  <c r="J24" i="6"/>
  <c r="K24" i="6"/>
  <c r="N24" i="6"/>
  <c r="J25" i="6"/>
  <c r="K25" i="6"/>
  <c r="N25" i="6"/>
  <c r="J26" i="6"/>
  <c r="K26" i="6"/>
  <c r="N26" i="6"/>
  <c r="J27" i="6"/>
  <c r="K27" i="6"/>
  <c r="N27" i="6"/>
  <c r="J28" i="6"/>
  <c r="K28" i="6"/>
  <c r="N28" i="6"/>
  <c r="J29" i="6"/>
  <c r="K29" i="6"/>
  <c r="N29" i="6"/>
  <c r="J30" i="6"/>
  <c r="K30" i="6"/>
  <c r="N30" i="6"/>
  <c r="J31" i="6"/>
  <c r="K31" i="6"/>
  <c r="N31" i="6"/>
  <c r="J32" i="6"/>
  <c r="K32" i="6"/>
  <c r="N32" i="6"/>
  <c r="J33" i="6"/>
  <c r="K33" i="6"/>
  <c r="N33" i="6"/>
  <c r="J34" i="6"/>
  <c r="K34" i="6"/>
  <c r="N34" i="6"/>
  <c r="J35" i="6"/>
  <c r="K35" i="6"/>
  <c r="N35" i="6"/>
  <c r="N5" i="6"/>
  <c r="K5" i="6"/>
  <c r="J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5" i="6"/>
  <c r="J3" i="6" l="1"/>
  <c r="J1" i="6" s="1"/>
  <c r="B3" i="6"/>
  <c r="B1" i="6" s="1"/>
  <c r="N3" i="6"/>
  <c r="N1" i="6" s="1"/>
  <c r="K3" i="6"/>
  <c r="K1" i="6" s="1"/>
  <c r="L3" i="6"/>
  <c r="L1" i="6" s="1"/>
  <c r="I5" i="6"/>
  <c r="H6" i="6"/>
  <c r="C29" i="6"/>
  <c r="C21" i="6"/>
  <c r="C13" i="6"/>
  <c r="C5" i="6"/>
  <c r="H35" i="6"/>
  <c r="C34" i="6"/>
  <c r="C26" i="6"/>
  <c r="C18" i="6"/>
  <c r="C10" i="6"/>
  <c r="F5" i="6"/>
  <c r="O35" i="6"/>
  <c r="E35" i="6"/>
  <c r="G34" i="6"/>
  <c r="I33" i="6"/>
  <c r="O31" i="6"/>
  <c r="E31" i="6"/>
  <c r="G30" i="6"/>
  <c r="I29" i="6"/>
  <c r="O27" i="6"/>
  <c r="E27" i="6"/>
  <c r="G26" i="6"/>
  <c r="I25" i="6"/>
  <c r="O23" i="6"/>
  <c r="E23" i="6"/>
  <c r="G22" i="6"/>
  <c r="I21" i="6"/>
  <c r="O19" i="6"/>
  <c r="E19" i="6"/>
  <c r="G18" i="6"/>
  <c r="I17" i="6"/>
  <c r="O15" i="6"/>
  <c r="E15" i="6"/>
  <c r="G14" i="6"/>
  <c r="I13" i="6"/>
  <c r="O11" i="6"/>
  <c r="E11" i="6"/>
  <c r="G10" i="6"/>
  <c r="I9" i="6"/>
  <c r="O7" i="6"/>
  <c r="E7" i="6"/>
  <c r="G6" i="6"/>
  <c r="D35" i="6"/>
  <c r="F34" i="6"/>
  <c r="H33" i="6"/>
  <c r="D31" i="6"/>
  <c r="F30" i="6"/>
  <c r="H29" i="6"/>
  <c r="D27" i="6"/>
  <c r="F26" i="6"/>
  <c r="H25" i="6"/>
  <c r="D23" i="6"/>
  <c r="F22" i="6"/>
  <c r="H21" i="6"/>
  <c r="D19" i="6"/>
  <c r="F18" i="6"/>
  <c r="H17" i="6"/>
  <c r="D15" i="6"/>
  <c r="F14" i="6"/>
  <c r="H13" i="6"/>
  <c r="D11" i="6"/>
  <c r="F10" i="6"/>
  <c r="H9" i="6"/>
  <c r="D7" i="6"/>
  <c r="F6" i="6"/>
  <c r="C33" i="6"/>
  <c r="C25" i="6"/>
  <c r="C17" i="6"/>
  <c r="C9" i="6"/>
  <c r="G5" i="6"/>
  <c r="C32" i="6"/>
  <c r="C24" i="6"/>
  <c r="C16" i="6"/>
  <c r="C8" i="6"/>
  <c r="H5" i="6"/>
  <c r="O34" i="6"/>
  <c r="E34" i="6"/>
  <c r="G33" i="6"/>
  <c r="I32" i="6"/>
  <c r="O30" i="6"/>
  <c r="E30" i="6"/>
  <c r="G29" i="6"/>
  <c r="I28" i="6"/>
  <c r="M28" i="6" s="1"/>
  <c r="O26" i="6"/>
  <c r="E26" i="6"/>
  <c r="G25" i="6"/>
  <c r="I24" i="6"/>
  <c r="M24" i="6" s="1"/>
  <c r="O22" i="6"/>
  <c r="E22" i="6"/>
  <c r="G21" i="6"/>
  <c r="I20" i="6"/>
  <c r="O18" i="6"/>
  <c r="E18" i="6"/>
  <c r="G17" i="6"/>
  <c r="I16" i="6"/>
  <c r="M16" i="6" s="1"/>
  <c r="O14" i="6"/>
  <c r="E14" i="6"/>
  <c r="G13" i="6"/>
  <c r="I12" i="6"/>
  <c r="M12" i="6" s="1"/>
  <c r="O10" i="6"/>
  <c r="E10" i="6"/>
  <c r="G9" i="6"/>
  <c r="I8" i="6"/>
  <c r="M8" i="6" s="1"/>
  <c r="O6" i="6"/>
  <c r="E6" i="6"/>
  <c r="D14" i="6"/>
  <c r="F13" i="6"/>
  <c r="H12" i="6"/>
  <c r="D10" i="6"/>
  <c r="F9" i="6"/>
  <c r="H8" i="6"/>
  <c r="D6" i="6"/>
  <c r="C31" i="6"/>
  <c r="C23" i="6"/>
  <c r="C15" i="6"/>
  <c r="C7" i="6"/>
  <c r="D34" i="6"/>
  <c r="F33" i="6"/>
  <c r="H32" i="6"/>
  <c r="D30" i="6"/>
  <c r="F29" i="6"/>
  <c r="H28" i="6"/>
  <c r="D26" i="6"/>
  <c r="F25" i="6"/>
  <c r="H24" i="6"/>
  <c r="D22" i="6"/>
  <c r="F21" i="6"/>
  <c r="H20" i="6"/>
  <c r="D18" i="6"/>
  <c r="F17" i="6"/>
  <c r="H16" i="6"/>
  <c r="C30" i="6"/>
  <c r="C22" i="6"/>
  <c r="C14" i="6"/>
  <c r="C6" i="6"/>
  <c r="I35" i="6"/>
  <c r="O33" i="6"/>
  <c r="E33" i="6"/>
  <c r="G32" i="6"/>
  <c r="I31" i="6"/>
  <c r="M31" i="6" s="1"/>
  <c r="O29" i="6"/>
  <c r="E29" i="6"/>
  <c r="G28" i="6"/>
  <c r="I27" i="6"/>
  <c r="O25" i="6"/>
  <c r="E25" i="6"/>
  <c r="G24" i="6"/>
  <c r="I23" i="6"/>
  <c r="O21" i="6"/>
  <c r="E21" i="6"/>
  <c r="G20" i="6"/>
  <c r="I19" i="6"/>
  <c r="O17" i="6"/>
  <c r="E17" i="6"/>
  <c r="G16" i="6"/>
  <c r="I15" i="6"/>
  <c r="O13" i="6"/>
  <c r="E13" i="6"/>
  <c r="G12" i="6"/>
  <c r="I11" i="6"/>
  <c r="O9" i="6"/>
  <c r="E9" i="6"/>
  <c r="G8" i="6"/>
  <c r="I7" i="6"/>
  <c r="D33" i="6"/>
  <c r="F32" i="6"/>
  <c r="H31" i="6"/>
  <c r="D29" i="6"/>
  <c r="F28" i="6"/>
  <c r="H27" i="6"/>
  <c r="D25" i="6"/>
  <c r="F24" i="6"/>
  <c r="H23" i="6"/>
  <c r="D21" i="6"/>
  <c r="F20" i="6"/>
  <c r="H19" i="6"/>
  <c r="D17" i="6"/>
  <c r="F16" i="6"/>
  <c r="H15" i="6"/>
  <c r="D13" i="6"/>
  <c r="F12" i="6"/>
  <c r="H11" i="6"/>
  <c r="D9" i="6"/>
  <c r="F8" i="6"/>
  <c r="H7" i="6"/>
  <c r="C28" i="6"/>
  <c r="C20" i="6"/>
  <c r="C12" i="6"/>
  <c r="D5" i="6"/>
  <c r="G35" i="6"/>
  <c r="I34" i="6"/>
  <c r="O32" i="6"/>
  <c r="E32" i="6"/>
  <c r="G31" i="6"/>
  <c r="I30" i="6"/>
  <c r="O28" i="6"/>
  <c r="E28" i="6"/>
  <c r="G27" i="6"/>
  <c r="I26" i="6"/>
  <c r="O24" i="6"/>
  <c r="E24" i="6"/>
  <c r="G23" i="6"/>
  <c r="I22" i="6"/>
  <c r="M22" i="6" s="1"/>
  <c r="O20" i="6"/>
  <c r="E20" i="6"/>
  <c r="G19" i="6"/>
  <c r="I18" i="6"/>
  <c r="O16" i="6"/>
  <c r="E16" i="6"/>
  <c r="G15" i="6"/>
  <c r="I14" i="6"/>
  <c r="M14" i="6" s="1"/>
  <c r="O12" i="6"/>
  <c r="E12" i="6"/>
  <c r="G11" i="6"/>
  <c r="I10" i="6"/>
  <c r="O8" i="6"/>
  <c r="E8" i="6"/>
  <c r="G7" i="6"/>
  <c r="I6" i="6"/>
  <c r="M6" i="6" s="1"/>
  <c r="C35" i="6"/>
  <c r="C27" i="6"/>
  <c r="C19" i="6"/>
  <c r="C11" i="6"/>
  <c r="E5" i="6"/>
  <c r="O5" i="6"/>
  <c r="O3" i="6" s="1"/>
  <c r="O1" i="6" s="1"/>
  <c r="F35" i="6"/>
  <c r="H34" i="6"/>
  <c r="D32" i="6"/>
  <c r="F31" i="6"/>
  <c r="H30" i="6"/>
  <c r="D28" i="6"/>
  <c r="F27" i="6"/>
  <c r="H26" i="6"/>
  <c r="D24" i="6"/>
  <c r="F23" i="6"/>
  <c r="H22" i="6"/>
  <c r="D20" i="6"/>
  <c r="F19" i="6"/>
  <c r="H18" i="6"/>
  <c r="D16" i="6"/>
  <c r="F15" i="6"/>
  <c r="H14" i="6"/>
  <c r="D12" i="6"/>
  <c r="F11" i="6"/>
  <c r="H10" i="6"/>
  <c r="D8" i="6"/>
  <c r="F7" i="6"/>
  <c r="M21" i="6"/>
  <c r="M20" i="6"/>
  <c r="M7" i="6"/>
  <c r="M17" i="6"/>
  <c r="M26" i="6"/>
  <c r="M18" i="6"/>
  <c r="M10" i="6"/>
  <c r="M23" i="6"/>
  <c r="M13" i="6"/>
  <c r="M34" i="6"/>
  <c r="M9" i="6"/>
  <c r="M29" i="6"/>
  <c r="M25" i="6"/>
  <c r="M15" i="6"/>
  <c r="M30" i="6"/>
  <c r="M32" i="6"/>
  <c r="M19" i="6"/>
  <c r="M27" i="6"/>
  <c r="M11" i="6"/>
  <c r="M35" i="6"/>
  <c r="M33" i="6"/>
  <c r="E3" i="6" l="1"/>
  <c r="E1" i="6" s="1"/>
  <c r="I3" i="6"/>
  <c r="I1" i="6" s="1"/>
  <c r="G3" i="6"/>
  <c r="G1" i="6" s="1"/>
  <c r="D3" i="6"/>
  <c r="D1" i="6" s="1"/>
  <c r="M5" i="6"/>
  <c r="M3" i="6" s="1"/>
  <c r="M1" i="6" s="1"/>
  <c r="C3" i="6"/>
  <c r="C1" i="6" s="1"/>
  <c r="F3" i="6"/>
  <c r="F1" i="6" s="1"/>
  <c r="H3" i="6"/>
  <c r="H1" i="6" s="1"/>
  <c r="B32" i="1" a="1"/>
  <c r="B32" i="1" s="1"/>
  <c r="L32" i="1" s="1"/>
  <c r="B33" i="1" a="1"/>
  <c r="B33" i="1" s="1"/>
  <c r="L33" i="1" s="1"/>
  <c r="B34" i="1" a="1"/>
  <c r="B34" i="1" s="1"/>
  <c r="L34" i="1" s="1"/>
  <c r="B35" i="1" a="1"/>
  <c r="B35" i="1" s="1"/>
  <c r="L35" i="1" s="1"/>
  <c r="B36" i="1" a="1"/>
  <c r="B36" i="1" s="1"/>
  <c r="L36" i="1" s="1"/>
  <c r="B37" i="1" a="1"/>
  <c r="B37" i="1" s="1"/>
  <c r="L37" i="1" s="1"/>
  <c r="B38" i="1" a="1"/>
  <c r="B38" i="1" s="1"/>
  <c r="L38" i="1" s="1"/>
  <c r="B39" i="1" a="1"/>
  <c r="B39" i="1" s="1"/>
  <c r="L39" i="1" s="1"/>
  <c r="B40" i="1" a="1"/>
  <c r="B40" i="1" s="1"/>
  <c r="L40" i="1" s="1"/>
  <c r="B41" i="1" a="1"/>
  <c r="B41" i="1" s="1"/>
  <c r="L41" i="1" s="1"/>
  <c r="B42" i="1" a="1"/>
  <c r="B42" i="1" s="1"/>
  <c r="L42" i="1" s="1"/>
  <c r="B43" i="1" a="1"/>
  <c r="B43" i="1" s="1"/>
  <c r="L43" i="1" s="1"/>
  <c r="B44" i="1" a="1"/>
  <c r="B44" i="1" s="1"/>
  <c r="L44" i="1" s="1"/>
  <c r="B45" i="1" a="1"/>
  <c r="B45" i="1" s="1"/>
  <c r="L45" i="1" s="1"/>
  <c r="B46" i="1" a="1"/>
  <c r="B46" i="1" s="1"/>
  <c r="L46" i="1" s="1"/>
  <c r="B47" i="1" a="1"/>
  <c r="B47" i="1" s="1"/>
  <c r="L47" i="1" s="1"/>
  <c r="B48" i="1" a="1"/>
  <c r="B48" i="1" s="1"/>
  <c r="L48" i="1" s="1"/>
  <c r="B49" i="1" a="1"/>
  <c r="B49" i="1" s="1"/>
  <c r="L49" i="1" s="1"/>
  <c r="B50" i="1" a="1"/>
  <c r="B50" i="1" s="1"/>
  <c r="L50" i="1" s="1"/>
  <c r="B51" i="1" a="1"/>
  <c r="B51" i="1" s="1"/>
  <c r="L51" i="1" s="1"/>
  <c r="B52" i="1" a="1"/>
  <c r="B52" i="1" s="1"/>
  <c r="L52" i="1" s="1"/>
  <c r="B53" i="1" a="1"/>
  <c r="B53" i="1" s="1"/>
  <c r="L53" i="1" s="1"/>
  <c r="B54" i="1" a="1"/>
  <c r="B54" i="1" s="1"/>
  <c r="L54" i="1" s="1"/>
  <c r="B55" i="1" a="1"/>
  <c r="B55" i="1" s="1"/>
  <c r="L55" i="1" s="1"/>
  <c r="B56" i="1" a="1"/>
  <c r="B56" i="1" s="1"/>
  <c r="L56" i="1" s="1"/>
  <c r="B57" i="1" a="1"/>
  <c r="B57" i="1" s="1"/>
  <c r="L57" i="1" s="1"/>
  <c r="B58" i="1" a="1"/>
  <c r="B58" i="1" s="1"/>
  <c r="L58" i="1" s="1"/>
  <c r="B59" i="1" a="1"/>
  <c r="B59" i="1" s="1"/>
  <c r="L59" i="1" s="1"/>
  <c r="B60" i="1" a="1"/>
  <c r="B60" i="1" s="1"/>
  <c r="L60" i="1" s="1"/>
  <c r="B61" i="1" a="1"/>
  <c r="B61" i="1" s="1"/>
  <c r="L61" i="1" s="1"/>
  <c r="B62" i="1" a="1"/>
  <c r="B62" i="1" s="1"/>
  <c r="L62" i="1" s="1"/>
  <c r="B63" i="1" a="1"/>
  <c r="B63" i="1" s="1"/>
  <c r="L63" i="1" s="1"/>
  <c r="B64" i="1" a="1"/>
  <c r="B64" i="1" s="1"/>
  <c r="L64" i="1" s="1"/>
  <c r="B65" i="1" a="1"/>
  <c r="B65" i="1" s="1"/>
  <c r="L65" i="1" s="1"/>
  <c r="B66" i="1" a="1"/>
  <c r="B66" i="1" s="1"/>
  <c r="L66" i="1" s="1"/>
  <c r="B67" i="1" a="1"/>
  <c r="B67" i="1" s="1"/>
  <c r="L67" i="1" s="1"/>
  <c r="B68" i="1" a="1"/>
  <c r="B68" i="1" s="1"/>
  <c r="L68" i="1" s="1"/>
  <c r="B69" i="1" a="1"/>
  <c r="B69" i="1" s="1"/>
  <c r="L69" i="1" s="1"/>
  <c r="B70" i="1" a="1"/>
  <c r="B70" i="1" s="1"/>
  <c r="L70" i="1" s="1"/>
  <c r="B71" i="1" a="1"/>
  <c r="B71" i="1" s="1"/>
  <c r="L71" i="1" s="1"/>
  <c r="B72" i="1" a="1"/>
  <c r="B72" i="1" s="1"/>
  <c r="L72" i="1" s="1"/>
  <c r="B73" i="1" a="1"/>
  <c r="B73" i="1" s="1"/>
  <c r="L73" i="1" s="1"/>
  <c r="B74" i="1" a="1"/>
  <c r="B74" i="1" s="1"/>
  <c r="L74" i="1" s="1"/>
  <c r="B75" i="1" a="1"/>
  <c r="B75" i="1" s="1"/>
  <c r="L75" i="1" s="1"/>
  <c r="B76" i="1" a="1"/>
  <c r="B76" i="1" s="1"/>
  <c r="L76" i="1" s="1"/>
  <c r="B77" i="1" a="1"/>
  <c r="B77" i="1" s="1"/>
  <c r="L77" i="1" s="1"/>
  <c r="B78" i="1" a="1"/>
  <c r="B78" i="1" s="1"/>
  <c r="L78" i="1" s="1"/>
  <c r="B79" i="1" a="1"/>
  <c r="B79" i="1" s="1"/>
  <c r="L79" i="1" s="1"/>
  <c r="B80" i="1" a="1"/>
  <c r="B80" i="1" s="1"/>
  <c r="L80" i="1" s="1"/>
  <c r="B81" i="1" a="1"/>
  <c r="B81" i="1" s="1"/>
  <c r="L81" i="1" s="1"/>
  <c r="B82" i="1" a="1"/>
  <c r="B82" i="1" s="1"/>
  <c r="L82" i="1" s="1"/>
  <c r="B83" i="1" a="1"/>
  <c r="B83" i="1" s="1"/>
  <c r="L83" i="1" s="1"/>
  <c r="B84" i="1" a="1"/>
  <c r="B84" i="1" s="1"/>
  <c r="L84" i="1" s="1"/>
  <c r="B85" i="1" a="1"/>
  <c r="B85" i="1" s="1"/>
  <c r="L85" i="1" s="1"/>
  <c r="B86" i="1" a="1"/>
  <c r="B86" i="1" s="1"/>
  <c r="L86" i="1" s="1"/>
  <c r="B87" i="1" a="1"/>
  <c r="B87" i="1" s="1"/>
  <c r="L87" i="1" s="1"/>
  <c r="B88" i="1" a="1"/>
  <c r="B88" i="1" s="1"/>
  <c r="L88" i="1" s="1"/>
  <c r="B89" i="1" a="1"/>
  <c r="B89" i="1" s="1"/>
  <c r="L89" i="1" s="1"/>
  <c r="B90" i="1" a="1"/>
  <c r="B90" i="1" s="1"/>
  <c r="L90" i="1" s="1"/>
  <c r="B91" i="1" a="1"/>
  <c r="B91" i="1" s="1"/>
  <c r="L91" i="1" s="1"/>
  <c r="B92" i="1" a="1"/>
  <c r="B92" i="1" s="1"/>
  <c r="L92" i="1" s="1"/>
  <c r="B93" i="1" a="1"/>
  <c r="B93" i="1" s="1"/>
  <c r="L93" i="1" s="1"/>
  <c r="B94" i="1" a="1"/>
  <c r="B94" i="1" s="1"/>
  <c r="L94" i="1" s="1"/>
  <c r="B95" i="1" a="1"/>
  <c r="B95" i="1" s="1"/>
  <c r="L95" i="1" s="1"/>
  <c r="B96" i="1" a="1"/>
  <c r="B96" i="1" s="1"/>
  <c r="L96" i="1" s="1"/>
  <c r="B97" i="1" a="1"/>
  <c r="B97" i="1" s="1"/>
  <c r="L97" i="1" s="1"/>
  <c r="B98" i="1" a="1"/>
  <c r="B98" i="1" s="1"/>
  <c r="L98" i="1" s="1"/>
  <c r="B99" i="1" a="1"/>
  <c r="B99" i="1" s="1"/>
  <c r="L99" i="1" s="1"/>
  <c r="B100" i="1" a="1"/>
  <c r="B100" i="1" s="1"/>
  <c r="L100" i="1" s="1"/>
  <c r="B101" i="1" a="1"/>
  <c r="B101" i="1" s="1"/>
  <c r="L101" i="1" s="1"/>
  <c r="B102" i="1" a="1"/>
  <c r="B102" i="1" s="1"/>
  <c r="L102" i="1" s="1"/>
  <c r="B103" i="1" a="1"/>
  <c r="B103" i="1" s="1"/>
  <c r="L103" i="1" s="1"/>
  <c r="B104" i="1" a="1"/>
  <c r="B104" i="1" s="1"/>
  <c r="L104" i="1" s="1"/>
  <c r="B105" i="1" a="1"/>
  <c r="B105" i="1" s="1"/>
  <c r="L105" i="1" s="1"/>
  <c r="B106" i="1" a="1"/>
  <c r="B106" i="1" s="1"/>
  <c r="L106" i="1" s="1"/>
  <c r="B27" i="1" a="1"/>
  <c r="B27" i="1" s="1"/>
  <c r="L27" i="1" s="1"/>
  <c r="B28" i="1" a="1"/>
  <c r="B28" i="1" s="1"/>
  <c r="L28" i="1" s="1"/>
  <c r="B29" i="1" a="1"/>
  <c r="B29" i="1" s="1"/>
  <c r="L29" i="1" s="1"/>
  <c r="B30" i="1" a="1"/>
  <c r="B30" i="1" s="1"/>
  <c r="L30" i="1" s="1"/>
  <c r="B31" i="1" a="1"/>
  <c r="B31" i="1" s="1"/>
  <c r="L31" i="1" s="1"/>
  <c r="B7" i="1" a="1"/>
  <c r="B7" i="1" s="1"/>
  <c r="B8" i="1" a="1"/>
  <c r="B8" i="1" s="1"/>
  <c r="L8" i="1" s="1"/>
  <c r="B9" i="1" a="1"/>
  <c r="B9" i="1" s="1"/>
  <c r="L9" i="1" s="1"/>
  <c r="B10" i="1" a="1"/>
  <c r="B10" i="1" s="1"/>
  <c r="L10" i="1" s="1"/>
  <c r="B11" i="1" a="1"/>
  <c r="B11" i="1" s="1"/>
  <c r="L11" i="1" s="1"/>
  <c r="B12" i="1" a="1"/>
  <c r="B12" i="1" s="1"/>
  <c r="L12" i="1" s="1"/>
  <c r="B13" i="1" a="1"/>
  <c r="B13" i="1" s="1"/>
  <c r="L13" i="1" s="1"/>
  <c r="B14" i="1" a="1"/>
  <c r="B14" i="1" s="1"/>
  <c r="L14" i="1" s="1"/>
  <c r="B15" i="1" a="1"/>
  <c r="B15" i="1" s="1"/>
  <c r="L15" i="1" s="1"/>
  <c r="B16" i="1" a="1"/>
  <c r="B16" i="1" s="1"/>
  <c r="L16" i="1" s="1"/>
  <c r="B17" i="1" a="1"/>
  <c r="B17" i="1" s="1"/>
  <c r="L17" i="1" s="1"/>
  <c r="B18" i="1" a="1"/>
  <c r="B18" i="1" s="1"/>
  <c r="L18" i="1" s="1"/>
  <c r="B19" i="1" a="1"/>
  <c r="B19" i="1" s="1"/>
  <c r="L19" i="1" s="1"/>
  <c r="B20" i="1" a="1"/>
  <c r="B20" i="1" s="1"/>
  <c r="L20" i="1" s="1"/>
  <c r="B21" i="1" a="1"/>
  <c r="B21" i="1" s="1"/>
  <c r="L21" i="1" s="1"/>
  <c r="B22" i="1" a="1"/>
  <c r="B22" i="1" s="1"/>
  <c r="L22" i="1" s="1"/>
  <c r="B23" i="1" a="1"/>
  <c r="B23" i="1" s="1"/>
  <c r="L23" i="1" s="1"/>
  <c r="B24" i="1" a="1"/>
  <c r="B24" i="1" s="1"/>
  <c r="L24" i="1" s="1"/>
  <c r="B25" i="1" a="1"/>
  <c r="B25" i="1" s="1"/>
  <c r="L25" i="1" s="1"/>
  <c r="B26" i="1" a="1"/>
  <c r="B26" i="1" s="1"/>
  <c r="L26" i="1" s="1"/>
  <c r="L6" i="1"/>
  <c r="L7" i="1" l="1"/>
  <c r="L4" i="1" s="1"/>
  <c r="B4" i="1"/>
  <c r="N25" i="1"/>
  <c r="K25" i="1"/>
  <c r="J25" i="1"/>
  <c r="I25" i="1"/>
  <c r="H25" i="1"/>
  <c r="O25" i="1"/>
  <c r="F25" i="1"/>
  <c r="G25" i="1"/>
  <c r="C25" i="1"/>
  <c r="D25" i="1"/>
  <c r="N21" i="1"/>
  <c r="K21" i="1"/>
  <c r="J21" i="1"/>
  <c r="I21" i="1"/>
  <c r="H21" i="1"/>
  <c r="O21" i="1"/>
  <c r="F21" i="1"/>
  <c r="E21" i="1"/>
  <c r="N17" i="1"/>
  <c r="K17" i="1"/>
  <c r="J17" i="1"/>
  <c r="I17" i="1"/>
  <c r="H17" i="1"/>
  <c r="O17" i="1"/>
  <c r="F17" i="1"/>
  <c r="G17" i="1"/>
  <c r="E17" i="1"/>
  <c r="D17" i="1"/>
  <c r="N13" i="1"/>
  <c r="K13" i="1"/>
  <c r="J13" i="1"/>
  <c r="I13" i="1"/>
  <c r="H13" i="1"/>
  <c r="O13" i="1"/>
  <c r="F13" i="1"/>
  <c r="G13" i="1"/>
  <c r="N9" i="1"/>
  <c r="K9" i="1"/>
  <c r="J9" i="1"/>
  <c r="I9" i="1"/>
  <c r="H9" i="1"/>
  <c r="O9" i="1"/>
  <c r="F9" i="1"/>
  <c r="G9" i="1"/>
  <c r="N30" i="1"/>
  <c r="K30" i="1"/>
  <c r="J30" i="1"/>
  <c r="I30" i="1"/>
  <c r="H30" i="1"/>
  <c r="O30" i="1"/>
  <c r="F30" i="1"/>
  <c r="D30" i="1"/>
  <c r="C30" i="1"/>
  <c r="E30" i="1"/>
  <c r="K106" i="1"/>
  <c r="N106" i="1"/>
  <c r="J106" i="1"/>
  <c r="I106" i="1"/>
  <c r="H106" i="1"/>
  <c r="O106" i="1"/>
  <c r="G106" i="1"/>
  <c r="E106" i="1"/>
  <c r="C106" i="1"/>
  <c r="D106" i="1"/>
  <c r="F106" i="1"/>
  <c r="K102" i="1"/>
  <c r="N102" i="1"/>
  <c r="J102" i="1"/>
  <c r="I102" i="1"/>
  <c r="H102" i="1"/>
  <c r="G102" i="1"/>
  <c r="O102" i="1"/>
  <c r="F102" i="1"/>
  <c r="E102" i="1"/>
  <c r="C102" i="1"/>
  <c r="D102" i="1"/>
  <c r="K98" i="1"/>
  <c r="J98" i="1"/>
  <c r="I98" i="1"/>
  <c r="H98" i="1"/>
  <c r="F98" i="1"/>
  <c r="N98" i="1"/>
  <c r="G98" i="1"/>
  <c r="O98" i="1"/>
  <c r="E98" i="1"/>
  <c r="C98" i="1"/>
  <c r="D98" i="1"/>
  <c r="K94" i="1"/>
  <c r="J94" i="1"/>
  <c r="N94" i="1"/>
  <c r="I94" i="1"/>
  <c r="H94" i="1"/>
  <c r="F94" i="1"/>
  <c r="G94" i="1"/>
  <c r="O94" i="1"/>
  <c r="E94" i="1"/>
  <c r="C94" i="1"/>
  <c r="D94" i="1"/>
  <c r="K90" i="1"/>
  <c r="N90" i="1"/>
  <c r="J90" i="1"/>
  <c r="I90" i="1"/>
  <c r="H90" i="1"/>
  <c r="F90" i="1"/>
  <c r="G90" i="1"/>
  <c r="O90" i="1"/>
  <c r="E90" i="1"/>
  <c r="C90" i="1"/>
  <c r="D90" i="1"/>
  <c r="N86" i="1"/>
  <c r="K86" i="1"/>
  <c r="J86" i="1"/>
  <c r="I86" i="1"/>
  <c r="H86" i="1"/>
  <c r="F86" i="1"/>
  <c r="G86" i="1"/>
  <c r="O86" i="1"/>
  <c r="E86" i="1"/>
  <c r="C86" i="1"/>
  <c r="D86" i="1"/>
  <c r="N82" i="1"/>
  <c r="K82" i="1"/>
  <c r="J82" i="1"/>
  <c r="I82" i="1"/>
  <c r="H82" i="1"/>
  <c r="F82" i="1"/>
  <c r="G82" i="1"/>
  <c r="O82" i="1"/>
  <c r="E82" i="1"/>
  <c r="C82" i="1"/>
  <c r="D82" i="1"/>
  <c r="N78" i="1"/>
  <c r="K78" i="1"/>
  <c r="J78" i="1"/>
  <c r="I78" i="1"/>
  <c r="H78" i="1"/>
  <c r="F78" i="1"/>
  <c r="G78" i="1"/>
  <c r="O78" i="1"/>
  <c r="E78" i="1"/>
  <c r="C78" i="1"/>
  <c r="D78" i="1"/>
  <c r="N74" i="1"/>
  <c r="K74" i="1"/>
  <c r="J74" i="1"/>
  <c r="I74" i="1"/>
  <c r="H74" i="1"/>
  <c r="F74" i="1"/>
  <c r="G74" i="1"/>
  <c r="O74" i="1"/>
  <c r="E74" i="1"/>
  <c r="C74" i="1"/>
  <c r="D74" i="1"/>
  <c r="N70" i="1"/>
  <c r="K70" i="1"/>
  <c r="J70" i="1"/>
  <c r="I70" i="1"/>
  <c r="H70" i="1"/>
  <c r="F70" i="1"/>
  <c r="G70" i="1"/>
  <c r="O70" i="1"/>
  <c r="E70" i="1"/>
  <c r="C70" i="1"/>
  <c r="D70" i="1"/>
  <c r="N66" i="1"/>
  <c r="K66" i="1"/>
  <c r="J66" i="1"/>
  <c r="I66" i="1"/>
  <c r="H66" i="1"/>
  <c r="F66" i="1"/>
  <c r="G66" i="1"/>
  <c r="O66" i="1"/>
  <c r="E66" i="1"/>
  <c r="C66" i="1"/>
  <c r="D66" i="1"/>
  <c r="N62" i="1"/>
  <c r="K62" i="1"/>
  <c r="J62" i="1"/>
  <c r="I62" i="1"/>
  <c r="H62" i="1"/>
  <c r="F62" i="1"/>
  <c r="G62" i="1"/>
  <c r="O62" i="1"/>
  <c r="E62" i="1"/>
  <c r="C62" i="1"/>
  <c r="D62" i="1"/>
  <c r="N58" i="1"/>
  <c r="K58" i="1"/>
  <c r="J58" i="1"/>
  <c r="I58" i="1"/>
  <c r="H58" i="1"/>
  <c r="F58" i="1"/>
  <c r="G58" i="1"/>
  <c r="O58" i="1"/>
  <c r="E58" i="1"/>
  <c r="C58" i="1"/>
  <c r="D58" i="1"/>
  <c r="N54" i="1"/>
  <c r="K54" i="1"/>
  <c r="J54" i="1"/>
  <c r="I54" i="1"/>
  <c r="H54" i="1"/>
  <c r="F54" i="1"/>
  <c r="G54" i="1"/>
  <c r="O54" i="1"/>
  <c r="E54" i="1"/>
  <c r="C54" i="1"/>
  <c r="D54" i="1"/>
  <c r="N50" i="1"/>
  <c r="K50" i="1"/>
  <c r="J50" i="1"/>
  <c r="I50" i="1"/>
  <c r="H50" i="1"/>
  <c r="F50" i="1"/>
  <c r="G50" i="1"/>
  <c r="O50" i="1"/>
  <c r="E50" i="1"/>
  <c r="C50" i="1"/>
  <c r="N46" i="1"/>
  <c r="K46" i="1"/>
  <c r="J46" i="1"/>
  <c r="I46" i="1"/>
  <c r="H46" i="1"/>
  <c r="F46" i="1"/>
  <c r="O46" i="1"/>
  <c r="G46" i="1"/>
  <c r="E46" i="1"/>
  <c r="C46" i="1"/>
  <c r="N42" i="1"/>
  <c r="K42" i="1"/>
  <c r="J42" i="1"/>
  <c r="I42" i="1"/>
  <c r="H42" i="1"/>
  <c r="F42" i="1"/>
  <c r="O42" i="1"/>
  <c r="G42" i="1"/>
  <c r="D42" i="1"/>
  <c r="E42" i="1"/>
  <c r="N38" i="1"/>
  <c r="K38" i="1"/>
  <c r="J38" i="1"/>
  <c r="I38" i="1"/>
  <c r="H38" i="1"/>
  <c r="F38" i="1"/>
  <c r="O38" i="1"/>
  <c r="G38" i="1"/>
  <c r="D38" i="1"/>
  <c r="C38" i="1"/>
  <c r="N34" i="1"/>
  <c r="K34" i="1"/>
  <c r="J34" i="1"/>
  <c r="I34" i="1"/>
  <c r="H34" i="1"/>
  <c r="F34" i="1"/>
  <c r="O34" i="1"/>
  <c r="D34" i="1"/>
  <c r="C34" i="1"/>
  <c r="E34" i="1"/>
  <c r="D49" i="1"/>
  <c r="C42" i="1"/>
  <c r="C41" i="1"/>
  <c r="E40" i="1"/>
  <c r="G36" i="1"/>
  <c r="G33" i="1"/>
  <c r="E25" i="1"/>
  <c r="C20" i="1"/>
  <c r="C16" i="1"/>
  <c r="D14" i="1"/>
  <c r="C13" i="1"/>
  <c r="D9" i="1"/>
  <c r="C7" i="1"/>
  <c r="N24" i="1"/>
  <c r="K24" i="1"/>
  <c r="I24" i="1"/>
  <c r="H24" i="1"/>
  <c r="J24" i="1"/>
  <c r="O24" i="1"/>
  <c r="F24" i="1"/>
  <c r="E24" i="1"/>
  <c r="C24" i="1"/>
  <c r="G24" i="1"/>
  <c r="N20" i="1"/>
  <c r="K20" i="1"/>
  <c r="I20" i="1"/>
  <c r="H20" i="1"/>
  <c r="O20" i="1"/>
  <c r="G20" i="1"/>
  <c r="J20" i="1"/>
  <c r="E20" i="1"/>
  <c r="F20" i="1"/>
  <c r="D20" i="1"/>
  <c r="N16" i="1"/>
  <c r="K16" i="1"/>
  <c r="I16" i="1"/>
  <c r="H16" i="1"/>
  <c r="J16" i="1"/>
  <c r="O16" i="1"/>
  <c r="F16" i="1"/>
  <c r="G16" i="1"/>
  <c r="E16" i="1"/>
  <c r="D16" i="1"/>
  <c r="N12" i="1"/>
  <c r="K12" i="1"/>
  <c r="J12" i="1"/>
  <c r="I12" i="1"/>
  <c r="H12" i="1"/>
  <c r="O12" i="1"/>
  <c r="F12" i="1"/>
  <c r="G12" i="1"/>
  <c r="E12" i="1"/>
  <c r="D12" i="1"/>
  <c r="N8" i="1"/>
  <c r="K8" i="1"/>
  <c r="I8" i="1"/>
  <c r="H8" i="1"/>
  <c r="O8" i="1"/>
  <c r="J8" i="1"/>
  <c r="F8" i="1"/>
  <c r="G8" i="1"/>
  <c r="E8" i="1"/>
  <c r="N29" i="1"/>
  <c r="K29" i="1"/>
  <c r="J29" i="1"/>
  <c r="I29" i="1"/>
  <c r="H29" i="1"/>
  <c r="O29" i="1"/>
  <c r="G29" i="1"/>
  <c r="D29" i="1"/>
  <c r="C29" i="1"/>
  <c r="F29" i="1"/>
  <c r="N105" i="1"/>
  <c r="K105" i="1"/>
  <c r="J105" i="1"/>
  <c r="I105" i="1"/>
  <c r="H105" i="1"/>
  <c r="O105" i="1"/>
  <c r="E105" i="1"/>
  <c r="F105" i="1"/>
  <c r="G105" i="1"/>
  <c r="D105" i="1"/>
  <c r="C105" i="1"/>
  <c r="N101" i="1"/>
  <c r="K101" i="1"/>
  <c r="J101" i="1"/>
  <c r="I101" i="1"/>
  <c r="H101" i="1"/>
  <c r="O101" i="1"/>
  <c r="F101" i="1"/>
  <c r="E101" i="1"/>
  <c r="D101" i="1"/>
  <c r="G101" i="1"/>
  <c r="C101" i="1"/>
  <c r="N97" i="1"/>
  <c r="K97" i="1"/>
  <c r="J97" i="1"/>
  <c r="I97" i="1"/>
  <c r="H97" i="1"/>
  <c r="O97" i="1"/>
  <c r="F97" i="1"/>
  <c r="E97" i="1"/>
  <c r="G97" i="1"/>
  <c r="C97" i="1"/>
  <c r="D97" i="1"/>
  <c r="N93" i="1"/>
  <c r="K93" i="1"/>
  <c r="J93" i="1"/>
  <c r="I93" i="1"/>
  <c r="H93" i="1"/>
  <c r="O93" i="1"/>
  <c r="F93" i="1"/>
  <c r="E93" i="1"/>
  <c r="C93" i="1"/>
  <c r="D93" i="1"/>
  <c r="G93" i="1"/>
  <c r="N89" i="1"/>
  <c r="K89" i="1"/>
  <c r="J89" i="1"/>
  <c r="I89" i="1"/>
  <c r="H89" i="1"/>
  <c r="O89" i="1"/>
  <c r="F89" i="1"/>
  <c r="E89" i="1"/>
  <c r="G89" i="1"/>
  <c r="C89" i="1"/>
  <c r="D89" i="1"/>
  <c r="N85" i="1"/>
  <c r="K85" i="1"/>
  <c r="J85" i="1"/>
  <c r="I85" i="1"/>
  <c r="H85" i="1"/>
  <c r="O85" i="1"/>
  <c r="F85" i="1"/>
  <c r="E85" i="1"/>
  <c r="C85" i="1"/>
  <c r="D85" i="1"/>
  <c r="G85" i="1"/>
  <c r="N81" i="1"/>
  <c r="K81" i="1"/>
  <c r="J81" i="1"/>
  <c r="I81" i="1"/>
  <c r="H81" i="1"/>
  <c r="O81" i="1"/>
  <c r="F81" i="1"/>
  <c r="E81" i="1"/>
  <c r="G81" i="1"/>
  <c r="C81" i="1"/>
  <c r="D81" i="1"/>
  <c r="N77" i="1"/>
  <c r="K77" i="1"/>
  <c r="J77" i="1"/>
  <c r="I77" i="1"/>
  <c r="H77" i="1"/>
  <c r="O77" i="1"/>
  <c r="F77" i="1"/>
  <c r="E77" i="1"/>
  <c r="C77" i="1"/>
  <c r="D77" i="1"/>
  <c r="G77" i="1"/>
  <c r="N73" i="1"/>
  <c r="K73" i="1"/>
  <c r="J73" i="1"/>
  <c r="I73" i="1"/>
  <c r="H73" i="1"/>
  <c r="O73" i="1"/>
  <c r="F73" i="1"/>
  <c r="E73" i="1"/>
  <c r="G73" i="1"/>
  <c r="C73" i="1"/>
  <c r="D73" i="1"/>
  <c r="N69" i="1"/>
  <c r="K69" i="1"/>
  <c r="J69" i="1"/>
  <c r="I69" i="1"/>
  <c r="H69" i="1"/>
  <c r="O69" i="1"/>
  <c r="F69" i="1"/>
  <c r="E69" i="1"/>
  <c r="C69" i="1"/>
  <c r="D69" i="1"/>
  <c r="G69" i="1"/>
  <c r="N65" i="1"/>
  <c r="K65" i="1"/>
  <c r="J65" i="1"/>
  <c r="I65" i="1"/>
  <c r="H65" i="1"/>
  <c r="O65" i="1"/>
  <c r="F65" i="1"/>
  <c r="E65" i="1"/>
  <c r="G65" i="1"/>
  <c r="C65" i="1"/>
  <c r="D65" i="1"/>
  <c r="N61" i="1"/>
  <c r="K61" i="1"/>
  <c r="J61" i="1"/>
  <c r="I61" i="1"/>
  <c r="H61" i="1"/>
  <c r="O61" i="1"/>
  <c r="F61" i="1"/>
  <c r="E61" i="1"/>
  <c r="C61" i="1"/>
  <c r="D61" i="1"/>
  <c r="G61" i="1"/>
  <c r="N57" i="1"/>
  <c r="K57" i="1"/>
  <c r="J57" i="1"/>
  <c r="I57" i="1"/>
  <c r="H57" i="1"/>
  <c r="O57" i="1"/>
  <c r="F57" i="1"/>
  <c r="E57" i="1"/>
  <c r="G57" i="1"/>
  <c r="C57" i="1"/>
  <c r="D57" i="1"/>
  <c r="N53" i="1"/>
  <c r="K53" i="1"/>
  <c r="J53" i="1"/>
  <c r="I53" i="1"/>
  <c r="H53" i="1"/>
  <c r="O53" i="1"/>
  <c r="F53" i="1"/>
  <c r="E53" i="1"/>
  <c r="C53" i="1"/>
  <c r="D53" i="1"/>
  <c r="G53" i="1"/>
  <c r="N49" i="1"/>
  <c r="K49" i="1"/>
  <c r="J49" i="1"/>
  <c r="I49" i="1"/>
  <c r="H49" i="1"/>
  <c r="O49" i="1"/>
  <c r="E49" i="1"/>
  <c r="F49" i="1"/>
  <c r="N45" i="1"/>
  <c r="K45" i="1"/>
  <c r="J45" i="1"/>
  <c r="I45" i="1"/>
  <c r="H45" i="1"/>
  <c r="G45" i="1"/>
  <c r="O45" i="1"/>
  <c r="E45" i="1"/>
  <c r="F45" i="1"/>
  <c r="D45" i="1"/>
  <c r="N41" i="1"/>
  <c r="K41" i="1"/>
  <c r="J41" i="1"/>
  <c r="I41" i="1"/>
  <c r="H41" i="1"/>
  <c r="G41" i="1"/>
  <c r="O41" i="1"/>
  <c r="E41" i="1"/>
  <c r="F41" i="1"/>
  <c r="N37" i="1"/>
  <c r="K37" i="1"/>
  <c r="J37" i="1"/>
  <c r="I37" i="1"/>
  <c r="H37" i="1"/>
  <c r="F37" i="1"/>
  <c r="O37" i="1"/>
  <c r="D37" i="1"/>
  <c r="C37" i="1"/>
  <c r="E37" i="1"/>
  <c r="N33" i="1"/>
  <c r="K33" i="1"/>
  <c r="J33" i="1"/>
  <c r="I33" i="1"/>
  <c r="H33" i="1"/>
  <c r="O33" i="1"/>
  <c r="F33" i="1"/>
  <c r="D33" i="1"/>
  <c r="C33" i="1"/>
  <c r="E33" i="1"/>
  <c r="D50" i="1"/>
  <c r="C49" i="1"/>
  <c r="C45" i="1"/>
  <c r="C39" i="1"/>
  <c r="G35" i="1"/>
  <c r="G32" i="1"/>
  <c r="E27" i="1"/>
  <c r="D26" i="1"/>
  <c r="E19" i="1"/>
  <c r="D18" i="1"/>
  <c r="C15" i="1"/>
  <c r="E9" i="1"/>
  <c r="K23" i="1"/>
  <c r="J23" i="1"/>
  <c r="N23" i="1"/>
  <c r="O23" i="1"/>
  <c r="F23" i="1"/>
  <c r="H23" i="1"/>
  <c r="G23" i="1"/>
  <c r="I23" i="1"/>
  <c r="D23" i="1"/>
  <c r="E23" i="1"/>
  <c r="K19" i="1"/>
  <c r="J19" i="1"/>
  <c r="N19" i="1"/>
  <c r="O19" i="1"/>
  <c r="H19" i="1"/>
  <c r="I19" i="1"/>
  <c r="F19" i="1"/>
  <c r="K15" i="1"/>
  <c r="J15" i="1"/>
  <c r="N15" i="1"/>
  <c r="O15" i="1"/>
  <c r="I15" i="1"/>
  <c r="F15" i="1"/>
  <c r="E15" i="1"/>
  <c r="D15" i="1"/>
  <c r="H15" i="1"/>
  <c r="G15" i="1"/>
  <c r="K11" i="1"/>
  <c r="J11" i="1"/>
  <c r="N11" i="1"/>
  <c r="O11" i="1"/>
  <c r="I11" i="1"/>
  <c r="H11" i="1"/>
  <c r="F11" i="1"/>
  <c r="G11" i="1"/>
  <c r="E11" i="1"/>
  <c r="D11" i="1"/>
  <c r="K7" i="1"/>
  <c r="J7" i="1"/>
  <c r="N7" i="1"/>
  <c r="O7" i="1"/>
  <c r="H7" i="1"/>
  <c r="F7" i="1"/>
  <c r="I7" i="1"/>
  <c r="D7" i="1"/>
  <c r="E7" i="1"/>
  <c r="G7" i="1"/>
  <c r="N28" i="1"/>
  <c r="K28" i="1"/>
  <c r="I28" i="1"/>
  <c r="H28" i="1"/>
  <c r="O28" i="1"/>
  <c r="J28" i="1"/>
  <c r="F28" i="1"/>
  <c r="E28" i="1"/>
  <c r="C28" i="1"/>
  <c r="N104" i="1"/>
  <c r="K104" i="1"/>
  <c r="I104" i="1"/>
  <c r="H104" i="1"/>
  <c r="O104" i="1"/>
  <c r="G104" i="1"/>
  <c r="D104" i="1"/>
  <c r="F104" i="1"/>
  <c r="E104" i="1"/>
  <c r="J104" i="1"/>
  <c r="C104" i="1"/>
  <c r="N100" i="1"/>
  <c r="K100" i="1"/>
  <c r="I100" i="1"/>
  <c r="H100" i="1"/>
  <c r="O100" i="1"/>
  <c r="F100" i="1"/>
  <c r="G100" i="1"/>
  <c r="J100" i="1"/>
  <c r="D100" i="1"/>
  <c r="E100" i="1"/>
  <c r="C100" i="1"/>
  <c r="N96" i="1"/>
  <c r="K96" i="1"/>
  <c r="I96" i="1"/>
  <c r="H96" i="1"/>
  <c r="O96" i="1"/>
  <c r="F96" i="1"/>
  <c r="J96" i="1"/>
  <c r="G96" i="1"/>
  <c r="C96" i="1"/>
  <c r="D96" i="1"/>
  <c r="E96" i="1"/>
  <c r="N92" i="1"/>
  <c r="K92" i="1"/>
  <c r="I92" i="1"/>
  <c r="H92" i="1"/>
  <c r="J92" i="1"/>
  <c r="O92" i="1"/>
  <c r="F92" i="1"/>
  <c r="G92" i="1"/>
  <c r="C92" i="1"/>
  <c r="D92" i="1"/>
  <c r="E92" i="1"/>
  <c r="N88" i="1"/>
  <c r="K88" i="1"/>
  <c r="I88" i="1"/>
  <c r="H88" i="1"/>
  <c r="O88" i="1"/>
  <c r="F88" i="1"/>
  <c r="G88" i="1"/>
  <c r="C88" i="1"/>
  <c r="D88" i="1"/>
  <c r="J88" i="1"/>
  <c r="E88" i="1"/>
  <c r="N84" i="1"/>
  <c r="K84" i="1"/>
  <c r="I84" i="1"/>
  <c r="H84" i="1"/>
  <c r="O84" i="1"/>
  <c r="F84" i="1"/>
  <c r="G84" i="1"/>
  <c r="J84" i="1"/>
  <c r="C84" i="1"/>
  <c r="D84" i="1"/>
  <c r="E84" i="1"/>
  <c r="N80" i="1"/>
  <c r="K80" i="1"/>
  <c r="I80" i="1"/>
  <c r="H80" i="1"/>
  <c r="O80" i="1"/>
  <c r="F80" i="1"/>
  <c r="J80" i="1"/>
  <c r="G80" i="1"/>
  <c r="C80" i="1"/>
  <c r="D80" i="1"/>
  <c r="E80" i="1"/>
  <c r="N76" i="1"/>
  <c r="K76" i="1"/>
  <c r="I76" i="1"/>
  <c r="H76" i="1"/>
  <c r="J76" i="1"/>
  <c r="O76" i="1"/>
  <c r="F76" i="1"/>
  <c r="G76" i="1"/>
  <c r="C76" i="1"/>
  <c r="D76" i="1"/>
  <c r="E76" i="1"/>
  <c r="N72" i="1"/>
  <c r="K72" i="1"/>
  <c r="I72" i="1"/>
  <c r="H72" i="1"/>
  <c r="O72" i="1"/>
  <c r="F72" i="1"/>
  <c r="G72" i="1"/>
  <c r="C72" i="1"/>
  <c r="J72" i="1"/>
  <c r="D72" i="1"/>
  <c r="E72" i="1"/>
  <c r="N68" i="1"/>
  <c r="K68" i="1"/>
  <c r="I68" i="1"/>
  <c r="H68" i="1"/>
  <c r="O68" i="1"/>
  <c r="F68" i="1"/>
  <c r="G68" i="1"/>
  <c r="J68" i="1"/>
  <c r="C68" i="1"/>
  <c r="D68" i="1"/>
  <c r="E68" i="1"/>
  <c r="N64" i="1"/>
  <c r="K64" i="1"/>
  <c r="I64" i="1"/>
  <c r="H64" i="1"/>
  <c r="O64" i="1"/>
  <c r="F64" i="1"/>
  <c r="J64" i="1"/>
  <c r="G64" i="1"/>
  <c r="C64" i="1"/>
  <c r="D64" i="1"/>
  <c r="E64" i="1"/>
  <c r="N60" i="1"/>
  <c r="K60" i="1"/>
  <c r="I60" i="1"/>
  <c r="H60" i="1"/>
  <c r="J60" i="1"/>
  <c r="O60" i="1"/>
  <c r="F60" i="1"/>
  <c r="G60" i="1"/>
  <c r="C60" i="1"/>
  <c r="D60" i="1"/>
  <c r="E60" i="1"/>
  <c r="N56" i="1"/>
  <c r="K56" i="1"/>
  <c r="I56" i="1"/>
  <c r="H56" i="1"/>
  <c r="O56" i="1"/>
  <c r="F56" i="1"/>
  <c r="G56" i="1"/>
  <c r="J56" i="1"/>
  <c r="C56" i="1"/>
  <c r="D56" i="1"/>
  <c r="E56" i="1"/>
  <c r="N52" i="1"/>
  <c r="K52" i="1"/>
  <c r="I52" i="1"/>
  <c r="H52" i="1"/>
  <c r="O52" i="1"/>
  <c r="F52" i="1"/>
  <c r="G52" i="1"/>
  <c r="J52" i="1"/>
  <c r="C52" i="1"/>
  <c r="D52" i="1"/>
  <c r="E52" i="1"/>
  <c r="N48" i="1"/>
  <c r="K48" i="1"/>
  <c r="I48" i="1"/>
  <c r="H48" i="1"/>
  <c r="O48" i="1"/>
  <c r="J48" i="1"/>
  <c r="F48" i="1"/>
  <c r="G48" i="1"/>
  <c r="C48" i="1"/>
  <c r="E48" i="1"/>
  <c r="N44" i="1"/>
  <c r="K44" i="1"/>
  <c r="I44" i="1"/>
  <c r="H44" i="1"/>
  <c r="J44" i="1"/>
  <c r="O44" i="1"/>
  <c r="F44" i="1"/>
  <c r="G44" i="1"/>
  <c r="D44" i="1"/>
  <c r="E44" i="1"/>
  <c r="N40" i="1"/>
  <c r="K40" i="1"/>
  <c r="I40" i="1"/>
  <c r="H40" i="1"/>
  <c r="J40" i="1"/>
  <c r="O40" i="1"/>
  <c r="F40" i="1"/>
  <c r="G40" i="1"/>
  <c r="C40" i="1"/>
  <c r="D40" i="1"/>
  <c r="N36" i="1"/>
  <c r="K36" i="1"/>
  <c r="I36" i="1"/>
  <c r="H36" i="1"/>
  <c r="O36" i="1"/>
  <c r="E36" i="1"/>
  <c r="F36" i="1"/>
  <c r="J36" i="1"/>
  <c r="D36" i="1"/>
  <c r="C36" i="1"/>
  <c r="N32" i="1"/>
  <c r="K32" i="1"/>
  <c r="I32" i="1"/>
  <c r="H32" i="1"/>
  <c r="J32" i="1"/>
  <c r="O32" i="1"/>
  <c r="E32" i="1"/>
  <c r="F32" i="1"/>
  <c r="C32" i="1"/>
  <c r="D32" i="1"/>
  <c r="G49" i="1"/>
  <c r="D48" i="1"/>
  <c r="C44" i="1"/>
  <c r="D41" i="1"/>
  <c r="G31" i="1"/>
  <c r="D28" i="1"/>
  <c r="C27" i="1"/>
  <c r="C23" i="1"/>
  <c r="D21" i="1"/>
  <c r="D19" i="1"/>
  <c r="C18" i="1"/>
  <c r="C14" i="1"/>
  <c r="E13" i="1"/>
  <c r="C11" i="1"/>
  <c r="K6" i="1"/>
  <c r="J6" i="1"/>
  <c r="N6" i="1"/>
  <c r="I6" i="1"/>
  <c r="H6" i="1"/>
  <c r="O6" i="1"/>
  <c r="G6" i="1"/>
  <c r="F6" i="1"/>
  <c r="E6" i="1"/>
  <c r="D6" i="1"/>
  <c r="N26" i="1"/>
  <c r="K26" i="1"/>
  <c r="J26" i="1"/>
  <c r="I26" i="1"/>
  <c r="H26" i="1"/>
  <c r="F26" i="1"/>
  <c r="G26" i="1"/>
  <c r="O26" i="1"/>
  <c r="E26" i="1"/>
  <c r="C26" i="1"/>
  <c r="N22" i="1"/>
  <c r="K22" i="1"/>
  <c r="J22" i="1"/>
  <c r="I22" i="1"/>
  <c r="H22" i="1"/>
  <c r="O22" i="1"/>
  <c r="F22" i="1"/>
  <c r="D22" i="1"/>
  <c r="G22" i="1"/>
  <c r="E22" i="1"/>
  <c r="N18" i="1"/>
  <c r="K18" i="1"/>
  <c r="J18" i="1"/>
  <c r="I18" i="1"/>
  <c r="H18" i="1"/>
  <c r="F18" i="1"/>
  <c r="O18" i="1"/>
  <c r="G18" i="1"/>
  <c r="E18" i="1"/>
  <c r="J14" i="1"/>
  <c r="N14" i="1"/>
  <c r="K14" i="1"/>
  <c r="I14" i="1"/>
  <c r="H14" i="1"/>
  <c r="O14" i="1"/>
  <c r="F14" i="1"/>
  <c r="G14" i="1"/>
  <c r="J10" i="1"/>
  <c r="N10" i="1"/>
  <c r="K10" i="1"/>
  <c r="I10" i="1"/>
  <c r="H10" i="1"/>
  <c r="F10" i="1"/>
  <c r="G10" i="1"/>
  <c r="O10" i="1"/>
  <c r="E10" i="1"/>
  <c r="D10" i="1"/>
  <c r="K31" i="1"/>
  <c r="J31" i="1"/>
  <c r="N31" i="1"/>
  <c r="I31" i="1"/>
  <c r="O31" i="1"/>
  <c r="F31" i="1"/>
  <c r="E31" i="1"/>
  <c r="D31" i="1"/>
  <c r="C31" i="1"/>
  <c r="H31" i="1"/>
  <c r="K27" i="1"/>
  <c r="J27" i="1"/>
  <c r="N27" i="1"/>
  <c r="O27" i="1"/>
  <c r="I27" i="1"/>
  <c r="F27" i="1"/>
  <c r="G27" i="1"/>
  <c r="H27" i="1"/>
  <c r="D27" i="1"/>
  <c r="K103" i="1"/>
  <c r="N103" i="1"/>
  <c r="J103" i="1"/>
  <c r="H103" i="1"/>
  <c r="I103" i="1"/>
  <c r="D103" i="1"/>
  <c r="F103" i="1"/>
  <c r="G103" i="1"/>
  <c r="E103" i="1"/>
  <c r="C103" i="1"/>
  <c r="O103" i="1"/>
  <c r="K99" i="1"/>
  <c r="N99" i="1"/>
  <c r="J99" i="1"/>
  <c r="H99" i="1"/>
  <c r="I99" i="1"/>
  <c r="F99" i="1"/>
  <c r="D99" i="1"/>
  <c r="O99" i="1"/>
  <c r="G99" i="1"/>
  <c r="E99" i="1"/>
  <c r="C99" i="1"/>
  <c r="K95" i="1"/>
  <c r="N95" i="1"/>
  <c r="J95" i="1"/>
  <c r="I95" i="1"/>
  <c r="F95" i="1"/>
  <c r="G95" i="1"/>
  <c r="D95" i="1"/>
  <c r="O95" i="1"/>
  <c r="E95" i="1"/>
  <c r="H95" i="1"/>
  <c r="C95" i="1"/>
  <c r="K91" i="1"/>
  <c r="N91" i="1"/>
  <c r="J91" i="1"/>
  <c r="H91" i="1"/>
  <c r="F91" i="1"/>
  <c r="O91" i="1"/>
  <c r="D91" i="1"/>
  <c r="G91" i="1"/>
  <c r="E91" i="1"/>
  <c r="C91" i="1"/>
  <c r="I91" i="1"/>
  <c r="K87" i="1"/>
  <c r="N87" i="1"/>
  <c r="J87" i="1"/>
  <c r="H87" i="1"/>
  <c r="I87" i="1"/>
  <c r="F87" i="1"/>
  <c r="G87" i="1"/>
  <c r="D87" i="1"/>
  <c r="E87" i="1"/>
  <c r="O87" i="1"/>
  <c r="C87" i="1"/>
  <c r="K83" i="1"/>
  <c r="N83" i="1"/>
  <c r="J83" i="1"/>
  <c r="H83" i="1"/>
  <c r="I83" i="1"/>
  <c r="F83" i="1"/>
  <c r="D83" i="1"/>
  <c r="O83" i="1"/>
  <c r="G83" i="1"/>
  <c r="E83" i="1"/>
  <c r="C83" i="1"/>
  <c r="K79" i="1"/>
  <c r="N79" i="1"/>
  <c r="J79" i="1"/>
  <c r="I79" i="1"/>
  <c r="F79" i="1"/>
  <c r="G79" i="1"/>
  <c r="D79" i="1"/>
  <c r="O79" i="1"/>
  <c r="H79" i="1"/>
  <c r="E79" i="1"/>
  <c r="C79" i="1"/>
  <c r="K75" i="1"/>
  <c r="N75" i="1"/>
  <c r="J75" i="1"/>
  <c r="H75" i="1"/>
  <c r="F75" i="1"/>
  <c r="O75" i="1"/>
  <c r="D75" i="1"/>
  <c r="I75" i="1"/>
  <c r="G75" i="1"/>
  <c r="E75" i="1"/>
  <c r="C75" i="1"/>
  <c r="K71" i="1"/>
  <c r="N71" i="1"/>
  <c r="J71" i="1"/>
  <c r="H71" i="1"/>
  <c r="I71" i="1"/>
  <c r="F71" i="1"/>
  <c r="G71" i="1"/>
  <c r="D71" i="1"/>
  <c r="E71" i="1"/>
  <c r="O71" i="1"/>
  <c r="C71" i="1"/>
  <c r="K67" i="1"/>
  <c r="N67" i="1"/>
  <c r="J67" i="1"/>
  <c r="H67" i="1"/>
  <c r="I67" i="1"/>
  <c r="F67" i="1"/>
  <c r="D67" i="1"/>
  <c r="O67" i="1"/>
  <c r="G67" i="1"/>
  <c r="E67" i="1"/>
  <c r="C67" i="1"/>
  <c r="K63" i="1"/>
  <c r="N63" i="1"/>
  <c r="J63" i="1"/>
  <c r="I63" i="1"/>
  <c r="F63" i="1"/>
  <c r="G63" i="1"/>
  <c r="D63" i="1"/>
  <c r="H63" i="1"/>
  <c r="O63" i="1"/>
  <c r="E63" i="1"/>
  <c r="C63" i="1"/>
  <c r="K59" i="1"/>
  <c r="N59" i="1"/>
  <c r="J59" i="1"/>
  <c r="H59" i="1"/>
  <c r="F59" i="1"/>
  <c r="O59" i="1"/>
  <c r="D59" i="1"/>
  <c r="I59" i="1"/>
  <c r="G59" i="1"/>
  <c r="E59" i="1"/>
  <c r="C59" i="1"/>
  <c r="K55" i="1"/>
  <c r="N55" i="1"/>
  <c r="J55" i="1"/>
  <c r="H55" i="1"/>
  <c r="I55" i="1"/>
  <c r="F55" i="1"/>
  <c r="G55" i="1"/>
  <c r="D55" i="1"/>
  <c r="E55" i="1"/>
  <c r="O55" i="1"/>
  <c r="C55" i="1"/>
  <c r="K51" i="1"/>
  <c r="N51" i="1"/>
  <c r="J51" i="1"/>
  <c r="H51" i="1"/>
  <c r="I51" i="1"/>
  <c r="F51" i="1"/>
  <c r="D51" i="1"/>
  <c r="O51" i="1"/>
  <c r="G51" i="1"/>
  <c r="E51" i="1"/>
  <c r="C51" i="1"/>
  <c r="K47" i="1"/>
  <c r="N47" i="1"/>
  <c r="J47" i="1"/>
  <c r="I47" i="1"/>
  <c r="G47" i="1"/>
  <c r="H47" i="1"/>
  <c r="F47" i="1"/>
  <c r="C47" i="1"/>
  <c r="O47" i="1"/>
  <c r="E47" i="1"/>
  <c r="K43" i="1"/>
  <c r="J43" i="1"/>
  <c r="N43" i="1"/>
  <c r="G43" i="1"/>
  <c r="H43" i="1"/>
  <c r="I43" i="1"/>
  <c r="O43" i="1"/>
  <c r="D43" i="1"/>
  <c r="F43" i="1"/>
  <c r="E43" i="1"/>
  <c r="K39" i="1"/>
  <c r="J39" i="1"/>
  <c r="N39" i="1"/>
  <c r="G39" i="1"/>
  <c r="H39" i="1"/>
  <c r="I39" i="1"/>
  <c r="F39" i="1"/>
  <c r="D39" i="1"/>
  <c r="E39" i="1"/>
  <c r="O39" i="1"/>
  <c r="K35" i="1"/>
  <c r="J35" i="1"/>
  <c r="N35" i="1"/>
  <c r="H35" i="1"/>
  <c r="I35" i="1"/>
  <c r="F35" i="1"/>
  <c r="E35" i="1"/>
  <c r="O35" i="1"/>
  <c r="D35" i="1"/>
  <c r="C35" i="1"/>
  <c r="D46" i="1"/>
  <c r="G37" i="1"/>
  <c r="G34" i="1"/>
  <c r="G30" i="1"/>
  <c r="G28" i="1"/>
  <c r="G21" i="1"/>
  <c r="C21" i="1"/>
  <c r="G19" i="1"/>
  <c r="C19" i="1"/>
  <c r="D47" i="1"/>
  <c r="E29" i="1"/>
  <c r="D24" i="1"/>
  <c r="C22" i="1"/>
  <c r="C10" i="1"/>
  <c r="D8" i="1"/>
  <c r="C43" i="1"/>
  <c r="E38" i="1"/>
  <c r="C17" i="1"/>
  <c r="E14" i="1"/>
  <c r="D13" i="1"/>
  <c r="C12" i="1"/>
  <c r="C9" i="1"/>
  <c r="C8" i="1"/>
  <c r="M58" i="1" l="1"/>
  <c r="M90" i="1"/>
  <c r="M24" i="1"/>
  <c r="M73" i="1"/>
  <c r="M105" i="1"/>
  <c r="M46" i="1"/>
  <c r="M44" i="1"/>
  <c r="M56" i="1"/>
  <c r="M88" i="1"/>
  <c r="M16" i="1"/>
  <c r="M38" i="1"/>
  <c r="M74" i="1"/>
  <c r="M41" i="1"/>
  <c r="M57" i="1"/>
  <c r="M89" i="1"/>
  <c r="M8" i="1"/>
  <c r="M17" i="1"/>
  <c r="M21" i="1"/>
  <c r="M25" i="1"/>
  <c r="M27" i="1"/>
  <c r="M106" i="1"/>
  <c r="M12" i="1"/>
  <c r="M43" i="1"/>
  <c r="M11" i="1"/>
  <c r="N4" i="1"/>
  <c r="M18" i="1"/>
  <c r="K4" i="1"/>
  <c r="M36" i="1"/>
  <c r="M72" i="1"/>
  <c r="M104" i="1"/>
  <c r="O4" i="1"/>
  <c r="H4" i="1"/>
  <c r="M6" i="1"/>
  <c r="I4" i="1"/>
  <c r="D4" i="1"/>
  <c r="E4" i="1"/>
  <c r="F4" i="1"/>
  <c r="C4" i="1"/>
  <c r="G4" i="1"/>
  <c r="M51" i="1"/>
  <c r="M67" i="1"/>
  <c r="M83" i="1"/>
  <c r="M91" i="1"/>
  <c r="M99" i="1"/>
  <c r="M23" i="1"/>
  <c r="M10" i="1"/>
  <c r="M14" i="1"/>
  <c r="M35" i="1"/>
  <c r="M55" i="1"/>
  <c r="M59" i="1"/>
  <c r="M71" i="1"/>
  <c r="M75" i="1"/>
  <c r="M87" i="1"/>
  <c r="M103" i="1"/>
  <c r="M31" i="1"/>
  <c r="M32" i="1"/>
  <c r="M40" i="1"/>
  <c r="M48" i="1"/>
  <c r="M64" i="1"/>
  <c r="M80" i="1"/>
  <c r="M96" i="1"/>
  <c r="M45" i="1"/>
  <c r="M49" i="1"/>
  <c r="M65" i="1"/>
  <c r="M81" i="1"/>
  <c r="M97" i="1"/>
  <c r="M29" i="1"/>
  <c r="M20" i="1"/>
  <c r="M34" i="1"/>
  <c r="M42" i="1"/>
  <c r="M50" i="1"/>
  <c r="M66" i="1"/>
  <c r="M82" i="1"/>
  <c r="M30" i="1"/>
  <c r="M9" i="1"/>
  <c r="M13" i="1"/>
  <c r="M39" i="1"/>
  <c r="M22" i="1"/>
  <c r="M60" i="1"/>
  <c r="M76" i="1"/>
  <c r="M92" i="1"/>
  <c r="M7" i="1"/>
  <c r="M19" i="1"/>
  <c r="M37" i="1"/>
  <c r="M61" i="1"/>
  <c r="M77" i="1"/>
  <c r="M93" i="1"/>
  <c r="M62" i="1"/>
  <c r="M78" i="1"/>
  <c r="M94" i="1"/>
  <c r="M98" i="1"/>
  <c r="M47" i="1"/>
  <c r="M63" i="1"/>
  <c r="M79" i="1"/>
  <c r="M95" i="1"/>
  <c r="M26" i="1"/>
  <c r="M52" i="1"/>
  <c r="M68" i="1"/>
  <c r="M84" i="1"/>
  <c r="M100" i="1"/>
  <c r="M28" i="1"/>
  <c r="M15" i="1"/>
  <c r="M33" i="1"/>
  <c r="M53" i="1"/>
  <c r="M69" i="1"/>
  <c r="M85" i="1"/>
  <c r="M101" i="1"/>
  <c r="M54" i="1"/>
  <c r="M70" i="1"/>
  <c r="M86" i="1"/>
  <c r="M102" i="1"/>
  <c r="J4" i="1"/>
  <c r="M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60ECA7-7BF1-4842-9517-127258FC8F40}" keepAlive="1" name="Query - Items" description="Connection to the 'Items' query in the workbook." type="5" refreshedVersion="6" background="1" saveData="1">
    <dbPr connection="Provider=Microsoft.Mashup.OleDb.1;Data Source=$Workbook$;Location=Items;Extended Properties=&quot;&quot;" command="SELECT * FROM [Items]"/>
  </connection>
  <connection id="2" xr16:uid="{C2E5A457-0E7A-4AFB-9895-3727B7128DD0}" keepAlive="1" name="Query - ItemTypes" description="Connection to the 'ItemTypes' query in the workbook." type="5" refreshedVersion="6" background="1" saveData="1">
    <dbPr connection="Provider=Microsoft.Mashup.OleDb.1;Data Source=$Workbook$;Location=ItemTypes;Extended Properties=&quot;&quot;" command="SELECT * FROM [ItemTypes]"/>
  </connection>
  <connection id="3" xr16:uid="{00000000-0015-0000-FFFF-FFFF00000000}" keepAlive="1" name="Query - Orders" description="Connection to the 'Orders' query in the workbook." type="5" refreshedVersion="6" background="1" saveData="1">
    <dbPr connection="Provider=Microsoft.Mashup.OleDb.1;Data Source=$Workbook$;Location=Orders;Extended Properties=&quot;&quot;" command="SELECT * FROM [Orders]"/>
  </connection>
  <connection id="4" xr16:uid="{D96E1C7B-5E46-48E4-8C7D-14233FD72A3A}" keepAlive="1" name="Query - OrderStatus" description="Connection to the 'OrderStatus' query in the workbook." type="5" refreshedVersion="6" background="1" saveData="1">
    <dbPr connection="Provider=Microsoft.Mashup.OleDb.1;Data Source=$Workbook$;Location=OrderStatus;Extended Properties=&quot;&quot;" command="SELECT * FROM [OrderStatus]"/>
  </connection>
  <connection id="5" xr16:uid="{0CA96D14-34B2-454E-9CCF-D004DF13C26F}" keepAlive="1" name="Query - RefundPaymentMethod" description="Connection to the 'RefundPaymentMethod' query in the workbook." type="5" refreshedVersion="6" background="1" saveData="1">
    <dbPr connection="Provider=Microsoft.Mashup.OleDb.1;Data Source=$Workbook$;Location=RefundPaymentMethod;Extended Properties=&quot;&quot;" command="SELECT * FROM [RefundPaymentMethod]"/>
  </connection>
  <connection id="6" xr16:uid="{00000000-0015-0000-FFFF-FFFF01000000}" keepAlive="1" name="Query - Refunds" description="Connection to the 'Refunds' query in the workbook." type="5" refreshedVersion="6" background="1" saveData="1">
    <dbPr connection="Provider=Microsoft.Mashup.OleDb.1;Data Source=$Workbook$;Location=Refunds;Extended Properties=&quot;&quot;" command="SELECT * FROM [Refunds]"/>
  </connection>
  <connection id="7" xr16:uid="{E10240EE-5055-4926-B58F-3E43271B3B86}" keepAlive="1" name="Query - RefundType" description="Connection to the 'RefundType' query in the workbook." type="5" refreshedVersion="6" background="1" saveData="1">
    <dbPr connection="Provider=Microsoft.Mashup.OleDb.1;Data Source=$Workbook$;Location=RefundType;Extended Properties=&quot;&quot;" command="SELECT * FROM [RefundType]"/>
  </connection>
</connections>
</file>

<file path=xl/sharedStrings.xml><?xml version="1.0" encoding="utf-8"?>
<sst xmlns="http://schemas.openxmlformats.org/spreadsheetml/2006/main" count="9216" uniqueCount="436">
  <si>
    <t>OrderID</t>
  </si>
  <si>
    <t>LocationID</t>
  </si>
  <si>
    <t>OrderNumber</t>
  </si>
  <si>
    <t>StatusID</t>
  </si>
  <si>
    <t>DatePaid</t>
  </si>
  <si>
    <t>PrePaid</t>
  </si>
  <si>
    <t>Tax</t>
  </si>
  <si>
    <t>2015-05-09</t>
  </si>
  <si>
    <t>2015-04-21</t>
  </si>
  <si>
    <t>2015-05-11</t>
  </si>
  <si>
    <t>2015-05-15</t>
  </si>
  <si>
    <t>2015-06-17</t>
  </si>
  <si>
    <t>2015-04-30</t>
  </si>
  <si>
    <t>2015-05-01</t>
  </si>
  <si>
    <t>2015-04-27</t>
  </si>
  <si>
    <t>2015-04-17</t>
  </si>
  <si>
    <t>2015-05-04</t>
  </si>
  <si>
    <t>2015-05-24</t>
  </si>
  <si>
    <t>2015-05-12</t>
  </si>
  <si>
    <t>2015-05-03</t>
  </si>
  <si>
    <t>2015-05-05</t>
  </si>
  <si>
    <t>2015-05-08</t>
  </si>
  <si>
    <t>2015-05-02</t>
  </si>
  <si>
    <t>2015-04-29</t>
  </si>
  <si>
    <t>2015-05-23</t>
  </si>
  <si>
    <t>2015-05-27</t>
  </si>
  <si>
    <t>2015-05-10</t>
  </si>
  <si>
    <t>2015-04-28</t>
  </si>
  <si>
    <t>2015-05-07</t>
  </si>
  <si>
    <t>2015-05-30</t>
  </si>
  <si>
    <t>2015-05-22</t>
  </si>
  <si>
    <t>2015-06-14</t>
  </si>
  <si>
    <t>2015-06-01</t>
  </si>
  <si>
    <t>2015-05-06</t>
  </si>
  <si>
    <t>2015-05-13</t>
  </si>
  <si>
    <t>None</t>
  </si>
  <si>
    <t>2015-05-16</t>
  </si>
  <si>
    <t>2015-05-29</t>
  </si>
  <si>
    <t>2015-05-14</t>
  </si>
  <si>
    <t>2015-06-13</t>
  </si>
  <si>
    <t>OrderItemID</t>
  </si>
  <si>
    <t>Type</t>
  </si>
  <si>
    <t>Amount</t>
  </si>
  <si>
    <t>PaymentMethod</t>
  </si>
  <si>
    <t>DateCreated</t>
  </si>
  <si>
    <t>TotalTax</t>
  </si>
  <si>
    <t>Orders</t>
  </si>
  <si>
    <t>Date</t>
  </si>
  <si>
    <t>Services</t>
  </si>
  <si>
    <t>IsService</t>
  </si>
  <si>
    <t>EmployeeName</t>
  </si>
  <si>
    <t>DisplayName</t>
  </si>
  <si>
    <t>FinalPrice</t>
  </si>
  <si>
    <t>OriginalTagPrice</t>
  </si>
  <si>
    <t>Quantity</t>
  </si>
  <si>
    <t>M-3Leslie Salgado</t>
  </si>
  <si>
    <t>N-Deb Lucero</t>
  </si>
  <si>
    <t>Ella Rita</t>
  </si>
  <si>
    <t>B,MU,N-Venessa  Casanova</t>
  </si>
  <si>
    <t>There's Something About Mary</t>
  </si>
  <si>
    <t>N,B-Denise Daffin</t>
  </si>
  <si>
    <t>Angry Orchard Complimentary</t>
  </si>
  <si>
    <t>Pretty In Pink Martini</t>
  </si>
  <si>
    <t>B-Kayla Olivarez-Roussa</t>
  </si>
  <si>
    <t>Mychelle Aberham</t>
  </si>
  <si>
    <t>E-Heather  Hughes</t>
  </si>
  <si>
    <t>M5-Anthony  Smith</t>
  </si>
  <si>
    <t>Unsweetened Tea Complimentary</t>
  </si>
  <si>
    <t>N-Jin You</t>
  </si>
  <si>
    <t>Pinot Grigio Complimentary</t>
  </si>
  <si>
    <t>M4-Elizabeth Santander</t>
  </si>
  <si>
    <t>M4-Amanda  Bell</t>
  </si>
  <si>
    <t>N-Tera Pagador</t>
  </si>
  <si>
    <t>Coffee Complimentary</t>
  </si>
  <si>
    <t>Mad Housewife Chardonnay Complimentary</t>
  </si>
  <si>
    <t>James Smith</t>
  </si>
  <si>
    <t>Mad Housewife Chardonnay Half</t>
  </si>
  <si>
    <t>Lemonade Complimentary</t>
  </si>
  <si>
    <t>Chips</t>
  </si>
  <si>
    <t>E-Megan Elio</t>
  </si>
  <si>
    <t>Snacks</t>
  </si>
  <si>
    <t>Ormedic Eye Lift Gel (0.5 fl oz, Green)</t>
  </si>
  <si>
    <t>Champagne Complimentary</t>
  </si>
  <si>
    <t>Jessica Scales</t>
  </si>
  <si>
    <t>Champagne Full</t>
  </si>
  <si>
    <t>Pinot Grigio Half</t>
  </si>
  <si>
    <t>Devon Thomas</t>
  </si>
  <si>
    <t>Pinot Grigio Full</t>
  </si>
  <si>
    <t>Little Miss Bubbles and Bliss Complimentary</t>
  </si>
  <si>
    <t>N-Salena Aguon</t>
  </si>
  <si>
    <t>Kenwood Yalup Cabernet Complimentary</t>
  </si>
  <si>
    <t>Strawberry Unicorn</t>
  </si>
  <si>
    <t>E-Diane Munro</t>
  </si>
  <si>
    <t>E-Ashley Blanton</t>
  </si>
  <si>
    <t>Bubbles and Bliss Complimentary</t>
  </si>
  <si>
    <t>N-Crystal Bui</t>
  </si>
  <si>
    <t>Ashley Blanton</t>
  </si>
  <si>
    <t>Mimosa Complimentary</t>
  </si>
  <si>
    <t>Mimosa Full</t>
  </si>
  <si>
    <t>Moscato Complimentary</t>
  </si>
  <si>
    <t>Moscato Half</t>
  </si>
  <si>
    <t>Moscato Full</t>
  </si>
  <si>
    <t>Promiscuous Half</t>
  </si>
  <si>
    <t>Promiscuous Complimentary</t>
  </si>
  <si>
    <t>Shain Haskins</t>
  </si>
  <si>
    <t>Promiscuous Full</t>
  </si>
  <si>
    <t>Blonde Angel Treatment (8.4 fl oz, Light Purple)</t>
  </si>
  <si>
    <t>BLONDE Angel Wash (8.4 fl oz, Light Plum)</t>
  </si>
  <si>
    <t>Cappuccino - Complimentary</t>
  </si>
  <si>
    <t>Syrup - Complimentary</t>
  </si>
  <si>
    <t>Latte - Complimentary</t>
  </si>
  <si>
    <t>Sparkling Water Complimentary</t>
  </si>
  <si>
    <t>Green Tea Complimentary</t>
  </si>
  <si>
    <t>N-Ashlee Romero</t>
  </si>
  <si>
    <t>Bliss on the Beach</t>
  </si>
  <si>
    <t>Fresh Hair (8.45 fl oz, Cream)</t>
  </si>
  <si>
    <t>Fresh Hair Mini (1.9 fl oz, Taupe)</t>
  </si>
  <si>
    <t>Session Spray Mini (3 fl oz, Gold)</t>
  </si>
  <si>
    <t>Hydrate me rinse mini</t>
  </si>
  <si>
    <t>Hydrate Me Wash Mini (1.4 fl oz, Shiny Purple)</t>
  </si>
  <si>
    <t>Amanda Bunker</t>
  </si>
  <si>
    <t>Ormedic Bio-Peptide Creme (2 fl oz, Green)</t>
  </si>
  <si>
    <t>Bow Bracelet</t>
  </si>
  <si>
    <t>Gingerale Complimentary</t>
  </si>
  <si>
    <t>White Canyon Wind Half</t>
  </si>
  <si>
    <t xml:space="preserve"> </t>
  </si>
  <si>
    <t>Headband</t>
  </si>
  <si>
    <t>Cabernet Half</t>
  </si>
  <si>
    <t>Cabernet Complimentary</t>
  </si>
  <si>
    <t>Coke</t>
  </si>
  <si>
    <t>White Canyon Wind Complimentary</t>
  </si>
  <si>
    <t>Session Spray (10 fl oz, Gold)</t>
  </si>
  <si>
    <t>Cucumber Heel Therapy</t>
  </si>
  <si>
    <t>Parducci Pinot Noir Complimentary</t>
  </si>
  <si>
    <t>Plumping Rinse MINI</t>
  </si>
  <si>
    <t>Angel WASH (8.4 fl oz, Light Pink)</t>
  </si>
  <si>
    <t>Angel RINSE (8.4 fl oz, Dark Pink)</t>
  </si>
  <si>
    <t>Ageless Anti-Aging Serum with SCT (1.7 fl oz, Silver)</t>
  </si>
  <si>
    <t>Mimosa Half</t>
  </si>
  <si>
    <t>Wish Handcreme</t>
  </si>
  <si>
    <t>Green Tea</t>
  </si>
  <si>
    <t>Mad Housewife Chardonnay Full</t>
  </si>
  <si>
    <t>Cabernet Full</t>
  </si>
  <si>
    <t>Quadrant Red Blend Complimentary</t>
  </si>
  <si>
    <t>Quadrant Red Blend Full</t>
  </si>
  <si>
    <t>Blonde Moment</t>
  </si>
  <si>
    <t>Body Builder Mini (1.7 fl oz, Light Pink)</t>
  </si>
  <si>
    <t>plumping wash mini</t>
  </si>
  <si>
    <t>Sparkling Water</t>
  </si>
  <si>
    <t>ILuma Cleanser (4 oz)</t>
  </si>
  <si>
    <t>$50 Member Room Rental</t>
  </si>
  <si>
    <t>Breathe Handcreme</t>
  </si>
  <si>
    <t>Latte</t>
  </si>
  <si>
    <t>Body Builder (12 fl oz, Light Pink)</t>
  </si>
  <si>
    <t>Shimmer Shine (3.4 fl oz, Clear bottle/yellow top)</t>
  </si>
  <si>
    <t>Smooth Again</t>
  </si>
  <si>
    <t>Damage Manager (5.1 fl oz, Light Teal)</t>
  </si>
  <si>
    <t>Hydrate Me RINSE (8.4 fl oz, Dark Purple)</t>
  </si>
  <si>
    <t>Hydrate Me WASH (8.4 fl oz, Plum)</t>
  </si>
  <si>
    <t>Young Again Oil Treatment</t>
  </si>
  <si>
    <t>Sierra Nevada Pale Ale</t>
  </si>
  <si>
    <t>Petite Wallet</t>
  </si>
  <si>
    <t>Clear Cell Gel Cleanser (6 fl oz, Blue)</t>
  </si>
  <si>
    <t>Ormedic Lip Enhancement Complex (0.25 fl oz, Geen)</t>
  </si>
  <si>
    <t>Lemon Tea</t>
  </si>
  <si>
    <t>Bubbles and Bliss Half</t>
  </si>
  <si>
    <t>Bubbles and Bliss Full</t>
  </si>
  <si>
    <t>Cappuccino</t>
  </si>
  <si>
    <t>Coffee</t>
  </si>
  <si>
    <t>The MAX Serum (1 fl oz, Platinum)</t>
  </si>
  <si>
    <t>CO Kolsch</t>
  </si>
  <si>
    <t>TotalFinalPrice</t>
  </si>
  <si>
    <t>TotalOriginalPrice</t>
  </si>
  <si>
    <t>Products</t>
  </si>
  <si>
    <t>Gift Cards</t>
  </si>
  <si>
    <t>Cancel Fee</t>
  </si>
  <si>
    <t>Membership</t>
  </si>
  <si>
    <t>Adjustment</t>
  </si>
  <si>
    <t>Gross Sales</t>
  </si>
  <si>
    <t>Refund</t>
  </si>
  <si>
    <t>Refund by GC</t>
  </si>
  <si>
    <t>Net Sales</t>
  </si>
  <si>
    <t>Tips</t>
  </si>
  <si>
    <t>Totals:</t>
  </si>
  <si>
    <t>2015-05-18</t>
  </si>
  <si>
    <t>2015-05-26</t>
  </si>
  <si>
    <t>2015-06-02</t>
  </si>
  <si>
    <t>2015-07-03</t>
  </si>
  <si>
    <t>2015-06-06</t>
  </si>
  <si>
    <t>2015-05-19</t>
  </si>
  <si>
    <t>2015-06-10</t>
  </si>
  <si>
    <t>2015-05-17</t>
  </si>
  <si>
    <t>2015-05-31</t>
  </si>
  <si>
    <t>2015-06-24</t>
  </si>
  <si>
    <t>2015-07-11</t>
  </si>
  <si>
    <t>2015-05-20</t>
  </si>
  <si>
    <t>2015-06-05</t>
  </si>
  <si>
    <t>2015-05-21</t>
  </si>
  <si>
    <t>2015-05-25</t>
  </si>
  <si>
    <t>2015-05-28</t>
  </si>
  <si>
    <t>2015-06-18</t>
  </si>
  <si>
    <t>2015-06-07</t>
  </si>
  <si>
    <t>2015-06-09</t>
  </si>
  <si>
    <t>2015-06-03</t>
  </si>
  <si>
    <t>2015-06-04</t>
  </si>
  <si>
    <t>2015-06-23</t>
  </si>
  <si>
    <t>2015-06-22</t>
  </si>
  <si>
    <t>2015-07-01</t>
  </si>
  <si>
    <t>2015-07-02</t>
  </si>
  <si>
    <t>2015-09-11</t>
  </si>
  <si>
    <t>2015-06-08</t>
  </si>
  <si>
    <t>2015-06-16</t>
  </si>
  <si>
    <t>2015-06-12</t>
  </si>
  <si>
    <t>2015-07-10</t>
  </si>
  <si>
    <t>2015-06-15</t>
  </si>
  <si>
    <t>2015-06-27</t>
  </si>
  <si>
    <t>2015-06-19</t>
  </si>
  <si>
    <t>2015-06-26</t>
  </si>
  <si>
    <t>2015-06-11</t>
  </si>
  <si>
    <t>Prevention Moisturizer SPF 30 (3.2 fl oz, Yellow)</t>
  </si>
  <si>
    <t>Boylan Soda</t>
  </si>
  <si>
    <t>Nail Tek Hydration Therapy Level 3 (0.5 fl oz)</t>
  </si>
  <si>
    <t>Granola Bar</t>
  </si>
  <si>
    <t>Hair Resort Mini (1.4 fl oz, Taupe)</t>
  </si>
  <si>
    <t>Prevention MATTE Moistrizer SPF 32  (3.2 fl oz, Yellow)</t>
  </si>
  <si>
    <t>Vital C Anti-Aging Serum (1.7 fl oz, Orange)</t>
  </si>
  <si>
    <t>Bath Bomb</t>
  </si>
  <si>
    <t>The MAX Eye Creme (0.5 fl oz, Platinum)</t>
  </si>
  <si>
    <t>Prevention Moisturizer SPF 50 (3.2 fl oz, Yellow)</t>
  </si>
  <si>
    <t>Hot Chocolate Complimentary</t>
  </si>
  <si>
    <t>Water Complimentary</t>
  </si>
  <si>
    <t>Maxi Wash (8.4 fl oz, Army Green)</t>
  </si>
  <si>
    <t>Pink Mimosa Complimentary</t>
  </si>
  <si>
    <t>Unsweetened Tea</t>
  </si>
  <si>
    <t>Solar Oil</t>
  </si>
  <si>
    <t>Quadrant Red Blend Half</t>
  </si>
  <si>
    <t>Ormedic Facial Cleanser (6 fl oz, Green)</t>
  </si>
  <si>
    <t>Relax Perfume</t>
  </si>
  <si>
    <t>Little Miss Bubbles and Bliss</t>
  </si>
  <si>
    <t>ILuma LIGHTENING Serum</t>
  </si>
  <si>
    <t>M-Debra Lyons</t>
  </si>
  <si>
    <t>Parducci Pinot Noir Half</t>
  </si>
  <si>
    <t>OJ Complimentary</t>
  </si>
  <si>
    <t>Clear Cell  Masque (2 fl oz, Blue)</t>
  </si>
  <si>
    <t>Diet Coke</t>
  </si>
  <si>
    <t>White Canyon Wind Full</t>
  </si>
  <si>
    <t>Wine Bottle (any kind)</t>
  </si>
  <si>
    <t>Comb Combo 2</t>
  </si>
  <si>
    <t>Prevention TINTED Moisturizer SPF 30+ (3.2 fl oz, Yellow)</t>
  </si>
  <si>
    <t>Scarf (assorted) (assorted)</t>
  </si>
  <si>
    <t>N-Jordan Biggs</t>
  </si>
  <si>
    <t>Calm Handcreme</t>
  </si>
  <si>
    <t>Sunshine Wheat Complimentary</t>
  </si>
  <si>
    <t>Corona Light</t>
  </si>
  <si>
    <t>Cold Brew Coffee</t>
  </si>
  <si>
    <t>Sierra Nevada Complimentary</t>
  </si>
  <si>
    <t>In Love Perfume Mini (0.13 oz)</t>
  </si>
  <si>
    <t>Syrup</t>
  </si>
  <si>
    <t>Maddi Hull</t>
  </si>
  <si>
    <t>Champagne Half</t>
  </si>
  <si>
    <t>White Jewel Headband</t>
  </si>
  <si>
    <t>Calm Bubble Bath</t>
  </si>
  <si>
    <t>Bracelet $10</t>
  </si>
  <si>
    <t>MU-Shain Haskins</t>
  </si>
  <si>
    <t>B-Amanda Garcia</t>
  </si>
  <si>
    <t>Vital C Eye Recovery Gel (0.5 fl oz, Orange)</t>
  </si>
  <si>
    <t>Parducci Pinot Noir Full</t>
  </si>
  <si>
    <t>Single Shot</t>
  </si>
  <si>
    <t>Key Chains</t>
  </si>
  <si>
    <t>Pink Mimosa Half</t>
  </si>
  <si>
    <t>Breathe Handcreme Mini</t>
  </si>
  <si>
    <t>Breathe Perfume Mini (0.13 oz)</t>
  </si>
  <si>
    <t>Ageless Facial Cleanser (6 fl oz, Silver)</t>
  </si>
  <si>
    <t>Cocoa Loco</t>
  </si>
  <si>
    <t>Boylan Soda complimentary</t>
  </si>
  <si>
    <t>Make Me Blush</t>
  </si>
  <si>
    <t>Watch</t>
  </si>
  <si>
    <t>Open Item</t>
  </si>
  <si>
    <t>In Love Perfume</t>
  </si>
  <si>
    <t>Vital C Facial Cleanser (6 fl oz, Orange)</t>
  </si>
  <si>
    <t>Relax Hand Creme Mini</t>
  </si>
  <si>
    <t>N-Vicki Gesford</t>
  </si>
  <si>
    <t>Melissa McGeorg</t>
  </si>
  <si>
    <t>Nail Tek Hydration Therapy Level 2 (0.5 fl oz)</t>
  </si>
  <si>
    <t>Wish Perfume</t>
  </si>
  <si>
    <t>Untangled</t>
  </si>
  <si>
    <t>ILuma BLEACHING Serum (1 oz)</t>
  </si>
  <si>
    <t xml:space="preserve">Nails 2 </t>
  </si>
  <si>
    <t>Knight Rider</t>
  </si>
  <si>
    <t>Hair Resort Spray (5.1 fl oz, spray)</t>
  </si>
  <si>
    <t>Solar Oil (3.7 ml, clear, with black top)</t>
  </si>
  <si>
    <t>Corona Light Complimentary</t>
  </si>
  <si>
    <t>N,B-Averi Trevino</t>
  </si>
  <si>
    <t>Kenwood Yalup Cabernet Full</t>
  </si>
  <si>
    <t>Anti-Humidity Bamboo Hair Spray</t>
  </si>
  <si>
    <t>Ageless Hyaluronic Filler (1 fl oz, Silver)</t>
  </si>
  <si>
    <t>Body Mass</t>
  </si>
  <si>
    <t>Hair Tie Pack</t>
  </si>
  <si>
    <t>In Love Handcreme</t>
  </si>
  <si>
    <t>In Love Shower Gel</t>
  </si>
  <si>
    <t>ILuma Exfoliating Powder (1.5 fl oz, Purple)</t>
  </si>
  <si>
    <t>Drop It Like Its Hot</t>
  </si>
  <si>
    <t>N-Leslie Salgado</t>
  </si>
  <si>
    <t>Iluma Eye Creme</t>
  </si>
  <si>
    <t>CO Kolsch Complimentary</t>
  </si>
  <si>
    <t>Hair Resort (Cream) (5.1 fl oz, Taupe)</t>
  </si>
  <si>
    <t>Anti Gravity Creme (5.1 fl oz, Light Yellow)</t>
  </si>
  <si>
    <t>Ageless Eye Lift Creme (0.5 fl oz, Silver)</t>
  </si>
  <si>
    <t>N,B-Jasmine Garcia</t>
  </si>
  <si>
    <t>N-Choua Vang</t>
  </si>
  <si>
    <t>Maxi Wash Mini (1.4 fl oz, Army Green)</t>
  </si>
  <si>
    <t>Peach Frusion Moscato Full</t>
  </si>
  <si>
    <t>Calm Perfume</t>
  </si>
  <si>
    <t>OJ</t>
  </si>
  <si>
    <t>Pink Mimosa Full</t>
  </si>
  <si>
    <t>Relax Handcreme</t>
  </si>
  <si>
    <t>GC/Cards</t>
  </si>
  <si>
    <t>Series</t>
  </si>
  <si>
    <t>Cncl Fee</t>
  </si>
  <si>
    <t>Service Charge</t>
  </si>
  <si>
    <t xml:space="preserve">Tax </t>
  </si>
  <si>
    <t>Tax Refunds</t>
  </si>
  <si>
    <t>Tip Amount</t>
  </si>
  <si>
    <t>Net Sales + Tax</t>
  </si>
  <si>
    <t>Total</t>
  </si>
  <si>
    <t>Calc. Totals</t>
  </si>
  <si>
    <t>Known Totals</t>
  </si>
  <si>
    <t>Items</t>
  </si>
  <si>
    <t>Gift Certificate</t>
  </si>
  <si>
    <t>Cash</t>
  </si>
  <si>
    <t>2015-06-20</t>
  </si>
  <si>
    <t>2015-07-05</t>
  </si>
  <si>
    <t>2015-06-21</t>
  </si>
  <si>
    <t>2015-06-25</t>
  </si>
  <si>
    <t>2015-07-16</t>
  </si>
  <si>
    <t>2015-06-30</t>
  </si>
  <si>
    <t>2015-08-20</t>
  </si>
  <si>
    <t>2015-06-29</t>
  </si>
  <si>
    <t>2015-07-07</t>
  </si>
  <si>
    <t>2015-07-18</t>
  </si>
  <si>
    <t>2015-07-15</t>
  </si>
  <si>
    <t>2015-08-02</t>
  </si>
  <si>
    <t>2015-07-17</t>
  </si>
  <si>
    <t>2015-07-06</t>
  </si>
  <si>
    <t>2015-07-31</t>
  </si>
  <si>
    <t>2015-07-08</t>
  </si>
  <si>
    <t>2015-08-14</t>
  </si>
  <si>
    <t>2015-07-26</t>
  </si>
  <si>
    <t>2015-07-13</t>
  </si>
  <si>
    <t>2015-08-11</t>
  </si>
  <si>
    <t>2015-07-14</t>
  </si>
  <si>
    <t>2015-07-21</t>
  </si>
  <si>
    <t>2015-07-09</t>
  </si>
  <si>
    <t>2015-07-23</t>
  </si>
  <si>
    <t>2015-07-24</t>
  </si>
  <si>
    <t>2015-07-22</t>
  </si>
  <si>
    <t>2015-07-28</t>
  </si>
  <si>
    <t>2015-06-28</t>
  </si>
  <si>
    <t>2015-07-29</t>
  </si>
  <si>
    <t>2015-07-12</t>
  </si>
  <si>
    <t>2015-08-29</t>
  </si>
  <si>
    <t>2015-08-31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</si>
  <si>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</si>
  <si>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</si>
  <si>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</si>
  <si>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</si>
  <si>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</si>
  <si>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</si>
  <si>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</si>
  <si>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</si>
  <si>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</si>
  <si>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</si>
  <si>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</si>
  <si>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</si>
  <si>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</si>
  <si>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</si>
  <si>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</si>
  <si>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</si>
  <si>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2015-04-18</t>
  </si>
  <si>
    <t>2015-04-19</t>
  </si>
  <si>
    <t>2015-04-20</t>
  </si>
  <si>
    <t>2015-04-22</t>
  </si>
  <si>
    <t>2015-04-23</t>
  </si>
  <si>
    <t>2015-04-24</t>
  </si>
  <si>
    <t>2015-04-25</t>
  </si>
  <si>
    <t>2015-04-26</t>
  </si>
  <si>
    <t>Membership Initiations</t>
  </si>
  <si>
    <t>2015-07-04</t>
  </si>
  <si>
    <t>2015-07-19</t>
  </si>
  <si>
    <t>2015-07-20</t>
  </si>
  <si>
    <t>2015-07-25</t>
  </si>
  <si>
    <t>2015-07-27</t>
  </si>
  <si>
    <t>2015-07-30</t>
  </si>
  <si>
    <t>2015-08-15</t>
  </si>
  <si>
    <t>2015-08-04</t>
  </si>
  <si>
    <t>2015-08-01</t>
  </si>
  <si>
    <t>2015-08-13</t>
  </si>
  <si>
    <t>2015-08-19</t>
  </si>
  <si>
    <t>2015-08-08</t>
  </si>
  <si>
    <t>2015-08-03</t>
  </si>
  <si>
    <t>2015-08-05</t>
  </si>
  <si>
    <t>2015-08-06</t>
  </si>
  <si>
    <t>2015-08-07</t>
  </si>
  <si>
    <t>2015-08-12</t>
  </si>
  <si>
    <t>2015-08-26</t>
  </si>
  <si>
    <t>2015-08-09</t>
  </si>
  <si>
    <t>2015-08-23</t>
  </si>
  <si>
    <t>2015-08-16</t>
  </si>
  <si>
    <t>2015-08-22</t>
  </si>
  <si>
    <t>2015-08-18</t>
  </si>
  <si>
    <t>2015-08-10</t>
  </si>
  <si>
    <t>Total Final + Tax</t>
  </si>
  <si>
    <t>2015-08-17</t>
  </si>
  <si>
    <t>2015-08-21</t>
  </si>
  <si>
    <t>2015-08-24</t>
  </si>
  <si>
    <t>2015-08-25</t>
  </si>
  <si>
    <t>2015-08-27</t>
  </si>
  <si>
    <t>2015-08-28</t>
  </si>
  <si>
    <t>2015-08-30</t>
  </si>
  <si>
    <t>Treatment</t>
  </si>
  <si>
    <t>ProductVariant</t>
  </si>
  <si>
    <t>GiftCertificate</t>
  </si>
  <si>
    <t>Treatment Add-On</t>
  </si>
  <si>
    <t>Appointment Cancellation</t>
  </si>
  <si>
    <t>Employee Tip</t>
  </si>
  <si>
    <t>Membership Initiation</t>
  </si>
  <si>
    <t>Membership Fee</t>
  </si>
  <si>
    <t>GiftCardRefill</t>
  </si>
  <si>
    <t>Package Add-On</t>
  </si>
  <si>
    <t>Open</t>
  </si>
  <si>
    <t>Closed</t>
  </si>
  <si>
    <t>Voided</t>
  </si>
  <si>
    <t>Credit Card</t>
  </si>
  <si>
    <t>Name</t>
  </si>
  <si>
    <t>ID</t>
  </si>
  <si>
    <t>Order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</si>
</sst>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1" applyFont="1"/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0" fontId="2" fillId="0" borderId="0" xfId="0" applyFont="1"/>
    <xf numFmtId="44" fontId="2" fillId="0" borderId="0" xfId="1" applyFont="1"/>
    <xf numFmtId="1" fontId="2" fillId="0" borderId="0" xfId="1" applyNumberFormat="1" applyFont="1"/>
    <xf numFmtId="44" fontId="0" fillId="0" borderId="0" xfId="0" applyNumberFormat="1"/>
    <xf numFmtId="0" fontId="0" fillId="0" borderId="0" xfId="0" applyFont="1"/>
    <xf numFmtId="0" fontId="0" fillId="0" borderId="0" xfId="0" applyNumberFormat="1" applyFont="1"/>
    <xf numFmtId="1" fontId="2" fillId="0" borderId="0" xfId="0" applyNumberFormat="1" applyFont="1"/>
    <xf numFmtId="0" fontId="4" fillId="0" borderId="0" xfId="0" applyFont="1"/>
    <xf numFmtId="1" fontId="0" fillId="0" borderId="0" xfId="1" applyNumberFormat="1" applyFont="1"/>
    <xf numFmtId="0" fontId="2" fillId="0" borderId="0" xfId="1" applyNumberFormat="1" applyFont="1"/>
    <xf numFmtId="44" fontId="6" fillId="0" borderId="0" xfId="1" applyFont="1"/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FD2A9E56-FAD5-4F2F-BA94-7C4F185C79ED}" autoFormatId="16" applyNumberFormats="0" applyBorderFormats="0" applyFontFormats="0" applyPatternFormats="0" applyAlignmentFormats="0" applyWidthHeightFormats="0">
  <queryTableRefresh nextId="6">
    <queryTableFields count="2">
      <queryTableField id="4" name="ID" tableColumnId="1"/>
      <queryTableField id="5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387BCE0F-76CA-4169-88B3-C851705CDABC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4" name="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0DDCE579-CCD9-42A2-9C91-521857CD9DB1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4" name="Nam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75400D90-BC5C-4079-A502-4B1A381BB3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4" name="Nam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OrderID" tableColumnId="1"/>
      <queryTableField id="2" name="OrderItemID" tableColumnId="2"/>
      <queryTableField id="3" name="Amount" tableColumnId="3"/>
      <queryTableField id="4" name="PaymentMethod" tableColumnId="4"/>
      <queryTableField id="5" name="Type" tableColumnId="5"/>
      <queryTableField id="6" name="DateCreated" tableColumnId="6"/>
      <queryTableField id="7" name="TotalTax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1000000}" autoFormatId="16" applyNumberFormats="0" applyBorderFormats="0" applyFontFormats="0" applyPatternFormats="0" applyAlignmentFormats="0" applyWidthHeightFormats="0">
  <queryTableRefresh nextId="8">
    <queryTableFields count="7">
      <queryTableField id="1" name="OrderID" tableColumnId="1"/>
      <queryTableField id="2" name="LocationID" tableColumnId="2"/>
      <queryTableField id="3" name="OrderNumber" tableColumnId="3"/>
      <queryTableField id="4" name="StatusID" tableColumnId="4"/>
      <queryTableField id="5" name="DatePaid" tableColumnId="5"/>
      <queryTableField id="6" name="PrePaid" tableColumnId="6"/>
      <queryTableField id="7" name="Tax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B90AC5-3F90-4628-B930-D1238B0FC187}" autoFormatId="16" applyNumberFormats="0" applyBorderFormats="0" applyFontFormats="0" applyPatternFormats="0" applyAlignmentFormats="0" applyWidthHeightFormats="0">
  <queryTableRefresh nextId="14" unboundColumnsRight="4">
    <queryTableFields count="13">
      <queryTableField id="1" name="OrderID" tableColumnId="1"/>
      <queryTableField id="2" name="OrderItemID" tableColumnId="2"/>
      <queryTableField id="3" name="Type" tableColumnId="3"/>
      <queryTableField id="4" name="IsService" tableColumnId="4"/>
      <queryTableField id="5" name="EmployeeName" tableColumnId="5"/>
      <queryTableField id="6" name="DisplayName" tableColumnId="6"/>
      <queryTableField id="7" name="FinalPrice" tableColumnId="7"/>
      <queryTableField id="8" name="OriginalTagPrice" tableColumnId="8"/>
      <queryTableField id="9" name="Quantity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FE04077-8539-4114-A053-8BB6CEB4D12F}" name="RefundType" displayName="RefundType" ref="A1:B2" tableType="queryTable" totalsRowShown="0">
  <autoFilter ref="A1:B2" xr:uid="{49F6C384-72DB-43DF-901F-B9BB8346639A}"/>
  <tableColumns count="2">
    <tableColumn id="1" xr3:uid="{87974277-5A39-4DE6-A994-96280CFF134A}" uniqueName="1" name="ID" queryTableFieldId="4"/>
    <tableColumn id="2" xr3:uid="{C00429FA-1890-4531-AEDB-D4E82C13C365}" uniqueName="2" name="Name" queryTableFieldId="5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747E154-DC67-46A8-AEF5-8004CDF71F08}" name="RefundPaymentMethod" displayName="RefundPaymentMethod" ref="A1:B4" tableType="queryTable" totalsRowShown="0">
  <autoFilter ref="A1:B4" xr:uid="{73F5F45E-AE8F-493A-9A0D-4F7665E8F8D0}"/>
  <tableColumns count="2">
    <tableColumn id="1" xr3:uid="{ACF98376-6532-4CD0-94A5-D57668FF40D8}" uniqueName="1" name="ID" queryTableFieldId="3"/>
    <tableColumn id="2" xr3:uid="{0E2A5649-22F6-43CD-947F-3673D46CA97D}" uniqueName="2" name="Name" queryTableFieldId="4" dataDxfId="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33C23D-BDE7-4274-B40B-4EBC355BBAD2}" name="OrderStatus" displayName="OrderStatus" ref="A1:B4" tableType="queryTable" totalsRowShown="0">
  <autoFilter ref="A1:B4" xr:uid="{629C88CE-20B1-4E22-9846-88ABEA491C3E}"/>
  <tableColumns count="2">
    <tableColumn id="1" xr3:uid="{6CABBD22-6E0E-4BAB-B6DF-7DC51A914C1F}" uniqueName="1" name="ID" queryTableFieldId="3"/>
    <tableColumn id="2" xr3:uid="{BCFB6C15-02D6-4AA6-9E72-B0E0CAD0AB27}" uniqueName="2" name="Name" queryTableFieldId="4" dataDxfId="6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9C1414-49F1-4532-BE56-53A0C1E2EBA8}" name="ItemTypes" displayName="ItemTypes" ref="A1:B11" tableType="queryTable" totalsRowShown="0">
  <autoFilter ref="A1:B11" xr:uid="{3702D7D1-733B-4CBF-B4BF-F908A973FBF1}"/>
  <tableColumns count="2">
    <tableColumn id="1" xr3:uid="{E7FCC8FA-92DE-4E4C-8A63-BFDBF9B73EDA}" uniqueName="1" name="ID" queryTableFieldId="3"/>
    <tableColumn id="2" xr3:uid="{6F7F2126-87F5-479D-BEE2-E888D87999B7}" uniqueName="2" name="Name" queryTableFieldId="4" dataDxfId="5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Refunds" displayName="Refunds" ref="A1:G7" tableType="queryTable" totalsRowShown="0">
  <autoFilter ref="A1:G7" xr:uid="{00000000-0009-0000-0100-000003000000}"/>
  <tableColumns count="7">
    <tableColumn id="1" xr3:uid="{00000000-0010-0000-0000-000001000000}" uniqueName="1" name="OrderID" queryTableFieldId="1"/>
    <tableColumn id="2" xr3:uid="{00000000-0010-0000-0000-000002000000}" uniqueName="2" name="OrderItemID" queryTableFieldId="2"/>
    <tableColumn id="3" xr3:uid="{00000000-0010-0000-0000-000003000000}" uniqueName="3" name="Amount" queryTableFieldId="3" dataDxfId="58" dataCellStyle="Currency"/>
    <tableColumn id="4" xr3:uid="{00000000-0010-0000-0000-000004000000}" uniqueName="4" name="PaymentMethod" queryTableFieldId="4"/>
    <tableColumn id="5" xr3:uid="{00000000-0010-0000-0000-000005000000}" uniqueName="5" name="Type" queryTableFieldId="5"/>
    <tableColumn id="6" xr3:uid="{00000000-0010-0000-0000-000006000000}" uniqueName="6" name="DateCreated" queryTableFieldId="6" dataDxfId="57"/>
    <tableColumn id="7" xr3:uid="{00000000-0010-0000-0000-000007000000}" uniqueName="7" name="TotalTax" queryTableFieldId="7" dataDxfId="56" dataCellStyle="Currency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Orders" displayName="Orders" ref="A1:G1379" tableType="queryTable" totalsRowShown="0">
  <autoFilter ref="A1:G1379" xr:uid="{00000000-0009-0000-0100-000001000000}"/>
  <tableColumns count="7">
    <tableColumn id="1" xr3:uid="{00000000-0010-0000-0100-000001000000}" uniqueName="1" name="OrderID" queryTableFieldId="1"/>
    <tableColumn id="2" xr3:uid="{00000000-0010-0000-0100-000002000000}" uniqueName="2" name="LocationID" queryTableFieldId="2"/>
    <tableColumn id="3" xr3:uid="{00000000-0010-0000-0100-000003000000}" uniqueName="3" name="OrderNumber" queryTableFieldId="3" dataDxfId="55"/>
    <tableColumn id="4" xr3:uid="{00000000-0010-0000-0100-000004000000}" uniqueName="4" name="StatusID" queryTableFieldId="4"/>
    <tableColumn id="5" xr3:uid="{00000000-0010-0000-0100-000005000000}" uniqueName="5" name="DatePaid" queryTableFieldId="5" dataDxfId="54"/>
    <tableColumn id="6" xr3:uid="{00000000-0010-0000-0100-000006000000}" uniqueName="6" name="PrePaid" queryTableFieldId="6" dataDxfId="53" dataCellStyle="Currency"/>
    <tableColumn id="7" xr3:uid="{00000000-0010-0000-0100-000007000000}" uniqueName="7" name="Tax" queryTableFieldId="7" dataDxfId="52" dataCellStyle="Currency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18E02-23FD-45E3-B054-EEBD25D2D6AD}" name="Items" displayName="Items" ref="A1:M3740" tableType="queryTable" totalsRowShown="0">
  <autoFilter ref="A1:M3740" xr:uid="{7401737C-5D6E-49A8-A092-EC16F3020469}"/>
  <tableColumns count="13">
    <tableColumn id="1" xr3:uid="{55108AFC-5800-4FF4-9759-8FAA4DAEB7A3}" uniqueName="1" name="OrderID" queryTableFieldId="1"/>
    <tableColumn id="2" xr3:uid="{6940C6FC-867E-48AF-B2ED-B092DD93F989}" uniqueName="2" name="OrderItemID" queryTableFieldId="2"/>
    <tableColumn id="3" xr3:uid="{BFBD4498-B2F6-418C-8B58-246762AE93CB}" uniqueName="3" name="Type" queryTableFieldId="3"/>
    <tableColumn id="4" xr3:uid="{BD6758B8-761F-486D-B703-8CDC2469505D}" uniqueName="4" name="IsService" queryTableFieldId="4"/>
    <tableColumn id="5" xr3:uid="{F5390776-D4EC-4A34-AC75-DCE50B59393D}" uniqueName="5" name="EmployeeName" queryTableFieldId="5" dataDxfId="51"/>
    <tableColumn id="6" xr3:uid="{9CB2866B-DA37-4933-BDC0-A29196D723EE}" uniqueName="6" name="DisplayName" queryTableFieldId="6" dataDxfId="50"/>
    <tableColumn id="7" xr3:uid="{33434B59-F553-4351-8CE4-F8F00578A884}" uniqueName="7" name="FinalPrice" queryTableFieldId="7"/>
    <tableColumn id="8" xr3:uid="{F781BB24-003C-4648-A383-49D5A5FF87A5}" uniqueName="8" name="OriginalTagPrice" queryTableFieldId="8"/>
    <tableColumn id="9" xr3:uid="{AE35373F-BADE-4006-95BD-F67535E6BEED}" uniqueName="9" name="Quantity" queryTableFieldId="9"/>
    <tableColumn id="10" xr3:uid="{713FAF40-48C8-4623-A203-82D98398F33A}" uniqueName="10" name="TotalFinalPrice" queryTableFieldId="10" dataDxfId="49">
      <calculatedColumnFormula>(Items[[#This Row],[FinalPrice]]*Items[[#This Row],[Quantity]])</calculatedColumnFormula>
    </tableColumn>
    <tableColumn id="11" xr3:uid="{E3402156-1F2B-41A3-91C6-F70D7C2CF5B1}" uniqueName="11" name="TotalOriginalPrice" queryTableFieldId="11" dataDxfId="48">
      <calculatedColumnFormula>(Items[[#This Row],[OriginalTagPrice]]*Items[[#This Row],[Quantity]])</calculatedColumnFormula>
    </tableColumn>
    <tableColumn id="12" xr3:uid="{E01E03BA-CC6E-412A-B69C-6C07AC0F97F9}" uniqueName="12" name="Adjustment" queryTableFieldId="12" dataDxfId="47">
      <calculatedColumnFormula>(Items[[#This Row],[FinalPrice]]-Items[[#This Row],[OriginalTagPrice]])*Items[[#This Row],[Quantity]]</calculatedColumnFormula>
    </tableColumn>
    <tableColumn id="13" xr3:uid="{9F28038F-5527-4C1D-90A2-3C8BE3450C90}" uniqueName="13" name="Date" queryTableFieldId="13" dataDxfId="46">
      <calculatedColumnFormula>VLOOKUP(Items[[#This Row],[OrderID]],Orders[],5)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6CC5B7-43B7-437A-A909-EFB315D43814}" name="Table4" displayName="Table4" ref="A8:M40" totalsRowShown="0">
  <autoFilter ref="A8:M40" xr:uid="{73322C10-15F1-4354-AFAF-8E3D53EC3F30}"/>
  <tableColumns count="13">
    <tableColumn id="1" xr3:uid="{A21BF14C-0F32-4396-8817-F087B97D7DB6}" name="OrderID" dataDxfId="45">
      <calculatedColumnFormula>IFERROR(INDEX(Items[OrderID],MATCH(OrderView!$B9,Items[OrderItemID],0)),"")</calculatedColumnFormula>
    </tableColumn>
    <tableColumn id="2" xr3:uid="{82BE6B05-DC6A-494A-BA6D-4F299F7FE335}" name="OrderItemID">
      <calculatedColumnFormula array="1">IFERROR(INDEX(Items[OrderItemID],SMALL(IF(Items[OrderID]=OrderView!$G$2,ROW(Items[OrderItemID])-MIN(ROW(Items[OrderItemID]))+1),ROWS($B$9:B9))),"")</calculatedColumnFormula>
    </tableColumn>
    <tableColumn id="3" xr3:uid="{B5624B6E-370F-4C4D-BA31-E3A2B628D379}" name="Type" dataDxfId="44">
      <calculatedColumnFormula>IFERROR(INDEX(Items[Type],MATCH(OrderView!$B9,Items[OrderItemID],0)),"")</calculatedColumnFormula>
    </tableColumn>
    <tableColumn id="4" xr3:uid="{1981CD80-5288-4F7C-8529-C6CEC42DEAE6}" name="IsService" dataDxfId="43">
      <calculatedColumnFormula>IFERROR(INDEX(Items[IsService],MATCH(OrderView!$B9,Items[OrderItemID],0)),"")</calculatedColumnFormula>
    </tableColumn>
    <tableColumn id="5" xr3:uid="{A216A409-ABCA-4CC8-8D3B-6428EE7325CD}" name="EmployeeName" dataDxfId="42">
      <calculatedColumnFormula>IFERROR(INDEX(Items[EmployeeName],MATCH(OrderView!$B9,Items[OrderItemID],0)),"")</calculatedColumnFormula>
    </tableColumn>
    <tableColumn id="6" xr3:uid="{52D44979-7206-489F-9888-7D7813884BE5}" name="DisplayName" dataDxfId="41">
      <calculatedColumnFormula>IFERROR(INDEX(Items[DisplayName],MATCH(OrderView!$B9,Items[OrderItemID],0)),"")</calculatedColumnFormula>
    </tableColumn>
    <tableColumn id="7" xr3:uid="{FA4A6577-86D3-41E4-9862-AF2B26730852}" name="FinalPrice" dataDxfId="40">
      <calculatedColumnFormula>IFERROR(INDEX(Items[FinalPrice],MATCH(OrderView!$B9,Items[OrderItemID],0)),"")</calculatedColumnFormula>
    </tableColumn>
    <tableColumn id="8" xr3:uid="{8158B9EC-84D1-4000-89DD-03B377D84FE3}" name="OriginalTagPrice" dataDxfId="39">
      <calculatedColumnFormula>IFERROR(INDEX(Items[OriginalTagPrice],MATCH(OrderView!$B9,Items[OrderItemID],0)),"")</calculatedColumnFormula>
    </tableColumn>
    <tableColumn id="9" xr3:uid="{C7A9763A-14CA-4825-8D23-FCECC09EF79E}" name="Quantity" dataDxfId="38">
      <calculatedColumnFormula>IFERROR(INDEX(Items[Quantity],MATCH(OrderView!$B9,Items[OrderItemID],0)),"")</calculatedColumnFormula>
    </tableColumn>
    <tableColumn id="10" xr3:uid="{39BA3740-ABA3-4FE8-A3F4-7BAE5F2C1C76}" name="TotalFinalPrice" dataDxfId="37">
      <calculatedColumnFormula>IFERROR(INDEX(Items[TotalFinalPrice],MATCH(OrderView!$B9,Items[OrderItemID],0)),"")</calculatedColumnFormula>
    </tableColumn>
    <tableColumn id="11" xr3:uid="{EA1F7362-C328-4835-9750-5F74F581996B}" name="TotalOriginalPrice" dataDxfId="36">
      <calculatedColumnFormula>IFERROR(INDEX(Items[TotalOriginalPrice],MATCH(OrderView!$B9,Items[OrderItemID],0)),"")</calculatedColumnFormula>
    </tableColumn>
    <tableColumn id="12" xr3:uid="{580BC500-2FD3-43E7-A497-5F359D4473F4}" name="Adjustment" dataDxfId="35">
      <calculatedColumnFormula>IFERROR(INDEX(Items[Adjustment],MATCH(OrderView!$B9,Items[OrderItemID],0)),"")</calculatedColumnFormula>
    </tableColumn>
    <tableColumn id="13" xr3:uid="{CBD7E253-5CDA-4375-B83C-96390C405171}" name="Date" dataDxfId="34">
      <calculatedColumnFormula>IFERROR(INDEX(Items[Date],MATCH(OrderView!$B9,Items[OrderItemID],0)),"")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ABA2CB-087D-4854-B299-842751B81E1B}" name="Table5" displayName="Table5" ref="G1:M2" totalsRowShown="0">
  <autoFilter ref="G1:M2" xr:uid="{D5D33538-929D-44D6-821E-F2330859BEFD}"/>
  <tableColumns count="7">
    <tableColumn id="1" xr3:uid="{834C2DBC-0008-4033-B2A4-F487B99EDCE7}" name="OrderID" dataDxfId="33">
      <calculatedColumnFormula>INDEX(Orders[OrderID],MATCH(OrderView!$A$2,Orders[OrderNumber],0))</calculatedColumnFormula>
    </tableColumn>
    <tableColumn id="2" xr3:uid="{6DA1F53E-BD21-4242-A26F-ABFE2F7EC0F5}" name="LocationID" dataDxfId="32">
      <calculatedColumnFormula>INDEX(Orders[LocationID],MATCH(OrderView!$A$2,Orders[OrderNumber],0))</calculatedColumnFormula>
    </tableColumn>
    <tableColumn id="3" xr3:uid="{C46B0020-9773-48F5-89BD-9B157DF16B06}" name="OrderNumber" dataDxfId="31">
      <calculatedColumnFormula>INDEX(Orders[OrderNumber],MATCH(OrderView!$A$2,Orders[OrderNumber],0))</calculatedColumnFormula>
    </tableColumn>
    <tableColumn id="4" xr3:uid="{A8F22432-503F-4B09-AEA9-6DAA82E9A33B}" name="StatusID" dataDxfId="30">
      <calculatedColumnFormula>INDEX(Orders[StatusID],MATCH(OrderView!$A$2,Orders[OrderNumber],0))</calculatedColumnFormula>
    </tableColumn>
    <tableColumn id="5" xr3:uid="{A8E19C40-63BF-4223-AE76-5F486B38189C}" name="DatePaid" dataDxfId="29">
      <calculatedColumnFormula>INDEX(Orders[DatePaid],MATCH(OrderView!$A$2,Orders[OrderNumber],0))</calculatedColumnFormula>
    </tableColumn>
    <tableColumn id="6" xr3:uid="{AD0CF26B-A127-4F2A-90DF-E26F0B1F49EA}" name="PrePaid" dataDxfId="28" dataCellStyle="Currency">
      <calculatedColumnFormula>INDEX(Orders[PrePaid],MATCH(OrderView!$A$2,Orders[OrderNumber],0))</calculatedColumnFormula>
    </tableColumn>
    <tableColumn id="7" xr3:uid="{3D80112C-2981-4000-86F2-14C6562B172A}" name="Tax" dataDxfId="27" dataCellStyle="Currency">
      <calculatedColumnFormula>INDEX(Orders[Tax],MATCH(OrderView!$A$2,Orders[OrderNumber],0))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6937DB-7A4F-4F71-81EA-A0F38D28C4F4}" name="Table6" displayName="Table6" ref="A4:M5" totalsRowShown="0" dataDxfId="26" dataCellStyle="Currency">
  <autoFilter ref="A4:M5" xr:uid="{909DC758-0AD0-48F3-838A-73A3288F92B3}"/>
  <tableColumns count="13">
    <tableColumn id="1" xr3:uid="{CB7493F4-C513-4A94-966D-85C057700301}" name="Services" dataDxfId="25" totalsRowDxfId="24" dataCellStyle="Currency" totalsRowCellStyle="Currency">
      <calculatedColumnFormula>SUMIFS(Items!$K:$K,Items!$A:$A,Table5[OrderID],Items!D:D,TRUE)</calculatedColumnFormula>
    </tableColumn>
    <tableColumn id="2" xr3:uid="{A516CF68-7874-48A3-A535-A45B243BE53F}" name="Products" dataDxfId="23" totalsRowDxfId="22" dataCellStyle="Currency" totalsRowCellStyle="Currency">
      <calculatedColumnFormula>SUMIFS(Items!$K:$K,Items!$A:$A,Table5[OrderID],Items!C:C,2)</calculatedColumnFormula>
    </tableColumn>
    <tableColumn id="3" xr3:uid="{36B1757B-6FCE-470B-9A4E-05E1246FAFE4}" name="Gift Cards" dataDxfId="21" totalsRowDxfId="20" dataCellStyle="Currency" totalsRowCellStyle="Currency">
      <calculatedColumnFormula>SUM(SUMIFS(Items!$K:$K,Items!$A:$A,Table5[OrderID],Items!$C:$C,{3,12}))</calculatedColumnFormula>
    </tableColumn>
    <tableColumn id="4" xr3:uid="{3D28E547-FBD6-497E-9E88-E6EC38E4D3EF}" name="Cancel Fee" dataDxfId="19" totalsRowDxfId="18" dataCellStyle="Currency" totalsRowCellStyle="Currency">
      <calculatedColumnFormula>SUMIFS(Items!$K:$K,Items!$A:$A,Table5[OrderID],Items!$C:$C,7)</calculatedColumnFormula>
    </tableColumn>
    <tableColumn id="5" xr3:uid="{665EF311-8309-4F96-9C6C-B3EBD362268B}" name="Membership" dataDxfId="17" totalsRowDxfId="16" dataCellStyle="Currency" totalsRowCellStyle="Currency">
      <calculatedColumnFormula>SUMIFS(Items!$K:$K,Items!$A:$A,Table5[OrderID],Items!$C:$C,11)</calculatedColumnFormula>
    </tableColumn>
    <tableColumn id="6" xr3:uid="{608D0BBA-1685-4E9D-996F-2C837C8F7CF1}" name="Adjustment" dataDxfId="15" totalsRowDxfId="14" dataCellStyle="Currency" totalsRowCellStyle="Currency">
      <calculatedColumnFormula>SUMIFS(Items!L:L,Items!$A:$A,Table5[OrderID],Items!C:C,"&lt;&gt;8")</calculatedColumnFormula>
    </tableColumn>
    <tableColumn id="7" xr3:uid="{399D6118-209C-49EA-813C-3679BEEA62F5}" name="Gross Sales" dataDxfId="13" totalsRowDxfId="12" dataCellStyle="Currency" totalsRowCellStyle="Currency">
      <calculatedColumnFormula>SUMIFS(Items!J:J,Items!$A:$A,Table5[OrderID],Items!C:C,"&lt;&gt;8")</calculatedColumnFormula>
    </tableColumn>
    <tableColumn id="8" xr3:uid="{079EDB1E-FD67-457A-92A9-2B28D5049C32}" name="PrePaid" dataDxfId="11" totalsRowDxfId="10" dataCellStyle="Currency" totalsRowCellStyle="Currency">
      <calculatedColumnFormula>Table5[PrePaid]</calculatedColumnFormula>
    </tableColumn>
    <tableColumn id="9" xr3:uid="{C3C75C32-D73E-4767-BFE0-37A318BC05BB}" name="Refund" dataDxfId="9" totalsRowDxfId="8" dataCellStyle="Currency" totalsRowCellStyle="Currency">
      <calculatedColumnFormula>SUMIFS('Refunds'!$G:$G,'Refunds'!$A:$A,Table5[OrderID])-SUMIFS('Refunds'!$C:$C,'Refunds'!$A:$A,Table5[OrderID])</calculatedColumnFormula>
    </tableColumn>
    <tableColumn id="10" xr3:uid="{E9F2DE21-61C0-4247-95E2-92364AD2B74D}" name="Refund by GC" dataDxfId="7" totalsRowDxfId="6" dataCellStyle="Currency" totalsRowCellStyle="Currency">
      <calculatedColumnFormula>SUMIFS('Refunds'!$C:$C,'Refunds'!$A:$A,Table5[OrderID],'Refunds'!$D:$D,2)+SUMIFS('Refunds'!$G:$G,'Refunds'!$A:$A,Table5[OrderID],'Refunds'!$D:$D,2)</calculatedColumnFormula>
    </tableColumn>
    <tableColumn id="11" xr3:uid="{180423C1-559A-4982-AAC3-812723C7E194}" name="Net Sales" dataDxfId="5" totalsRowDxfId="4" dataCellStyle="Currency" totalsRowCellStyle="Currency">
      <calculatedColumnFormula>(G5+H5+I5+J5)</calculatedColumnFormula>
    </tableColumn>
    <tableColumn id="12" xr3:uid="{54D7809F-B93B-4FDC-984E-602C82EA24F9}" name="Tax" dataDxfId="3" totalsRowDxfId="2" dataCellStyle="Currency" totalsRowCellStyle="Currency">
      <calculatedColumnFormula>VLOOKUP(Table5[OrderID],Orders[],7)</calculatedColumnFormula>
    </tableColumn>
    <tableColumn id="13" xr3:uid="{53DFD4BC-E62E-4C9B-A0EE-298598CAD670}" name="Tips" dataDxfId="1" totalsRowDxfId="0" dataCellStyle="Currency" totalsRowCellStyle="Currency">
      <calculatedColumnFormula>SUMIFS(Items!$J:$J,Items!$A:$A,Table5[OrderID],Items!$C:$C,8)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DFCC-2DC3-4A3A-AD73-9D40CC0AC99C}">
  <dimension ref="A1:B2"/>
  <sheetViews>
    <sheetView workbookViewId="0">
      <selection activeCell="H21" sqref="H21"/>
    </sheetView>
  </sheetViews>
  <sheetFormatPr defaultRowHeight="15" x14ac:dyDescent="0.25"/>
  <cols>
    <col min="1" max="1" width="5.140625" bestFit="1" customWidth="1"/>
    <col min="2" max="2" width="10.7109375" bestFit="1" customWidth="1"/>
    <col min="3" max="5" width="11.140625" bestFit="1" customWidth="1"/>
  </cols>
  <sheetData>
    <row r="1" spans="1:2" x14ac:dyDescent="0.25">
      <c r="A1" t="s">
        <v>434</v>
      </c>
      <c r="B1" t="s">
        <v>433</v>
      </c>
    </row>
    <row r="2" spans="1:2" x14ac:dyDescent="0.25">
      <c r="A2">
        <v>10</v>
      </c>
      <c r="B2" s="6" t="s">
        <v>435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A88A-0DD7-4F29-8909-14C399099B0E}">
  <dimension ref="A1:B4"/>
  <sheetViews>
    <sheetView workbookViewId="0">
      <selection sqref="A1:B5"/>
    </sheetView>
  </sheetViews>
  <sheetFormatPr defaultRowHeight="15" x14ac:dyDescent="0.25"/>
  <cols>
    <col min="1" max="1" width="5.140625" bestFit="1" customWidth="1"/>
    <col min="2" max="2" width="14.140625" bestFit="1" customWidth="1"/>
    <col min="3" max="3" width="11.140625" bestFit="1" customWidth="1"/>
    <col min="4" max="4" width="14.140625" bestFit="1" customWidth="1"/>
  </cols>
  <sheetData>
    <row r="1" spans="1:2" x14ac:dyDescent="0.25">
      <c r="A1" t="s">
        <v>434</v>
      </c>
      <c r="B1" t="s">
        <v>433</v>
      </c>
    </row>
    <row r="2" spans="1:2" x14ac:dyDescent="0.25">
      <c r="A2">
        <v>4</v>
      </c>
      <c r="B2" s="6" t="s">
        <v>329</v>
      </c>
    </row>
    <row r="3" spans="1:2" x14ac:dyDescent="0.25">
      <c r="A3">
        <v>2</v>
      </c>
      <c r="B3" s="6" t="s">
        <v>328</v>
      </c>
    </row>
    <row r="4" spans="1:2" x14ac:dyDescent="0.25">
      <c r="A4">
        <v>1</v>
      </c>
      <c r="B4" s="6" t="s">
        <v>432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F937-918B-4E51-8127-ECD4633C6087}">
  <dimension ref="A1:B4"/>
  <sheetViews>
    <sheetView workbookViewId="0">
      <selection activeCell="H39" sqref="H39"/>
    </sheetView>
  </sheetViews>
  <sheetFormatPr defaultRowHeight="15" x14ac:dyDescent="0.25"/>
  <cols>
    <col min="1" max="1" width="5.140625" bestFit="1" customWidth="1"/>
    <col min="2" max="2" width="8.5703125" bestFit="1" customWidth="1"/>
    <col min="3" max="4" width="11.140625" bestFit="1" customWidth="1"/>
  </cols>
  <sheetData>
    <row r="1" spans="1:2" x14ac:dyDescent="0.25">
      <c r="A1" t="s">
        <v>434</v>
      </c>
      <c r="B1" t="s">
        <v>433</v>
      </c>
    </row>
    <row r="2" spans="1:2" x14ac:dyDescent="0.25">
      <c r="A2">
        <v>2</v>
      </c>
      <c r="B2" s="6" t="s">
        <v>430</v>
      </c>
    </row>
    <row r="3" spans="1:2" x14ac:dyDescent="0.25">
      <c r="A3">
        <v>1</v>
      </c>
      <c r="B3" s="6" t="s">
        <v>429</v>
      </c>
    </row>
    <row r="4" spans="1:2" x14ac:dyDescent="0.25">
      <c r="A4">
        <v>6</v>
      </c>
      <c r="B4" s="6" t="s">
        <v>431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FBFA-AB9F-4AAC-86D8-7C98CEFA8C76}">
  <dimension ref="A1:B11"/>
  <sheetViews>
    <sheetView workbookViewId="0">
      <selection activeCell="D15" sqref="D15"/>
    </sheetView>
  </sheetViews>
  <sheetFormatPr defaultRowHeight="15" x14ac:dyDescent="0.25"/>
  <cols>
    <col min="1" max="1" width="5.140625" bestFit="1" customWidth="1"/>
    <col min="2" max="2" width="24.7109375" bestFit="1" customWidth="1"/>
    <col min="3" max="3" width="11.140625" bestFit="1" customWidth="1"/>
    <col min="4" max="4" width="24.7109375" bestFit="1" customWidth="1"/>
  </cols>
  <sheetData>
    <row r="1" spans="1:2" x14ac:dyDescent="0.25">
      <c r="A1" t="s">
        <v>434</v>
      </c>
      <c r="B1" t="s">
        <v>433</v>
      </c>
    </row>
    <row r="2" spans="1:2" x14ac:dyDescent="0.25">
      <c r="A2">
        <v>8</v>
      </c>
      <c r="B2" s="6" t="s">
        <v>424</v>
      </c>
    </row>
    <row r="3" spans="1:2" x14ac:dyDescent="0.25">
      <c r="A3">
        <v>5</v>
      </c>
      <c r="B3" s="6" t="s">
        <v>422</v>
      </c>
    </row>
    <row r="4" spans="1:2" x14ac:dyDescent="0.25">
      <c r="A4">
        <v>2</v>
      </c>
      <c r="B4" s="6" t="s">
        <v>420</v>
      </c>
    </row>
    <row r="5" spans="1:2" x14ac:dyDescent="0.25">
      <c r="A5">
        <v>1</v>
      </c>
      <c r="B5" s="6" t="s">
        <v>419</v>
      </c>
    </row>
    <row r="6" spans="1:2" x14ac:dyDescent="0.25">
      <c r="A6">
        <v>11</v>
      </c>
      <c r="B6" s="6" t="s">
        <v>426</v>
      </c>
    </row>
    <row r="7" spans="1:2" x14ac:dyDescent="0.25">
      <c r="A7">
        <v>10</v>
      </c>
      <c r="B7" s="6" t="s">
        <v>425</v>
      </c>
    </row>
    <row r="8" spans="1:2" x14ac:dyDescent="0.25">
      <c r="A8">
        <v>3</v>
      </c>
      <c r="B8" s="6" t="s">
        <v>421</v>
      </c>
    </row>
    <row r="9" spans="1:2" x14ac:dyDescent="0.25">
      <c r="A9">
        <v>7</v>
      </c>
      <c r="B9" s="6" t="s">
        <v>423</v>
      </c>
    </row>
    <row r="10" spans="1:2" x14ac:dyDescent="0.25">
      <c r="A10">
        <v>12</v>
      </c>
      <c r="B10" s="6" t="s">
        <v>427</v>
      </c>
    </row>
    <row r="11" spans="1:2" x14ac:dyDescent="0.25">
      <c r="A11">
        <v>13</v>
      </c>
      <c r="B11" s="6" t="s">
        <v>428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4.42578125" bestFit="1" customWidth="1"/>
    <col min="3" max="3" width="11.85546875" style="3" bestFit="1" customWidth="1"/>
    <col min="4" max="4" width="18.42578125" bestFit="1" customWidth="1"/>
    <col min="5" max="5" width="7.5703125" bestFit="1" customWidth="1"/>
    <col min="6" max="6" width="14.42578125" bestFit="1" customWidth="1"/>
    <col min="7" max="7" width="12.140625" style="3" bestFit="1" customWidth="1"/>
  </cols>
  <sheetData>
    <row r="1" spans="1:7" x14ac:dyDescent="0.25">
      <c r="A1" t="s">
        <v>0</v>
      </c>
      <c r="B1" t="s">
        <v>40</v>
      </c>
      <c r="C1" s="3" t="s">
        <v>42</v>
      </c>
      <c r="D1" t="s">
        <v>43</v>
      </c>
      <c r="E1" t="s">
        <v>41</v>
      </c>
      <c r="F1" t="s">
        <v>44</v>
      </c>
      <c r="G1" s="3" t="s">
        <v>45</v>
      </c>
    </row>
    <row r="2" spans="1:7" x14ac:dyDescent="0.25">
      <c r="A2">
        <v>140726384</v>
      </c>
      <c r="B2">
        <v>207551356</v>
      </c>
      <c r="C2" s="17">
        <v>70</v>
      </c>
      <c r="D2">
        <v>1</v>
      </c>
      <c r="E2">
        <v>10</v>
      </c>
      <c r="F2" s="1">
        <v>42168</v>
      </c>
      <c r="G2" s="17">
        <v>0</v>
      </c>
    </row>
    <row r="3" spans="1:7" x14ac:dyDescent="0.25">
      <c r="A3">
        <v>142929016</v>
      </c>
      <c r="B3">
        <v>204965638</v>
      </c>
      <c r="C3" s="17">
        <v>20</v>
      </c>
      <c r="D3">
        <v>2</v>
      </c>
      <c r="E3">
        <v>10</v>
      </c>
      <c r="F3" s="1">
        <v>42153</v>
      </c>
      <c r="G3" s="17">
        <v>0</v>
      </c>
    </row>
    <row r="4" spans="1:7" x14ac:dyDescent="0.25">
      <c r="A4">
        <v>143517335</v>
      </c>
      <c r="B4">
        <v>202161034</v>
      </c>
      <c r="C4" s="17">
        <v>10</v>
      </c>
      <c r="D4">
        <v>4</v>
      </c>
      <c r="E4">
        <v>10</v>
      </c>
      <c r="F4" s="1">
        <v>42142</v>
      </c>
      <c r="G4" s="17">
        <v>0</v>
      </c>
    </row>
    <row r="5" spans="1:7" x14ac:dyDescent="0.25">
      <c r="A5">
        <v>144639108</v>
      </c>
      <c r="B5">
        <v>203725103</v>
      </c>
      <c r="C5" s="17">
        <v>4</v>
      </c>
      <c r="D5">
        <v>1</v>
      </c>
      <c r="E5">
        <v>10</v>
      </c>
      <c r="F5" s="1">
        <v>42157</v>
      </c>
      <c r="G5" s="17">
        <v>0</v>
      </c>
    </row>
    <row r="6" spans="1:7" x14ac:dyDescent="0.25">
      <c r="A6">
        <v>145651760</v>
      </c>
      <c r="B6">
        <v>205206528</v>
      </c>
      <c r="C6" s="17">
        <v>70</v>
      </c>
      <c r="D6">
        <v>2</v>
      </c>
      <c r="E6">
        <v>10</v>
      </c>
      <c r="F6" s="1">
        <v>42158</v>
      </c>
      <c r="G6" s="17">
        <v>0</v>
      </c>
    </row>
    <row r="7" spans="1:7" x14ac:dyDescent="0.25">
      <c r="A7">
        <v>145865421</v>
      </c>
      <c r="B7">
        <v>205615093</v>
      </c>
      <c r="C7" s="17">
        <v>6</v>
      </c>
      <c r="D7">
        <v>4</v>
      </c>
      <c r="E7">
        <v>10</v>
      </c>
      <c r="F7" s="1">
        <v>42156</v>
      </c>
      <c r="G7" s="17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9"/>
  <sheetViews>
    <sheetView workbookViewId="0">
      <selection activeCell="A6" sqref="A6:G6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15.85546875" style="2" bestFit="1" customWidth="1"/>
    <col min="4" max="4" width="10.5703125" bestFit="1" customWidth="1"/>
    <col min="5" max="5" width="11.28515625" style="1" bestFit="1" customWidth="1"/>
    <col min="6" max="6" width="11.5703125" style="3" bestFit="1" customWidth="1"/>
    <col min="7" max="7" width="8" style="3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>
        <v>136049325</v>
      </c>
      <c r="B2">
        <v>30234</v>
      </c>
      <c r="C2" s="2">
        <v>100136049325</v>
      </c>
      <c r="D2">
        <v>2</v>
      </c>
      <c r="E2" s="1" t="s">
        <v>7</v>
      </c>
      <c r="F2" s="17">
        <v>0</v>
      </c>
      <c r="G2" s="17">
        <v>0</v>
      </c>
    </row>
    <row r="3" spans="1:7" x14ac:dyDescent="0.25">
      <c r="A3">
        <v>136115938</v>
      </c>
      <c r="B3">
        <v>30234</v>
      </c>
      <c r="C3" s="2">
        <v>100136115938</v>
      </c>
      <c r="D3">
        <v>2</v>
      </c>
      <c r="E3" s="1" t="s">
        <v>8</v>
      </c>
      <c r="F3" s="17">
        <v>0</v>
      </c>
      <c r="G3" s="17">
        <v>0</v>
      </c>
    </row>
    <row r="4" spans="1:7" x14ac:dyDescent="0.25">
      <c r="A4">
        <v>136179092</v>
      </c>
      <c r="B4">
        <v>30234</v>
      </c>
      <c r="C4" s="2">
        <v>100136179092</v>
      </c>
      <c r="D4">
        <v>2</v>
      </c>
      <c r="E4" s="1" t="s">
        <v>9</v>
      </c>
      <c r="F4" s="17">
        <v>0</v>
      </c>
      <c r="G4" s="17">
        <v>0.46</v>
      </c>
    </row>
    <row r="5" spans="1:7" x14ac:dyDescent="0.25">
      <c r="A5">
        <v>136254038</v>
      </c>
      <c r="B5">
        <v>30234</v>
      </c>
      <c r="C5" s="2">
        <v>100136254038</v>
      </c>
      <c r="D5">
        <v>2</v>
      </c>
      <c r="E5" s="1" t="s">
        <v>10</v>
      </c>
      <c r="F5" s="17">
        <v>-41.46</v>
      </c>
      <c r="G5" s="17">
        <v>0.46</v>
      </c>
    </row>
    <row r="6" spans="1:7" x14ac:dyDescent="0.25">
      <c r="A6">
        <v>136255156</v>
      </c>
      <c r="B6">
        <v>30234</v>
      </c>
      <c r="C6" s="2">
        <v>100136255156</v>
      </c>
      <c r="D6">
        <v>2</v>
      </c>
      <c r="E6" s="1" t="s">
        <v>11</v>
      </c>
      <c r="F6" s="17">
        <v>0</v>
      </c>
      <c r="G6" s="17">
        <v>0</v>
      </c>
    </row>
    <row r="7" spans="1:7" x14ac:dyDescent="0.25">
      <c r="A7">
        <v>136701252</v>
      </c>
      <c r="B7">
        <v>30234</v>
      </c>
      <c r="C7" s="2">
        <v>100136701252</v>
      </c>
      <c r="D7">
        <v>2</v>
      </c>
      <c r="E7" s="1" t="s">
        <v>12</v>
      </c>
      <c r="F7" s="17">
        <v>0</v>
      </c>
      <c r="G7" s="17">
        <v>0</v>
      </c>
    </row>
    <row r="8" spans="1:7" x14ac:dyDescent="0.25">
      <c r="A8">
        <v>136815016</v>
      </c>
      <c r="B8">
        <v>30234</v>
      </c>
      <c r="C8" s="2">
        <v>100136815016</v>
      </c>
      <c r="D8">
        <v>2</v>
      </c>
      <c r="E8" s="1" t="s">
        <v>13</v>
      </c>
      <c r="F8" s="17">
        <v>-15</v>
      </c>
      <c r="G8" s="17">
        <v>0</v>
      </c>
    </row>
    <row r="9" spans="1:7" x14ac:dyDescent="0.25">
      <c r="A9">
        <v>136866285</v>
      </c>
      <c r="B9">
        <v>30234</v>
      </c>
      <c r="C9" s="2">
        <v>100136866285</v>
      </c>
      <c r="D9">
        <v>2</v>
      </c>
      <c r="E9" s="1" t="s">
        <v>14</v>
      </c>
      <c r="F9" s="17">
        <v>0</v>
      </c>
      <c r="G9" s="17">
        <v>0</v>
      </c>
    </row>
    <row r="10" spans="1:7" x14ac:dyDescent="0.25">
      <c r="A10">
        <v>136866434</v>
      </c>
      <c r="B10">
        <v>30234</v>
      </c>
      <c r="C10" s="2">
        <v>100136866434</v>
      </c>
      <c r="D10">
        <v>2</v>
      </c>
      <c r="E10" s="1" t="s">
        <v>15</v>
      </c>
      <c r="F10" s="17">
        <v>0</v>
      </c>
      <c r="G10" s="17">
        <v>0</v>
      </c>
    </row>
    <row r="11" spans="1:7" x14ac:dyDescent="0.25">
      <c r="A11">
        <v>136951944</v>
      </c>
      <c r="B11">
        <v>30234</v>
      </c>
      <c r="C11" s="2">
        <v>100136951944</v>
      </c>
      <c r="D11">
        <v>2</v>
      </c>
      <c r="E11" s="1" t="s">
        <v>7</v>
      </c>
      <c r="F11" s="17">
        <v>-90</v>
      </c>
      <c r="G11" s="17">
        <v>0</v>
      </c>
    </row>
    <row r="12" spans="1:7" x14ac:dyDescent="0.25">
      <c r="A12">
        <v>137030327</v>
      </c>
      <c r="B12">
        <v>30234</v>
      </c>
      <c r="C12" s="2">
        <v>100137030327</v>
      </c>
      <c r="D12">
        <v>2</v>
      </c>
      <c r="E12" s="1" t="s">
        <v>16</v>
      </c>
      <c r="F12" s="17">
        <v>0</v>
      </c>
      <c r="G12" s="17">
        <v>0</v>
      </c>
    </row>
    <row r="13" spans="1:7" x14ac:dyDescent="0.25">
      <c r="A13">
        <v>137092649</v>
      </c>
      <c r="B13">
        <v>30234</v>
      </c>
      <c r="C13" s="2">
        <v>100137092649</v>
      </c>
      <c r="D13">
        <v>2</v>
      </c>
      <c r="E13" s="1" t="s">
        <v>8</v>
      </c>
      <c r="F13" s="17">
        <v>0</v>
      </c>
      <c r="G13" s="17">
        <v>0</v>
      </c>
    </row>
    <row r="14" spans="1:7" x14ac:dyDescent="0.25">
      <c r="A14">
        <v>137127685</v>
      </c>
      <c r="B14">
        <v>30234</v>
      </c>
      <c r="C14" s="2">
        <v>100137127685</v>
      </c>
      <c r="D14">
        <v>2</v>
      </c>
      <c r="E14" s="1" t="s">
        <v>17</v>
      </c>
      <c r="F14" s="17">
        <v>0</v>
      </c>
      <c r="G14" s="17">
        <v>0</v>
      </c>
    </row>
    <row r="15" spans="1:7" x14ac:dyDescent="0.25">
      <c r="A15">
        <v>137129098</v>
      </c>
      <c r="B15">
        <v>30234</v>
      </c>
      <c r="C15" s="2">
        <v>100137129098</v>
      </c>
      <c r="D15">
        <v>2</v>
      </c>
      <c r="E15" s="1" t="s">
        <v>18</v>
      </c>
      <c r="F15" s="17">
        <v>-35</v>
      </c>
      <c r="G15" s="17">
        <v>0</v>
      </c>
    </row>
    <row r="16" spans="1:7" x14ac:dyDescent="0.25">
      <c r="A16">
        <v>137245090</v>
      </c>
      <c r="B16">
        <v>30234</v>
      </c>
      <c r="C16" s="2">
        <v>100137245090</v>
      </c>
      <c r="D16">
        <v>2</v>
      </c>
      <c r="E16" s="1" t="s">
        <v>13</v>
      </c>
      <c r="F16" s="17">
        <v>-25</v>
      </c>
      <c r="G16" s="17">
        <v>0</v>
      </c>
    </row>
    <row r="17" spans="1:7" x14ac:dyDescent="0.25">
      <c r="A17">
        <v>137245215</v>
      </c>
      <c r="B17">
        <v>30234</v>
      </c>
      <c r="C17" s="2">
        <v>100137245215</v>
      </c>
      <c r="D17">
        <v>2</v>
      </c>
      <c r="E17" s="1" t="s">
        <v>19</v>
      </c>
      <c r="F17" s="17">
        <v>0</v>
      </c>
      <c r="G17" s="17">
        <v>0</v>
      </c>
    </row>
    <row r="18" spans="1:7" x14ac:dyDescent="0.25">
      <c r="A18">
        <v>137397824</v>
      </c>
      <c r="B18">
        <v>30234</v>
      </c>
      <c r="C18" s="2">
        <v>100137397824</v>
      </c>
      <c r="D18">
        <v>2</v>
      </c>
      <c r="E18" s="1" t="s">
        <v>13</v>
      </c>
      <c r="F18" s="17">
        <v>-77</v>
      </c>
      <c r="G18" s="17">
        <v>0.5</v>
      </c>
    </row>
    <row r="19" spans="1:7" x14ac:dyDescent="0.25">
      <c r="A19">
        <v>137452013</v>
      </c>
      <c r="B19">
        <v>30234</v>
      </c>
      <c r="C19" s="2">
        <v>100137452013</v>
      </c>
      <c r="D19">
        <v>2</v>
      </c>
      <c r="E19" s="1" t="s">
        <v>13</v>
      </c>
      <c r="F19" s="17">
        <v>0</v>
      </c>
      <c r="G19" s="17">
        <v>2.87</v>
      </c>
    </row>
    <row r="20" spans="1:7" x14ac:dyDescent="0.25">
      <c r="A20">
        <v>137458186</v>
      </c>
      <c r="B20">
        <v>30234</v>
      </c>
      <c r="C20" s="2">
        <v>100137458186</v>
      </c>
      <c r="D20">
        <v>2</v>
      </c>
      <c r="E20" s="1" t="s">
        <v>13</v>
      </c>
      <c r="F20" s="17">
        <v>0</v>
      </c>
      <c r="G20" s="17">
        <v>0</v>
      </c>
    </row>
    <row r="21" spans="1:7" x14ac:dyDescent="0.25">
      <c r="A21">
        <v>137525599</v>
      </c>
      <c r="B21">
        <v>30234</v>
      </c>
      <c r="C21" s="2">
        <v>100137525599</v>
      </c>
      <c r="D21">
        <v>2</v>
      </c>
      <c r="E21" s="1" t="s">
        <v>20</v>
      </c>
      <c r="F21" s="17">
        <v>0</v>
      </c>
      <c r="G21" s="17">
        <v>0</v>
      </c>
    </row>
    <row r="22" spans="1:7" x14ac:dyDescent="0.25">
      <c r="A22">
        <v>137676872</v>
      </c>
      <c r="B22">
        <v>30234</v>
      </c>
      <c r="C22" s="2">
        <v>100137676872</v>
      </c>
      <c r="D22">
        <v>2</v>
      </c>
      <c r="E22" s="1" t="s">
        <v>21</v>
      </c>
      <c r="F22" s="17">
        <v>0</v>
      </c>
      <c r="G22" s="17">
        <v>0.99</v>
      </c>
    </row>
    <row r="23" spans="1:7" x14ac:dyDescent="0.25">
      <c r="A23">
        <v>137731649</v>
      </c>
      <c r="B23">
        <v>30234</v>
      </c>
      <c r="C23" s="2">
        <v>100137731649</v>
      </c>
      <c r="D23">
        <v>2</v>
      </c>
      <c r="E23" s="1" t="s">
        <v>13</v>
      </c>
      <c r="F23" s="17">
        <v>0</v>
      </c>
      <c r="G23" s="17">
        <v>0</v>
      </c>
    </row>
    <row r="24" spans="1:7" x14ac:dyDescent="0.25">
      <c r="A24">
        <v>138134944</v>
      </c>
      <c r="B24">
        <v>30234</v>
      </c>
      <c r="C24" s="2">
        <v>100138134944</v>
      </c>
      <c r="D24">
        <v>2</v>
      </c>
      <c r="E24" s="1" t="s">
        <v>22</v>
      </c>
      <c r="F24" s="17">
        <v>0</v>
      </c>
      <c r="G24" s="17">
        <v>0</v>
      </c>
    </row>
    <row r="25" spans="1:7" x14ac:dyDescent="0.25">
      <c r="A25">
        <v>138225566</v>
      </c>
      <c r="B25">
        <v>30234</v>
      </c>
      <c r="C25" s="2">
        <v>100138225566</v>
      </c>
      <c r="D25">
        <v>2</v>
      </c>
      <c r="E25" s="1" t="s">
        <v>23</v>
      </c>
      <c r="F25" s="17">
        <v>0</v>
      </c>
      <c r="G25" s="17">
        <v>0</v>
      </c>
    </row>
    <row r="26" spans="1:7" x14ac:dyDescent="0.25">
      <c r="A26">
        <v>138247641</v>
      </c>
      <c r="B26">
        <v>30234</v>
      </c>
      <c r="C26" s="2">
        <v>100138247641</v>
      </c>
      <c r="D26">
        <v>2</v>
      </c>
      <c r="E26" s="1" t="s">
        <v>24</v>
      </c>
      <c r="F26" s="17">
        <v>0</v>
      </c>
      <c r="G26" s="17">
        <v>0</v>
      </c>
    </row>
    <row r="27" spans="1:7" x14ac:dyDescent="0.25">
      <c r="A27">
        <v>138248191</v>
      </c>
      <c r="B27">
        <v>30234</v>
      </c>
      <c r="C27" s="2">
        <v>100138248191</v>
      </c>
      <c r="D27">
        <v>2</v>
      </c>
      <c r="E27" s="1" t="s">
        <v>25</v>
      </c>
      <c r="F27" s="17">
        <v>0</v>
      </c>
      <c r="G27" s="17">
        <v>0.27</v>
      </c>
    </row>
    <row r="28" spans="1:7" x14ac:dyDescent="0.25">
      <c r="A28">
        <v>138248690</v>
      </c>
      <c r="B28">
        <v>30234</v>
      </c>
      <c r="C28" s="2">
        <v>100138248690</v>
      </c>
      <c r="D28">
        <v>2</v>
      </c>
      <c r="E28" s="1" t="s">
        <v>25</v>
      </c>
      <c r="F28" s="17">
        <v>0</v>
      </c>
      <c r="G28" s="17">
        <v>0.38</v>
      </c>
    </row>
    <row r="29" spans="1:7" x14ac:dyDescent="0.25">
      <c r="A29">
        <v>138316128</v>
      </c>
      <c r="B29">
        <v>30234</v>
      </c>
      <c r="C29" s="2">
        <v>100138316128</v>
      </c>
      <c r="D29">
        <v>2</v>
      </c>
      <c r="E29" s="1" t="s">
        <v>19</v>
      </c>
      <c r="F29" s="17">
        <v>0</v>
      </c>
      <c r="G29" s="17">
        <v>0</v>
      </c>
    </row>
    <row r="30" spans="1:7" x14ac:dyDescent="0.25">
      <c r="A30">
        <v>138317387</v>
      </c>
      <c r="B30">
        <v>30234</v>
      </c>
      <c r="C30" s="2">
        <v>100138317387</v>
      </c>
      <c r="D30">
        <v>2</v>
      </c>
      <c r="E30" s="1" t="s">
        <v>26</v>
      </c>
      <c r="F30" s="17">
        <v>-105</v>
      </c>
      <c r="G30" s="17">
        <v>0</v>
      </c>
    </row>
    <row r="31" spans="1:7" x14ac:dyDescent="0.25">
      <c r="A31">
        <v>138359071</v>
      </c>
      <c r="B31">
        <v>30234</v>
      </c>
      <c r="C31" s="2">
        <v>100138359071</v>
      </c>
      <c r="D31">
        <v>2</v>
      </c>
      <c r="E31" s="1" t="s">
        <v>27</v>
      </c>
      <c r="F31" s="17">
        <v>0</v>
      </c>
      <c r="G31" s="17">
        <v>0</v>
      </c>
    </row>
    <row r="32" spans="1:7" x14ac:dyDescent="0.25">
      <c r="A32">
        <v>138401867</v>
      </c>
      <c r="B32">
        <v>30234</v>
      </c>
      <c r="C32" s="2">
        <v>100138401867</v>
      </c>
      <c r="D32">
        <v>2</v>
      </c>
      <c r="E32" s="1" t="s">
        <v>7</v>
      </c>
      <c r="F32" s="17">
        <v>-20</v>
      </c>
      <c r="G32" s="17">
        <v>0</v>
      </c>
    </row>
    <row r="33" spans="1:7" x14ac:dyDescent="0.25">
      <c r="A33">
        <v>138468485</v>
      </c>
      <c r="B33">
        <v>30234</v>
      </c>
      <c r="C33" s="2">
        <v>100138468485</v>
      </c>
      <c r="D33">
        <v>2</v>
      </c>
      <c r="E33" s="1" t="s">
        <v>21</v>
      </c>
      <c r="F33" s="17">
        <v>-41.46</v>
      </c>
      <c r="G33" s="17">
        <v>0.46</v>
      </c>
    </row>
    <row r="34" spans="1:7" x14ac:dyDescent="0.25">
      <c r="A34">
        <v>138468672</v>
      </c>
      <c r="B34">
        <v>30234</v>
      </c>
      <c r="C34" s="2">
        <v>100138468672</v>
      </c>
      <c r="D34">
        <v>2</v>
      </c>
      <c r="E34" s="1" t="s">
        <v>21</v>
      </c>
      <c r="F34" s="17">
        <v>0</v>
      </c>
      <c r="G34" s="17">
        <v>0.46</v>
      </c>
    </row>
    <row r="35" spans="1:7" x14ac:dyDescent="0.25">
      <c r="A35">
        <v>138473359</v>
      </c>
      <c r="B35">
        <v>30234</v>
      </c>
      <c r="C35" s="2">
        <v>100138473359</v>
      </c>
      <c r="D35">
        <v>2</v>
      </c>
      <c r="E35" s="1" t="s">
        <v>9</v>
      </c>
      <c r="F35" s="17">
        <v>0</v>
      </c>
      <c r="G35" s="17">
        <v>0</v>
      </c>
    </row>
    <row r="36" spans="1:7" x14ac:dyDescent="0.25">
      <c r="A36">
        <v>138497993</v>
      </c>
      <c r="B36">
        <v>30234</v>
      </c>
      <c r="C36" s="2">
        <v>100138497993</v>
      </c>
      <c r="D36">
        <v>2</v>
      </c>
      <c r="E36" s="1" t="s">
        <v>19</v>
      </c>
      <c r="F36" s="17">
        <v>0</v>
      </c>
      <c r="G36" s="17">
        <v>0</v>
      </c>
    </row>
    <row r="37" spans="1:7" x14ac:dyDescent="0.25">
      <c r="A37">
        <v>138806871</v>
      </c>
      <c r="B37">
        <v>30234</v>
      </c>
      <c r="C37" s="2">
        <v>100138806871</v>
      </c>
      <c r="D37">
        <v>2</v>
      </c>
      <c r="E37" s="1" t="s">
        <v>19</v>
      </c>
      <c r="F37" s="17">
        <v>0</v>
      </c>
      <c r="G37" s="17">
        <v>0</v>
      </c>
    </row>
    <row r="38" spans="1:7" x14ac:dyDescent="0.25">
      <c r="A38">
        <v>138848761</v>
      </c>
      <c r="B38">
        <v>30234</v>
      </c>
      <c r="C38" s="2">
        <v>100138848761</v>
      </c>
      <c r="D38">
        <v>2</v>
      </c>
      <c r="E38" s="1" t="s">
        <v>12</v>
      </c>
      <c r="F38" s="17">
        <v>0</v>
      </c>
      <c r="G38" s="17">
        <v>0.27</v>
      </c>
    </row>
    <row r="39" spans="1:7" x14ac:dyDescent="0.25">
      <c r="A39">
        <v>138849293</v>
      </c>
      <c r="B39">
        <v>30234</v>
      </c>
      <c r="C39" s="2">
        <v>100138849293</v>
      </c>
      <c r="D39">
        <v>2</v>
      </c>
      <c r="E39" s="1" t="s">
        <v>12</v>
      </c>
      <c r="F39" s="17">
        <v>0</v>
      </c>
      <c r="G39" s="17">
        <v>0</v>
      </c>
    </row>
    <row r="40" spans="1:7" x14ac:dyDescent="0.25">
      <c r="A40">
        <v>138850756</v>
      </c>
      <c r="B40">
        <v>30234</v>
      </c>
      <c r="C40" s="2">
        <v>100138850756</v>
      </c>
      <c r="D40">
        <v>2</v>
      </c>
      <c r="E40" s="1" t="s">
        <v>12</v>
      </c>
      <c r="F40" s="17">
        <v>0</v>
      </c>
      <c r="G40" s="17">
        <v>0</v>
      </c>
    </row>
    <row r="41" spans="1:7" x14ac:dyDescent="0.25">
      <c r="A41">
        <v>138856652</v>
      </c>
      <c r="B41">
        <v>30234</v>
      </c>
      <c r="C41" s="2">
        <v>100138856652</v>
      </c>
      <c r="D41">
        <v>2</v>
      </c>
      <c r="E41" s="1" t="s">
        <v>23</v>
      </c>
      <c r="F41" s="17">
        <v>0</v>
      </c>
      <c r="G41" s="17">
        <v>1.53</v>
      </c>
    </row>
    <row r="42" spans="1:7" x14ac:dyDescent="0.25">
      <c r="A42">
        <v>138921760</v>
      </c>
      <c r="B42">
        <v>30234</v>
      </c>
      <c r="C42" s="2">
        <v>100138921760</v>
      </c>
      <c r="D42">
        <v>2</v>
      </c>
      <c r="E42" s="1" t="s">
        <v>13</v>
      </c>
      <c r="F42" s="17">
        <v>-105</v>
      </c>
      <c r="G42" s="17">
        <v>0</v>
      </c>
    </row>
    <row r="43" spans="1:7" x14ac:dyDescent="0.25">
      <c r="A43">
        <v>138949472</v>
      </c>
      <c r="B43">
        <v>30234</v>
      </c>
      <c r="C43" s="2">
        <v>100138949472</v>
      </c>
      <c r="D43">
        <v>2</v>
      </c>
      <c r="E43" s="1" t="s">
        <v>28</v>
      </c>
      <c r="F43" s="17">
        <v>0</v>
      </c>
      <c r="G43" s="17">
        <v>0</v>
      </c>
    </row>
    <row r="44" spans="1:7" x14ac:dyDescent="0.25">
      <c r="A44">
        <v>138958606</v>
      </c>
      <c r="B44">
        <v>30234</v>
      </c>
      <c r="C44" s="2">
        <v>100138958606</v>
      </c>
      <c r="D44">
        <v>2</v>
      </c>
      <c r="E44" s="1" t="s">
        <v>26</v>
      </c>
      <c r="F44" s="17">
        <v>0</v>
      </c>
      <c r="G44" s="17">
        <v>0</v>
      </c>
    </row>
    <row r="45" spans="1:7" x14ac:dyDescent="0.25">
      <c r="A45">
        <v>138959149</v>
      </c>
      <c r="B45">
        <v>30234</v>
      </c>
      <c r="C45" s="2">
        <v>100138959149</v>
      </c>
      <c r="D45">
        <v>2</v>
      </c>
      <c r="E45" s="1" t="s">
        <v>26</v>
      </c>
      <c r="F45" s="17">
        <v>-79.150000000000006</v>
      </c>
      <c r="G45" s="17">
        <v>0.65</v>
      </c>
    </row>
    <row r="46" spans="1:7" x14ac:dyDescent="0.25">
      <c r="A46">
        <v>139075786</v>
      </c>
      <c r="B46">
        <v>30234</v>
      </c>
      <c r="C46" s="2">
        <v>100139075786</v>
      </c>
      <c r="D46">
        <v>2</v>
      </c>
      <c r="E46" s="1" t="s">
        <v>27</v>
      </c>
      <c r="F46" s="17">
        <v>0</v>
      </c>
      <c r="G46" s="17">
        <v>0</v>
      </c>
    </row>
    <row r="47" spans="1:7" x14ac:dyDescent="0.25">
      <c r="A47">
        <v>139077159</v>
      </c>
      <c r="B47">
        <v>30234</v>
      </c>
      <c r="C47" s="2">
        <v>100139077159</v>
      </c>
      <c r="D47">
        <v>2</v>
      </c>
      <c r="E47" s="1" t="s">
        <v>13</v>
      </c>
      <c r="F47" s="17">
        <v>0</v>
      </c>
      <c r="G47" s="17">
        <v>4.25</v>
      </c>
    </row>
    <row r="48" spans="1:7" x14ac:dyDescent="0.25">
      <c r="A48">
        <v>139085647</v>
      </c>
      <c r="B48">
        <v>30234</v>
      </c>
      <c r="C48" s="2">
        <v>100139085647</v>
      </c>
      <c r="D48">
        <v>2</v>
      </c>
      <c r="E48" s="1" t="s">
        <v>23</v>
      </c>
      <c r="F48" s="17">
        <v>0</v>
      </c>
      <c r="G48" s="17">
        <v>0</v>
      </c>
    </row>
    <row r="49" spans="1:7" x14ac:dyDescent="0.25">
      <c r="A49">
        <v>139116126</v>
      </c>
      <c r="B49">
        <v>30234</v>
      </c>
      <c r="C49" s="2">
        <v>100139116126</v>
      </c>
      <c r="D49">
        <v>2</v>
      </c>
      <c r="E49" s="1" t="s">
        <v>22</v>
      </c>
      <c r="F49" s="17">
        <v>-30</v>
      </c>
      <c r="G49" s="17">
        <v>0</v>
      </c>
    </row>
    <row r="50" spans="1:7" x14ac:dyDescent="0.25">
      <c r="A50">
        <v>139127626</v>
      </c>
      <c r="B50">
        <v>30234</v>
      </c>
      <c r="C50" s="2">
        <v>100139127626</v>
      </c>
      <c r="D50">
        <v>2</v>
      </c>
      <c r="E50" s="1" t="s">
        <v>7</v>
      </c>
      <c r="F50" s="17">
        <v>-35</v>
      </c>
      <c r="G50" s="17">
        <v>0</v>
      </c>
    </row>
    <row r="51" spans="1:7" x14ac:dyDescent="0.25">
      <c r="A51">
        <v>139139867</v>
      </c>
      <c r="B51">
        <v>30234</v>
      </c>
      <c r="C51" s="2">
        <v>100139139867</v>
      </c>
      <c r="D51">
        <v>2</v>
      </c>
      <c r="E51" s="1" t="s">
        <v>22</v>
      </c>
      <c r="F51" s="17">
        <v>0</v>
      </c>
      <c r="G51" s="17">
        <v>0</v>
      </c>
    </row>
    <row r="52" spans="1:7" x14ac:dyDescent="0.25">
      <c r="A52">
        <v>139158634</v>
      </c>
      <c r="B52">
        <v>30234</v>
      </c>
      <c r="C52" s="2">
        <v>100139158634</v>
      </c>
      <c r="D52">
        <v>2</v>
      </c>
      <c r="E52" s="1" t="s">
        <v>29</v>
      </c>
      <c r="F52" s="17">
        <v>0</v>
      </c>
      <c r="G52" s="17">
        <v>0</v>
      </c>
    </row>
    <row r="53" spans="1:7" x14ac:dyDescent="0.25">
      <c r="A53">
        <v>139236980</v>
      </c>
      <c r="B53">
        <v>30234</v>
      </c>
      <c r="C53" s="2">
        <v>100139236980</v>
      </c>
      <c r="D53">
        <v>2</v>
      </c>
      <c r="E53" s="1" t="s">
        <v>22</v>
      </c>
      <c r="F53" s="17">
        <v>0</v>
      </c>
      <c r="G53" s="17">
        <v>0</v>
      </c>
    </row>
    <row r="54" spans="1:7" x14ac:dyDescent="0.25">
      <c r="A54">
        <v>139264418</v>
      </c>
      <c r="B54">
        <v>30234</v>
      </c>
      <c r="C54" s="2">
        <v>100139264418</v>
      </c>
      <c r="D54">
        <v>2</v>
      </c>
      <c r="E54" s="1" t="s">
        <v>21</v>
      </c>
      <c r="F54" s="17">
        <v>-70</v>
      </c>
      <c r="G54" s="17">
        <v>0.27</v>
      </c>
    </row>
    <row r="55" spans="1:7" x14ac:dyDescent="0.25">
      <c r="A55">
        <v>139304561</v>
      </c>
      <c r="B55">
        <v>30234</v>
      </c>
      <c r="C55" s="2">
        <v>100139304561</v>
      </c>
      <c r="D55">
        <v>2</v>
      </c>
      <c r="E55" s="1" t="s">
        <v>22</v>
      </c>
      <c r="F55" s="17">
        <v>0</v>
      </c>
      <c r="G55" s="17">
        <v>1.07</v>
      </c>
    </row>
    <row r="56" spans="1:7" x14ac:dyDescent="0.25">
      <c r="A56">
        <v>139362237</v>
      </c>
      <c r="B56">
        <v>30234</v>
      </c>
      <c r="C56" s="2">
        <v>100139362237</v>
      </c>
      <c r="D56">
        <v>2</v>
      </c>
      <c r="E56" s="1" t="s">
        <v>12</v>
      </c>
      <c r="F56" s="17">
        <v>0</v>
      </c>
      <c r="G56" s="17">
        <v>0</v>
      </c>
    </row>
    <row r="57" spans="1:7" x14ac:dyDescent="0.25">
      <c r="A57">
        <v>139401653</v>
      </c>
      <c r="B57">
        <v>30234</v>
      </c>
      <c r="C57" s="2">
        <v>100139401653</v>
      </c>
      <c r="D57">
        <v>2</v>
      </c>
      <c r="E57" s="1" t="s">
        <v>23</v>
      </c>
      <c r="F57" s="17">
        <v>0</v>
      </c>
      <c r="G57" s="17">
        <v>0.61</v>
      </c>
    </row>
    <row r="58" spans="1:7" x14ac:dyDescent="0.25">
      <c r="A58">
        <v>139456898</v>
      </c>
      <c r="B58">
        <v>30234</v>
      </c>
      <c r="C58" s="2">
        <v>100139456898</v>
      </c>
      <c r="D58">
        <v>2</v>
      </c>
      <c r="E58" s="1" t="s">
        <v>27</v>
      </c>
      <c r="F58" s="17">
        <v>0</v>
      </c>
      <c r="G58" s="17">
        <v>0</v>
      </c>
    </row>
    <row r="59" spans="1:7" x14ac:dyDescent="0.25">
      <c r="A59">
        <v>139465404</v>
      </c>
      <c r="B59">
        <v>30234</v>
      </c>
      <c r="C59" s="2">
        <v>100139465404</v>
      </c>
      <c r="D59">
        <v>2</v>
      </c>
      <c r="E59" s="1" t="s">
        <v>12</v>
      </c>
      <c r="F59" s="17">
        <v>0</v>
      </c>
      <c r="G59" s="17">
        <v>0.23</v>
      </c>
    </row>
    <row r="60" spans="1:7" x14ac:dyDescent="0.25">
      <c r="A60">
        <v>139465592</v>
      </c>
      <c r="B60">
        <v>30234</v>
      </c>
      <c r="C60" s="2">
        <v>100139465592</v>
      </c>
      <c r="D60">
        <v>2</v>
      </c>
      <c r="E60" s="1" t="s">
        <v>12</v>
      </c>
      <c r="F60" s="17">
        <v>0</v>
      </c>
      <c r="G60" s="17">
        <v>0.61</v>
      </c>
    </row>
    <row r="61" spans="1:7" x14ac:dyDescent="0.25">
      <c r="A61">
        <v>139477686</v>
      </c>
      <c r="B61">
        <v>30234</v>
      </c>
      <c r="C61" s="2">
        <v>100139477686</v>
      </c>
      <c r="D61">
        <v>2</v>
      </c>
      <c r="E61" s="1" t="s">
        <v>30</v>
      </c>
      <c r="F61" s="17">
        <v>0</v>
      </c>
      <c r="G61" s="17">
        <v>0</v>
      </c>
    </row>
    <row r="62" spans="1:7" x14ac:dyDescent="0.25">
      <c r="A62">
        <v>139480333</v>
      </c>
      <c r="B62">
        <v>30234</v>
      </c>
      <c r="C62" s="2">
        <v>100139480333</v>
      </c>
      <c r="D62">
        <v>2</v>
      </c>
      <c r="E62" s="1" t="s">
        <v>10</v>
      </c>
      <c r="F62" s="17">
        <v>0</v>
      </c>
      <c r="G62" s="17">
        <v>0.92</v>
      </c>
    </row>
    <row r="63" spans="1:7" x14ac:dyDescent="0.25">
      <c r="A63">
        <v>139489383</v>
      </c>
      <c r="B63">
        <v>30234</v>
      </c>
      <c r="C63" s="2">
        <v>100139489383</v>
      </c>
      <c r="D63">
        <v>2</v>
      </c>
      <c r="E63" s="1" t="s">
        <v>22</v>
      </c>
      <c r="F63" s="17">
        <v>0</v>
      </c>
      <c r="G63" s="17">
        <v>0</v>
      </c>
    </row>
    <row r="64" spans="1:7" x14ac:dyDescent="0.25">
      <c r="A64">
        <v>139507455</v>
      </c>
      <c r="B64">
        <v>30234</v>
      </c>
      <c r="C64" s="2">
        <v>100139507455</v>
      </c>
      <c r="D64">
        <v>2</v>
      </c>
      <c r="E64" s="1" t="s">
        <v>13</v>
      </c>
      <c r="F64" s="17">
        <v>0</v>
      </c>
      <c r="G64" s="17">
        <v>1.07</v>
      </c>
    </row>
    <row r="65" spans="1:7" x14ac:dyDescent="0.25">
      <c r="A65">
        <v>139513993</v>
      </c>
      <c r="B65">
        <v>30234</v>
      </c>
      <c r="C65" s="2">
        <v>100139513993</v>
      </c>
      <c r="D65">
        <v>2</v>
      </c>
      <c r="E65" s="1" t="s">
        <v>31</v>
      </c>
      <c r="F65" s="17">
        <v>-300</v>
      </c>
      <c r="G65" s="17">
        <v>2.2999999999999998</v>
      </c>
    </row>
    <row r="66" spans="1:7" x14ac:dyDescent="0.25">
      <c r="A66">
        <v>139522022</v>
      </c>
      <c r="B66">
        <v>30234</v>
      </c>
      <c r="C66" s="2">
        <v>100139522022</v>
      </c>
      <c r="D66">
        <v>2</v>
      </c>
      <c r="E66" s="1" t="s">
        <v>12</v>
      </c>
      <c r="F66" s="17">
        <v>0</v>
      </c>
      <c r="G66" s="17">
        <v>0</v>
      </c>
    </row>
    <row r="67" spans="1:7" x14ac:dyDescent="0.25">
      <c r="A67">
        <v>139522288</v>
      </c>
      <c r="B67">
        <v>30234</v>
      </c>
      <c r="C67" s="2">
        <v>100139522288</v>
      </c>
      <c r="D67">
        <v>2</v>
      </c>
      <c r="E67" s="1" t="s">
        <v>12</v>
      </c>
      <c r="F67" s="17">
        <v>0</v>
      </c>
      <c r="G67" s="17">
        <v>0.23</v>
      </c>
    </row>
    <row r="68" spans="1:7" x14ac:dyDescent="0.25">
      <c r="A68">
        <v>139523161</v>
      </c>
      <c r="B68">
        <v>30234</v>
      </c>
      <c r="C68" s="2">
        <v>100139523161</v>
      </c>
      <c r="D68">
        <v>2</v>
      </c>
      <c r="E68" s="1" t="s">
        <v>22</v>
      </c>
      <c r="F68" s="17">
        <v>0</v>
      </c>
      <c r="G68" s="17">
        <v>0</v>
      </c>
    </row>
    <row r="69" spans="1:7" x14ac:dyDescent="0.25">
      <c r="A69">
        <v>139530251</v>
      </c>
      <c r="B69">
        <v>30234</v>
      </c>
      <c r="C69" s="2">
        <v>100139530251</v>
      </c>
      <c r="D69">
        <v>2</v>
      </c>
      <c r="E69" s="1" t="s">
        <v>21</v>
      </c>
      <c r="F69" s="17">
        <v>0</v>
      </c>
      <c r="G69" s="17">
        <v>0</v>
      </c>
    </row>
    <row r="70" spans="1:7" x14ac:dyDescent="0.25">
      <c r="A70">
        <v>139540639</v>
      </c>
      <c r="B70">
        <v>30234</v>
      </c>
      <c r="C70" s="2">
        <v>100139540639</v>
      </c>
      <c r="D70">
        <v>2</v>
      </c>
      <c r="E70" s="1" t="s">
        <v>26</v>
      </c>
      <c r="F70" s="17">
        <v>0</v>
      </c>
      <c r="G70" s="17">
        <v>0</v>
      </c>
    </row>
    <row r="71" spans="1:7" x14ac:dyDescent="0.25">
      <c r="A71">
        <v>139545523</v>
      </c>
      <c r="B71">
        <v>30234</v>
      </c>
      <c r="C71" s="2">
        <v>100139545523</v>
      </c>
      <c r="D71">
        <v>2</v>
      </c>
      <c r="E71" s="1" t="s">
        <v>9</v>
      </c>
      <c r="F71" s="17">
        <v>0</v>
      </c>
      <c r="G71" s="17">
        <v>0</v>
      </c>
    </row>
    <row r="72" spans="1:7" x14ac:dyDescent="0.25">
      <c r="A72">
        <v>139563761</v>
      </c>
      <c r="B72">
        <v>30234</v>
      </c>
      <c r="C72" s="2">
        <v>100139563761</v>
      </c>
      <c r="D72">
        <v>2</v>
      </c>
      <c r="E72" s="1" t="s">
        <v>14</v>
      </c>
      <c r="F72" s="17">
        <v>0</v>
      </c>
      <c r="G72" s="17">
        <v>3.66</v>
      </c>
    </row>
    <row r="73" spans="1:7" x14ac:dyDescent="0.25">
      <c r="A73">
        <v>139578402</v>
      </c>
      <c r="B73">
        <v>30234</v>
      </c>
      <c r="C73" s="2">
        <v>100139578402</v>
      </c>
      <c r="D73">
        <v>2</v>
      </c>
      <c r="E73" s="1" t="s">
        <v>26</v>
      </c>
      <c r="F73" s="17">
        <v>0</v>
      </c>
      <c r="G73" s="17">
        <v>0</v>
      </c>
    </row>
    <row r="74" spans="1:7" x14ac:dyDescent="0.25">
      <c r="A74">
        <v>139587804</v>
      </c>
      <c r="B74">
        <v>30234</v>
      </c>
      <c r="C74" s="2">
        <v>100139587804</v>
      </c>
      <c r="D74">
        <v>2</v>
      </c>
      <c r="E74" s="1" t="s">
        <v>9</v>
      </c>
      <c r="F74" s="17">
        <v>0</v>
      </c>
      <c r="G74" s="17">
        <v>4.2</v>
      </c>
    </row>
    <row r="75" spans="1:7" x14ac:dyDescent="0.25">
      <c r="A75">
        <v>139590208</v>
      </c>
      <c r="B75">
        <v>30234</v>
      </c>
      <c r="C75" s="2">
        <v>100139590208</v>
      </c>
      <c r="D75">
        <v>2</v>
      </c>
      <c r="E75" s="1" t="s">
        <v>27</v>
      </c>
      <c r="F75" s="17">
        <v>0</v>
      </c>
      <c r="G75" s="17">
        <v>0</v>
      </c>
    </row>
    <row r="76" spans="1:7" x14ac:dyDescent="0.25">
      <c r="A76">
        <v>139594161</v>
      </c>
      <c r="B76">
        <v>30234</v>
      </c>
      <c r="C76" s="2">
        <v>100139594161</v>
      </c>
      <c r="D76">
        <v>2</v>
      </c>
      <c r="E76" s="1" t="s">
        <v>22</v>
      </c>
      <c r="F76" s="17">
        <v>0</v>
      </c>
      <c r="G76" s="17">
        <v>0</v>
      </c>
    </row>
    <row r="77" spans="1:7" x14ac:dyDescent="0.25">
      <c r="A77">
        <v>139616786</v>
      </c>
      <c r="B77">
        <v>30234</v>
      </c>
      <c r="C77" s="2">
        <v>100139616786</v>
      </c>
      <c r="D77">
        <v>2</v>
      </c>
      <c r="E77" s="1" t="s">
        <v>19</v>
      </c>
      <c r="F77" s="17">
        <v>0</v>
      </c>
      <c r="G77" s="17">
        <v>0</v>
      </c>
    </row>
    <row r="78" spans="1:7" x14ac:dyDescent="0.25">
      <c r="A78">
        <v>139669760</v>
      </c>
      <c r="B78">
        <v>30234</v>
      </c>
      <c r="C78" s="2">
        <v>100139669760</v>
      </c>
      <c r="D78">
        <v>2</v>
      </c>
      <c r="E78" s="1" t="s">
        <v>25</v>
      </c>
      <c r="F78" s="17">
        <v>-175</v>
      </c>
      <c r="G78" s="17">
        <v>0</v>
      </c>
    </row>
    <row r="79" spans="1:7" x14ac:dyDescent="0.25">
      <c r="A79">
        <v>139669967</v>
      </c>
      <c r="B79">
        <v>30234</v>
      </c>
      <c r="C79" s="2">
        <v>100139669967</v>
      </c>
      <c r="D79">
        <v>2</v>
      </c>
      <c r="E79" s="1" t="s">
        <v>23</v>
      </c>
      <c r="F79" s="17">
        <v>0</v>
      </c>
      <c r="G79" s="17">
        <v>0.61</v>
      </c>
    </row>
    <row r="80" spans="1:7" x14ac:dyDescent="0.25">
      <c r="A80">
        <v>139685622</v>
      </c>
      <c r="B80">
        <v>30234</v>
      </c>
      <c r="C80" s="2">
        <v>100139685622</v>
      </c>
      <c r="D80">
        <v>2</v>
      </c>
      <c r="E80" s="1" t="s">
        <v>16</v>
      </c>
      <c r="F80" s="17">
        <v>-45</v>
      </c>
      <c r="G80" s="17">
        <v>0</v>
      </c>
    </row>
    <row r="81" spans="1:7" x14ac:dyDescent="0.25">
      <c r="A81">
        <v>139688243</v>
      </c>
      <c r="B81">
        <v>30234</v>
      </c>
      <c r="C81" s="2">
        <v>100139688243</v>
      </c>
      <c r="D81">
        <v>2</v>
      </c>
      <c r="E81" s="1" t="s">
        <v>22</v>
      </c>
      <c r="F81" s="17">
        <v>0</v>
      </c>
      <c r="G81" s="17">
        <v>0.27</v>
      </c>
    </row>
    <row r="82" spans="1:7" x14ac:dyDescent="0.25">
      <c r="A82">
        <v>139692599</v>
      </c>
      <c r="B82">
        <v>30234</v>
      </c>
      <c r="C82" s="2">
        <v>100139692599</v>
      </c>
      <c r="D82">
        <v>2</v>
      </c>
      <c r="E82" s="1" t="s">
        <v>22</v>
      </c>
      <c r="F82" s="17">
        <v>0</v>
      </c>
      <c r="G82" s="17">
        <v>0</v>
      </c>
    </row>
    <row r="83" spans="1:7" x14ac:dyDescent="0.25">
      <c r="A83">
        <v>139705077</v>
      </c>
      <c r="B83">
        <v>30234</v>
      </c>
      <c r="C83" s="2">
        <v>100139705077</v>
      </c>
      <c r="D83">
        <v>2</v>
      </c>
      <c r="E83" s="1" t="s">
        <v>18</v>
      </c>
      <c r="F83" s="17">
        <v>0</v>
      </c>
      <c r="G83" s="17">
        <v>1.49</v>
      </c>
    </row>
    <row r="84" spans="1:7" x14ac:dyDescent="0.25">
      <c r="A84">
        <v>139723978</v>
      </c>
      <c r="B84">
        <v>30234</v>
      </c>
      <c r="C84" s="2">
        <v>100139723978</v>
      </c>
      <c r="D84">
        <v>2</v>
      </c>
      <c r="E84" s="1" t="s">
        <v>32</v>
      </c>
      <c r="F84" s="17">
        <v>0</v>
      </c>
      <c r="G84" s="17">
        <v>0</v>
      </c>
    </row>
    <row r="85" spans="1:7" x14ac:dyDescent="0.25">
      <c r="A85">
        <v>139746890</v>
      </c>
      <c r="B85">
        <v>30234</v>
      </c>
      <c r="C85" s="2">
        <v>100139746890</v>
      </c>
      <c r="D85">
        <v>2</v>
      </c>
      <c r="E85" s="1" t="s">
        <v>12</v>
      </c>
      <c r="F85" s="17">
        <v>0</v>
      </c>
      <c r="G85" s="17">
        <v>1.22</v>
      </c>
    </row>
    <row r="86" spans="1:7" x14ac:dyDescent="0.25">
      <c r="A86">
        <v>139762220</v>
      </c>
      <c r="B86">
        <v>30234</v>
      </c>
      <c r="C86" s="2">
        <v>100139762220</v>
      </c>
      <c r="D86">
        <v>2</v>
      </c>
      <c r="E86" s="1" t="s">
        <v>33</v>
      </c>
      <c r="F86" s="17">
        <v>-35</v>
      </c>
      <c r="G86" s="17">
        <v>0</v>
      </c>
    </row>
    <row r="87" spans="1:7" x14ac:dyDescent="0.25">
      <c r="A87">
        <v>139762617</v>
      </c>
      <c r="B87">
        <v>30234</v>
      </c>
      <c r="C87" s="2">
        <v>100139762617</v>
      </c>
      <c r="D87">
        <v>2</v>
      </c>
      <c r="E87" s="1" t="s">
        <v>34</v>
      </c>
      <c r="F87" s="17">
        <v>-35</v>
      </c>
      <c r="G87" s="17">
        <v>0</v>
      </c>
    </row>
    <row r="88" spans="1:7" x14ac:dyDescent="0.25">
      <c r="A88">
        <v>139768974</v>
      </c>
      <c r="B88">
        <v>30234</v>
      </c>
      <c r="C88" s="2">
        <v>100139768974</v>
      </c>
      <c r="D88">
        <v>2</v>
      </c>
      <c r="E88" s="1" t="s">
        <v>23</v>
      </c>
      <c r="F88" s="17">
        <v>0</v>
      </c>
      <c r="G88" s="17">
        <v>0</v>
      </c>
    </row>
    <row r="89" spans="1:7" x14ac:dyDescent="0.25">
      <c r="A89">
        <v>139772051</v>
      </c>
      <c r="B89">
        <v>30234</v>
      </c>
      <c r="C89" s="2">
        <v>100139772051</v>
      </c>
      <c r="D89">
        <v>2</v>
      </c>
      <c r="E89" s="1" t="s">
        <v>23</v>
      </c>
      <c r="F89" s="17">
        <v>0</v>
      </c>
      <c r="G89" s="17">
        <v>0</v>
      </c>
    </row>
    <row r="90" spans="1:7" x14ac:dyDescent="0.25">
      <c r="A90">
        <v>139782372</v>
      </c>
      <c r="B90">
        <v>30234</v>
      </c>
      <c r="C90" s="2">
        <v>100139782372</v>
      </c>
      <c r="D90">
        <v>2</v>
      </c>
      <c r="E90" s="1" t="s">
        <v>13</v>
      </c>
      <c r="F90" s="17">
        <v>0</v>
      </c>
      <c r="G90" s="17">
        <v>0</v>
      </c>
    </row>
    <row r="91" spans="1:7" x14ac:dyDescent="0.25">
      <c r="A91">
        <v>139784091</v>
      </c>
      <c r="B91">
        <v>30234</v>
      </c>
      <c r="C91" s="2">
        <v>100139784091</v>
      </c>
      <c r="D91">
        <v>2</v>
      </c>
      <c r="E91" s="1" t="s">
        <v>22</v>
      </c>
      <c r="F91" s="17">
        <v>0</v>
      </c>
      <c r="G91" s="17">
        <v>0</v>
      </c>
    </row>
    <row r="92" spans="1:7" x14ac:dyDescent="0.25">
      <c r="A92">
        <v>139788151</v>
      </c>
      <c r="B92">
        <v>30234</v>
      </c>
      <c r="C92" s="2">
        <v>100139788151</v>
      </c>
      <c r="D92">
        <v>2</v>
      </c>
      <c r="E92" s="1" t="s">
        <v>27</v>
      </c>
      <c r="F92" s="17">
        <v>0</v>
      </c>
      <c r="G92" s="17">
        <v>0</v>
      </c>
    </row>
    <row r="93" spans="1:7" x14ac:dyDescent="0.25">
      <c r="A93">
        <v>139788152</v>
      </c>
      <c r="B93">
        <v>30234</v>
      </c>
      <c r="C93" s="2">
        <v>100139788152</v>
      </c>
      <c r="D93">
        <v>2</v>
      </c>
      <c r="E93" s="1" t="s">
        <v>27</v>
      </c>
      <c r="F93" s="17">
        <v>0</v>
      </c>
      <c r="G93" s="17">
        <v>0</v>
      </c>
    </row>
    <row r="94" spans="1:7" x14ac:dyDescent="0.25">
      <c r="A94">
        <v>139799491</v>
      </c>
      <c r="B94">
        <v>30234</v>
      </c>
      <c r="C94" s="2">
        <v>100139799491</v>
      </c>
      <c r="D94">
        <v>2</v>
      </c>
      <c r="E94" s="1" t="s">
        <v>23</v>
      </c>
      <c r="F94" s="17">
        <v>-40</v>
      </c>
      <c r="G94" s="17">
        <v>0</v>
      </c>
    </row>
    <row r="95" spans="1:7" x14ac:dyDescent="0.25">
      <c r="A95">
        <v>139804216</v>
      </c>
      <c r="B95">
        <v>30234</v>
      </c>
      <c r="C95" s="2">
        <v>100139804216</v>
      </c>
      <c r="D95">
        <v>2</v>
      </c>
      <c r="E95" s="1" t="s">
        <v>23</v>
      </c>
      <c r="F95" s="17">
        <v>0</v>
      </c>
      <c r="G95" s="17">
        <v>0</v>
      </c>
    </row>
    <row r="96" spans="1:7" x14ac:dyDescent="0.25">
      <c r="A96">
        <v>139804267</v>
      </c>
      <c r="B96">
        <v>30234</v>
      </c>
      <c r="C96" s="2">
        <v>100139804267</v>
      </c>
      <c r="D96">
        <v>2</v>
      </c>
      <c r="E96" s="1" t="s">
        <v>23</v>
      </c>
      <c r="F96" s="17">
        <v>0</v>
      </c>
      <c r="G96" s="17">
        <v>0</v>
      </c>
    </row>
    <row r="97" spans="1:7" x14ac:dyDescent="0.25">
      <c r="A97">
        <v>139812782</v>
      </c>
      <c r="B97">
        <v>30234</v>
      </c>
      <c r="C97" s="2">
        <v>100139812782</v>
      </c>
      <c r="D97">
        <v>2</v>
      </c>
      <c r="E97" s="1" t="s">
        <v>23</v>
      </c>
      <c r="F97" s="17">
        <v>0</v>
      </c>
      <c r="G97" s="17">
        <v>0</v>
      </c>
    </row>
    <row r="98" spans="1:7" x14ac:dyDescent="0.25">
      <c r="A98">
        <v>139816259</v>
      </c>
      <c r="B98">
        <v>30234</v>
      </c>
      <c r="C98" s="2">
        <v>100139816259</v>
      </c>
      <c r="D98">
        <v>2</v>
      </c>
      <c r="E98" s="1" t="s">
        <v>12</v>
      </c>
      <c r="F98" s="17">
        <v>0</v>
      </c>
      <c r="G98" s="17">
        <v>0</v>
      </c>
    </row>
    <row r="99" spans="1:7" x14ac:dyDescent="0.25">
      <c r="A99">
        <v>139839787</v>
      </c>
      <c r="B99">
        <v>30234</v>
      </c>
      <c r="C99" s="2">
        <v>100139839787</v>
      </c>
      <c r="D99">
        <v>2</v>
      </c>
      <c r="E99" s="1" t="s">
        <v>23</v>
      </c>
      <c r="F99" s="17">
        <v>0</v>
      </c>
      <c r="G99" s="17">
        <v>0</v>
      </c>
    </row>
    <row r="100" spans="1:7" x14ac:dyDescent="0.25">
      <c r="A100">
        <v>139866939</v>
      </c>
      <c r="B100">
        <v>30234</v>
      </c>
      <c r="C100" s="2">
        <v>100139866939</v>
      </c>
      <c r="D100">
        <v>2</v>
      </c>
      <c r="E100" s="1" t="s">
        <v>13</v>
      </c>
      <c r="F100" s="17">
        <v>-40</v>
      </c>
      <c r="G100" s="17">
        <v>0</v>
      </c>
    </row>
    <row r="101" spans="1:7" x14ac:dyDescent="0.25">
      <c r="A101">
        <v>139883649</v>
      </c>
      <c r="B101">
        <v>30234</v>
      </c>
      <c r="C101" s="2">
        <v>100139883649</v>
      </c>
      <c r="D101">
        <v>2</v>
      </c>
      <c r="E101" s="1" t="s">
        <v>12</v>
      </c>
      <c r="F101" s="17">
        <v>0</v>
      </c>
      <c r="G101" s="17">
        <v>0</v>
      </c>
    </row>
    <row r="102" spans="1:7" x14ac:dyDescent="0.25">
      <c r="A102">
        <v>139889348</v>
      </c>
      <c r="B102">
        <v>30234</v>
      </c>
      <c r="C102" s="2">
        <v>100139889348</v>
      </c>
      <c r="D102">
        <v>2</v>
      </c>
      <c r="E102" s="1" t="s">
        <v>12</v>
      </c>
      <c r="F102" s="17">
        <v>0</v>
      </c>
      <c r="G102" s="17">
        <v>0.77</v>
      </c>
    </row>
    <row r="103" spans="1:7" x14ac:dyDescent="0.25">
      <c r="A103">
        <v>139889870</v>
      </c>
      <c r="B103">
        <v>30234</v>
      </c>
      <c r="C103" s="2">
        <v>100139889870</v>
      </c>
      <c r="D103">
        <v>2</v>
      </c>
      <c r="E103" s="1" t="s">
        <v>12</v>
      </c>
      <c r="F103" s="17">
        <v>0</v>
      </c>
      <c r="G103" s="17">
        <v>0</v>
      </c>
    </row>
    <row r="104" spans="1:7" x14ac:dyDescent="0.25">
      <c r="A104">
        <v>139891555</v>
      </c>
      <c r="B104">
        <v>30234</v>
      </c>
      <c r="C104" s="2">
        <v>100139891555</v>
      </c>
      <c r="D104">
        <v>2</v>
      </c>
      <c r="E104" s="1" t="s">
        <v>12</v>
      </c>
      <c r="F104" s="17">
        <v>0</v>
      </c>
      <c r="G104" s="17">
        <v>0.27</v>
      </c>
    </row>
    <row r="105" spans="1:7" x14ac:dyDescent="0.25">
      <c r="A105">
        <v>139894153</v>
      </c>
      <c r="B105">
        <v>30234</v>
      </c>
      <c r="C105" s="2">
        <v>100139894153</v>
      </c>
      <c r="D105">
        <v>2</v>
      </c>
      <c r="E105" s="1" t="s">
        <v>7</v>
      </c>
      <c r="F105" s="17">
        <v>0</v>
      </c>
      <c r="G105" s="17">
        <v>0.11</v>
      </c>
    </row>
    <row r="106" spans="1:7" x14ac:dyDescent="0.25">
      <c r="A106">
        <v>139898256</v>
      </c>
      <c r="B106">
        <v>30234</v>
      </c>
      <c r="C106" s="2">
        <v>100139898256</v>
      </c>
      <c r="D106">
        <v>2</v>
      </c>
      <c r="E106" s="1" t="s">
        <v>7</v>
      </c>
      <c r="F106" s="17">
        <v>0</v>
      </c>
      <c r="G106" s="17">
        <v>0</v>
      </c>
    </row>
    <row r="107" spans="1:7" x14ac:dyDescent="0.25">
      <c r="A107">
        <v>139900342</v>
      </c>
      <c r="B107">
        <v>30234</v>
      </c>
      <c r="C107" s="2">
        <v>100139900342</v>
      </c>
      <c r="D107">
        <v>2</v>
      </c>
      <c r="E107" s="1" t="s">
        <v>7</v>
      </c>
      <c r="F107" s="17">
        <v>-70</v>
      </c>
      <c r="G107" s="17">
        <v>0</v>
      </c>
    </row>
    <row r="108" spans="1:7" x14ac:dyDescent="0.25">
      <c r="A108">
        <v>139905915</v>
      </c>
      <c r="B108">
        <v>30234</v>
      </c>
      <c r="C108" s="2">
        <v>100139905915</v>
      </c>
      <c r="D108">
        <v>2</v>
      </c>
      <c r="E108" s="1" t="s">
        <v>13</v>
      </c>
      <c r="F108" s="17">
        <v>0</v>
      </c>
      <c r="G108" s="17">
        <v>0</v>
      </c>
    </row>
    <row r="109" spans="1:7" x14ac:dyDescent="0.25">
      <c r="A109">
        <v>139916938</v>
      </c>
      <c r="B109">
        <v>30234</v>
      </c>
      <c r="C109" s="2">
        <v>100139916938</v>
      </c>
      <c r="D109">
        <v>2</v>
      </c>
      <c r="E109" s="1" t="s">
        <v>12</v>
      </c>
      <c r="F109" s="17">
        <v>0</v>
      </c>
      <c r="G109" s="17">
        <v>0</v>
      </c>
    </row>
    <row r="110" spans="1:7" x14ac:dyDescent="0.25">
      <c r="A110">
        <v>139923641</v>
      </c>
      <c r="B110">
        <v>30234</v>
      </c>
      <c r="C110" s="2">
        <v>100139923641</v>
      </c>
      <c r="D110">
        <v>2</v>
      </c>
      <c r="E110" s="1" t="s">
        <v>23</v>
      </c>
      <c r="F110" s="17">
        <v>0</v>
      </c>
      <c r="G110" s="17">
        <v>0.92</v>
      </c>
    </row>
    <row r="111" spans="1:7" x14ac:dyDescent="0.25">
      <c r="A111">
        <v>139924911</v>
      </c>
      <c r="B111">
        <v>30234</v>
      </c>
      <c r="C111" s="2">
        <v>100139924911</v>
      </c>
      <c r="D111">
        <v>2</v>
      </c>
      <c r="E111" s="1" t="s">
        <v>23</v>
      </c>
      <c r="F111" s="17">
        <v>0</v>
      </c>
      <c r="G111" s="17">
        <v>0</v>
      </c>
    </row>
    <row r="112" spans="1:7" x14ac:dyDescent="0.25">
      <c r="A112">
        <v>139941819</v>
      </c>
      <c r="B112">
        <v>30234</v>
      </c>
      <c r="C112" s="2">
        <v>100139941819</v>
      </c>
      <c r="D112">
        <v>2</v>
      </c>
      <c r="E112" s="1" t="s">
        <v>12</v>
      </c>
      <c r="F112" s="17">
        <v>0</v>
      </c>
      <c r="G112" s="17">
        <v>0</v>
      </c>
    </row>
    <row r="113" spans="1:7" x14ac:dyDescent="0.25">
      <c r="A113">
        <v>139948617</v>
      </c>
      <c r="B113">
        <v>30234</v>
      </c>
      <c r="C113" s="2">
        <v>100139948617</v>
      </c>
      <c r="D113">
        <v>2</v>
      </c>
      <c r="E113" s="1" t="s">
        <v>23</v>
      </c>
      <c r="F113" s="17">
        <v>0</v>
      </c>
      <c r="G113" s="17">
        <v>0</v>
      </c>
    </row>
    <row r="114" spans="1:7" x14ac:dyDescent="0.25">
      <c r="A114">
        <v>139952657</v>
      </c>
      <c r="B114">
        <v>30234</v>
      </c>
      <c r="C114" s="2">
        <v>100139952657</v>
      </c>
      <c r="D114">
        <v>2</v>
      </c>
      <c r="E114" s="1" t="s">
        <v>23</v>
      </c>
      <c r="F114" s="17">
        <v>0</v>
      </c>
      <c r="G114" s="17">
        <v>1.83</v>
      </c>
    </row>
    <row r="115" spans="1:7" x14ac:dyDescent="0.25">
      <c r="A115">
        <v>139952809</v>
      </c>
      <c r="B115">
        <v>30234</v>
      </c>
      <c r="C115" s="2">
        <v>100139952809</v>
      </c>
      <c r="D115">
        <v>2</v>
      </c>
      <c r="E115" s="1" t="s">
        <v>19</v>
      </c>
      <c r="F115" s="17">
        <v>0</v>
      </c>
      <c r="G115" s="17">
        <v>4.13</v>
      </c>
    </row>
    <row r="116" spans="1:7" x14ac:dyDescent="0.25">
      <c r="A116">
        <v>139955543</v>
      </c>
      <c r="B116">
        <v>30234</v>
      </c>
      <c r="C116" s="2">
        <v>100139955543</v>
      </c>
      <c r="D116">
        <v>2</v>
      </c>
      <c r="E116" s="1" t="s">
        <v>23</v>
      </c>
      <c r="F116" s="17">
        <v>0</v>
      </c>
      <c r="G116" s="17">
        <v>0</v>
      </c>
    </row>
    <row r="117" spans="1:7" x14ac:dyDescent="0.25">
      <c r="A117">
        <v>139956333</v>
      </c>
      <c r="B117">
        <v>30234</v>
      </c>
      <c r="C117" s="2">
        <v>100139956333</v>
      </c>
      <c r="D117">
        <v>2</v>
      </c>
      <c r="E117" s="1" t="s">
        <v>23</v>
      </c>
      <c r="F117" s="17">
        <v>0</v>
      </c>
      <c r="G117" s="17">
        <v>8.33</v>
      </c>
    </row>
    <row r="118" spans="1:7" x14ac:dyDescent="0.25">
      <c r="A118">
        <v>139991401</v>
      </c>
      <c r="B118">
        <v>30234</v>
      </c>
      <c r="C118" s="2">
        <v>100139991401</v>
      </c>
      <c r="D118">
        <v>2</v>
      </c>
      <c r="E118" s="1" t="s">
        <v>19</v>
      </c>
      <c r="F118" s="17">
        <v>0</v>
      </c>
      <c r="G118" s="17">
        <v>0</v>
      </c>
    </row>
    <row r="119" spans="1:7" x14ac:dyDescent="0.25">
      <c r="A119">
        <v>139992964</v>
      </c>
      <c r="B119">
        <v>30234</v>
      </c>
      <c r="C119" s="2">
        <v>100139992964</v>
      </c>
      <c r="D119">
        <v>2</v>
      </c>
      <c r="E119" s="1" t="s">
        <v>13</v>
      </c>
      <c r="F119" s="17">
        <v>-35</v>
      </c>
      <c r="G119" s="17">
        <v>0</v>
      </c>
    </row>
    <row r="120" spans="1:7" x14ac:dyDescent="0.25">
      <c r="A120">
        <v>139993287</v>
      </c>
      <c r="B120">
        <v>30234</v>
      </c>
      <c r="C120" s="2">
        <v>100139993287</v>
      </c>
      <c r="D120">
        <v>2</v>
      </c>
      <c r="E120" s="1" t="s">
        <v>13</v>
      </c>
      <c r="F120" s="17">
        <v>0</v>
      </c>
      <c r="G120" s="17">
        <v>0.54</v>
      </c>
    </row>
    <row r="121" spans="1:7" x14ac:dyDescent="0.25">
      <c r="A121">
        <v>139993578</v>
      </c>
      <c r="B121">
        <v>30234</v>
      </c>
      <c r="C121" s="2">
        <v>100139993578</v>
      </c>
      <c r="D121">
        <v>2</v>
      </c>
      <c r="E121" s="1" t="s">
        <v>13</v>
      </c>
      <c r="F121" s="17">
        <v>-65</v>
      </c>
      <c r="G121" s="17">
        <v>0</v>
      </c>
    </row>
    <row r="122" spans="1:7" x14ac:dyDescent="0.25">
      <c r="A122">
        <v>140003664</v>
      </c>
      <c r="B122">
        <v>30234</v>
      </c>
      <c r="C122" s="2">
        <v>100140003664</v>
      </c>
      <c r="D122">
        <v>2</v>
      </c>
      <c r="E122" s="1" t="s">
        <v>23</v>
      </c>
      <c r="F122" s="17">
        <v>0</v>
      </c>
      <c r="G122" s="17">
        <v>1.03</v>
      </c>
    </row>
    <row r="123" spans="1:7" x14ac:dyDescent="0.25">
      <c r="A123">
        <v>140004611</v>
      </c>
      <c r="B123">
        <v>30234</v>
      </c>
      <c r="C123" s="2">
        <v>100140004611</v>
      </c>
      <c r="D123">
        <v>2</v>
      </c>
      <c r="E123" s="1" t="s">
        <v>19</v>
      </c>
      <c r="F123" s="17">
        <v>0</v>
      </c>
      <c r="G123" s="17">
        <v>0</v>
      </c>
    </row>
    <row r="124" spans="1:7" x14ac:dyDescent="0.25">
      <c r="A124">
        <v>140017363</v>
      </c>
      <c r="B124">
        <v>30234</v>
      </c>
      <c r="C124" s="2">
        <v>100140017363</v>
      </c>
      <c r="D124">
        <v>2</v>
      </c>
      <c r="E124" s="1" t="s">
        <v>23</v>
      </c>
      <c r="F124" s="17">
        <v>0</v>
      </c>
      <c r="G124" s="17">
        <v>0.77</v>
      </c>
    </row>
    <row r="125" spans="1:7" x14ac:dyDescent="0.25">
      <c r="A125">
        <v>140022410</v>
      </c>
      <c r="B125">
        <v>30234</v>
      </c>
      <c r="C125" s="2">
        <v>100140022410</v>
      </c>
      <c r="D125">
        <v>2</v>
      </c>
      <c r="E125" s="1" t="s">
        <v>23</v>
      </c>
      <c r="F125" s="17">
        <v>0</v>
      </c>
      <c r="G125" s="17">
        <v>0</v>
      </c>
    </row>
    <row r="126" spans="1:7" x14ac:dyDescent="0.25">
      <c r="A126">
        <v>140022470</v>
      </c>
      <c r="B126">
        <v>30234</v>
      </c>
      <c r="C126" s="2">
        <v>100140022470</v>
      </c>
      <c r="D126">
        <v>2</v>
      </c>
      <c r="E126" s="1" t="s">
        <v>23</v>
      </c>
      <c r="F126" s="17">
        <v>0</v>
      </c>
      <c r="G126" s="17">
        <v>0</v>
      </c>
    </row>
    <row r="127" spans="1:7" x14ac:dyDescent="0.25">
      <c r="A127">
        <v>140030914</v>
      </c>
      <c r="B127">
        <v>30234</v>
      </c>
      <c r="C127" s="2">
        <v>100140030914</v>
      </c>
      <c r="D127">
        <v>2</v>
      </c>
      <c r="E127" s="1" t="s">
        <v>33</v>
      </c>
      <c r="F127" s="17">
        <v>0</v>
      </c>
      <c r="G127" s="17">
        <v>0</v>
      </c>
    </row>
    <row r="128" spans="1:7" x14ac:dyDescent="0.25">
      <c r="A128">
        <v>140094263</v>
      </c>
      <c r="B128">
        <v>30234</v>
      </c>
      <c r="C128" s="2">
        <v>100140094263</v>
      </c>
      <c r="D128">
        <v>2</v>
      </c>
      <c r="E128" s="1" t="s">
        <v>12</v>
      </c>
      <c r="F128" s="17">
        <v>0</v>
      </c>
      <c r="G128" s="17">
        <v>0</v>
      </c>
    </row>
    <row r="129" spans="1:7" x14ac:dyDescent="0.25">
      <c r="A129">
        <v>140097685</v>
      </c>
      <c r="B129">
        <v>30234</v>
      </c>
      <c r="C129" s="2">
        <v>100140097685</v>
      </c>
      <c r="D129">
        <v>2</v>
      </c>
      <c r="E129" s="1" t="s">
        <v>13</v>
      </c>
      <c r="F129" s="17">
        <v>0</v>
      </c>
      <c r="G129" s="17">
        <v>0.27</v>
      </c>
    </row>
    <row r="130" spans="1:7" x14ac:dyDescent="0.25">
      <c r="A130">
        <v>140101655</v>
      </c>
      <c r="B130">
        <v>30234</v>
      </c>
      <c r="C130" s="2">
        <v>100140101655</v>
      </c>
      <c r="D130">
        <v>2</v>
      </c>
      <c r="E130" s="1" t="s">
        <v>12</v>
      </c>
      <c r="F130" s="17">
        <v>0</v>
      </c>
      <c r="G130" s="17">
        <v>0</v>
      </c>
    </row>
    <row r="131" spans="1:7" x14ac:dyDescent="0.25">
      <c r="A131">
        <v>140103068</v>
      </c>
      <c r="B131">
        <v>30234</v>
      </c>
      <c r="C131" s="2">
        <v>100140103068</v>
      </c>
      <c r="D131">
        <v>2</v>
      </c>
      <c r="E131" s="1" t="s">
        <v>12</v>
      </c>
      <c r="F131" s="17">
        <v>0</v>
      </c>
      <c r="G131" s="17">
        <v>0</v>
      </c>
    </row>
    <row r="132" spans="1:7" x14ac:dyDescent="0.25">
      <c r="A132">
        <v>140103806</v>
      </c>
      <c r="B132">
        <v>30234</v>
      </c>
      <c r="C132" s="2">
        <v>100140103806</v>
      </c>
      <c r="D132">
        <v>2</v>
      </c>
      <c r="E132" s="1" t="s">
        <v>19</v>
      </c>
      <c r="F132" s="17">
        <v>-70</v>
      </c>
      <c r="G132" s="17">
        <v>0</v>
      </c>
    </row>
    <row r="133" spans="1:7" x14ac:dyDescent="0.25">
      <c r="A133">
        <v>140105668</v>
      </c>
      <c r="B133">
        <v>30234</v>
      </c>
      <c r="C133" s="2">
        <v>100140105668</v>
      </c>
      <c r="D133">
        <v>2</v>
      </c>
      <c r="E133" s="1" t="s">
        <v>34</v>
      </c>
      <c r="F133" s="17">
        <v>0</v>
      </c>
      <c r="G133" s="17">
        <v>0</v>
      </c>
    </row>
    <row r="134" spans="1:7" x14ac:dyDescent="0.25">
      <c r="A134">
        <v>140108866</v>
      </c>
      <c r="B134">
        <v>30234</v>
      </c>
      <c r="C134" s="2">
        <v>100140108866</v>
      </c>
      <c r="D134">
        <v>2</v>
      </c>
      <c r="E134" s="1" t="s">
        <v>19</v>
      </c>
      <c r="F134" s="17">
        <v>0</v>
      </c>
      <c r="G134" s="17">
        <v>0</v>
      </c>
    </row>
    <row r="135" spans="1:7" x14ac:dyDescent="0.25">
      <c r="A135">
        <v>140110359</v>
      </c>
      <c r="B135">
        <v>30234</v>
      </c>
      <c r="C135" s="2">
        <v>100140110359</v>
      </c>
      <c r="D135">
        <v>2</v>
      </c>
      <c r="E135" s="1" t="s">
        <v>12</v>
      </c>
      <c r="F135" s="17">
        <v>0</v>
      </c>
      <c r="G135" s="17">
        <v>0</v>
      </c>
    </row>
    <row r="136" spans="1:7" x14ac:dyDescent="0.25">
      <c r="A136">
        <v>140127369</v>
      </c>
      <c r="B136">
        <v>30234</v>
      </c>
      <c r="C136" s="2">
        <v>100140127369</v>
      </c>
      <c r="D136">
        <v>2</v>
      </c>
      <c r="E136" s="1" t="s">
        <v>13</v>
      </c>
      <c r="F136" s="17">
        <v>0</v>
      </c>
      <c r="G136" s="17">
        <v>0</v>
      </c>
    </row>
    <row r="137" spans="1:7" x14ac:dyDescent="0.25">
      <c r="A137">
        <v>140132147</v>
      </c>
      <c r="B137">
        <v>30234</v>
      </c>
      <c r="C137" s="2">
        <v>100140132147</v>
      </c>
      <c r="D137">
        <v>2</v>
      </c>
      <c r="E137" s="1" t="s">
        <v>7</v>
      </c>
      <c r="F137" s="17">
        <v>0</v>
      </c>
      <c r="G137" s="17">
        <v>0</v>
      </c>
    </row>
    <row r="138" spans="1:7" x14ac:dyDescent="0.25">
      <c r="A138">
        <v>140135932</v>
      </c>
      <c r="B138">
        <v>30234</v>
      </c>
      <c r="C138" s="2">
        <v>100140135932</v>
      </c>
      <c r="D138">
        <v>2</v>
      </c>
      <c r="E138" s="1" t="s">
        <v>22</v>
      </c>
      <c r="F138" s="17">
        <v>0</v>
      </c>
      <c r="G138" s="17">
        <v>0</v>
      </c>
    </row>
    <row r="139" spans="1:7" x14ac:dyDescent="0.25">
      <c r="A139">
        <v>140167835</v>
      </c>
      <c r="B139">
        <v>30234</v>
      </c>
      <c r="C139" s="2">
        <v>100140167835</v>
      </c>
      <c r="D139">
        <v>2</v>
      </c>
      <c r="E139" s="1" t="s">
        <v>12</v>
      </c>
      <c r="F139" s="17">
        <v>0</v>
      </c>
      <c r="G139" s="17">
        <v>0</v>
      </c>
    </row>
    <row r="140" spans="1:7" x14ac:dyDescent="0.25">
      <c r="A140">
        <v>140174988</v>
      </c>
      <c r="B140">
        <v>30234</v>
      </c>
      <c r="C140" s="2">
        <v>100140174988</v>
      </c>
      <c r="D140">
        <v>2</v>
      </c>
      <c r="E140" s="1" t="s">
        <v>12</v>
      </c>
      <c r="F140" s="17">
        <v>0</v>
      </c>
      <c r="G140" s="17">
        <v>0</v>
      </c>
    </row>
    <row r="141" spans="1:7" x14ac:dyDescent="0.25">
      <c r="A141">
        <v>140191893</v>
      </c>
      <c r="B141">
        <v>30234</v>
      </c>
      <c r="C141" s="2">
        <v>100140191893</v>
      </c>
      <c r="D141">
        <v>2</v>
      </c>
      <c r="E141" s="1" t="s">
        <v>22</v>
      </c>
      <c r="F141" s="17">
        <v>0</v>
      </c>
      <c r="G141" s="17">
        <v>0.46</v>
      </c>
    </row>
    <row r="142" spans="1:7" x14ac:dyDescent="0.25">
      <c r="A142">
        <v>140203003</v>
      </c>
      <c r="B142">
        <v>30234</v>
      </c>
      <c r="C142" s="2">
        <v>100140203003</v>
      </c>
      <c r="D142">
        <v>2</v>
      </c>
      <c r="E142" s="1" t="s">
        <v>12</v>
      </c>
      <c r="F142" s="17">
        <v>0</v>
      </c>
      <c r="G142" s="17">
        <v>0</v>
      </c>
    </row>
    <row r="143" spans="1:7" x14ac:dyDescent="0.25">
      <c r="A143">
        <v>140209130</v>
      </c>
      <c r="B143">
        <v>30234</v>
      </c>
      <c r="C143" s="2">
        <v>100140209130</v>
      </c>
      <c r="D143">
        <v>2</v>
      </c>
      <c r="E143" s="1" t="s">
        <v>12</v>
      </c>
      <c r="F143" s="17">
        <v>0</v>
      </c>
      <c r="G143" s="17">
        <v>1.91</v>
      </c>
    </row>
    <row r="144" spans="1:7" x14ac:dyDescent="0.25">
      <c r="A144">
        <v>140223263</v>
      </c>
      <c r="B144">
        <v>30234</v>
      </c>
      <c r="C144" s="2">
        <v>100140223263</v>
      </c>
      <c r="D144">
        <v>2</v>
      </c>
      <c r="E144" s="1" t="s">
        <v>22</v>
      </c>
      <c r="F144" s="17">
        <v>0</v>
      </c>
      <c r="G144" s="17">
        <v>0</v>
      </c>
    </row>
    <row r="145" spans="1:7" x14ac:dyDescent="0.25">
      <c r="A145">
        <v>140224945</v>
      </c>
      <c r="B145">
        <v>30234</v>
      </c>
      <c r="C145" s="2">
        <v>100140224945</v>
      </c>
      <c r="D145">
        <v>2</v>
      </c>
      <c r="E145" s="1" t="s">
        <v>12</v>
      </c>
      <c r="F145" s="17">
        <v>0</v>
      </c>
      <c r="G145" s="17">
        <v>0.13</v>
      </c>
    </row>
    <row r="146" spans="1:7" x14ac:dyDescent="0.25">
      <c r="A146">
        <v>140230849</v>
      </c>
      <c r="B146">
        <v>30234</v>
      </c>
      <c r="C146" s="2">
        <v>100140230849</v>
      </c>
      <c r="D146">
        <v>2</v>
      </c>
      <c r="E146" s="1" t="s">
        <v>12</v>
      </c>
      <c r="F146" s="17">
        <v>0</v>
      </c>
      <c r="G146" s="17">
        <v>0</v>
      </c>
    </row>
    <row r="147" spans="1:7" x14ac:dyDescent="0.25">
      <c r="A147">
        <v>140230979</v>
      </c>
      <c r="B147">
        <v>30234</v>
      </c>
      <c r="C147" s="2">
        <v>100140230979</v>
      </c>
      <c r="D147">
        <v>2</v>
      </c>
      <c r="E147" s="1" t="s">
        <v>13</v>
      </c>
      <c r="F147" s="17">
        <v>0</v>
      </c>
      <c r="G147" s="17">
        <v>0</v>
      </c>
    </row>
    <row r="148" spans="1:7" x14ac:dyDescent="0.25">
      <c r="A148">
        <v>140235876</v>
      </c>
      <c r="B148">
        <v>30234</v>
      </c>
      <c r="C148" s="2">
        <v>100140235876</v>
      </c>
      <c r="D148">
        <v>2</v>
      </c>
      <c r="E148" s="1" t="s">
        <v>12</v>
      </c>
      <c r="F148" s="17">
        <v>0</v>
      </c>
      <c r="G148" s="17">
        <v>0</v>
      </c>
    </row>
    <row r="149" spans="1:7" x14ac:dyDescent="0.25">
      <c r="A149">
        <v>140237715</v>
      </c>
      <c r="B149">
        <v>30234</v>
      </c>
      <c r="C149" s="2">
        <v>100140237715</v>
      </c>
      <c r="D149">
        <v>2</v>
      </c>
      <c r="E149" s="1" t="s">
        <v>12</v>
      </c>
      <c r="F149" s="17">
        <v>0</v>
      </c>
      <c r="G149" s="17">
        <v>0</v>
      </c>
    </row>
    <row r="150" spans="1:7" x14ac:dyDescent="0.25">
      <c r="A150">
        <v>140239503</v>
      </c>
      <c r="B150">
        <v>30234</v>
      </c>
      <c r="C150" s="2">
        <v>100140239503</v>
      </c>
      <c r="D150">
        <v>2</v>
      </c>
      <c r="E150" s="1" t="s">
        <v>12</v>
      </c>
      <c r="F150" s="17">
        <v>-59.1</v>
      </c>
      <c r="G150" s="17">
        <v>4.2</v>
      </c>
    </row>
    <row r="151" spans="1:7" x14ac:dyDescent="0.25">
      <c r="A151">
        <v>140239727</v>
      </c>
      <c r="B151">
        <v>30234</v>
      </c>
      <c r="C151" s="2">
        <v>100140239727</v>
      </c>
      <c r="D151">
        <v>2</v>
      </c>
      <c r="E151" s="1" t="s">
        <v>12</v>
      </c>
      <c r="F151" s="17">
        <v>0</v>
      </c>
      <c r="G151" s="17">
        <v>0</v>
      </c>
    </row>
    <row r="152" spans="1:7" x14ac:dyDescent="0.25">
      <c r="A152">
        <v>140240914</v>
      </c>
      <c r="B152">
        <v>30234</v>
      </c>
      <c r="C152" s="2">
        <v>100140240914</v>
      </c>
      <c r="D152">
        <v>1</v>
      </c>
      <c r="E152" s="1" t="s">
        <v>35</v>
      </c>
      <c r="F152" s="17">
        <v>0</v>
      </c>
      <c r="G152" s="17">
        <v>1.1499999999999999</v>
      </c>
    </row>
    <row r="153" spans="1:7" x14ac:dyDescent="0.25">
      <c r="A153">
        <v>140242194</v>
      </c>
      <c r="B153">
        <v>30234</v>
      </c>
      <c r="C153" s="2">
        <v>100140242194</v>
      </c>
      <c r="D153">
        <v>2</v>
      </c>
      <c r="E153" s="1" t="s">
        <v>12</v>
      </c>
      <c r="F153" s="17">
        <v>0</v>
      </c>
      <c r="G153" s="17">
        <v>1.1499999999999999</v>
      </c>
    </row>
    <row r="154" spans="1:7" x14ac:dyDescent="0.25">
      <c r="A154">
        <v>140242909</v>
      </c>
      <c r="B154">
        <v>30234</v>
      </c>
      <c r="C154" s="2">
        <v>100140242909</v>
      </c>
      <c r="D154">
        <v>2</v>
      </c>
      <c r="E154" s="1" t="s">
        <v>12</v>
      </c>
      <c r="F154" s="17">
        <v>0</v>
      </c>
      <c r="G154" s="17">
        <v>0</v>
      </c>
    </row>
    <row r="155" spans="1:7" x14ac:dyDescent="0.25">
      <c r="A155">
        <v>140244249</v>
      </c>
      <c r="B155">
        <v>30234</v>
      </c>
      <c r="C155" s="2">
        <v>100140244249</v>
      </c>
      <c r="D155">
        <v>2</v>
      </c>
      <c r="E155" s="1" t="s">
        <v>12</v>
      </c>
      <c r="F155" s="17">
        <v>0</v>
      </c>
      <c r="G155" s="17">
        <v>0</v>
      </c>
    </row>
    <row r="156" spans="1:7" x14ac:dyDescent="0.25">
      <c r="A156">
        <v>140246045</v>
      </c>
      <c r="B156">
        <v>30234</v>
      </c>
      <c r="C156" s="2">
        <v>100140246045</v>
      </c>
      <c r="D156">
        <v>2</v>
      </c>
      <c r="E156" s="1" t="s">
        <v>12</v>
      </c>
      <c r="F156" s="17">
        <v>0</v>
      </c>
      <c r="G156" s="17">
        <v>0.42</v>
      </c>
    </row>
    <row r="157" spans="1:7" x14ac:dyDescent="0.25">
      <c r="A157">
        <v>140247893</v>
      </c>
      <c r="B157">
        <v>30234</v>
      </c>
      <c r="C157" s="2">
        <v>100140247893</v>
      </c>
      <c r="D157">
        <v>2</v>
      </c>
      <c r="E157" s="1" t="s">
        <v>12</v>
      </c>
      <c r="F157" s="17">
        <v>0</v>
      </c>
      <c r="G157" s="17">
        <v>0.61</v>
      </c>
    </row>
    <row r="158" spans="1:7" x14ac:dyDescent="0.25">
      <c r="A158">
        <v>140250471</v>
      </c>
      <c r="B158">
        <v>30234</v>
      </c>
      <c r="C158" s="2">
        <v>100140250471</v>
      </c>
      <c r="D158">
        <v>2</v>
      </c>
      <c r="E158" s="1" t="s">
        <v>12</v>
      </c>
      <c r="F158" s="17">
        <v>0</v>
      </c>
      <c r="G158" s="17">
        <v>0</v>
      </c>
    </row>
    <row r="159" spans="1:7" x14ac:dyDescent="0.25">
      <c r="A159">
        <v>140250812</v>
      </c>
      <c r="B159">
        <v>30234</v>
      </c>
      <c r="C159" s="2">
        <v>100140250812</v>
      </c>
      <c r="D159">
        <v>2</v>
      </c>
      <c r="E159" s="1" t="s">
        <v>12</v>
      </c>
      <c r="F159" s="17">
        <v>0</v>
      </c>
      <c r="G159" s="17">
        <v>0</v>
      </c>
    </row>
    <row r="160" spans="1:7" x14ac:dyDescent="0.25">
      <c r="A160">
        <v>140252141</v>
      </c>
      <c r="B160">
        <v>30234</v>
      </c>
      <c r="C160" s="2">
        <v>100140252141</v>
      </c>
      <c r="D160">
        <v>2</v>
      </c>
      <c r="E160" s="1" t="s">
        <v>12</v>
      </c>
      <c r="F160" s="17">
        <v>0</v>
      </c>
      <c r="G160" s="17">
        <v>0</v>
      </c>
    </row>
    <row r="161" spans="1:7" x14ac:dyDescent="0.25">
      <c r="A161">
        <v>140252409</v>
      </c>
      <c r="B161">
        <v>30234</v>
      </c>
      <c r="C161" s="2">
        <v>100140252409</v>
      </c>
      <c r="D161">
        <v>2</v>
      </c>
      <c r="E161" s="1" t="s">
        <v>12</v>
      </c>
      <c r="F161" s="17">
        <v>0</v>
      </c>
      <c r="G161" s="17">
        <v>0</v>
      </c>
    </row>
    <row r="162" spans="1:7" x14ac:dyDescent="0.25">
      <c r="A162">
        <v>140252466</v>
      </c>
      <c r="B162">
        <v>30234</v>
      </c>
      <c r="C162" s="2">
        <v>100140252466</v>
      </c>
      <c r="D162">
        <v>2</v>
      </c>
      <c r="E162" s="1" t="s">
        <v>12</v>
      </c>
      <c r="F162" s="17">
        <v>0</v>
      </c>
      <c r="G162" s="17">
        <v>0</v>
      </c>
    </row>
    <row r="163" spans="1:7" x14ac:dyDescent="0.25">
      <c r="A163">
        <v>140257052</v>
      </c>
      <c r="B163">
        <v>30234</v>
      </c>
      <c r="C163" s="2">
        <v>100140257052</v>
      </c>
      <c r="D163">
        <v>2</v>
      </c>
      <c r="E163" s="1" t="s">
        <v>12</v>
      </c>
      <c r="F163" s="17">
        <v>0</v>
      </c>
      <c r="G163" s="17">
        <v>0</v>
      </c>
    </row>
    <row r="164" spans="1:7" x14ac:dyDescent="0.25">
      <c r="A164">
        <v>140259582</v>
      </c>
      <c r="B164">
        <v>30234</v>
      </c>
      <c r="C164" s="2">
        <v>100140259582</v>
      </c>
      <c r="D164">
        <v>2</v>
      </c>
      <c r="E164" s="1" t="s">
        <v>20</v>
      </c>
      <c r="F164" s="17">
        <v>-98.77</v>
      </c>
      <c r="G164" s="17">
        <v>0.27</v>
      </c>
    </row>
    <row r="165" spans="1:7" x14ac:dyDescent="0.25">
      <c r="A165">
        <v>140339924</v>
      </c>
      <c r="B165">
        <v>30234</v>
      </c>
      <c r="C165" s="2">
        <v>100140339924</v>
      </c>
      <c r="D165">
        <v>2</v>
      </c>
      <c r="E165" s="1" t="s">
        <v>13</v>
      </c>
      <c r="F165" s="17">
        <v>0</v>
      </c>
      <c r="G165" s="17">
        <v>3.1</v>
      </c>
    </row>
    <row r="166" spans="1:7" x14ac:dyDescent="0.25">
      <c r="A166">
        <v>140349840</v>
      </c>
      <c r="B166">
        <v>30234</v>
      </c>
      <c r="C166" s="2">
        <v>100140349840</v>
      </c>
      <c r="D166">
        <v>2</v>
      </c>
      <c r="E166" s="1" t="s">
        <v>22</v>
      </c>
      <c r="F166" s="17">
        <v>0</v>
      </c>
      <c r="G166" s="17">
        <v>0</v>
      </c>
    </row>
    <row r="167" spans="1:7" x14ac:dyDescent="0.25">
      <c r="A167">
        <v>140358215</v>
      </c>
      <c r="B167">
        <v>30234</v>
      </c>
      <c r="C167" s="2">
        <v>100140358215</v>
      </c>
      <c r="D167">
        <v>2</v>
      </c>
      <c r="E167" s="1" t="s">
        <v>33</v>
      </c>
      <c r="F167" s="17">
        <v>-300</v>
      </c>
      <c r="G167" s="17">
        <v>0.92</v>
      </c>
    </row>
    <row r="168" spans="1:7" x14ac:dyDescent="0.25">
      <c r="A168">
        <v>140360988</v>
      </c>
      <c r="B168">
        <v>30234</v>
      </c>
      <c r="C168" s="2">
        <v>100140360988</v>
      </c>
      <c r="D168">
        <v>2</v>
      </c>
      <c r="E168" s="1" t="s">
        <v>26</v>
      </c>
      <c r="F168" s="17">
        <v>0</v>
      </c>
      <c r="G168" s="17">
        <v>0</v>
      </c>
    </row>
    <row r="169" spans="1:7" x14ac:dyDescent="0.25">
      <c r="A169">
        <v>140361337</v>
      </c>
      <c r="B169">
        <v>30234</v>
      </c>
      <c r="C169" s="2">
        <v>100140361337</v>
      </c>
      <c r="D169">
        <v>2</v>
      </c>
      <c r="E169" s="1" t="s">
        <v>29</v>
      </c>
      <c r="F169" s="17">
        <v>0</v>
      </c>
      <c r="G169" s="17">
        <v>0</v>
      </c>
    </row>
    <row r="170" spans="1:7" x14ac:dyDescent="0.25">
      <c r="A170">
        <v>140389466</v>
      </c>
      <c r="B170">
        <v>30234</v>
      </c>
      <c r="C170" s="2">
        <v>100140389466</v>
      </c>
      <c r="D170">
        <v>2</v>
      </c>
      <c r="E170" s="1" t="s">
        <v>19</v>
      </c>
      <c r="F170" s="17">
        <v>0</v>
      </c>
      <c r="G170" s="17">
        <v>0.15</v>
      </c>
    </row>
    <row r="171" spans="1:7" x14ac:dyDescent="0.25">
      <c r="A171">
        <v>140396065</v>
      </c>
      <c r="B171">
        <v>30234</v>
      </c>
      <c r="C171" s="2">
        <v>100140396065</v>
      </c>
      <c r="D171">
        <v>2</v>
      </c>
      <c r="E171" s="1" t="s">
        <v>13</v>
      </c>
      <c r="F171" s="17">
        <v>0</v>
      </c>
      <c r="G171" s="17">
        <v>0</v>
      </c>
    </row>
    <row r="172" spans="1:7" x14ac:dyDescent="0.25">
      <c r="A172">
        <v>140397441</v>
      </c>
      <c r="B172">
        <v>30234</v>
      </c>
      <c r="C172" s="2">
        <v>100140397441</v>
      </c>
      <c r="D172">
        <v>2</v>
      </c>
      <c r="E172" s="1" t="s">
        <v>13</v>
      </c>
      <c r="F172" s="17">
        <v>-25.19</v>
      </c>
      <c r="G172" s="17">
        <v>1.79</v>
      </c>
    </row>
    <row r="173" spans="1:7" x14ac:dyDescent="0.25">
      <c r="A173">
        <v>140403449</v>
      </c>
      <c r="B173">
        <v>30234</v>
      </c>
      <c r="C173" s="2">
        <v>100140403449</v>
      </c>
      <c r="D173">
        <v>2</v>
      </c>
      <c r="E173" s="1" t="s">
        <v>36</v>
      </c>
      <c r="F173" s="17">
        <v>0</v>
      </c>
      <c r="G173" s="17">
        <v>0</v>
      </c>
    </row>
    <row r="174" spans="1:7" x14ac:dyDescent="0.25">
      <c r="A174">
        <v>140406165</v>
      </c>
      <c r="B174">
        <v>30234</v>
      </c>
      <c r="C174" s="2">
        <v>100140406165</v>
      </c>
      <c r="D174">
        <v>2</v>
      </c>
      <c r="E174" s="1" t="s">
        <v>20</v>
      </c>
      <c r="F174" s="17">
        <v>0</v>
      </c>
      <c r="G174" s="17">
        <v>0</v>
      </c>
    </row>
    <row r="175" spans="1:7" x14ac:dyDescent="0.25">
      <c r="A175">
        <v>140408994</v>
      </c>
      <c r="B175">
        <v>30234</v>
      </c>
      <c r="C175" s="2">
        <v>100140408994</v>
      </c>
      <c r="D175">
        <v>2</v>
      </c>
      <c r="E175" s="1" t="s">
        <v>13</v>
      </c>
      <c r="F175" s="17">
        <v>0</v>
      </c>
      <c r="G175" s="17">
        <v>0</v>
      </c>
    </row>
    <row r="176" spans="1:7" x14ac:dyDescent="0.25">
      <c r="A176">
        <v>140413859</v>
      </c>
      <c r="B176">
        <v>30234</v>
      </c>
      <c r="C176" s="2">
        <v>100140413859</v>
      </c>
      <c r="D176">
        <v>2</v>
      </c>
      <c r="E176" s="1" t="s">
        <v>13</v>
      </c>
      <c r="F176" s="17">
        <v>0</v>
      </c>
      <c r="G176" s="17">
        <v>0</v>
      </c>
    </row>
    <row r="177" spans="1:7" x14ac:dyDescent="0.25">
      <c r="A177">
        <v>140416092</v>
      </c>
      <c r="B177">
        <v>30234</v>
      </c>
      <c r="C177" s="2">
        <v>100140416092</v>
      </c>
      <c r="D177">
        <v>2</v>
      </c>
      <c r="E177" s="1" t="s">
        <v>13</v>
      </c>
      <c r="F177" s="17">
        <v>0</v>
      </c>
      <c r="G177" s="17">
        <v>0</v>
      </c>
    </row>
    <row r="178" spans="1:7" x14ac:dyDescent="0.25">
      <c r="A178">
        <v>140417843</v>
      </c>
      <c r="B178">
        <v>30234</v>
      </c>
      <c r="C178" s="2">
        <v>100140417843</v>
      </c>
      <c r="D178">
        <v>2</v>
      </c>
      <c r="E178" s="1" t="s">
        <v>13</v>
      </c>
      <c r="F178" s="17">
        <v>0</v>
      </c>
      <c r="G178" s="17">
        <v>0</v>
      </c>
    </row>
    <row r="179" spans="1:7" x14ac:dyDescent="0.25">
      <c r="A179">
        <v>140417860</v>
      </c>
      <c r="B179">
        <v>30234</v>
      </c>
      <c r="C179" s="2">
        <v>100140417860</v>
      </c>
      <c r="D179">
        <v>2</v>
      </c>
      <c r="E179" s="1" t="s">
        <v>13</v>
      </c>
      <c r="F179" s="17">
        <v>0</v>
      </c>
      <c r="G179" s="17">
        <v>0</v>
      </c>
    </row>
    <row r="180" spans="1:7" x14ac:dyDescent="0.25">
      <c r="A180">
        <v>140417874</v>
      </c>
      <c r="B180">
        <v>30234</v>
      </c>
      <c r="C180" s="2">
        <v>100140417874</v>
      </c>
      <c r="D180">
        <v>2</v>
      </c>
      <c r="E180" s="1" t="s">
        <v>13</v>
      </c>
      <c r="F180" s="17">
        <v>0</v>
      </c>
      <c r="G180" s="17">
        <v>0</v>
      </c>
    </row>
    <row r="181" spans="1:7" x14ac:dyDescent="0.25">
      <c r="A181">
        <v>140417886</v>
      </c>
      <c r="B181">
        <v>30234</v>
      </c>
      <c r="C181" s="2">
        <v>100140417886</v>
      </c>
      <c r="D181">
        <v>2</v>
      </c>
      <c r="E181" s="1" t="s">
        <v>13</v>
      </c>
      <c r="F181" s="17">
        <v>0</v>
      </c>
      <c r="G181" s="17">
        <v>0</v>
      </c>
    </row>
    <row r="182" spans="1:7" x14ac:dyDescent="0.25">
      <c r="A182">
        <v>140417902</v>
      </c>
      <c r="B182">
        <v>30234</v>
      </c>
      <c r="C182" s="2">
        <v>100140417902</v>
      </c>
      <c r="D182">
        <v>2</v>
      </c>
      <c r="E182" s="1" t="s">
        <v>13</v>
      </c>
      <c r="F182" s="17">
        <v>0</v>
      </c>
      <c r="G182" s="17">
        <v>0</v>
      </c>
    </row>
    <row r="183" spans="1:7" x14ac:dyDescent="0.25">
      <c r="A183">
        <v>140417917</v>
      </c>
      <c r="B183">
        <v>30234</v>
      </c>
      <c r="C183" s="2">
        <v>100140417917</v>
      </c>
      <c r="D183">
        <v>2</v>
      </c>
      <c r="E183" s="1" t="s">
        <v>28</v>
      </c>
      <c r="F183" s="17">
        <v>0</v>
      </c>
      <c r="G183" s="17">
        <v>0</v>
      </c>
    </row>
    <row r="184" spans="1:7" x14ac:dyDescent="0.25">
      <c r="A184">
        <v>140417923</v>
      </c>
      <c r="B184">
        <v>30234</v>
      </c>
      <c r="C184" s="2">
        <v>100140417923</v>
      </c>
      <c r="D184">
        <v>2</v>
      </c>
      <c r="E184" s="1" t="s">
        <v>13</v>
      </c>
      <c r="F184" s="17">
        <v>0</v>
      </c>
      <c r="G184" s="17">
        <v>0</v>
      </c>
    </row>
    <row r="185" spans="1:7" x14ac:dyDescent="0.25">
      <c r="A185">
        <v>140417937</v>
      </c>
      <c r="B185">
        <v>30234</v>
      </c>
      <c r="C185" s="2">
        <v>100140417937</v>
      </c>
      <c r="D185">
        <v>2</v>
      </c>
      <c r="E185" s="1" t="s">
        <v>13</v>
      </c>
      <c r="F185" s="17">
        <v>0</v>
      </c>
      <c r="G185" s="17">
        <v>0</v>
      </c>
    </row>
    <row r="186" spans="1:7" x14ac:dyDescent="0.25">
      <c r="A186">
        <v>140417954</v>
      </c>
      <c r="B186">
        <v>30234</v>
      </c>
      <c r="C186" s="2">
        <v>100140417954</v>
      </c>
      <c r="D186">
        <v>2</v>
      </c>
      <c r="E186" s="1" t="s">
        <v>13</v>
      </c>
      <c r="F186" s="17">
        <v>0</v>
      </c>
      <c r="G186" s="17">
        <v>0</v>
      </c>
    </row>
    <row r="187" spans="1:7" x14ac:dyDescent="0.25">
      <c r="A187">
        <v>140427385</v>
      </c>
      <c r="B187">
        <v>30234</v>
      </c>
      <c r="C187" s="2">
        <v>100140427385</v>
      </c>
      <c r="D187">
        <v>2</v>
      </c>
      <c r="E187" s="1" t="s">
        <v>22</v>
      </c>
      <c r="F187" s="17">
        <v>0</v>
      </c>
      <c r="G187" s="17">
        <v>0</v>
      </c>
    </row>
    <row r="188" spans="1:7" x14ac:dyDescent="0.25">
      <c r="A188">
        <v>140437216</v>
      </c>
      <c r="B188">
        <v>30234</v>
      </c>
      <c r="C188" s="2">
        <v>100140437216</v>
      </c>
      <c r="D188">
        <v>2</v>
      </c>
      <c r="E188" s="1" t="s">
        <v>13</v>
      </c>
      <c r="F188" s="17">
        <v>0</v>
      </c>
      <c r="G188" s="17">
        <v>0</v>
      </c>
    </row>
    <row r="189" spans="1:7" x14ac:dyDescent="0.25">
      <c r="A189">
        <v>140438353</v>
      </c>
      <c r="B189">
        <v>30234</v>
      </c>
      <c r="C189" s="2">
        <v>100140438353</v>
      </c>
      <c r="D189">
        <v>2</v>
      </c>
      <c r="E189" s="1" t="s">
        <v>13</v>
      </c>
      <c r="F189" s="17">
        <v>0</v>
      </c>
      <c r="G189" s="17">
        <v>0</v>
      </c>
    </row>
    <row r="190" spans="1:7" x14ac:dyDescent="0.25">
      <c r="A190">
        <v>140440374</v>
      </c>
      <c r="B190">
        <v>30234</v>
      </c>
      <c r="C190" s="2">
        <v>100140440374</v>
      </c>
      <c r="D190">
        <v>2</v>
      </c>
      <c r="E190" s="1" t="s">
        <v>13</v>
      </c>
      <c r="F190" s="17">
        <v>0</v>
      </c>
      <c r="G190" s="17">
        <v>0</v>
      </c>
    </row>
    <row r="191" spans="1:7" x14ac:dyDescent="0.25">
      <c r="A191">
        <v>140445151</v>
      </c>
      <c r="B191">
        <v>30234</v>
      </c>
      <c r="C191" s="2">
        <v>100140445151</v>
      </c>
      <c r="D191">
        <v>2</v>
      </c>
      <c r="E191" s="1" t="s">
        <v>37</v>
      </c>
      <c r="F191" s="17">
        <v>0</v>
      </c>
      <c r="G191" s="17">
        <v>0</v>
      </c>
    </row>
    <row r="192" spans="1:7" x14ac:dyDescent="0.25">
      <c r="A192">
        <v>140445832</v>
      </c>
      <c r="B192">
        <v>30234</v>
      </c>
      <c r="C192" s="2">
        <v>100140445832</v>
      </c>
      <c r="D192">
        <v>2</v>
      </c>
      <c r="E192" s="1" t="s">
        <v>13</v>
      </c>
      <c r="F192" s="17">
        <v>0</v>
      </c>
      <c r="G192" s="17">
        <v>1.72</v>
      </c>
    </row>
    <row r="193" spans="1:7" x14ac:dyDescent="0.25">
      <c r="A193">
        <v>140456866</v>
      </c>
      <c r="B193">
        <v>30234</v>
      </c>
      <c r="C193" s="2">
        <v>100140456866</v>
      </c>
      <c r="D193">
        <v>2</v>
      </c>
      <c r="E193" s="1" t="s">
        <v>13</v>
      </c>
      <c r="F193" s="17">
        <v>0</v>
      </c>
      <c r="G193" s="17">
        <v>0</v>
      </c>
    </row>
    <row r="194" spans="1:7" x14ac:dyDescent="0.25">
      <c r="A194">
        <v>140459732</v>
      </c>
      <c r="B194">
        <v>30234</v>
      </c>
      <c r="C194" s="2">
        <v>100140459732</v>
      </c>
      <c r="D194">
        <v>2</v>
      </c>
      <c r="E194" s="1" t="s">
        <v>13</v>
      </c>
      <c r="F194" s="17">
        <v>-40</v>
      </c>
      <c r="G194" s="17">
        <v>0</v>
      </c>
    </row>
    <row r="195" spans="1:7" x14ac:dyDescent="0.25">
      <c r="A195">
        <v>140463720</v>
      </c>
      <c r="B195">
        <v>30234</v>
      </c>
      <c r="C195" s="2">
        <v>100140463720</v>
      </c>
      <c r="D195">
        <v>2</v>
      </c>
      <c r="E195" s="1" t="s">
        <v>13</v>
      </c>
      <c r="F195" s="17">
        <v>0</v>
      </c>
      <c r="G195" s="17">
        <v>0</v>
      </c>
    </row>
    <row r="196" spans="1:7" x14ac:dyDescent="0.25">
      <c r="A196">
        <v>140465232</v>
      </c>
      <c r="B196">
        <v>30234</v>
      </c>
      <c r="C196" s="2">
        <v>100140465232</v>
      </c>
      <c r="D196">
        <v>2</v>
      </c>
      <c r="E196" s="1" t="s">
        <v>13</v>
      </c>
      <c r="F196" s="17">
        <v>0</v>
      </c>
      <c r="G196" s="17">
        <v>0</v>
      </c>
    </row>
    <row r="197" spans="1:7" x14ac:dyDescent="0.25">
      <c r="A197">
        <v>140469955</v>
      </c>
      <c r="B197">
        <v>30234</v>
      </c>
      <c r="C197" s="2">
        <v>100140469955</v>
      </c>
      <c r="D197">
        <v>2</v>
      </c>
      <c r="E197" s="1" t="s">
        <v>13</v>
      </c>
      <c r="F197" s="17">
        <v>0</v>
      </c>
      <c r="G197" s="17">
        <v>0.17</v>
      </c>
    </row>
    <row r="198" spans="1:7" x14ac:dyDescent="0.25">
      <c r="A198">
        <v>140471478</v>
      </c>
      <c r="B198">
        <v>30234</v>
      </c>
      <c r="C198" s="2">
        <v>100140471478</v>
      </c>
      <c r="D198">
        <v>2</v>
      </c>
      <c r="E198" s="1" t="s">
        <v>21</v>
      </c>
      <c r="F198" s="17">
        <v>-35</v>
      </c>
      <c r="G198" s="17">
        <v>0</v>
      </c>
    </row>
    <row r="199" spans="1:7" x14ac:dyDescent="0.25">
      <c r="A199">
        <v>140473009</v>
      </c>
      <c r="B199">
        <v>30234</v>
      </c>
      <c r="C199" s="2">
        <v>100140473009</v>
      </c>
      <c r="D199">
        <v>2</v>
      </c>
      <c r="E199" s="1" t="s">
        <v>21</v>
      </c>
      <c r="F199" s="17">
        <v>0</v>
      </c>
      <c r="G199" s="17">
        <v>0</v>
      </c>
    </row>
    <row r="200" spans="1:7" x14ac:dyDescent="0.25">
      <c r="A200">
        <v>140473044</v>
      </c>
      <c r="B200">
        <v>30234</v>
      </c>
      <c r="C200" s="2">
        <v>100140473044</v>
      </c>
      <c r="D200">
        <v>2</v>
      </c>
      <c r="E200" s="1" t="s">
        <v>13</v>
      </c>
      <c r="F200" s="17">
        <v>-230</v>
      </c>
      <c r="G200" s="17">
        <v>17.73</v>
      </c>
    </row>
    <row r="201" spans="1:7" x14ac:dyDescent="0.25">
      <c r="A201">
        <v>140473687</v>
      </c>
      <c r="B201">
        <v>30234</v>
      </c>
      <c r="C201" s="2">
        <v>100140473687</v>
      </c>
      <c r="D201">
        <v>1</v>
      </c>
      <c r="E201" s="1" t="s">
        <v>35</v>
      </c>
      <c r="F201" s="17">
        <v>0</v>
      </c>
      <c r="G201" s="17">
        <v>1.22</v>
      </c>
    </row>
    <row r="202" spans="1:7" x14ac:dyDescent="0.25">
      <c r="A202">
        <v>140474854</v>
      </c>
      <c r="B202">
        <v>30234</v>
      </c>
      <c r="C202" s="2">
        <v>100140474854</v>
      </c>
      <c r="D202">
        <v>2</v>
      </c>
      <c r="E202" s="1" t="s">
        <v>38</v>
      </c>
      <c r="F202" s="17">
        <v>0</v>
      </c>
      <c r="G202" s="17">
        <v>0.28999999999999998</v>
      </c>
    </row>
    <row r="203" spans="1:7" x14ac:dyDescent="0.25">
      <c r="A203">
        <v>140474968</v>
      </c>
      <c r="B203">
        <v>30234</v>
      </c>
      <c r="C203" s="2">
        <v>100140474968</v>
      </c>
      <c r="D203">
        <v>2</v>
      </c>
      <c r="E203" s="1" t="s">
        <v>13</v>
      </c>
      <c r="F203" s="17">
        <v>0</v>
      </c>
      <c r="G203" s="17">
        <v>0.46</v>
      </c>
    </row>
    <row r="204" spans="1:7" x14ac:dyDescent="0.25">
      <c r="A204">
        <v>140475455</v>
      </c>
      <c r="B204">
        <v>30234</v>
      </c>
      <c r="C204" s="2">
        <v>100140475455</v>
      </c>
      <c r="D204">
        <v>2</v>
      </c>
      <c r="E204" s="1" t="s">
        <v>13</v>
      </c>
      <c r="F204" s="17">
        <v>0</v>
      </c>
      <c r="G204" s="17">
        <v>0.27</v>
      </c>
    </row>
    <row r="205" spans="1:7" x14ac:dyDescent="0.25">
      <c r="A205">
        <v>140477402</v>
      </c>
      <c r="B205">
        <v>30234</v>
      </c>
      <c r="C205" s="2">
        <v>100140477402</v>
      </c>
      <c r="D205">
        <v>2</v>
      </c>
      <c r="E205" s="1" t="s">
        <v>13</v>
      </c>
      <c r="F205" s="17">
        <v>0</v>
      </c>
      <c r="G205" s="17">
        <v>0.46</v>
      </c>
    </row>
    <row r="206" spans="1:7" x14ac:dyDescent="0.25">
      <c r="A206">
        <v>140481215</v>
      </c>
      <c r="B206">
        <v>30234</v>
      </c>
      <c r="C206" s="2">
        <v>100140481215</v>
      </c>
      <c r="D206">
        <v>2</v>
      </c>
      <c r="E206" s="1" t="s">
        <v>22</v>
      </c>
      <c r="F206" s="17">
        <v>0</v>
      </c>
      <c r="G206" s="17">
        <v>0</v>
      </c>
    </row>
    <row r="207" spans="1:7" x14ac:dyDescent="0.25">
      <c r="A207">
        <v>140486923</v>
      </c>
      <c r="B207">
        <v>30234</v>
      </c>
      <c r="C207" s="2">
        <v>100140486923</v>
      </c>
      <c r="D207">
        <v>2</v>
      </c>
      <c r="E207" s="1" t="s">
        <v>19</v>
      </c>
      <c r="F207" s="17">
        <v>0</v>
      </c>
      <c r="G207" s="17">
        <v>0</v>
      </c>
    </row>
    <row r="208" spans="1:7" x14ac:dyDescent="0.25">
      <c r="A208">
        <v>140490343</v>
      </c>
      <c r="B208">
        <v>30234</v>
      </c>
      <c r="C208" s="2">
        <v>100140490343</v>
      </c>
      <c r="D208">
        <v>2</v>
      </c>
      <c r="E208" s="1" t="s">
        <v>13</v>
      </c>
      <c r="F208" s="17">
        <v>0</v>
      </c>
      <c r="G208" s="17">
        <v>0</v>
      </c>
    </row>
    <row r="209" spans="1:7" x14ac:dyDescent="0.25">
      <c r="A209">
        <v>140496666</v>
      </c>
      <c r="B209">
        <v>30234</v>
      </c>
      <c r="C209" s="2">
        <v>100140496666</v>
      </c>
      <c r="D209">
        <v>2</v>
      </c>
      <c r="E209" s="1" t="s">
        <v>16</v>
      </c>
      <c r="F209" s="17">
        <v>0</v>
      </c>
      <c r="G209" s="17">
        <v>0</v>
      </c>
    </row>
    <row r="210" spans="1:7" x14ac:dyDescent="0.25">
      <c r="A210">
        <v>140546226</v>
      </c>
      <c r="B210">
        <v>30234</v>
      </c>
      <c r="C210" s="2">
        <v>100140546226</v>
      </c>
      <c r="D210">
        <v>2</v>
      </c>
      <c r="E210" s="1" t="s">
        <v>22</v>
      </c>
      <c r="F210" s="17">
        <v>0</v>
      </c>
      <c r="G210" s="17">
        <v>0.77</v>
      </c>
    </row>
    <row r="211" spans="1:7" x14ac:dyDescent="0.25">
      <c r="A211">
        <v>140547093</v>
      </c>
      <c r="B211">
        <v>30234</v>
      </c>
      <c r="C211" s="2">
        <v>100140547093</v>
      </c>
      <c r="D211">
        <v>2</v>
      </c>
      <c r="E211" s="1" t="s">
        <v>16</v>
      </c>
      <c r="F211" s="17">
        <v>0</v>
      </c>
      <c r="G211" s="17">
        <v>0</v>
      </c>
    </row>
    <row r="212" spans="1:7" x14ac:dyDescent="0.25">
      <c r="A212">
        <v>140551553</v>
      </c>
      <c r="B212">
        <v>30234</v>
      </c>
      <c r="C212" s="2">
        <v>100140551553</v>
      </c>
      <c r="D212">
        <v>2</v>
      </c>
      <c r="E212" s="1" t="s">
        <v>22</v>
      </c>
      <c r="F212" s="17">
        <v>0</v>
      </c>
      <c r="G212" s="17">
        <v>0</v>
      </c>
    </row>
    <row r="213" spans="1:7" x14ac:dyDescent="0.25">
      <c r="A213">
        <v>140556027</v>
      </c>
      <c r="B213">
        <v>30234</v>
      </c>
      <c r="C213" s="2">
        <v>100140556027</v>
      </c>
      <c r="D213">
        <v>2</v>
      </c>
      <c r="E213" s="1" t="s">
        <v>22</v>
      </c>
      <c r="F213" s="17">
        <v>0</v>
      </c>
      <c r="G213" s="17">
        <v>0.86</v>
      </c>
    </row>
    <row r="214" spans="1:7" x14ac:dyDescent="0.25">
      <c r="A214">
        <v>140573601</v>
      </c>
      <c r="B214">
        <v>30234</v>
      </c>
      <c r="C214" s="2">
        <v>100140573601</v>
      </c>
      <c r="D214">
        <v>2</v>
      </c>
      <c r="E214" s="1" t="s">
        <v>22</v>
      </c>
      <c r="F214" s="17">
        <v>0</v>
      </c>
      <c r="G214" s="17">
        <v>0</v>
      </c>
    </row>
    <row r="215" spans="1:7" x14ac:dyDescent="0.25">
      <c r="A215">
        <v>140595325</v>
      </c>
      <c r="B215">
        <v>30234</v>
      </c>
      <c r="C215" s="2">
        <v>100140595325</v>
      </c>
      <c r="D215">
        <v>2</v>
      </c>
      <c r="E215" s="1" t="s">
        <v>26</v>
      </c>
      <c r="F215" s="17">
        <v>-141.24</v>
      </c>
      <c r="G215" s="17">
        <v>7.19</v>
      </c>
    </row>
    <row r="216" spans="1:7" x14ac:dyDescent="0.25">
      <c r="A216">
        <v>140595615</v>
      </c>
      <c r="B216">
        <v>30234</v>
      </c>
      <c r="C216" s="2">
        <v>100140595615</v>
      </c>
      <c r="D216">
        <v>2</v>
      </c>
      <c r="E216" s="1" t="s">
        <v>22</v>
      </c>
      <c r="F216" s="17">
        <v>0</v>
      </c>
      <c r="G216" s="17">
        <v>0</v>
      </c>
    </row>
    <row r="217" spans="1:7" x14ac:dyDescent="0.25">
      <c r="A217">
        <v>140596911</v>
      </c>
      <c r="B217">
        <v>30234</v>
      </c>
      <c r="C217" s="2">
        <v>100140596911</v>
      </c>
      <c r="D217">
        <v>2</v>
      </c>
      <c r="E217" s="1" t="s">
        <v>22</v>
      </c>
      <c r="F217" s="17">
        <v>-53.29</v>
      </c>
      <c r="G217" s="17">
        <v>3.79</v>
      </c>
    </row>
    <row r="218" spans="1:7" x14ac:dyDescent="0.25">
      <c r="A218">
        <v>140601629</v>
      </c>
      <c r="B218">
        <v>30234</v>
      </c>
      <c r="C218" s="2">
        <v>100140601629</v>
      </c>
      <c r="D218">
        <v>2</v>
      </c>
      <c r="E218" s="1" t="s">
        <v>19</v>
      </c>
      <c r="F218" s="17">
        <v>0</v>
      </c>
      <c r="G218" s="17">
        <v>0.38</v>
      </c>
    </row>
    <row r="219" spans="1:7" x14ac:dyDescent="0.25">
      <c r="A219">
        <v>140601906</v>
      </c>
      <c r="B219">
        <v>30234</v>
      </c>
      <c r="C219" s="2">
        <v>100140601906</v>
      </c>
      <c r="D219">
        <v>2</v>
      </c>
      <c r="E219" s="1" t="s">
        <v>19</v>
      </c>
      <c r="F219" s="17">
        <v>-70.38000000000001</v>
      </c>
      <c r="G219" s="17">
        <v>0.38</v>
      </c>
    </row>
    <row r="220" spans="1:7" x14ac:dyDescent="0.25">
      <c r="A220">
        <v>140608873</v>
      </c>
      <c r="B220">
        <v>30234</v>
      </c>
      <c r="C220" s="2">
        <v>100140608873</v>
      </c>
      <c r="D220">
        <v>2</v>
      </c>
      <c r="E220" s="1" t="s">
        <v>22</v>
      </c>
      <c r="F220" s="17">
        <v>0</v>
      </c>
      <c r="G220" s="17">
        <v>0</v>
      </c>
    </row>
    <row r="221" spans="1:7" x14ac:dyDescent="0.25">
      <c r="A221">
        <v>140609215</v>
      </c>
      <c r="B221">
        <v>30234</v>
      </c>
      <c r="C221" s="2">
        <v>100140609215</v>
      </c>
      <c r="D221">
        <v>2</v>
      </c>
      <c r="E221" s="1" t="s">
        <v>22</v>
      </c>
      <c r="F221" s="17">
        <v>0</v>
      </c>
      <c r="G221" s="17">
        <v>0</v>
      </c>
    </row>
    <row r="222" spans="1:7" x14ac:dyDescent="0.25">
      <c r="A222">
        <v>140612508</v>
      </c>
      <c r="B222">
        <v>30234</v>
      </c>
      <c r="C222" s="2">
        <v>100140612508</v>
      </c>
      <c r="D222">
        <v>2</v>
      </c>
      <c r="E222" s="1" t="s">
        <v>22</v>
      </c>
      <c r="F222" s="17">
        <v>0</v>
      </c>
      <c r="G222" s="17">
        <v>0</v>
      </c>
    </row>
    <row r="223" spans="1:7" x14ac:dyDescent="0.25">
      <c r="A223">
        <v>140617646</v>
      </c>
      <c r="B223">
        <v>30234</v>
      </c>
      <c r="C223" s="2">
        <v>100140617646</v>
      </c>
      <c r="D223">
        <v>2</v>
      </c>
      <c r="E223" s="1" t="s">
        <v>22</v>
      </c>
      <c r="F223" s="17">
        <v>0</v>
      </c>
      <c r="G223" s="17">
        <v>0</v>
      </c>
    </row>
    <row r="224" spans="1:7" x14ac:dyDescent="0.25">
      <c r="A224">
        <v>140618779</v>
      </c>
      <c r="B224">
        <v>30234</v>
      </c>
      <c r="C224" s="2">
        <v>100140618779</v>
      </c>
      <c r="D224">
        <v>2</v>
      </c>
      <c r="E224" s="1" t="s">
        <v>19</v>
      </c>
      <c r="F224" s="17">
        <v>-41.3</v>
      </c>
      <c r="G224" s="17">
        <v>0</v>
      </c>
    </row>
    <row r="225" spans="1:7" x14ac:dyDescent="0.25">
      <c r="A225">
        <v>140618808</v>
      </c>
      <c r="B225">
        <v>30234</v>
      </c>
      <c r="C225" s="2">
        <v>100140618808</v>
      </c>
      <c r="D225">
        <v>2</v>
      </c>
      <c r="E225" s="1" t="s">
        <v>22</v>
      </c>
      <c r="F225" s="17">
        <v>0</v>
      </c>
      <c r="G225" s="17">
        <v>0</v>
      </c>
    </row>
    <row r="226" spans="1:7" x14ac:dyDescent="0.25">
      <c r="A226">
        <v>140619905</v>
      </c>
      <c r="B226">
        <v>30234</v>
      </c>
      <c r="C226" s="2">
        <v>100140619905</v>
      </c>
      <c r="D226">
        <v>2</v>
      </c>
      <c r="E226" s="1" t="s">
        <v>22</v>
      </c>
      <c r="F226" s="17">
        <v>0</v>
      </c>
      <c r="G226" s="17">
        <v>0</v>
      </c>
    </row>
    <row r="227" spans="1:7" x14ac:dyDescent="0.25">
      <c r="A227">
        <v>140620502</v>
      </c>
      <c r="B227">
        <v>30234</v>
      </c>
      <c r="C227" s="2">
        <v>100140620502</v>
      </c>
      <c r="D227">
        <v>2</v>
      </c>
      <c r="E227" s="1" t="s">
        <v>19</v>
      </c>
      <c r="F227" s="17">
        <v>-35</v>
      </c>
      <c r="G227" s="17">
        <v>0</v>
      </c>
    </row>
    <row r="228" spans="1:7" x14ac:dyDescent="0.25">
      <c r="A228">
        <v>140622968</v>
      </c>
      <c r="B228">
        <v>30234</v>
      </c>
      <c r="C228" s="2">
        <v>100140622968</v>
      </c>
      <c r="D228">
        <v>2</v>
      </c>
      <c r="E228" s="1" t="s">
        <v>22</v>
      </c>
      <c r="F228" s="17">
        <v>-40</v>
      </c>
      <c r="G228" s="17">
        <v>0.65</v>
      </c>
    </row>
    <row r="229" spans="1:7" x14ac:dyDescent="0.25">
      <c r="A229">
        <v>140623851</v>
      </c>
      <c r="B229">
        <v>30234</v>
      </c>
      <c r="C229" s="2">
        <v>100140623851</v>
      </c>
      <c r="D229">
        <v>1</v>
      </c>
      <c r="E229" s="1" t="s">
        <v>35</v>
      </c>
      <c r="F229" s="17">
        <v>0</v>
      </c>
      <c r="G229" s="17">
        <v>0</v>
      </c>
    </row>
    <row r="230" spans="1:7" x14ac:dyDescent="0.25">
      <c r="A230">
        <v>140624034</v>
      </c>
      <c r="B230">
        <v>30234</v>
      </c>
      <c r="C230" s="2">
        <v>100140624034</v>
      </c>
      <c r="D230">
        <v>2</v>
      </c>
      <c r="E230" s="1" t="s">
        <v>22</v>
      </c>
      <c r="F230" s="17">
        <v>0</v>
      </c>
      <c r="G230" s="17">
        <v>0.13</v>
      </c>
    </row>
    <row r="231" spans="1:7" x14ac:dyDescent="0.25">
      <c r="A231">
        <v>140625408</v>
      </c>
      <c r="B231">
        <v>30234</v>
      </c>
      <c r="C231" s="2">
        <v>100140625408</v>
      </c>
      <c r="D231">
        <v>2</v>
      </c>
      <c r="E231" s="1" t="s">
        <v>28</v>
      </c>
      <c r="F231" s="17">
        <v>0</v>
      </c>
      <c r="G231" s="17">
        <v>1.3</v>
      </c>
    </row>
    <row r="232" spans="1:7" x14ac:dyDescent="0.25">
      <c r="A232">
        <v>140625521</v>
      </c>
      <c r="B232">
        <v>30234</v>
      </c>
      <c r="C232" s="2">
        <v>100140625521</v>
      </c>
      <c r="D232">
        <v>1</v>
      </c>
      <c r="E232" s="1" t="s">
        <v>35</v>
      </c>
      <c r="F232" s="17">
        <v>0</v>
      </c>
      <c r="G232" s="17">
        <v>0</v>
      </c>
    </row>
    <row r="233" spans="1:7" x14ac:dyDescent="0.25">
      <c r="A233">
        <v>140626333</v>
      </c>
      <c r="B233">
        <v>30234</v>
      </c>
      <c r="C233" s="2">
        <v>100140626333</v>
      </c>
      <c r="D233">
        <v>2</v>
      </c>
      <c r="E233" s="1" t="s">
        <v>22</v>
      </c>
      <c r="F233" s="17">
        <v>0</v>
      </c>
      <c r="G233" s="17">
        <v>0.17</v>
      </c>
    </row>
    <row r="234" spans="1:7" x14ac:dyDescent="0.25">
      <c r="A234">
        <v>140631185</v>
      </c>
      <c r="B234">
        <v>30234</v>
      </c>
      <c r="C234" s="2">
        <v>100140631185</v>
      </c>
      <c r="D234">
        <v>2</v>
      </c>
      <c r="E234" s="1" t="s">
        <v>22</v>
      </c>
      <c r="F234" s="17">
        <v>0</v>
      </c>
      <c r="G234" s="17">
        <v>0</v>
      </c>
    </row>
    <row r="235" spans="1:7" x14ac:dyDescent="0.25">
      <c r="A235">
        <v>140632079</v>
      </c>
      <c r="B235">
        <v>30234</v>
      </c>
      <c r="C235" s="2">
        <v>100140632079</v>
      </c>
      <c r="D235">
        <v>2</v>
      </c>
      <c r="E235" s="1" t="s">
        <v>22</v>
      </c>
      <c r="F235" s="17">
        <v>0</v>
      </c>
      <c r="G235" s="17">
        <v>0.21</v>
      </c>
    </row>
    <row r="236" spans="1:7" x14ac:dyDescent="0.25">
      <c r="A236">
        <v>140636055</v>
      </c>
      <c r="B236">
        <v>30234</v>
      </c>
      <c r="C236" s="2">
        <v>100140636055</v>
      </c>
      <c r="D236">
        <v>2</v>
      </c>
      <c r="E236" s="1" t="s">
        <v>22</v>
      </c>
      <c r="F236" s="17">
        <v>0</v>
      </c>
      <c r="G236" s="17">
        <v>0</v>
      </c>
    </row>
    <row r="237" spans="1:7" x14ac:dyDescent="0.25">
      <c r="A237">
        <v>140643070</v>
      </c>
      <c r="B237">
        <v>30234</v>
      </c>
      <c r="C237" s="2">
        <v>100140643070</v>
      </c>
      <c r="D237">
        <v>1</v>
      </c>
      <c r="E237" s="1" t="s">
        <v>35</v>
      </c>
      <c r="F237" s="17">
        <v>0</v>
      </c>
      <c r="G237" s="17">
        <v>0.61</v>
      </c>
    </row>
    <row r="238" spans="1:7" x14ac:dyDescent="0.25">
      <c r="A238">
        <v>140649540</v>
      </c>
      <c r="B238">
        <v>30234</v>
      </c>
      <c r="C238" s="2">
        <v>100140649540</v>
      </c>
      <c r="D238">
        <v>2</v>
      </c>
      <c r="E238" s="1" t="s">
        <v>22</v>
      </c>
      <c r="F238" s="17">
        <v>0</v>
      </c>
      <c r="G238" s="17">
        <v>0</v>
      </c>
    </row>
    <row r="239" spans="1:7" x14ac:dyDescent="0.25">
      <c r="A239">
        <v>140650386</v>
      </c>
      <c r="B239">
        <v>30234</v>
      </c>
      <c r="C239" s="2">
        <v>100140650386</v>
      </c>
      <c r="D239">
        <v>2</v>
      </c>
      <c r="E239" s="1" t="s">
        <v>28</v>
      </c>
      <c r="F239" s="17">
        <v>0</v>
      </c>
      <c r="G239" s="17">
        <v>0</v>
      </c>
    </row>
    <row r="240" spans="1:7" x14ac:dyDescent="0.25">
      <c r="A240">
        <v>140651105</v>
      </c>
      <c r="B240">
        <v>30234</v>
      </c>
      <c r="C240" s="2">
        <v>100140651105</v>
      </c>
      <c r="D240">
        <v>2</v>
      </c>
      <c r="E240" s="1" t="s">
        <v>22</v>
      </c>
      <c r="F240" s="17">
        <v>0</v>
      </c>
      <c r="G240" s="17">
        <v>0</v>
      </c>
    </row>
    <row r="241" spans="1:7" x14ac:dyDescent="0.25">
      <c r="A241">
        <v>140651794</v>
      </c>
      <c r="B241">
        <v>30234</v>
      </c>
      <c r="C241" s="2">
        <v>100140651794</v>
      </c>
      <c r="D241">
        <v>2</v>
      </c>
      <c r="E241" s="1" t="s">
        <v>22</v>
      </c>
      <c r="F241" s="17">
        <v>0</v>
      </c>
      <c r="G241" s="17">
        <v>0</v>
      </c>
    </row>
    <row r="242" spans="1:7" x14ac:dyDescent="0.25">
      <c r="A242">
        <v>140653083</v>
      </c>
      <c r="B242">
        <v>30234</v>
      </c>
      <c r="C242" s="2">
        <v>100140653083</v>
      </c>
      <c r="D242">
        <v>2</v>
      </c>
      <c r="E242" s="1" t="s">
        <v>28</v>
      </c>
      <c r="F242" s="17">
        <v>-35</v>
      </c>
      <c r="G242" s="17">
        <v>0.15</v>
      </c>
    </row>
    <row r="243" spans="1:7" x14ac:dyDescent="0.25">
      <c r="A243">
        <v>140653797</v>
      </c>
      <c r="B243">
        <v>30234</v>
      </c>
      <c r="C243" s="2">
        <v>100140653797</v>
      </c>
      <c r="D243">
        <v>2</v>
      </c>
      <c r="E243" s="1" t="s">
        <v>22</v>
      </c>
      <c r="F243" s="17">
        <v>0</v>
      </c>
      <c r="G243" s="17">
        <v>0</v>
      </c>
    </row>
    <row r="244" spans="1:7" x14ac:dyDescent="0.25">
      <c r="A244">
        <v>140654228</v>
      </c>
      <c r="B244">
        <v>30234</v>
      </c>
      <c r="C244" s="2">
        <v>100140654228</v>
      </c>
      <c r="D244">
        <v>2</v>
      </c>
      <c r="E244" s="1" t="s">
        <v>22</v>
      </c>
      <c r="F244" s="17">
        <v>0</v>
      </c>
      <c r="G244" s="17">
        <v>6.96</v>
      </c>
    </row>
    <row r="245" spans="1:7" x14ac:dyDescent="0.25">
      <c r="A245">
        <v>140655057</v>
      </c>
      <c r="B245">
        <v>30234</v>
      </c>
      <c r="C245" s="2">
        <v>100140655057</v>
      </c>
      <c r="D245">
        <v>2</v>
      </c>
      <c r="E245" s="1" t="s">
        <v>22</v>
      </c>
      <c r="F245" s="17">
        <v>0</v>
      </c>
      <c r="G245" s="17">
        <v>0</v>
      </c>
    </row>
    <row r="246" spans="1:7" x14ac:dyDescent="0.25">
      <c r="A246">
        <v>140657564</v>
      </c>
      <c r="B246">
        <v>30234</v>
      </c>
      <c r="C246" s="2">
        <v>100140657564</v>
      </c>
      <c r="D246">
        <v>2</v>
      </c>
      <c r="E246" s="1" t="s">
        <v>22</v>
      </c>
      <c r="F246" s="17">
        <v>0</v>
      </c>
      <c r="G246" s="17">
        <v>0</v>
      </c>
    </row>
    <row r="247" spans="1:7" x14ac:dyDescent="0.25">
      <c r="A247">
        <v>140657965</v>
      </c>
      <c r="B247">
        <v>30234</v>
      </c>
      <c r="C247" s="2">
        <v>100140657965</v>
      </c>
      <c r="D247">
        <v>2</v>
      </c>
      <c r="E247" s="1" t="s">
        <v>22</v>
      </c>
      <c r="F247" s="17">
        <v>0</v>
      </c>
      <c r="G247" s="17">
        <v>0</v>
      </c>
    </row>
    <row r="248" spans="1:7" x14ac:dyDescent="0.25">
      <c r="A248">
        <v>140658557</v>
      </c>
      <c r="B248">
        <v>30234</v>
      </c>
      <c r="C248" s="2">
        <v>100140658557</v>
      </c>
      <c r="D248">
        <v>2</v>
      </c>
      <c r="E248" s="1" t="s">
        <v>22</v>
      </c>
      <c r="F248" s="17">
        <v>0</v>
      </c>
      <c r="G248" s="17">
        <v>0</v>
      </c>
    </row>
    <row r="249" spans="1:7" x14ac:dyDescent="0.25">
      <c r="A249">
        <v>140659214</v>
      </c>
      <c r="B249">
        <v>30234</v>
      </c>
      <c r="C249" s="2">
        <v>100140659214</v>
      </c>
      <c r="D249">
        <v>2</v>
      </c>
      <c r="E249" s="1" t="s">
        <v>22</v>
      </c>
      <c r="F249" s="17">
        <v>0</v>
      </c>
      <c r="G249" s="17">
        <v>0</v>
      </c>
    </row>
    <row r="250" spans="1:7" x14ac:dyDescent="0.25">
      <c r="A250">
        <v>140660040</v>
      </c>
      <c r="B250">
        <v>30234</v>
      </c>
      <c r="C250" s="2">
        <v>100140660040</v>
      </c>
      <c r="D250">
        <v>2</v>
      </c>
      <c r="E250" s="1" t="s">
        <v>22</v>
      </c>
      <c r="F250" s="17">
        <v>0</v>
      </c>
      <c r="G250" s="17">
        <v>0</v>
      </c>
    </row>
    <row r="251" spans="1:7" x14ac:dyDescent="0.25">
      <c r="A251">
        <v>140660289</v>
      </c>
      <c r="B251">
        <v>30234</v>
      </c>
      <c r="C251" s="2">
        <v>100140660289</v>
      </c>
      <c r="D251">
        <v>2</v>
      </c>
      <c r="E251" s="1" t="s">
        <v>22</v>
      </c>
      <c r="F251" s="17">
        <v>0</v>
      </c>
      <c r="G251" s="17">
        <v>0</v>
      </c>
    </row>
    <row r="252" spans="1:7" x14ac:dyDescent="0.25">
      <c r="A252">
        <v>140660303</v>
      </c>
      <c r="B252">
        <v>30234</v>
      </c>
      <c r="C252" s="2">
        <v>100140660303</v>
      </c>
      <c r="D252">
        <v>2</v>
      </c>
      <c r="E252" s="1" t="s">
        <v>22</v>
      </c>
      <c r="F252" s="17">
        <v>0</v>
      </c>
      <c r="G252" s="17">
        <v>0</v>
      </c>
    </row>
    <row r="253" spans="1:7" x14ac:dyDescent="0.25">
      <c r="A253">
        <v>140660650</v>
      </c>
      <c r="B253">
        <v>30234</v>
      </c>
      <c r="C253" s="2">
        <v>100140660650</v>
      </c>
      <c r="D253">
        <v>2</v>
      </c>
      <c r="E253" s="1" t="s">
        <v>22</v>
      </c>
      <c r="F253" s="17">
        <v>0</v>
      </c>
      <c r="G253" s="17">
        <v>0</v>
      </c>
    </row>
    <row r="254" spans="1:7" x14ac:dyDescent="0.25">
      <c r="A254">
        <v>140660673</v>
      </c>
      <c r="B254">
        <v>30234</v>
      </c>
      <c r="C254" s="2">
        <v>100140660673</v>
      </c>
      <c r="D254">
        <v>2</v>
      </c>
      <c r="E254" s="1" t="s">
        <v>22</v>
      </c>
      <c r="F254" s="17">
        <v>0</v>
      </c>
      <c r="G254" s="17">
        <v>0</v>
      </c>
    </row>
    <row r="255" spans="1:7" x14ac:dyDescent="0.25">
      <c r="A255">
        <v>140660760</v>
      </c>
      <c r="B255">
        <v>30234</v>
      </c>
      <c r="C255" s="2">
        <v>100140660760</v>
      </c>
      <c r="D255">
        <v>2</v>
      </c>
      <c r="E255" s="1" t="s">
        <v>22</v>
      </c>
      <c r="F255" s="17">
        <v>0</v>
      </c>
      <c r="G255" s="17">
        <v>0</v>
      </c>
    </row>
    <row r="256" spans="1:7" x14ac:dyDescent="0.25">
      <c r="A256">
        <v>140661471</v>
      </c>
      <c r="B256">
        <v>30234</v>
      </c>
      <c r="C256" s="2">
        <v>100140661471</v>
      </c>
      <c r="D256">
        <v>2</v>
      </c>
      <c r="E256" s="1" t="s">
        <v>22</v>
      </c>
      <c r="F256" s="17">
        <v>0</v>
      </c>
      <c r="G256" s="17">
        <v>0</v>
      </c>
    </row>
    <row r="257" spans="1:7" x14ac:dyDescent="0.25">
      <c r="A257">
        <v>140661503</v>
      </c>
      <c r="B257">
        <v>30234</v>
      </c>
      <c r="C257" s="2">
        <v>100140661503</v>
      </c>
      <c r="D257">
        <v>2</v>
      </c>
      <c r="E257" s="1" t="s">
        <v>22</v>
      </c>
      <c r="F257" s="17">
        <v>0</v>
      </c>
      <c r="G257" s="17">
        <v>1.1200000000000001</v>
      </c>
    </row>
    <row r="258" spans="1:7" x14ac:dyDescent="0.25">
      <c r="A258">
        <v>140662563</v>
      </c>
      <c r="B258">
        <v>30234</v>
      </c>
      <c r="C258" s="2">
        <v>100140662563</v>
      </c>
      <c r="D258">
        <v>2</v>
      </c>
      <c r="E258" s="1" t="s">
        <v>22</v>
      </c>
      <c r="F258" s="17">
        <v>0</v>
      </c>
      <c r="G258" s="17">
        <v>0.28999999999999998</v>
      </c>
    </row>
    <row r="259" spans="1:7" x14ac:dyDescent="0.25">
      <c r="A259">
        <v>140695467</v>
      </c>
      <c r="B259">
        <v>30234</v>
      </c>
      <c r="C259" s="2">
        <v>100140695467</v>
      </c>
      <c r="D259">
        <v>2</v>
      </c>
      <c r="E259" s="1" t="s">
        <v>19</v>
      </c>
      <c r="F259" s="17">
        <v>0</v>
      </c>
      <c r="G259" s="17">
        <v>0</v>
      </c>
    </row>
    <row r="260" spans="1:7" x14ac:dyDescent="0.25">
      <c r="A260">
        <v>140698494</v>
      </c>
      <c r="B260">
        <v>30234</v>
      </c>
      <c r="C260" s="2">
        <v>100140698494</v>
      </c>
      <c r="D260">
        <v>2</v>
      </c>
      <c r="E260" s="1" t="s">
        <v>19</v>
      </c>
      <c r="F260" s="17">
        <v>0</v>
      </c>
      <c r="G260" s="17">
        <v>0</v>
      </c>
    </row>
    <row r="261" spans="1:7" x14ac:dyDescent="0.25">
      <c r="A261">
        <v>140699319</v>
      </c>
      <c r="B261">
        <v>30234</v>
      </c>
      <c r="C261" s="2">
        <v>100140699319</v>
      </c>
      <c r="D261">
        <v>2</v>
      </c>
      <c r="E261" s="1" t="s">
        <v>19</v>
      </c>
      <c r="F261" s="17">
        <v>0</v>
      </c>
      <c r="G261" s="17">
        <v>0</v>
      </c>
    </row>
    <row r="262" spans="1:7" x14ac:dyDescent="0.25">
      <c r="A262">
        <v>140702252</v>
      </c>
      <c r="B262">
        <v>30234</v>
      </c>
      <c r="C262" s="2">
        <v>100140702252</v>
      </c>
      <c r="D262">
        <v>2</v>
      </c>
      <c r="E262" s="1" t="s">
        <v>19</v>
      </c>
      <c r="F262" s="17">
        <v>0</v>
      </c>
      <c r="G262" s="17">
        <v>0</v>
      </c>
    </row>
    <row r="263" spans="1:7" x14ac:dyDescent="0.25">
      <c r="A263">
        <v>140702716</v>
      </c>
      <c r="B263">
        <v>30234</v>
      </c>
      <c r="C263" s="2">
        <v>100140702716</v>
      </c>
      <c r="D263">
        <v>2</v>
      </c>
      <c r="E263" s="1" t="s">
        <v>19</v>
      </c>
      <c r="F263" s="17">
        <v>0</v>
      </c>
      <c r="G263" s="17">
        <v>0.11</v>
      </c>
    </row>
    <row r="264" spans="1:7" x14ac:dyDescent="0.25">
      <c r="A264">
        <v>140707084</v>
      </c>
      <c r="B264">
        <v>30234</v>
      </c>
      <c r="C264" s="2">
        <v>100140707084</v>
      </c>
      <c r="D264">
        <v>2</v>
      </c>
      <c r="E264" s="1" t="s">
        <v>33</v>
      </c>
      <c r="F264" s="17">
        <v>-60</v>
      </c>
      <c r="G264" s="17">
        <v>0</v>
      </c>
    </row>
    <row r="265" spans="1:7" x14ac:dyDescent="0.25">
      <c r="A265">
        <v>140710523</v>
      </c>
      <c r="B265">
        <v>30234</v>
      </c>
      <c r="C265" s="2">
        <v>100140710523</v>
      </c>
      <c r="D265">
        <v>2</v>
      </c>
      <c r="E265" s="1" t="s">
        <v>21</v>
      </c>
      <c r="F265" s="17">
        <v>0</v>
      </c>
      <c r="G265" s="17">
        <v>0</v>
      </c>
    </row>
    <row r="266" spans="1:7" x14ac:dyDescent="0.25">
      <c r="A266">
        <v>140710651</v>
      </c>
      <c r="B266">
        <v>30234</v>
      </c>
      <c r="C266" s="2">
        <v>100140710651</v>
      </c>
      <c r="D266">
        <v>2</v>
      </c>
      <c r="E266" s="1" t="s">
        <v>19</v>
      </c>
      <c r="F266" s="17">
        <v>0</v>
      </c>
      <c r="G266" s="17">
        <v>0</v>
      </c>
    </row>
    <row r="267" spans="1:7" x14ac:dyDescent="0.25">
      <c r="A267">
        <v>140713046</v>
      </c>
      <c r="B267">
        <v>30234</v>
      </c>
      <c r="C267" s="2">
        <v>100140713046</v>
      </c>
      <c r="D267">
        <v>2</v>
      </c>
      <c r="E267" s="1" t="s">
        <v>19</v>
      </c>
      <c r="F267" s="17">
        <v>-35</v>
      </c>
      <c r="G267" s="17">
        <v>0</v>
      </c>
    </row>
    <row r="268" spans="1:7" x14ac:dyDescent="0.25">
      <c r="A268">
        <v>140713067</v>
      </c>
      <c r="B268">
        <v>30234</v>
      </c>
      <c r="C268" s="2">
        <v>100140713067</v>
      </c>
      <c r="D268">
        <v>2</v>
      </c>
      <c r="E268" s="1" t="s">
        <v>19</v>
      </c>
      <c r="F268" s="17">
        <v>0</v>
      </c>
      <c r="G268" s="17">
        <v>0</v>
      </c>
    </row>
    <row r="269" spans="1:7" x14ac:dyDescent="0.25">
      <c r="A269">
        <v>140713944</v>
      </c>
      <c r="B269">
        <v>30234</v>
      </c>
      <c r="C269" s="2">
        <v>100140713944</v>
      </c>
      <c r="D269">
        <v>2</v>
      </c>
      <c r="E269" s="1" t="s">
        <v>19</v>
      </c>
      <c r="F269" s="17">
        <v>0</v>
      </c>
      <c r="G269" s="17">
        <v>0</v>
      </c>
    </row>
    <row r="270" spans="1:7" x14ac:dyDescent="0.25">
      <c r="A270">
        <v>140718996</v>
      </c>
      <c r="B270">
        <v>30234</v>
      </c>
      <c r="C270" s="2">
        <v>100140718996</v>
      </c>
      <c r="D270">
        <v>2</v>
      </c>
      <c r="E270" s="1" t="s">
        <v>21</v>
      </c>
      <c r="F270" s="17">
        <v>0</v>
      </c>
      <c r="G270" s="17">
        <v>0</v>
      </c>
    </row>
    <row r="271" spans="1:7" x14ac:dyDescent="0.25">
      <c r="A271">
        <v>140721858</v>
      </c>
      <c r="B271">
        <v>30234</v>
      </c>
      <c r="C271" s="2">
        <v>100140721858</v>
      </c>
      <c r="D271">
        <v>2</v>
      </c>
      <c r="E271" s="1" t="s">
        <v>20</v>
      </c>
      <c r="F271" s="17">
        <v>0</v>
      </c>
      <c r="G271" s="17">
        <v>0</v>
      </c>
    </row>
    <row r="272" spans="1:7" x14ac:dyDescent="0.25">
      <c r="A272">
        <v>140722294</v>
      </c>
      <c r="B272">
        <v>30234</v>
      </c>
      <c r="C272" s="2">
        <v>100140722294</v>
      </c>
      <c r="D272">
        <v>2</v>
      </c>
      <c r="E272" s="1" t="s">
        <v>19</v>
      </c>
      <c r="F272" s="17">
        <v>0</v>
      </c>
      <c r="G272" s="17">
        <v>0</v>
      </c>
    </row>
    <row r="273" spans="1:7" x14ac:dyDescent="0.25">
      <c r="A273">
        <v>140722404</v>
      </c>
      <c r="B273">
        <v>30234</v>
      </c>
      <c r="C273" s="2">
        <v>100140722404</v>
      </c>
      <c r="D273">
        <v>2</v>
      </c>
      <c r="E273" s="1" t="s">
        <v>19</v>
      </c>
      <c r="F273" s="17">
        <v>0</v>
      </c>
      <c r="G273" s="17">
        <v>0</v>
      </c>
    </row>
    <row r="274" spans="1:7" x14ac:dyDescent="0.25">
      <c r="A274">
        <v>140722527</v>
      </c>
      <c r="B274">
        <v>30234</v>
      </c>
      <c r="C274" s="2">
        <v>100140722527</v>
      </c>
      <c r="D274">
        <v>2</v>
      </c>
      <c r="E274" s="1" t="s">
        <v>19</v>
      </c>
      <c r="F274" s="17">
        <v>0</v>
      </c>
      <c r="G274" s="17">
        <v>0</v>
      </c>
    </row>
    <row r="275" spans="1:7" x14ac:dyDescent="0.25">
      <c r="A275">
        <v>140723060</v>
      </c>
      <c r="B275">
        <v>30234</v>
      </c>
      <c r="C275" s="2">
        <v>100140723060</v>
      </c>
      <c r="D275">
        <v>2</v>
      </c>
      <c r="E275" s="1" t="s">
        <v>19</v>
      </c>
      <c r="F275" s="17">
        <v>0</v>
      </c>
      <c r="G275" s="17">
        <v>0</v>
      </c>
    </row>
    <row r="276" spans="1:7" x14ac:dyDescent="0.25">
      <c r="A276">
        <v>140726384</v>
      </c>
      <c r="B276">
        <v>30234</v>
      </c>
      <c r="C276" s="2">
        <v>100140726384</v>
      </c>
      <c r="D276">
        <v>2</v>
      </c>
      <c r="E276" s="1" t="s">
        <v>39</v>
      </c>
      <c r="F276" s="17">
        <v>0</v>
      </c>
      <c r="G276" s="17">
        <v>1.53</v>
      </c>
    </row>
    <row r="277" spans="1:7" x14ac:dyDescent="0.25">
      <c r="A277">
        <v>140735162</v>
      </c>
      <c r="B277">
        <v>30234</v>
      </c>
      <c r="C277" s="2">
        <v>100140735162</v>
      </c>
      <c r="D277">
        <v>2</v>
      </c>
      <c r="E277" s="1" t="s">
        <v>21</v>
      </c>
      <c r="F277" s="17">
        <v>0</v>
      </c>
      <c r="G277" s="17">
        <v>0</v>
      </c>
    </row>
    <row r="278" spans="1:7" x14ac:dyDescent="0.25">
      <c r="A278">
        <v>140745046</v>
      </c>
      <c r="B278">
        <v>30234</v>
      </c>
      <c r="C278" s="2">
        <v>100140745046</v>
      </c>
      <c r="D278">
        <v>2</v>
      </c>
      <c r="E278" s="1" t="s">
        <v>7</v>
      </c>
      <c r="F278" s="17">
        <v>0</v>
      </c>
      <c r="G278" s="17">
        <v>1.2</v>
      </c>
    </row>
    <row r="279" spans="1:7" x14ac:dyDescent="0.25">
      <c r="A279">
        <v>140784095</v>
      </c>
      <c r="B279">
        <v>30234</v>
      </c>
      <c r="C279" s="2">
        <v>100140784095</v>
      </c>
      <c r="D279">
        <v>2</v>
      </c>
      <c r="E279" s="1" t="s">
        <v>16</v>
      </c>
      <c r="F279" s="17">
        <v>0</v>
      </c>
      <c r="G279" s="17">
        <v>0</v>
      </c>
    </row>
    <row r="280" spans="1:7" x14ac:dyDescent="0.25">
      <c r="A280">
        <v>140788814</v>
      </c>
      <c r="B280">
        <v>30234</v>
      </c>
      <c r="C280" s="2">
        <v>100140788814</v>
      </c>
      <c r="D280">
        <v>2</v>
      </c>
      <c r="E280" s="1" t="s">
        <v>16</v>
      </c>
      <c r="F280" s="17">
        <v>0</v>
      </c>
      <c r="G280" s="17">
        <v>0</v>
      </c>
    </row>
    <row r="281" spans="1:7" x14ac:dyDescent="0.25">
      <c r="A281">
        <v>140798718</v>
      </c>
      <c r="B281">
        <v>30234</v>
      </c>
      <c r="C281" s="2">
        <v>100140798718</v>
      </c>
      <c r="D281">
        <v>2</v>
      </c>
      <c r="E281" s="1" t="s">
        <v>16</v>
      </c>
      <c r="F281" s="17">
        <v>0</v>
      </c>
      <c r="G281" s="17">
        <v>0.13</v>
      </c>
    </row>
    <row r="282" spans="1:7" x14ac:dyDescent="0.25">
      <c r="A282">
        <v>140804018</v>
      </c>
      <c r="B282">
        <v>30234</v>
      </c>
      <c r="C282" s="2">
        <v>100140804018</v>
      </c>
      <c r="D282">
        <v>2</v>
      </c>
      <c r="E282" s="1" t="s">
        <v>16</v>
      </c>
      <c r="F282" s="17">
        <v>-55</v>
      </c>
      <c r="G282" s="17">
        <v>0</v>
      </c>
    </row>
    <row r="283" spans="1:7" x14ac:dyDescent="0.25">
      <c r="A283">
        <v>140808846</v>
      </c>
      <c r="B283">
        <v>30234</v>
      </c>
      <c r="C283" s="2">
        <v>100140808846</v>
      </c>
      <c r="D283">
        <v>2</v>
      </c>
      <c r="E283" s="1" t="s">
        <v>16</v>
      </c>
      <c r="F283" s="17">
        <v>0</v>
      </c>
      <c r="G283" s="17">
        <v>0</v>
      </c>
    </row>
    <row r="284" spans="1:7" x14ac:dyDescent="0.25">
      <c r="A284">
        <v>140818809</v>
      </c>
      <c r="B284">
        <v>30234</v>
      </c>
      <c r="C284" s="2">
        <v>100140818809</v>
      </c>
      <c r="D284">
        <v>2</v>
      </c>
      <c r="E284" s="1" t="s">
        <v>9</v>
      </c>
      <c r="F284" s="17">
        <v>0</v>
      </c>
      <c r="G284" s="17">
        <v>0</v>
      </c>
    </row>
    <row r="285" spans="1:7" x14ac:dyDescent="0.25">
      <c r="A285">
        <v>140818826</v>
      </c>
      <c r="B285">
        <v>30234</v>
      </c>
      <c r="C285" s="2">
        <v>100140818826</v>
      </c>
      <c r="D285">
        <v>2</v>
      </c>
      <c r="E285" s="1" t="s">
        <v>185</v>
      </c>
      <c r="F285" s="17">
        <v>0</v>
      </c>
      <c r="G285" s="17">
        <v>0.46</v>
      </c>
    </row>
    <row r="286" spans="1:7" x14ac:dyDescent="0.25">
      <c r="A286">
        <v>140829222</v>
      </c>
      <c r="B286">
        <v>30234</v>
      </c>
      <c r="C286" s="2">
        <v>100140829222</v>
      </c>
      <c r="D286">
        <v>2</v>
      </c>
      <c r="E286" s="1" t="s">
        <v>18</v>
      </c>
      <c r="F286" s="17">
        <v>0</v>
      </c>
      <c r="G286" s="17">
        <v>0.27</v>
      </c>
    </row>
    <row r="287" spans="1:7" x14ac:dyDescent="0.25">
      <c r="A287">
        <v>140829922</v>
      </c>
      <c r="B287">
        <v>30234</v>
      </c>
      <c r="C287" s="2">
        <v>100140829922</v>
      </c>
      <c r="D287">
        <v>2</v>
      </c>
      <c r="E287" s="1" t="s">
        <v>16</v>
      </c>
      <c r="F287" s="17">
        <v>0</v>
      </c>
      <c r="G287" s="17">
        <v>0</v>
      </c>
    </row>
    <row r="288" spans="1:7" x14ac:dyDescent="0.25">
      <c r="A288">
        <v>140846538</v>
      </c>
      <c r="B288">
        <v>30234</v>
      </c>
      <c r="C288" s="2">
        <v>100140846538</v>
      </c>
      <c r="D288">
        <v>2</v>
      </c>
      <c r="E288" s="1" t="s">
        <v>16</v>
      </c>
      <c r="F288" s="17">
        <v>0</v>
      </c>
      <c r="G288" s="17">
        <v>0</v>
      </c>
    </row>
    <row r="289" spans="1:7" x14ac:dyDescent="0.25">
      <c r="A289">
        <v>140858910</v>
      </c>
      <c r="B289">
        <v>30234</v>
      </c>
      <c r="C289" s="2">
        <v>100140858910</v>
      </c>
      <c r="D289">
        <v>2</v>
      </c>
      <c r="E289" s="1" t="s">
        <v>16</v>
      </c>
      <c r="F289" s="17">
        <v>0</v>
      </c>
      <c r="G289" s="17">
        <v>0</v>
      </c>
    </row>
    <row r="290" spans="1:7" x14ac:dyDescent="0.25">
      <c r="A290">
        <v>140861355</v>
      </c>
      <c r="B290">
        <v>30234</v>
      </c>
      <c r="C290" s="2">
        <v>100140861355</v>
      </c>
      <c r="D290">
        <v>2</v>
      </c>
      <c r="E290" s="1" t="s">
        <v>16</v>
      </c>
      <c r="F290" s="17">
        <v>0</v>
      </c>
      <c r="G290" s="17">
        <v>0</v>
      </c>
    </row>
    <row r="291" spans="1:7" x14ac:dyDescent="0.25">
      <c r="A291">
        <v>140869966</v>
      </c>
      <c r="B291">
        <v>30234</v>
      </c>
      <c r="C291" s="2">
        <v>100140869966</v>
      </c>
      <c r="D291">
        <v>2</v>
      </c>
      <c r="E291" s="1" t="s">
        <v>21</v>
      </c>
      <c r="F291" s="17">
        <v>0</v>
      </c>
      <c r="G291" s="17">
        <v>0</v>
      </c>
    </row>
    <row r="292" spans="1:7" x14ac:dyDescent="0.25">
      <c r="A292">
        <v>140882101</v>
      </c>
      <c r="B292">
        <v>30234</v>
      </c>
      <c r="C292" s="2">
        <v>100140882101</v>
      </c>
      <c r="D292">
        <v>2</v>
      </c>
      <c r="E292" s="1" t="s">
        <v>16</v>
      </c>
      <c r="F292" s="17">
        <v>0</v>
      </c>
      <c r="G292" s="17">
        <v>0</v>
      </c>
    </row>
    <row r="293" spans="1:7" x14ac:dyDescent="0.25">
      <c r="A293">
        <v>140882764</v>
      </c>
      <c r="B293">
        <v>30234</v>
      </c>
      <c r="C293" s="2">
        <v>100140882764</v>
      </c>
      <c r="D293">
        <v>2</v>
      </c>
      <c r="E293" s="1" t="s">
        <v>16</v>
      </c>
      <c r="F293" s="17">
        <v>0</v>
      </c>
      <c r="G293" s="17">
        <v>0</v>
      </c>
    </row>
    <row r="294" spans="1:7" x14ac:dyDescent="0.25">
      <c r="A294">
        <v>140885376</v>
      </c>
      <c r="B294">
        <v>30234</v>
      </c>
      <c r="C294" s="2">
        <v>100140885376</v>
      </c>
      <c r="D294">
        <v>2</v>
      </c>
      <c r="E294" s="1" t="s">
        <v>16</v>
      </c>
      <c r="F294" s="17">
        <v>0</v>
      </c>
      <c r="G294" s="17">
        <v>0</v>
      </c>
    </row>
    <row r="295" spans="1:7" x14ac:dyDescent="0.25">
      <c r="A295">
        <v>140886522</v>
      </c>
      <c r="B295">
        <v>30234</v>
      </c>
      <c r="C295" s="2">
        <v>100140886522</v>
      </c>
      <c r="D295">
        <v>2</v>
      </c>
      <c r="E295" s="1" t="s">
        <v>20</v>
      </c>
      <c r="F295" s="17">
        <v>0</v>
      </c>
      <c r="G295" s="17">
        <v>0</v>
      </c>
    </row>
    <row r="296" spans="1:7" x14ac:dyDescent="0.25">
      <c r="A296">
        <v>140889520</v>
      </c>
      <c r="B296">
        <v>30234</v>
      </c>
      <c r="C296" s="2">
        <v>100140889520</v>
      </c>
      <c r="D296">
        <v>2</v>
      </c>
      <c r="E296" s="1" t="s">
        <v>21</v>
      </c>
      <c r="F296" s="17">
        <v>0</v>
      </c>
      <c r="G296" s="17">
        <v>0</v>
      </c>
    </row>
    <row r="297" spans="1:7" x14ac:dyDescent="0.25">
      <c r="A297">
        <v>140899424</v>
      </c>
      <c r="B297">
        <v>30234</v>
      </c>
      <c r="C297" s="2">
        <v>100140899424</v>
      </c>
      <c r="D297">
        <v>2</v>
      </c>
      <c r="E297" s="1" t="s">
        <v>16</v>
      </c>
      <c r="F297" s="17">
        <v>-21.53</v>
      </c>
      <c r="G297" s="17">
        <v>1.53</v>
      </c>
    </row>
    <row r="298" spans="1:7" x14ac:dyDescent="0.25">
      <c r="A298">
        <v>140899849</v>
      </c>
      <c r="B298">
        <v>30234</v>
      </c>
      <c r="C298" s="2">
        <v>100140899849</v>
      </c>
      <c r="D298">
        <v>2</v>
      </c>
      <c r="E298" s="1" t="s">
        <v>16</v>
      </c>
      <c r="F298" s="17">
        <v>0</v>
      </c>
      <c r="G298" s="17">
        <v>0</v>
      </c>
    </row>
    <row r="299" spans="1:7" x14ac:dyDescent="0.25">
      <c r="A299">
        <v>140901561</v>
      </c>
      <c r="B299">
        <v>30234</v>
      </c>
      <c r="C299" s="2">
        <v>100140901561</v>
      </c>
      <c r="D299">
        <v>2</v>
      </c>
      <c r="E299" s="1" t="s">
        <v>34</v>
      </c>
      <c r="F299" s="17">
        <v>0</v>
      </c>
      <c r="G299" s="17">
        <v>0.46</v>
      </c>
    </row>
    <row r="300" spans="1:7" x14ac:dyDescent="0.25">
      <c r="A300">
        <v>140903028</v>
      </c>
      <c r="B300">
        <v>30234</v>
      </c>
      <c r="C300" s="2">
        <v>100140903028</v>
      </c>
      <c r="D300">
        <v>2</v>
      </c>
      <c r="E300" s="1" t="s">
        <v>20</v>
      </c>
      <c r="F300" s="17">
        <v>0</v>
      </c>
      <c r="G300" s="17">
        <v>0</v>
      </c>
    </row>
    <row r="301" spans="1:7" x14ac:dyDescent="0.25">
      <c r="A301">
        <v>140907785</v>
      </c>
      <c r="B301">
        <v>30234</v>
      </c>
      <c r="C301" s="2">
        <v>100140907785</v>
      </c>
      <c r="D301">
        <v>2</v>
      </c>
      <c r="E301" s="1" t="s">
        <v>7</v>
      </c>
      <c r="F301" s="17">
        <v>0</v>
      </c>
      <c r="G301" s="17">
        <v>0.27</v>
      </c>
    </row>
    <row r="302" spans="1:7" x14ac:dyDescent="0.25">
      <c r="A302">
        <v>140911798</v>
      </c>
      <c r="B302">
        <v>30234</v>
      </c>
      <c r="C302" s="2">
        <v>100140911798</v>
      </c>
      <c r="D302">
        <v>2</v>
      </c>
      <c r="E302" s="1" t="s">
        <v>20</v>
      </c>
      <c r="F302" s="17">
        <v>0</v>
      </c>
      <c r="G302" s="17">
        <v>0</v>
      </c>
    </row>
    <row r="303" spans="1:7" x14ac:dyDescent="0.25">
      <c r="A303">
        <v>140913043</v>
      </c>
      <c r="B303">
        <v>30234</v>
      </c>
      <c r="C303" s="2">
        <v>100140913043</v>
      </c>
      <c r="D303">
        <v>2</v>
      </c>
      <c r="E303" s="1" t="s">
        <v>28</v>
      </c>
      <c r="F303" s="17">
        <v>-100</v>
      </c>
      <c r="G303" s="17">
        <v>0.65</v>
      </c>
    </row>
    <row r="304" spans="1:7" x14ac:dyDescent="0.25">
      <c r="A304">
        <v>140913588</v>
      </c>
      <c r="B304">
        <v>30234</v>
      </c>
      <c r="C304" s="2">
        <v>100140913588</v>
      </c>
      <c r="D304">
        <v>2</v>
      </c>
      <c r="E304" s="1" t="s">
        <v>16</v>
      </c>
      <c r="F304" s="17">
        <v>-14.53</v>
      </c>
      <c r="G304" s="17">
        <v>1.03</v>
      </c>
    </row>
    <row r="305" spans="1:7" x14ac:dyDescent="0.25">
      <c r="A305">
        <v>140914040</v>
      </c>
      <c r="B305">
        <v>30234</v>
      </c>
      <c r="C305" s="2">
        <v>100140914040</v>
      </c>
      <c r="D305">
        <v>2</v>
      </c>
      <c r="E305" s="1" t="s">
        <v>186</v>
      </c>
      <c r="F305" s="17">
        <v>-10</v>
      </c>
      <c r="G305" s="17">
        <v>0</v>
      </c>
    </row>
    <row r="306" spans="1:7" x14ac:dyDescent="0.25">
      <c r="A306">
        <v>140916092</v>
      </c>
      <c r="B306">
        <v>30234</v>
      </c>
      <c r="C306" s="2">
        <v>100140916092</v>
      </c>
      <c r="D306">
        <v>2</v>
      </c>
      <c r="E306" s="1" t="s">
        <v>34</v>
      </c>
      <c r="F306" s="17">
        <v>0</v>
      </c>
      <c r="G306" s="17">
        <v>0</v>
      </c>
    </row>
    <row r="307" spans="1:7" x14ac:dyDescent="0.25">
      <c r="A307">
        <v>140981160</v>
      </c>
      <c r="B307">
        <v>30234</v>
      </c>
      <c r="C307" s="2">
        <v>100140981160</v>
      </c>
      <c r="D307">
        <v>2</v>
      </c>
      <c r="E307" s="1" t="s">
        <v>20</v>
      </c>
      <c r="F307" s="17">
        <v>0</v>
      </c>
      <c r="G307" s="17">
        <v>0</v>
      </c>
    </row>
    <row r="308" spans="1:7" x14ac:dyDescent="0.25">
      <c r="A308">
        <v>140981515</v>
      </c>
      <c r="B308">
        <v>30234</v>
      </c>
      <c r="C308" s="2">
        <v>100140981515</v>
      </c>
      <c r="D308">
        <v>2</v>
      </c>
      <c r="E308" s="1" t="s">
        <v>20</v>
      </c>
      <c r="F308" s="17">
        <v>-30.95</v>
      </c>
      <c r="G308" s="17">
        <v>2.2000000000000002</v>
      </c>
    </row>
    <row r="309" spans="1:7" x14ac:dyDescent="0.25">
      <c r="A309">
        <v>140982580</v>
      </c>
      <c r="B309">
        <v>30234</v>
      </c>
      <c r="C309" s="2">
        <v>100140982580</v>
      </c>
      <c r="D309">
        <v>2</v>
      </c>
      <c r="E309" s="1" t="s">
        <v>20</v>
      </c>
      <c r="F309" s="17">
        <v>-3.77</v>
      </c>
      <c r="G309" s="17">
        <v>0.27</v>
      </c>
    </row>
    <row r="310" spans="1:7" x14ac:dyDescent="0.25">
      <c r="A310">
        <v>141002011</v>
      </c>
      <c r="B310">
        <v>30234</v>
      </c>
      <c r="C310" s="2">
        <v>100141002011</v>
      </c>
      <c r="D310">
        <v>2</v>
      </c>
      <c r="E310" s="1" t="s">
        <v>20</v>
      </c>
      <c r="F310" s="17">
        <v>0</v>
      </c>
      <c r="G310" s="17">
        <v>0</v>
      </c>
    </row>
    <row r="311" spans="1:7" x14ac:dyDescent="0.25">
      <c r="A311">
        <v>141016849</v>
      </c>
      <c r="B311">
        <v>30234</v>
      </c>
      <c r="C311" s="2">
        <v>100141016849</v>
      </c>
      <c r="D311">
        <v>2</v>
      </c>
      <c r="E311" s="1" t="s">
        <v>21</v>
      </c>
      <c r="F311" s="17">
        <v>0</v>
      </c>
      <c r="G311" s="17">
        <v>0.72</v>
      </c>
    </row>
    <row r="312" spans="1:7" x14ac:dyDescent="0.25">
      <c r="A312">
        <v>141019374</v>
      </c>
      <c r="B312">
        <v>30234</v>
      </c>
      <c r="C312" s="2">
        <v>100141019374</v>
      </c>
      <c r="D312">
        <v>2</v>
      </c>
      <c r="E312" s="1" t="s">
        <v>34</v>
      </c>
      <c r="F312" s="17">
        <v>0</v>
      </c>
      <c r="G312" s="17">
        <v>0</v>
      </c>
    </row>
    <row r="313" spans="1:7" x14ac:dyDescent="0.25">
      <c r="A313">
        <v>141023488</v>
      </c>
      <c r="B313">
        <v>30234</v>
      </c>
      <c r="C313" s="2">
        <v>100141023488</v>
      </c>
      <c r="D313">
        <v>2</v>
      </c>
      <c r="E313" s="1" t="s">
        <v>28</v>
      </c>
      <c r="F313" s="17">
        <v>0</v>
      </c>
      <c r="G313" s="17">
        <v>0</v>
      </c>
    </row>
    <row r="314" spans="1:7" x14ac:dyDescent="0.25">
      <c r="A314">
        <v>141032922</v>
      </c>
      <c r="B314">
        <v>30234</v>
      </c>
      <c r="C314" s="2">
        <v>100141032922</v>
      </c>
      <c r="D314">
        <v>2</v>
      </c>
      <c r="E314" s="1" t="s">
        <v>28</v>
      </c>
      <c r="F314" s="17">
        <v>-15</v>
      </c>
      <c r="G314" s="17">
        <v>0</v>
      </c>
    </row>
    <row r="315" spans="1:7" x14ac:dyDescent="0.25">
      <c r="A315">
        <v>141042035</v>
      </c>
      <c r="B315">
        <v>30234</v>
      </c>
      <c r="C315" s="2">
        <v>100141042035</v>
      </c>
      <c r="D315">
        <v>2</v>
      </c>
      <c r="E315" s="1" t="s">
        <v>20</v>
      </c>
      <c r="F315" s="17">
        <v>0</v>
      </c>
      <c r="G315" s="17">
        <v>1.03</v>
      </c>
    </row>
    <row r="316" spans="1:7" x14ac:dyDescent="0.25">
      <c r="A316">
        <v>141055124</v>
      </c>
      <c r="B316">
        <v>30234</v>
      </c>
      <c r="C316" s="2">
        <v>100141055124</v>
      </c>
      <c r="D316">
        <v>2</v>
      </c>
      <c r="E316" s="1" t="s">
        <v>20</v>
      </c>
      <c r="F316" s="17">
        <v>0</v>
      </c>
      <c r="G316" s="17">
        <v>0</v>
      </c>
    </row>
    <row r="317" spans="1:7" x14ac:dyDescent="0.25">
      <c r="A317">
        <v>141066595</v>
      </c>
      <c r="B317">
        <v>30234</v>
      </c>
      <c r="C317" s="2">
        <v>100141066595</v>
      </c>
      <c r="D317">
        <v>2</v>
      </c>
      <c r="E317" s="1" t="s">
        <v>185</v>
      </c>
      <c r="F317" s="17">
        <v>0</v>
      </c>
      <c r="G317" s="17">
        <v>0.77</v>
      </c>
    </row>
    <row r="318" spans="1:7" x14ac:dyDescent="0.25">
      <c r="A318">
        <v>141071516</v>
      </c>
      <c r="B318">
        <v>30234</v>
      </c>
      <c r="C318" s="2">
        <v>100141071516</v>
      </c>
      <c r="D318">
        <v>2</v>
      </c>
      <c r="E318" s="1" t="s">
        <v>20</v>
      </c>
      <c r="F318" s="17">
        <v>0</v>
      </c>
      <c r="G318" s="17">
        <v>6.06</v>
      </c>
    </row>
    <row r="319" spans="1:7" x14ac:dyDescent="0.25">
      <c r="A319">
        <v>141074622</v>
      </c>
      <c r="B319">
        <v>30234</v>
      </c>
      <c r="C319" s="2">
        <v>100141074622</v>
      </c>
      <c r="D319">
        <v>2</v>
      </c>
      <c r="E319" s="1" t="s">
        <v>36</v>
      </c>
      <c r="F319" s="17">
        <v>-25</v>
      </c>
      <c r="G319" s="17">
        <v>0</v>
      </c>
    </row>
    <row r="320" spans="1:7" x14ac:dyDescent="0.25">
      <c r="A320">
        <v>141078434</v>
      </c>
      <c r="B320">
        <v>30234</v>
      </c>
      <c r="C320" s="2">
        <v>100141078434</v>
      </c>
      <c r="D320">
        <v>2</v>
      </c>
      <c r="E320" s="1" t="s">
        <v>9</v>
      </c>
      <c r="F320" s="17">
        <v>0</v>
      </c>
      <c r="G320" s="17">
        <v>1.34</v>
      </c>
    </row>
    <row r="321" spans="1:7" x14ac:dyDescent="0.25">
      <c r="A321">
        <v>141082795</v>
      </c>
      <c r="B321">
        <v>30234</v>
      </c>
      <c r="C321" s="2">
        <v>100141082795</v>
      </c>
      <c r="D321">
        <v>2</v>
      </c>
      <c r="E321" s="1" t="s">
        <v>21</v>
      </c>
      <c r="F321" s="17">
        <v>0</v>
      </c>
      <c r="G321" s="17">
        <v>1.2</v>
      </c>
    </row>
    <row r="322" spans="1:7" x14ac:dyDescent="0.25">
      <c r="A322">
        <v>141099000</v>
      </c>
      <c r="B322">
        <v>30234</v>
      </c>
      <c r="C322" s="2">
        <v>100141099000</v>
      </c>
      <c r="D322">
        <v>2</v>
      </c>
      <c r="E322" s="1" t="s">
        <v>20</v>
      </c>
      <c r="F322" s="17">
        <v>0</v>
      </c>
      <c r="G322" s="17">
        <v>0</v>
      </c>
    </row>
    <row r="323" spans="1:7" x14ac:dyDescent="0.25">
      <c r="A323">
        <v>141105343</v>
      </c>
      <c r="B323">
        <v>30234</v>
      </c>
      <c r="C323" s="2">
        <v>100141105343</v>
      </c>
      <c r="D323">
        <v>2</v>
      </c>
      <c r="E323" s="1" t="s">
        <v>7</v>
      </c>
      <c r="F323" s="17">
        <v>0</v>
      </c>
      <c r="G323" s="17">
        <v>0</v>
      </c>
    </row>
    <row r="324" spans="1:7" x14ac:dyDescent="0.25">
      <c r="A324">
        <v>141105745</v>
      </c>
      <c r="B324">
        <v>30234</v>
      </c>
      <c r="C324" s="2">
        <v>100141105745</v>
      </c>
      <c r="D324">
        <v>2</v>
      </c>
      <c r="E324" s="1" t="s">
        <v>20</v>
      </c>
      <c r="F324" s="17">
        <v>0</v>
      </c>
      <c r="G324" s="17">
        <v>0</v>
      </c>
    </row>
    <row r="325" spans="1:7" x14ac:dyDescent="0.25">
      <c r="A325">
        <v>141112430</v>
      </c>
      <c r="B325">
        <v>30234</v>
      </c>
      <c r="C325" s="2">
        <v>100141112430</v>
      </c>
      <c r="D325">
        <v>1</v>
      </c>
      <c r="E325" s="1" t="s">
        <v>35</v>
      </c>
      <c r="F325" s="17">
        <v>0</v>
      </c>
      <c r="G325" s="17">
        <v>0.77</v>
      </c>
    </row>
    <row r="326" spans="1:7" x14ac:dyDescent="0.25">
      <c r="A326">
        <v>141113278</v>
      </c>
      <c r="B326">
        <v>30234</v>
      </c>
      <c r="C326" s="2">
        <v>100141113278</v>
      </c>
      <c r="D326">
        <v>2</v>
      </c>
      <c r="E326" s="1" t="s">
        <v>33</v>
      </c>
      <c r="F326" s="17">
        <v>0</v>
      </c>
      <c r="G326" s="17">
        <v>0</v>
      </c>
    </row>
    <row r="327" spans="1:7" x14ac:dyDescent="0.25">
      <c r="A327">
        <v>141116094</v>
      </c>
      <c r="B327">
        <v>30234</v>
      </c>
      <c r="C327" s="2">
        <v>100141116094</v>
      </c>
      <c r="D327">
        <v>2</v>
      </c>
      <c r="E327" s="1" t="s">
        <v>20</v>
      </c>
      <c r="F327" s="17">
        <v>0</v>
      </c>
      <c r="G327" s="17">
        <v>0</v>
      </c>
    </row>
    <row r="328" spans="1:7" x14ac:dyDescent="0.25">
      <c r="A328">
        <v>141116141</v>
      </c>
      <c r="B328">
        <v>30234</v>
      </c>
      <c r="C328" s="2">
        <v>100141116141</v>
      </c>
      <c r="D328">
        <v>2</v>
      </c>
      <c r="E328" s="1" t="s">
        <v>20</v>
      </c>
      <c r="F328" s="17">
        <v>0</v>
      </c>
      <c r="G328" s="17">
        <v>0</v>
      </c>
    </row>
    <row r="329" spans="1:7" x14ac:dyDescent="0.25">
      <c r="A329">
        <v>141117279</v>
      </c>
      <c r="B329">
        <v>30234</v>
      </c>
      <c r="C329" s="2">
        <v>100141117279</v>
      </c>
      <c r="D329">
        <v>2</v>
      </c>
      <c r="E329" s="1" t="s">
        <v>20</v>
      </c>
      <c r="F329" s="17">
        <v>0</v>
      </c>
      <c r="G329" s="17">
        <v>0</v>
      </c>
    </row>
    <row r="330" spans="1:7" x14ac:dyDescent="0.25">
      <c r="A330">
        <v>141129608</v>
      </c>
      <c r="B330">
        <v>30234</v>
      </c>
      <c r="C330" s="2">
        <v>100141129608</v>
      </c>
      <c r="D330">
        <v>2</v>
      </c>
      <c r="E330" s="1" t="s">
        <v>33</v>
      </c>
      <c r="F330" s="17">
        <v>-28.77</v>
      </c>
      <c r="G330" s="17">
        <v>0.27</v>
      </c>
    </row>
    <row r="331" spans="1:7" x14ac:dyDescent="0.25">
      <c r="A331">
        <v>141130270</v>
      </c>
      <c r="B331">
        <v>30234</v>
      </c>
      <c r="C331" s="2">
        <v>100141130270</v>
      </c>
      <c r="D331">
        <v>2</v>
      </c>
      <c r="E331" s="1" t="s">
        <v>26</v>
      </c>
      <c r="F331" s="17">
        <v>-169.67</v>
      </c>
      <c r="G331" s="17">
        <v>9.57</v>
      </c>
    </row>
    <row r="332" spans="1:7" x14ac:dyDescent="0.25">
      <c r="A332">
        <v>141182162</v>
      </c>
      <c r="B332">
        <v>30234</v>
      </c>
      <c r="C332" s="2">
        <v>100141182162</v>
      </c>
      <c r="D332">
        <v>2</v>
      </c>
      <c r="E332" s="1" t="s">
        <v>7</v>
      </c>
      <c r="F332" s="17">
        <v>-35</v>
      </c>
      <c r="G332" s="17">
        <v>0</v>
      </c>
    </row>
    <row r="333" spans="1:7" x14ac:dyDescent="0.25">
      <c r="A333">
        <v>141192798</v>
      </c>
      <c r="B333">
        <v>30234</v>
      </c>
      <c r="C333" s="2">
        <v>100141192798</v>
      </c>
      <c r="D333">
        <v>2</v>
      </c>
      <c r="E333" s="1" t="s">
        <v>28</v>
      </c>
      <c r="F333" s="17">
        <v>0</v>
      </c>
      <c r="G333" s="17">
        <v>0</v>
      </c>
    </row>
    <row r="334" spans="1:7" x14ac:dyDescent="0.25">
      <c r="A334">
        <v>141208011</v>
      </c>
      <c r="B334">
        <v>30234</v>
      </c>
      <c r="C334" s="2">
        <v>100141208011</v>
      </c>
      <c r="D334">
        <v>2</v>
      </c>
      <c r="E334" s="1" t="s">
        <v>34</v>
      </c>
      <c r="F334" s="17">
        <v>0</v>
      </c>
      <c r="G334" s="17">
        <v>0.38</v>
      </c>
    </row>
    <row r="335" spans="1:7" x14ac:dyDescent="0.25">
      <c r="A335">
        <v>141219410</v>
      </c>
      <c r="B335">
        <v>30234</v>
      </c>
      <c r="C335" s="2">
        <v>100141219410</v>
      </c>
      <c r="D335">
        <v>2</v>
      </c>
      <c r="E335" s="1" t="s">
        <v>7</v>
      </c>
      <c r="F335" s="17">
        <v>-45.5</v>
      </c>
      <c r="G335" s="17">
        <v>0</v>
      </c>
    </row>
    <row r="336" spans="1:7" x14ac:dyDescent="0.25">
      <c r="A336">
        <v>141219576</v>
      </c>
      <c r="B336">
        <v>30234</v>
      </c>
      <c r="C336" s="2">
        <v>100141219576</v>
      </c>
      <c r="D336">
        <v>2</v>
      </c>
      <c r="E336" s="1" t="s">
        <v>33</v>
      </c>
      <c r="F336" s="17">
        <v>0</v>
      </c>
      <c r="G336" s="17">
        <v>0</v>
      </c>
    </row>
    <row r="337" spans="1:7" x14ac:dyDescent="0.25">
      <c r="A337">
        <v>141224382</v>
      </c>
      <c r="B337">
        <v>30234</v>
      </c>
      <c r="C337" s="2">
        <v>100141224382</v>
      </c>
      <c r="D337">
        <v>2</v>
      </c>
      <c r="E337" s="1" t="s">
        <v>33</v>
      </c>
      <c r="F337" s="17">
        <v>0</v>
      </c>
      <c r="G337" s="17">
        <v>0</v>
      </c>
    </row>
    <row r="338" spans="1:7" x14ac:dyDescent="0.25">
      <c r="A338">
        <v>141239974</v>
      </c>
      <c r="B338">
        <v>30234</v>
      </c>
      <c r="C338" s="2">
        <v>100141239974</v>
      </c>
      <c r="D338">
        <v>2</v>
      </c>
      <c r="E338" s="1" t="s">
        <v>33</v>
      </c>
      <c r="F338" s="17">
        <v>0</v>
      </c>
      <c r="G338" s="17">
        <v>0</v>
      </c>
    </row>
    <row r="339" spans="1:7" x14ac:dyDescent="0.25">
      <c r="A339">
        <v>141244959</v>
      </c>
      <c r="B339">
        <v>30234</v>
      </c>
      <c r="C339" s="2">
        <v>100141244959</v>
      </c>
      <c r="D339">
        <v>2</v>
      </c>
      <c r="E339" s="1" t="s">
        <v>33</v>
      </c>
      <c r="F339" s="17">
        <v>0</v>
      </c>
      <c r="G339" s="17">
        <v>0</v>
      </c>
    </row>
    <row r="340" spans="1:7" x14ac:dyDescent="0.25">
      <c r="A340">
        <v>141246157</v>
      </c>
      <c r="B340">
        <v>30234</v>
      </c>
      <c r="C340" s="2">
        <v>100141246157</v>
      </c>
      <c r="D340">
        <v>2</v>
      </c>
      <c r="E340" s="1" t="s">
        <v>33</v>
      </c>
      <c r="F340" s="17">
        <v>0</v>
      </c>
      <c r="G340" s="17">
        <v>0.15</v>
      </c>
    </row>
    <row r="341" spans="1:7" x14ac:dyDescent="0.25">
      <c r="A341">
        <v>141251594</v>
      </c>
      <c r="B341">
        <v>30234</v>
      </c>
      <c r="C341" s="2">
        <v>100141251594</v>
      </c>
      <c r="D341">
        <v>2</v>
      </c>
      <c r="E341" s="1" t="s">
        <v>7</v>
      </c>
      <c r="F341" s="17">
        <v>0</v>
      </c>
      <c r="G341" s="17">
        <v>0</v>
      </c>
    </row>
    <row r="342" spans="1:7" x14ac:dyDescent="0.25">
      <c r="A342">
        <v>141253396</v>
      </c>
      <c r="B342">
        <v>30234</v>
      </c>
      <c r="C342" s="2">
        <v>100141253396</v>
      </c>
      <c r="D342">
        <v>2</v>
      </c>
      <c r="E342" s="1" t="s">
        <v>33</v>
      </c>
      <c r="F342" s="17">
        <v>0</v>
      </c>
      <c r="G342" s="17">
        <v>0</v>
      </c>
    </row>
    <row r="343" spans="1:7" x14ac:dyDescent="0.25">
      <c r="A343">
        <v>141253798</v>
      </c>
      <c r="B343">
        <v>30234</v>
      </c>
      <c r="C343" s="2">
        <v>100141253798</v>
      </c>
      <c r="D343">
        <v>2</v>
      </c>
      <c r="E343" s="1" t="s">
        <v>33</v>
      </c>
      <c r="F343" s="17">
        <v>0</v>
      </c>
      <c r="G343" s="17">
        <v>0</v>
      </c>
    </row>
    <row r="344" spans="1:7" x14ac:dyDescent="0.25">
      <c r="A344">
        <v>141257759</v>
      </c>
      <c r="B344">
        <v>30234</v>
      </c>
      <c r="C344" s="2">
        <v>100141257759</v>
      </c>
      <c r="D344">
        <v>2</v>
      </c>
      <c r="E344" s="1" t="s">
        <v>28</v>
      </c>
      <c r="F344" s="17">
        <v>0</v>
      </c>
      <c r="G344" s="17">
        <v>0</v>
      </c>
    </row>
    <row r="345" spans="1:7" x14ac:dyDescent="0.25">
      <c r="A345">
        <v>141258633</v>
      </c>
      <c r="B345">
        <v>30234</v>
      </c>
      <c r="C345" s="2">
        <v>100141258633</v>
      </c>
      <c r="D345">
        <v>2</v>
      </c>
      <c r="E345" s="1" t="s">
        <v>33</v>
      </c>
      <c r="F345" s="17">
        <v>0</v>
      </c>
      <c r="G345" s="17">
        <v>0.21</v>
      </c>
    </row>
    <row r="346" spans="1:7" x14ac:dyDescent="0.25">
      <c r="A346">
        <v>141260367</v>
      </c>
      <c r="B346">
        <v>30234</v>
      </c>
      <c r="C346" s="2">
        <v>100141260367</v>
      </c>
      <c r="D346">
        <v>2</v>
      </c>
      <c r="E346" s="1" t="s">
        <v>33</v>
      </c>
      <c r="F346" s="17">
        <v>0</v>
      </c>
      <c r="G346" s="17">
        <v>0</v>
      </c>
    </row>
    <row r="347" spans="1:7" x14ac:dyDescent="0.25">
      <c r="A347">
        <v>141264237</v>
      </c>
      <c r="B347">
        <v>30234</v>
      </c>
      <c r="C347" s="2">
        <v>100141264237</v>
      </c>
      <c r="D347">
        <v>2</v>
      </c>
      <c r="E347" s="1" t="s">
        <v>33</v>
      </c>
      <c r="F347" s="17">
        <v>0</v>
      </c>
      <c r="G347" s="17">
        <v>0.11</v>
      </c>
    </row>
    <row r="348" spans="1:7" x14ac:dyDescent="0.25">
      <c r="A348">
        <v>141267945</v>
      </c>
      <c r="B348">
        <v>30234</v>
      </c>
      <c r="C348" s="2">
        <v>100141267945</v>
      </c>
      <c r="D348">
        <v>2</v>
      </c>
      <c r="E348" s="1" t="s">
        <v>18</v>
      </c>
      <c r="F348" s="17">
        <v>0</v>
      </c>
      <c r="G348" s="17">
        <v>0</v>
      </c>
    </row>
    <row r="349" spans="1:7" x14ac:dyDescent="0.25">
      <c r="A349">
        <v>141269405</v>
      </c>
      <c r="B349">
        <v>30234</v>
      </c>
      <c r="C349" s="2">
        <v>100141269405</v>
      </c>
      <c r="D349">
        <v>2</v>
      </c>
      <c r="E349" s="1" t="s">
        <v>33</v>
      </c>
      <c r="F349" s="17">
        <v>0</v>
      </c>
      <c r="G349" s="17">
        <v>0.46</v>
      </c>
    </row>
    <row r="350" spans="1:7" x14ac:dyDescent="0.25">
      <c r="A350">
        <v>141274506</v>
      </c>
      <c r="B350">
        <v>30234</v>
      </c>
      <c r="C350" s="2">
        <v>100141274506</v>
      </c>
      <c r="D350">
        <v>2</v>
      </c>
      <c r="E350" s="1" t="s">
        <v>7</v>
      </c>
      <c r="F350" s="17">
        <v>0</v>
      </c>
      <c r="G350" s="17">
        <v>0.27</v>
      </c>
    </row>
    <row r="351" spans="1:7" x14ac:dyDescent="0.25">
      <c r="A351">
        <v>141289434</v>
      </c>
      <c r="B351">
        <v>30234</v>
      </c>
      <c r="C351" s="2">
        <v>100141289434</v>
      </c>
      <c r="D351">
        <v>2</v>
      </c>
      <c r="E351" s="1" t="s">
        <v>18</v>
      </c>
      <c r="F351" s="17">
        <v>0</v>
      </c>
      <c r="G351" s="17">
        <v>0</v>
      </c>
    </row>
    <row r="352" spans="1:7" x14ac:dyDescent="0.25">
      <c r="A352">
        <v>141312226</v>
      </c>
      <c r="B352">
        <v>30234</v>
      </c>
      <c r="C352" s="2">
        <v>100141312226</v>
      </c>
      <c r="D352">
        <v>2</v>
      </c>
      <c r="E352" s="1" t="s">
        <v>7</v>
      </c>
      <c r="F352" s="17">
        <v>0</v>
      </c>
      <c r="G352" s="17">
        <v>1.89</v>
      </c>
    </row>
    <row r="353" spans="1:7" x14ac:dyDescent="0.25">
      <c r="A353">
        <v>141320968</v>
      </c>
      <c r="B353">
        <v>30234</v>
      </c>
      <c r="C353" s="2">
        <v>100141320968</v>
      </c>
      <c r="D353">
        <v>2</v>
      </c>
      <c r="E353" s="1" t="s">
        <v>33</v>
      </c>
      <c r="F353" s="17">
        <v>0</v>
      </c>
      <c r="G353" s="17">
        <v>0</v>
      </c>
    </row>
    <row r="354" spans="1:7" x14ac:dyDescent="0.25">
      <c r="A354">
        <v>141322617</v>
      </c>
      <c r="B354">
        <v>30234</v>
      </c>
      <c r="C354" s="2">
        <v>100141322617</v>
      </c>
      <c r="D354">
        <v>2</v>
      </c>
      <c r="E354" s="1" t="s">
        <v>187</v>
      </c>
      <c r="F354" s="17">
        <v>0</v>
      </c>
      <c r="G354" s="17">
        <v>0.61</v>
      </c>
    </row>
    <row r="355" spans="1:7" x14ac:dyDescent="0.25">
      <c r="A355">
        <v>141329407</v>
      </c>
      <c r="B355">
        <v>30234</v>
      </c>
      <c r="C355" s="2">
        <v>100141329407</v>
      </c>
      <c r="D355">
        <v>2</v>
      </c>
      <c r="E355" s="1" t="s">
        <v>33</v>
      </c>
      <c r="F355" s="17">
        <v>0</v>
      </c>
      <c r="G355" s="17">
        <v>0</v>
      </c>
    </row>
    <row r="356" spans="1:7" x14ac:dyDescent="0.25">
      <c r="A356">
        <v>141332972</v>
      </c>
      <c r="B356">
        <v>30234</v>
      </c>
      <c r="C356" s="2">
        <v>100141332972</v>
      </c>
      <c r="D356">
        <v>2</v>
      </c>
      <c r="E356" s="1" t="s">
        <v>33</v>
      </c>
      <c r="F356" s="17">
        <v>0</v>
      </c>
      <c r="G356" s="17">
        <v>0.11</v>
      </c>
    </row>
    <row r="357" spans="1:7" x14ac:dyDescent="0.25">
      <c r="A357">
        <v>141336376</v>
      </c>
      <c r="B357">
        <v>30234</v>
      </c>
      <c r="C357" s="2">
        <v>100141336376</v>
      </c>
      <c r="D357">
        <v>2</v>
      </c>
      <c r="E357" s="1" t="s">
        <v>33</v>
      </c>
      <c r="F357" s="17">
        <v>0</v>
      </c>
      <c r="G357" s="17">
        <v>0</v>
      </c>
    </row>
    <row r="358" spans="1:7" x14ac:dyDescent="0.25">
      <c r="A358">
        <v>141339757</v>
      </c>
      <c r="B358">
        <v>30234</v>
      </c>
      <c r="C358" s="2">
        <v>100141339757</v>
      </c>
      <c r="D358">
        <v>2</v>
      </c>
      <c r="E358" s="1" t="s">
        <v>33</v>
      </c>
      <c r="F358" s="17">
        <v>0</v>
      </c>
      <c r="G358" s="17">
        <v>0</v>
      </c>
    </row>
    <row r="359" spans="1:7" x14ac:dyDescent="0.25">
      <c r="A359">
        <v>141347550</v>
      </c>
      <c r="B359">
        <v>30234</v>
      </c>
      <c r="C359" s="2">
        <v>100141347550</v>
      </c>
      <c r="D359">
        <v>2</v>
      </c>
      <c r="E359" s="1" t="s">
        <v>33</v>
      </c>
      <c r="F359" s="17">
        <v>0</v>
      </c>
      <c r="G359" s="17">
        <v>0</v>
      </c>
    </row>
    <row r="360" spans="1:7" x14ac:dyDescent="0.25">
      <c r="A360">
        <v>141348820</v>
      </c>
      <c r="B360">
        <v>30234</v>
      </c>
      <c r="C360" s="2">
        <v>100141348820</v>
      </c>
      <c r="D360">
        <v>2</v>
      </c>
      <c r="E360" s="1" t="s">
        <v>33</v>
      </c>
      <c r="F360" s="17">
        <v>0</v>
      </c>
      <c r="G360" s="17">
        <v>0.23</v>
      </c>
    </row>
    <row r="361" spans="1:7" x14ac:dyDescent="0.25">
      <c r="A361">
        <v>141350511</v>
      </c>
      <c r="B361">
        <v>30234</v>
      </c>
      <c r="C361" s="2">
        <v>100141350511</v>
      </c>
      <c r="D361">
        <v>2</v>
      </c>
      <c r="E361" s="1" t="s">
        <v>33</v>
      </c>
      <c r="F361" s="17">
        <v>0</v>
      </c>
      <c r="G361" s="17">
        <v>0</v>
      </c>
    </row>
    <row r="362" spans="1:7" x14ac:dyDescent="0.25">
      <c r="A362">
        <v>141351596</v>
      </c>
      <c r="B362">
        <v>30234</v>
      </c>
      <c r="C362" s="2">
        <v>100141351596</v>
      </c>
      <c r="D362">
        <v>2</v>
      </c>
      <c r="E362" s="1" t="s">
        <v>33</v>
      </c>
      <c r="F362" s="17">
        <v>0</v>
      </c>
      <c r="G362" s="17">
        <v>0</v>
      </c>
    </row>
    <row r="363" spans="1:7" x14ac:dyDescent="0.25">
      <c r="A363">
        <v>141353392</v>
      </c>
      <c r="B363">
        <v>30234</v>
      </c>
      <c r="C363" s="2">
        <v>100141353392</v>
      </c>
      <c r="D363">
        <v>2</v>
      </c>
      <c r="E363" s="1" t="s">
        <v>33</v>
      </c>
      <c r="F363" s="17">
        <v>0</v>
      </c>
      <c r="G363" s="17">
        <v>0</v>
      </c>
    </row>
    <row r="364" spans="1:7" x14ac:dyDescent="0.25">
      <c r="A364">
        <v>141361900</v>
      </c>
      <c r="B364">
        <v>30234</v>
      </c>
      <c r="C364" s="2">
        <v>100141361900</v>
      </c>
      <c r="D364">
        <v>2</v>
      </c>
      <c r="E364" s="1" t="s">
        <v>33</v>
      </c>
      <c r="F364" s="17">
        <v>0</v>
      </c>
      <c r="G364" s="17">
        <v>0.73</v>
      </c>
    </row>
    <row r="365" spans="1:7" x14ac:dyDescent="0.25">
      <c r="A365">
        <v>141364894</v>
      </c>
      <c r="B365">
        <v>30234</v>
      </c>
      <c r="C365" s="2">
        <v>100141364894</v>
      </c>
      <c r="D365">
        <v>2</v>
      </c>
      <c r="E365" s="1" t="s">
        <v>21</v>
      </c>
      <c r="F365" s="17">
        <v>0</v>
      </c>
      <c r="G365" s="17">
        <v>0</v>
      </c>
    </row>
    <row r="366" spans="1:7" x14ac:dyDescent="0.25">
      <c r="A366">
        <v>141365243</v>
      </c>
      <c r="B366">
        <v>30234</v>
      </c>
      <c r="C366" s="2">
        <v>100141365243</v>
      </c>
      <c r="D366">
        <v>2</v>
      </c>
      <c r="E366" s="1" t="s">
        <v>36</v>
      </c>
      <c r="F366" s="17">
        <v>0</v>
      </c>
      <c r="G366" s="17">
        <v>1.93</v>
      </c>
    </row>
    <row r="367" spans="1:7" x14ac:dyDescent="0.25">
      <c r="A367">
        <v>141365873</v>
      </c>
      <c r="B367">
        <v>30234</v>
      </c>
      <c r="C367" s="2">
        <v>100141365873</v>
      </c>
      <c r="D367">
        <v>2</v>
      </c>
      <c r="E367" s="1" t="s">
        <v>28</v>
      </c>
      <c r="F367" s="17">
        <v>-73.44</v>
      </c>
      <c r="G367" s="17">
        <v>3.44</v>
      </c>
    </row>
    <row r="368" spans="1:7" x14ac:dyDescent="0.25">
      <c r="A368">
        <v>141370584</v>
      </c>
      <c r="B368">
        <v>30234</v>
      </c>
      <c r="C368" s="2">
        <v>100141370584</v>
      </c>
      <c r="D368">
        <v>2</v>
      </c>
      <c r="E368" s="1" t="s">
        <v>33</v>
      </c>
      <c r="F368" s="17">
        <v>0</v>
      </c>
      <c r="G368" s="17">
        <v>0</v>
      </c>
    </row>
    <row r="369" spans="1:7" x14ac:dyDescent="0.25">
      <c r="A369">
        <v>141375695</v>
      </c>
      <c r="B369">
        <v>30234</v>
      </c>
      <c r="C369" s="2">
        <v>100141375695</v>
      </c>
      <c r="D369">
        <v>2</v>
      </c>
      <c r="E369" s="1" t="s">
        <v>28</v>
      </c>
      <c r="F369" s="17">
        <v>0</v>
      </c>
      <c r="G369" s="17">
        <v>0.19</v>
      </c>
    </row>
    <row r="370" spans="1:7" x14ac:dyDescent="0.25">
      <c r="A370">
        <v>141383873</v>
      </c>
      <c r="B370">
        <v>30234</v>
      </c>
      <c r="C370" s="2">
        <v>100141383873</v>
      </c>
      <c r="D370">
        <v>2</v>
      </c>
      <c r="E370" s="1" t="s">
        <v>38</v>
      </c>
      <c r="F370" s="17">
        <v>0</v>
      </c>
      <c r="G370" s="17">
        <v>0</v>
      </c>
    </row>
    <row r="371" spans="1:7" x14ac:dyDescent="0.25">
      <c r="A371">
        <v>141412565</v>
      </c>
      <c r="B371">
        <v>30234</v>
      </c>
      <c r="C371" s="2">
        <v>100141412565</v>
      </c>
      <c r="D371">
        <v>2</v>
      </c>
      <c r="E371" s="1" t="s">
        <v>28</v>
      </c>
      <c r="F371" s="17">
        <v>-20</v>
      </c>
      <c r="G371" s="17">
        <v>0</v>
      </c>
    </row>
    <row r="372" spans="1:7" x14ac:dyDescent="0.25">
      <c r="A372">
        <v>141439325</v>
      </c>
      <c r="B372">
        <v>30234</v>
      </c>
      <c r="C372" s="2">
        <v>100141439325</v>
      </c>
      <c r="D372">
        <v>2</v>
      </c>
      <c r="E372" s="1" t="s">
        <v>28</v>
      </c>
      <c r="F372" s="17">
        <v>0</v>
      </c>
      <c r="G372" s="17">
        <v>0</v>
      </c>
    </row>
    <row r="373" spans="1:7" x14ac:dyDescent="0.25">
      <c r="A373">
        <v>141443619</v>
      </c>
      <c r="B373">
        <v>30234</v>
      </c>
      <c r="C373" s="2">
        <v>100141443619</v>
      </c>
      <c r="D373">
        <v>2</v>
      </c>
      <c r="E373" s="1" t="s">
        <v>28</v>
      </c>
      <c r="F373" s="17">
        <v>-100</v>
      </c>
      <c r="G373" s="17">
        <v>5.2</v>
      </c>
    </row>
    <row r="374" spans="1:7" x14ac:dyDescent="0.25">
      <c r="A374">
        <v>141448743</v>
      </c>
      <c r="B374">
        <v>30234</v>
      </c>
      <c r="C374" s="2">
        <v>100141448743</v>
      </c>
      <c r="D374">
        <v>2</v>
      </c>
      <c r="E374" s="1" t="s">
        <v>21</v>
      </c>
      <c r="F374" s="17">
        <v>0</v>
      </c>
      <c r="G374" s="17">
        <v>0.54</v>
      </c>
    </row>
    <row r="375" spans="1:7" x14ac:dyDescent="0.25">
      <c r="A375">
        <v>141455156</v>
      </c>
      <c r="B375">
        <v>30234</v>
      </c>
      <c r="C375" s="2">
        <v>100141455156</v>
      </c>
      <c r="D375">
        <v>2</v>
      </c>
      <c r="E375" s="1" t="s">
        <v>9</v>
      </c>
      <c r="F375" s="17">
        <v>0</v>
      </c>
      <c r="G375" s="17">
        <v>0</v>
      </c>
    </row>
    <row r="376" spans="1:7" x14ac:dyDescent="0.25">
      <c r="A376">
        <v>141455256</v>
      </c>
      <c r="B376">
        <v>30234</v>
      </c>
      <c r="C376" s="2">
        <v>100141455256</v>
      </c>
      <c r="D376">
        <v>2</v>
      </c>
      <c r="E376" s="1" t="s">
        <v>26</v>
      </c>
      <c r="F376" s="17">
        <v>-195</v>
      </c>
      <c r="G376" s="17">
        <v>0</v>
      </c>
    </row>
    <row r="377" spans="1:7" x14ac:dyDescent="0.25">
      <c r="A377">
        <v>141455347</v>
      </c>
      <c r="B377">
        <v>30234</v>
      </c>
      <c r="C377" s="2">
        <v>100141455347</v>
      </c>
      <c r="D377">
        <v>2</v>
      </c>
      <c r="E377" s="1" t="s">
        <v>28</v>
      </c>
      <c r="F377" s="17">
        <v>0</v>
      </c>
      <c r="G377" s="17">
        <v>0</v>
      </c>
    </row>
    <row r="378" spans="1:7" x14ac:dyDescent="0.25">
      <c r="A378">
        <v>141461489</v>
      </c>
      <c r="B378">
        <v>30234</v>
      </c>
      <c r="C378" s="2">
        <v>100141461489</v>
      </c>
      <c r="D378">
        <v>2</v>
      </c>
      <c r="E378" s="1" t="s">
        <v>28</v>
      </c>
      <c r="F378" s="17">
        <v>0</v>
      </c>
      <c r="G378" s="17">
        <v>0</v>
      </c>
    </row>
    <row r="379" spans="1:7" x14ac:dyDescent="0.25">
      <c r="A379">
        <v>141462829</v>
      </c>
      <c r="B379">
        <v>30234</v>
      </c>
      <c r="C379" s="2">
        <v>100141462829</v>
      </c>
      <c r="D379">
        <v>2</v>
      </c>
      <c r="E379" s="1" t="s">
        <v>21</v>
      </c>
      <c r="F379" s="17">
        <v>-50</v>
      </c>
      <c r="G379" s="17">
        <v>0.27</v>
      </c>
    </row>
    <row r="380" spans="1:7" x14ac:dyDescent="0.25">
      <c r="A380">
        <v>141465334</v>
      </c>
      <c r="B380">
        <v>30234</v>
      </c>
      <c r="C380" s="2">
        <v>100141465334</v>
      </c>
      <c r="D380">
        <v>2</v>
      </c>
      <c r="E380" s="1" t="s">
        <v>28</v>
      </c>
      <c r="F380" s="17">
        <v>0</v>
      </c>
      <c r="G380" s="17">
        <v>3.72</v>
      </c>
    </row>
    <row r="381" spans="1:7" x14ac:dyDescent="0.25">
      <c r="A381">
        <v>141468449</v>
      </c>
      <c r="B381">
        <v>30234</v>
      </c>
      <c r="C381" s="2">
        <v>100141468449</v>
      </c>
      <c r="D381">
        <v>2</v>
      </c>
      <c r="E381" s="1" t="s">
        <v>28</v>
      </c>
      <c r="F381" s="17">
        <v>0</v>
      </c>
      <c r="G381" s="17">
        <v>0</v>
      </c>
    </row>
    <row r="382" spans="1:7" x14ac:dyDescent="0.25">
      <c r="A382">
        <v>141475227</v>
      </c>
      <c r="B382">
        <v>30234</v>
      </c>
      <c r="C382" s="2">
        <v>100141475227</v>
      </c>
      <c r="D382">
        <v>2</v>
      </c>
      <c r="E382" s="1" t="s">
        <v>28</v>
      </c>
      <c r="F382" s="17">
        <v>0</v>
      </c>
      <c r="G382" s="17">
        <v>0</v>
      </c>
    </row>
    <row r="383" spans="1:7" x14ac:dyDescent="0.25">
      <c r="A383">
        <v>141494391</v>
      </c>
      <c r="B383">
        <v>30234</v>
      </c>
      <c r="C383" s="2">
        <v>100141494391</v>
      </c>
      <c r="D383">
        <v>2</v>
      </c>
      <c r="E383" s="1" t="s">
        <v>21</v>
      </c>
      <c r="F383" s="17">
        <v>0</v>
      </c>
      <c r="G383" s="17">
        <v>0.46</v>
      </c>
    </row>
    <row r="384" spans="1:7" x14ac:dyDescent="0.25">
      <c r="A384">
        <v>141494632</v>
      </c>
      <c r="B384">
        <v>30234</v>
      </c>
      <c r="C384" s="2">
        <v>100141494632</v>
      </c>
      <c r="D384">
        <v>2</v>
      </c>
      <c r="E384" s="1" t="s">
        <v>18</v>
      </c>
      <c r="F384" s="17">
        <v>0</v>
      </c>
      <c r="G384" s="17">
        <v>0.27</v>
      </c>
    </row>
    <row r="385" spans="1:7" x14ac:dyDescent="0.25">
      <c r="A385">
        <v>141521799</v>
      </c>
      <c r="B385">
        <v>30234</v>
      </c>
      <c r="C385" s="2">
        <v>100141521799</v>
      </c>
      <c r="D385">
        <v>2</v>
      </c>
      <c r="E385" s="1" t="s">
        <v>7</v>
      </c>
      <c r="F385" s="17">
        <v>0</v>
      </c>
      <c r="G385" s="17">
        <v>0</v>
      </c>
    </row>
    <row r="386" spans="1:7" x14ac:dyDescent="0.25">
      <c r="A386">
        <v>141522131</v>
      </c>
      <c r="B386">
        <v>30234</v>
      </c>
      <c r="C386" s="2">
        <v>100141522131</v>
      </c>
      <c r="D386">
        <v>2</v>
      </c>
      <c r="E386" s="1" t="s">
        <v>7</v>
      </c>
      <c r="F386" s="17">
        <v>0</v>
      </c>
      <c r="G386" s="17">
        <v>0</v>
      </c>
    </row>
    <row r="387" spans="1:7" x14ac:dyDescent="0.25">
      <c r="A387">
        <v>141541449</v>
      </c>
      <c r="B387">
        <v>30234</v>
      </c>
      <c r="C387" s="2">
        <v>100141541449</v>
      </c>
      <c r="D387">
        <v>2</v>
      </c>
      <c r="E387" s="1" t="s">
        <v>28</v>
      </c>
      <c r="F387" s="17">
        <v>-30</v>
      </c>
      <c r="G387" s="17">
        <v>0</v>
      </c>
    </row>
    <row r="388" spans="1:7" x14ac:dyDescent="0.25">
      <c r="A388">
        <v>141542817</v>
      </c>
      <c r="B388">
        <v>30234</v>
      </c>
      <c r="C388" s="2">
        <v>100141542817</v>
      </c>
      <c r="D388">
        <v>2</v>
      </c>
      <c r="E388" s="1" t="s">
        <v>21</v>
      </c>
      <c r="F388" s="17">
        <v>0</v>
      </c>
      <c r="G388" s="17">
        <v>0</v>
      </c>
    </row>
    <row r="389" spans="1:7" x14ac:dyDescent="0.25">
      <c r="A389">
        <v>141557843</v>
      </c>
      <c r="B389">
        <v>30234</v>
      </c>
      <c r="C389" s="2">
        <v>100141557843</v>
      </c>
      <c r="D389">
        <v>2</v>
      </c>
      <c r="E389" s="1" t="s">
        <v>28</v>
      </c>
      <c r="F389" s="17">
        <v>0</v>
      </c>
      <c r="G389" s="17">
        <v>1.07</v>
      </c>
    </row>
    <row r="390" spans="1:7" x14ac:dyDescent="0.25">
      <c r="A390">
        <v>141563475</v>
      </c>
      <c r="B390">
        <v>30234</v>
      </c>
      <c r="C390" s="2">
        <v>100141563475</v>
      </c>
      <c r="D390">
        <v>2</v>
      </c>
      <c r="E390" s="1" t="s">
        <v>28</v>
      </c>
      <c r="F390" s="17">
        <v>0</v>
      </c>
      <c r="G390" s="17">
        <v>0.23</v>
      </c>
    </row>
    <row r="391" spans="1:7" x14ac:dyDescent="0.25">
      <c r="A391">
        <v>141566056</v>
      </c>
      <c r="B391">
        <v>30234</v>
      </c>
      <c r="C391" s="2">
        <v>100141566056</v>
      </c>
      <c r="D391">
        <v>2</v>
      </c>
      <c r="E391" s="1" t="s">
        <v>28</v>
      </c>
      <c r="F391" s="17">
        <v>0</v>
      </c>
      <c r="G391" s="17">
        <v>0</v>
      </c>
    </row>
    <row r="392" spans="1:7" x14ac:dyDescent="0.25">
      <c r="A392">
        <v>141573358</v>
      </c>
      <c r="B392">
        <v>30234</v>
      </c>
      <c r="C392" s="2">
        <v>100141573358</v>
      </c>
      <c r="D392">
        <v>2</v>
      </c>
      <c r="E392" s="1" t="s">
        <v>28</v>
      </c>
      <c r="F392" s="17">
        <v>0</v>
      </c>
      <c r="G392" s="17">
        <v>0</v>
      </c>
    </row>
    <row r="393" spans="1:7" x14ac:dyDescent="0.25">
      <c r="A393">
        <v>141574516</v>
      </c>
      <c r="B393">
        <v>30234</v>
      </c>
      <c r="C393" s="2">
        <v>100141574516</v>
      </c>
      <c r="D393">
        <v>2</v>
      </c>
      <c r="E393" s="1" t="s">
        <v>28</v>
      </c>
      <c r="F393" s="17">
        <v>0</v>
      </c>
      <c r="G393" s="17">
        <v>0</v>
      </c>
    </row>
    <row r="394" spans="1:7" x14ac:dyDescent="0.25">
      <c r="A394">
        <v>141578299</v>
      </c>
      <c r="B394">
        <v>30234</v>
      </c>
      <c r="C394" s="2">
        <v>100141578299</v>
      </c>
      <c r="D394">
        <v>2</v>
      </c>
      <c r="E394" s="1" t="s">
        <v>28</v>
      </c>
      <c r="F394" s="17">
        <v>0</v>
      </c>
      <c r="G394" s="17">
        <v>0</v>
      </c>
    </row>
    <row r="395" spans="1:7" x14ac:dyDescent="0.25">
      <c r="A395">
        <v>141578310</v>
      </c>
      <c r="B395">
        <v>30234</v>
      </c>
      <c r="C395" s="2">
        <v>100141578310</v>
      </c>
      <c r="D395">
        <v>2</v>
      </c>
      <c r="E395" s="1" t="s">
        <v>28</v>
      </c>
      <c r="F395" s="17">
        <v>0</v>
      </c>
      <c r="G395" s="17">
        <v>0</v>
      </c>
    </row>
    <row r="396" spans="1:7" x14ac:dyDescent="0.25">
      <c r="A396">
        <v>141579789</v>
      </c>
      <c r="B396">
        <v>30234</v>
      </c>
      <c r="C396" s="2">
        <v>100141579789</v>
      </c>
      <c r="D396">
        <v>2</v>
      </c>
      <c r="E396" s="1" t="s">
        <v>28</v>
      </c>
      <c r="F396" s="17">
        <v>0</v>
      </c>
      <c r="G396" s="17">
        <v>0</v>
      </c>
    </row>
    <row r="397" spans="1:7" x14ac:dyDescent="0.25">
      <c r="A397">
        <v>141581615</v>
      </c>
      <c r="B397">
        <v>30234</v>
      </c>
      <c r="C397" s="2">
        <v>100141581615</v>
      </c>
      <c r="D397">
        <v>2</v>
      </c>
      <c r="E397" s="1" t="s">
        <v>26</v>
      </c>
      <c r="F397" s="17">
        <v>0</v>
      </c>
      <c r="G397" s="17">
        <v>0</v>
      </c>
    </row>
    <row r="398" spans="1:7" x14ac:dyDescent="0.25">
      <c r="A398">
        <v>141588805</v>
      </c>
      <c r="B398">
        <v>30234</v>
      </c>
      <c r="C398" s="2">
        <v>100141588805</v>
      </c>
      <c r="D398">
        <v>2</v>
      </c>
      <c r="E398" s="1" t="s">
        <v>21</v>
      </c>
      <c r="F398" s="17">
        <v>0</v>
      </c>
      <c r="G398" s="17">
        <v>0</v>
      </c>
    </row>
    <row r="399" spans="1:7" x14ac:dyDescent="0.25">
      <c r="A399">
        <v>141600678</v>
      </c>
      <c r="B399">
        <v>30234</v>
      </c>
      <c r="C399" s="2">
        <v>100141600678</v>
      </c>
      <c r="D399">
        <v>2</v>
      </c>
      <c r="E399" s="1" t="s">
        <v>28</v>
      </c>
      <c r="F399" s="17">
        <v>0</v>
      </c>
      <c r="G399" s="17">
        <v>0</v>
      </c>
    </row>
    <row r="400" spans="1:7" x14ac:dyDescent="0.25">
      <c r="A400">
        <v>141602401</v>
      </c>
      <c r="B400">
        <v>30234</v>
      </c>
      <c r="C400" s="2">
        <v>100141602401</v>
      </c>
      <c r="D400">
        <v>2</v>
      </c>
      <c r="E400" s="1" t="s">
        <v>10</v>
      </c>
      <c r="F400" s="17">
        <v>0</v>
      </c>
      <c r="G400" s="17">
        <v>1.03</v>
      </c>
    </row>
    <row r="401" spans="1:7" x14ac:dyDescent="0.25">
      <c r="A401">
        <v>141604253</v>
      </c>
      <c r="B401">
        <v>30234</v>
      </c>
      <c r="C401" s="2">
        <v>100141604253</v>
      </c>
      <c r="D401">
        <v>2</v>
      </c>
      <c r="E401" s="1" t="s">
        <v>28</v>
      </c>
      <c r="F401" s="17">
        <v>0</v>
      </c>
      <c r="G401" s="17">
        <v>0</v>
      </c>
    </row>
    <row r="402" spans="1:7" x14ac:dyDescent="0.25">
      <c r="A402">
        <v>141604780</v>
      </c>
      <c r="B402">
        <v>30234</v>
      </c>
      <c r="C402" s="2">
        <v>100141604780</v>
      </c>
      <c r="D402">
        <v>2</v>
      </c>
      <c r="E402" s="1" t="s">
        <v>28</v>
      </c>
      <c r="F402" s="17">
        <v>0</v>
      </c>
      <c r="G402" s="17">
        <v>0</v>
      </c>
    </row>
    <row r="403" spans="1:7" x14ac:dyDescent="0.25">
      <c r="A403">
        <v>141604923</v>
      </c>
      <c r="B403">
        <v>30234</v>
      </c>
      <c r="C403" s="2">
        <v>100141604923</v>
      </c>
      <c r="D403">
        <v>2</v>
      </c>
      <c r="E403" s="1" t="s">
        <v>28</v>
      </c>
      <c r="F403" s="17">
        <v>0</v>
      </c>
      <c r="G403" s="17">
        <v>0</v>
      </c>
    </row>
    <row r="404" spans="1:7" x14ac:dyDescent="0.25">
      <c r="A404">
        <v>141605989</v>
      </c>
      <c r="B404">
        <v>30234</v>
      </c>
      <c r="C404" s="2">
        <v>100141605989</v>
      </c>
      <c r="D404">
        <v>2</v>
      </c>
      <c r="E404" s="1" t="s">
        <v>21</v>
      </c>
      <c r="F404" s="17">
        <v>0</v>
      </c>
      <c r="G404" s="17">
        <v>2.35</v>
      </c>
    </row>
    <row r="405" spans="1:7" x14ac:dyDescent="0.25">
      <c r="A405">
        <v>141607446</v>
      </c>
      <c r="B405">
        <v>30234</v>
      </c>
      <c r="C405" s="2">
        <v>100141607446</v>
      </c>
      <c r="D405">
        <v>2</v>
      </c>
      <c r="E405" s="1" t="s">
        <v>28</v>
      </c>
      <c r="F405" s="17">
        <v>0</v>
      </c>
      <c r="G405" s="17">
        <v>0.99</v>
      </c>
    </row>
    <row r="406" spans="1:7" x14ac:dyDescent="0.25">
      <c r="A406">
        <v>141609573</v>
      </c>
      <c r="B406">
        <v>30234</v>
      </c>
      <c r="C406" s="2">
        <v>100141609573</v>
      </c>
      <c r="D406">
        <v>2</v>
      </c>
      <c r="E406" s="1" t="s">
        <v>28</v>
      </c>
      <c r="F406" s="17">
        <v>0</v>
      </c>
      <c r="G406" s="17">
        <v>0</v>
      </c>
    </row>
    <row r="407" spans="1:7" x14ac:dyDescent="0.25">
      <c r="A407">
        <v>141633387</v>
      </c>
      <c r="B407">
        <v>30234</v>
      </c>
      <c r="C407" s="2">
        <v>100141633387</v>
      </c>
      <c r="D407">
        <v>2</v>
      </c>
      <c r="E407" s="1" t="s">
        <v>26</v>
      </c>
      <c r="F407" s="17">
        <v>-30</v>
      </c>
      <c r="G407" s="17">
        <v>0</v>
      </c>
    </row>
    <row r="408" spans="1:7" x14ac:dyDescent="0.25">
      <c r="A408">
        <v>141652360</v>
      </c>
      <c r="B408">
        <v>30234</v>
      </c>
      <c r="C408" s="2">
        <v>100141652360</v>
      </c>
      <c r="D408">
        <v>2</v>
      </c>
      <c r="E408" s="1" t="s">
        <v>26</v>
      </c>
      <c r="F408" s="17">
        <v>0</v>
      </c>
      <c r="G408" s="17">
        <v>0</v>
      </c>
    </row>
    <row r="409" spans="1:7" x14ac:dyDescent="0.25">
      <c r="A409">
        <v>141655108</v>
      </c>
      <c r="B409">
        <v>30234</v>
      </c>
      <c r="C409" s="2">
        <v>100141655108</v>
      </c>
      <c r="D409">
        <v>2</v>
      </c>
      <c r="E409" s="1" t="s">
        <v>7</v>
      </c>
      <c r="F409" s="17">
        <v>0</v>
      </c>
      <c r="G409" s="17">
        <v>0</v>
      </c>
    </row>
    <row r="410" spans="1:7" x14ac:dyDescent="0.25">
      <c r="A410">
        <v>141655291</v>
      </c>
      <c r="B410">
        <v>30234</v>
      </c>
      <c r="C410" s="2">
        <v>100141655291</v>
      </c>
      <c r="D410">
        <v>2</v>
      </c>
      <c r="E410" s="1" t="s">
        <v>21</v>
      </c>
      <c r="F410" s="17">
        <v>0</v>
      </c>
      <c r="G410" s="17">
        <v>0</v>
      </c>
    </row>
    <row r="411" spans="1:7" x14ac:dyDescent="0.25">
      <c r="A411">
        <v>141657779</v>
      </c>
      <c r="B411">
        <v>30234</v>
      </c>
      <c r="C411" s="2">
        <v>100141657779</v>
      </c>
      <c r="D411">
        <v>2</v>
      </c>
      <c r="E411" s="1" t="s">
        <v>188</v>
      </c>
      <c r="F411" s="17">
        <v>0</v>
      </c>
      <c r="G411" s="17">
        <v>0</v>
      </c>
    </row>
    <row r="412" spans="1:7" x14ac:dyDescent="0.25">
      <c r="A412">
        <v>141664253</v>
      </c>
      <c r="B412">
        <v>30234</v>
      </c>
      <c r="C412" s="2">
        <v>100141664253</v>
      </c>
      <c r="D412">
        <v>2</v>
      </c>
      <c r="E412" s="1" t="s">
        <v>9</v>
      </c>
      <c r="F412" s="17">
        <v>0</v>
      </c>
      <c r="G412" s="17">
        <v>0</v>
      </c>
    </row>
    <row r="413" spans="1:7" x14ac:dyDescent="0.25">
      <c r="A413">
        <v>141678279</v>
      </c>
      <c r="B413">
        <v>30234</v>
      </c>
      <c r="C413" s="2">
        <v>100141678279</v>
      </c>
      <c r="D413">
        <v>2</v>
      </c>
      <c r="E413" s="1" t="s">
        <v>21</v>
      </c>
      <c r="F413" s="17">
        <v>0</v>
      </c>
      <c r="G413" s="17">
        <v>0.23</v>
      </c>
    </row>
    <row r="414" spans="1:7" x14ac:dyDescent="0.25">
      <c r="A414">
        <v>141690606</v>
      </c>
      <c r="B414">
        <v>30234</v>
      </c>
      <c r="C414" s="2">
        <v>100141690606</v>
      </c>
      <c r="D414">
        <v>2</v>
      </c>
      <c r="E414" s="1" t="s">
        <v>24</v>
      </c>
      <c r="F414" s="17">
        <v>0</v>
      </c>
      <c r="G414" s="17">
        <v>3.6</v>
      </c>
    </row>
    <row r="415" spans="1:7" x14ac:dyDescent="0.25">
      <c r="A415">
        <v>141699381</v>
      </c>
      <c r="B415">
        <v>30234</v>
      </c>
      <c r="C415" s="2">
        <v>100141699381</v>
      </c>
      <c r="D415">
        <v>2</v>
      </c>
      <c r="E415" s="1" t="s">
        <v>21</v>
      </c>
      <c r="F415" s="17">
        <v>0</v>
      </c>
      <c r="G415" s="17">
        <v>0</v>
      </c>
    </row>
    <row r="416" spans="1:7" x14ac:dyDescent="0.25">
      <c r="A416">
        <v>141706062</v>
      </c>
      <c r="B416">
        <v>30234</v>
      </c>
      <c r="C416" s="2">
        <v>100141706062</v>
      </c>
      <c r="D416">
        <v>2</v>
      </c>
      <c r="E416" s="1" t="s">
        <v>21</v>
      </c>
      <c r="F416" s="17">
        <v>0</v>
      </c>
      <c r="G416" s="17">
        <v>0</v>
      </c>
    </row>
    <row r="417" spans="1:7" x14ac:dyDescent="0.25">
      <c r="A417">
        <v>141708213</v>
      </c>
      <c r="B417">
        <v>30234</v>
      </c>
      <c r="C417" s="2">
        <v>100141708213</v>
      </c>
      <c r="D417">
        <v>2</v>
      </c>
      <c r="E417" s="1" t="s">
        <v>9</v>
      </c>
      <c r="F417" s="17">
        <v>0</v>
      </c>
      <c r="G417" s="17">
        <v>0</v>
      </c>
    </row>
    <row r="418" spans="1:7" x14ac:dyDescent="0.25">
      <c r="A418">
        <v>141718940</v>
      </c>
      <c r="B418">
        <v>30234</v>
      </c>
      <c r="C418" s="2">
        <v>100141718940</v>
      </c>
      <c r="D418">
        <v>2</v>
      </c>
      <c r="E418" s="1" t="s">
        <v>21</v>
      </c>
      <c r="F418" s="17">
        <v>0</v>
      </c>
      <c r="G418" s="17">
        <v>0</v>
      </c>
    </row>
    <row r="419" spans="1:7" x14ac:dyDescent="0.25">
      <c r="A419">
        <v>141724276</v>
      </c>
      <c r="B419">
        <v>30234</v>
      </c>
      <c r="C419" s="2">
        <v>100141724276</v>
      </c>
      <c r="D419">
        <v>2</v>
      </c>
      <c r="E419" s="1" t="s">
        <v>21</v>
      </c>
      <c r="F419" s="17">
        <v>0</v>
      </c>
      <c r="G419" s="17">
        <v>0.69</v>
      </c>
    </row>
    <row r="420" spans="1:7" x14ac:dyDescent="0.25">
      <c r="A420">
        <v>141726023</v>
      </c>
      <c r="B420">
        <v>30234</v>
      </c>
      <c r="C420" s="2">
        <v>100141726023</v>
      </c>
      <c r="D420">
        <v>2</v>
      </c>
      <c r="E420" s="1" t="s">
        <v>21</v>
      </c>
      <c r="F420" s="17">
        <v>0</v>
      </c>
      <c r="G420" s="17">
        <v>0</v>
      </c>
    </row>
    <row r="421" spans="1:7" x14ac:dyDescent="0.25">
      <c r="A421">
        <v>141727471</v>
      </c>
      <c r="B421">
        <v>30234</v>
      </c>
      <c r="C421" s="2">
        <v>100141727471</v>
      </c>
      <c r="D421">
        <v>2</v>
      </c>
      <c r="E421" s="1" t="s">
        <v>21</v>
      </c>
      <c r="F421" s="17">
        <v>0</v>
      </c>
      <c r="G421" s="17">
        <v>1.91</v>
      </c>
    </row>
    <row r="422" spans="1:7" x14ac:dyDescent="0.25">
      <c r="A422">
        <v>141738421</v>
      </c>
      <c r="B422">
        <v>30234</v>
      </c>
      <c r="C422" s="2">
        <v>100141738421</v>
      </c>
      <c r="D422">
        <v>2</v>
      </c>
      <c r="E422" s="1" t="s">
        <v>21</v>
      </c>
      <c r="F422" s="17">
        <v>0</v>
      </c>
      <c r="G422" s="17">
        <v>0.69</v>
      </c>
    </row>
    <row r="423" spans="1:7" x14ac:dyDescent="0.25">
      <c r="A423">
        <v>141741840</v>
      </c>
      <c r="B423">
        <v>30234</v>
      </c>
      <c r="C423" s="2">
        <v>100141741840</v>
      </c>
      <c r="D423">
        <v>2</v>
      </c>
      <c r="E423" s="1" t="s">
        <v>7</v>
      </c>
      <c r="F423" s="17">
        <v>-35</v>
      </c>
      <c r="G423" s="17">
        <v>0</v>
      </c>
    </row>
    <row r="424" spans="1:7" x14ac:dyDescent="0.25">
      <c r="A424">
        <v>141742577</v>
      </c>
      <c r="B424">
        <v>30234</v>
      </c>
      <c r="C424" s="2">
        <v>100141742577</v>
      </c>
      <c r="D424">
        <v>2</v>
      </c>
      <c r="E424" s="1" t="s">
        <v>21</v>
      </c>
      <c r="F424" s="17">
        <v>0</v>
      </c>
      <c r="G424" s="17">
        <v>0</v>
      </c>
    </row>
    <row r="425" spans="1:7" x14ac:dyDescent="0.25">
      <c r="A425">
        <v>141749581</v>
      </c>
      <c r="B425">
        <v>30234</v>
      </c>
      <c r="C425" s="2">
        <v>100141749581</v>
      </c>
      <c r="D425">
        <v>2</v>
      </c>
      <c r="E425" s="1" t="s">
        <v>21</v>
      </c>
      <c r="F425" s="17">
        <v>0</v>
      </c>
      <c r="G425" s="17">
        <v>0</v>
      </c>
    </row>
    <row r="426" spans="1:7" x14ac:dyDescent="0.25">
      <c r="A426">
        <v>141753700</v>
      </c>
      <c r="B426">
        <v>30234</v>
      </c>
      <c r="C426" s="2">
        <v>100141753700</v>
      </c>
      <c r="D426">
        <v>2</v>
      </c>
      <c r="E426" s="1" t="s">
        <v>189</v>
      </c>
      <c r="F426" s="17">
        <v>0</v>
      </c>
      <c r="G426" s="17">
        <v>0</v>
      </c>
    </row>
    <row r="427" spans="1:7" x14ac:dyDescent="0.25">
      <c r="A427">
        <v>141755153</v>
      </c>
      <c r="B427">
        <v>30234</v>
      </c>
      <c r="C427" s="2">
        <v>100141755153</v>
      </c>
      <c r="D427">
        <v>2</v>
      </c>
      <c r="E427" s="1" t="s">
        <v>21</v>
      </c>
      <c r="F427" s="17">
        <v>0</v>
      </c>
      <c r="G427" s="17">
        <v>0</v>
      </c>
    </row>
    <row r="428" spans="1:7" x14ac:dyDescent="0.25">
      <c r="A428">
        <v>141756690</v>
      </c>
      <c r="B428">
        <v>30234</v>
      </c>
      <c r="C428" s="2">
        <v>100141756690</v>
      </c>
      <c r="D428">
        <v>2</v>
      </c>
      <c r="E428" s="1" t="s">
        <v>21</v>
      </c>
      <c r="F428" s="17">
        <v>-16.739999999999998</v>
      </c>
      <c r="G428" s="17">
        <v>0.38</v>
      </c>
    </row>
    <row r="429" spans="1:7" x14ac:dyDescent="0.25">
      <c r="A429">
        <v>141757690</v>
      </c>
      <c r="B429">
        <v>30234</v>
      </c>
      <c r="C429" s="2">
        <v>100141757690</v>
      </c>
      <c r="D429">
        <v>2</v>
      </c>
      <c r="E429" s="1" t="s">
        <v>21</v>
      </c>
      <c r="F429" s="17">
        <v>0</v>
      </c>
      <c r="G429" s="17">
        <v>0</v>
      </c>
    </row>
    <row r="430" spans="1:7" x14ac:dyDescent="0.25">
      <c r="A430">
        <v>141768684</v>
      </c>
      <c r="B430">
        <v>30234</v>
      </c>
      <c r="C430" s="2">
        <v>100141768684</v>
      </c>
      <c r="D430">
        <v>2</v>
      </c>
      <c r="E430" s="1" t="s">
        <v>17</v>
      </c>
      <c r="F430" s="17">
        <v>-22.5</v>
      </c>
      <c r="G430" s="17">
        <v>0</v>
      </c>
    </row>
    <row r="431" spans="1:7" x14ac:dyDescent="0.25">
      <c r="A431">
        <v>141769059</v>
      </c>
      <c r="B431">
        <v>30234</v>
      </c>
      <c r="C431" s="2">
        <v>100141769059</v>
      </c>
      <c r="D431">
        <v>2</v>
      </c>
      <c r="E431" s="1" t="s">
        <v>21</v>
      </c>
      <c r="F431" s="17">
        <v>0</v>
      </c>
      <c r="G431" s="17">
        <v>0.46</v>
      </c>
    </row>
    <row r="432" spans="1:7" x14ac:dyDescent="0.25">
      <c r="A432">
        <v>141778122</v>
      </c>
      <c r="B432">
        <v>30234</v>
      </c>
      <c r="C432" s="2">
        <v>100141778122</v>
      </c>
      <c r="D432">
        <v>2</v>
      </c>
      <c r="E432" s="1" t="s">
        <v>34</v>
      </c>
      <c r="F432" s="17">
        <v>0</v>
      </c>
      <c r="G432" s="17">
        <v>2.48</v>
      </c>
    </row>
    <row r="433" spans="1:7" x14ac:dyDescent="0.25">
      <c r="A433">
        <v>141779306</v>
      </c>
      <c r="B433">
        <v>30234</v>
      </c>
      <c r="C433" s="2">
        <v>100141779306</v>
      </c>
      <c r="D433">
        <v>2</v>
      </c>
      <c r="E433" s="1" t="s">
        <v>21</v>
      </c>
      <c r="F433" s="17">
        <v>0</v>
      </c>
      <c r="G433" s="17">
        <v>0</v>
      </c>
    </row>
    <row r="434" spans="1:7" x14ac:dyDescent="0.25">
      <c r="A434">
        <v>141785341</v>
      </c>
      <c r="B434">
        <v>30234</v>
      </c>
      <c r="C434" s="2">
        <v>100141785341</v>
      </c>
      <c r="D434">
        <v>2</v>
      </c>
      <c r="E434" s="1" t="s">
        <v>21</v>
      </c>
      <c r="F434" s="17">
        <v>0</v>
      </c>
      <c r="G434" s="17">
        <v>0</v>
      </c>
    </row>
    <row r="435" spans="1:7" x14ac:dyDescent="0.25">
      <c r="A435">
        <v>141788074</v>
      </c>
      <c r="B435">
        <v>30234</v>
      </c>
      <c r="C435" s="2">
        <v>100141788074</v>
      </c>
      <c r="D435">
        <v>2</v>
      </c>
      <c r="E435" s="1" t="s">
        <v>21</v>
      </c>
      <c r="F435" s="17">
        <v>0</v>
      </c>
      <c r="G435" s="17">
        <v>0</v>
      </c>
    </row>
    <row r="436" spans="1:7" x14ac:dyDescent="0.25">
      <c r="A436">
        <v>141791242</v>
      </c>
      <c r="B436">
        <v>30234</v>
      </c>
      <c r="C436" s="2">
        <v>100141791242</v>
      </c>
      <c r="D436">
        <v>2</v>
      </c>
      <c r="E436" s="1" t="s">
        <v>21</v>
      </c>
      <c r="F436" s="17">
        <v>-35</v>
      </c>
      <c r="G436" s="17">
        <v>0</v>
      </c>
    </row>
    <row r="437" spans="1:7" x14ac:dyDescent="0.25">
      <c r="A437">
        <v>141791897</v>
      </c>
      <c r="B437">
        <v>30234</v>
      </c>
      <c r="C437" s="2">
        <v>100141791897</v>
      </c>
      <c r="D437">
        <v>2</v>
      </c>
      <c r="E437" s="1" t="s">
        <v>10</v>
      </c>
      <c r="F437" s="17">
        <v>0</v>
      </c>
      <c r="G437" s="17">
        <v>0</v>
      </c>
    </row>
    <row r="438" spans="1:7" x14ac:dyDescent="0.25">
      <c r="A438">
        <v>141795166</v>
      </c>
      <c r="B438">
        <v>30234</v>
      </c>
      <c r="C438" s="2">
        <v>100141795166</v>
      </c>
      <c r="D438">
        <v>2</v>
      </c>
      <c r="E438" s="1" t="s">
        <v>21</v>
      </c>
      <c r="F438" s="17">
        <v>0</v>
      </c>
      <c r="G438" s="17">
        <v>0</v>
      </c>
    </row>
    <row r="439" spans="1:7" x14ac:dyDescent="0.25">
      <c r="A439">
        <v>141797174</v>
      </c>
      <c r="B439">
        <v>30234</v>
      </c>
      <c r="C439" s="2">
        <v>100141797174</v>
      </c>
      <c r="D439">
        <v>2</v>
      </c>
      <c r="E439" s="1" t="s">
        <v>21</v>
      </c>
      <c r="F439" s="17">
        <v>0</v>
      </c>
      <c r="G439" s="17">
        <v>0</v>
      </c>
    </row>
    <row r="440" spans="1:7" x14ac:dyDescent="0.25">
      <c r="A440">
        <v>141799587</v>
      </c>
      <c r="B440">
        <v>30234</v>
      </c>
      <c r="C440" s="2">
        <v>100141799587</v>
      </c>
      <c r="D440">
        <v>2</v>
      </c>
      <c r="E440" s="1" t="s">
        <v>21</v>
      </c>
      <c r="F440" s="17">
        <v>0</v>
      </c>
      <c r="G440" s="17">
        <v>0</v>
      </c>
    </row>
    <row r="441" spans="1:7" x14ac:dyDescent="0.25">
      <c r="A441">
        <v>141810913</v>
      </c>
      <c r="B441">
        <v>30234</v>
      </c>
      <c r="C441" s="2">
        <v>100141810913</v>
      </c>
      <c r="D441">
        <v>2</v>
      </c>
      <c r="E441" s="1" t="s">
        <v>26</v>
      </c>
      <c r="F441" s="17">
        <v>-35</v>
      </c>
      <c r="G441" s="17">
        <v>0</v>
      </c>
    </row>
    <row r="442" spans="1:7" x14ac:dyDescent="0.25">
      <c r="A442">
        <v>141811146</v>
      </c>
      <c r="B442">
        <v>30234</v>
      </c>
      <c r="C442" s="2">
        <v>100141811146</v>
      </c>
      <c r="D442">
        <v>2</v>
      </c>
      <c r="E442" s="1" t="s">
        <v>21</v>
      </c>
      <c r="F442" s="17">
        <v>0</v>
      </c>
      <c r="G442" s="17">
        <v>0</v>
      </c>
    </row>
    <row r="443" spans="1:7" x14ac:dyDescent="0.25">
      <c r="A443">
        <v>141811545</v>
      </c>
      <c r="B443">
        <v>30234</v>
      </c>
      <c r="C443" s="2">
        <v>100141811545</v>
      </c>
      <c r="D443">
        <v>2</v>
      </c>
      <c r="E443" s="1" t="s">
        <v>26</v>
      </c>
      <c r="F443" s="17">
        <v>-40.379999999999995</v>
      </c>
      <c r="G443" s="17">
        <v>0.38</v>
      </c>
    </row>
    <row r="444" spans="1:7" x14ac:dyDescent="0.25">
      <c r="A444">
        <v>141812491</v>
      </c>
      <c r="B444">
        <v>30234</v>
      </c>
      <c r="C444" s="2">
        <v>100141812491</v>
      </c>
      <c r="D444">
        <v>2</v>
      </c>
      <c r="E444" s="1" t="s">
        <v>21</v>
      </c>
      <c r="F444" s="17">
        <v>-4.3099999999999996</v>
      </c>
      <c r="G444" s="17">
        <v>0.31</v>
      </c>
    </row>
    <row r="445" spans="1:7" x14ac:dyDescent="0.25">
      <c r="A445">
        <v>141814152</v>
      </c>
      <c r="B445">
        <v>30234</v>
      </c>
      <c r="C445" s="2">
        <v>100141814152</v>
      </c>
      <c r="D445">
        <v>2</v>
      </c>
      <c r="E445" s="1" t="s">
        <v>21</v>
      </c>
      <c r="F445" s="17">
        <v>-4.3099999999999996</v>
      </c>
      <c r="G445" s="17">
        <v>0.31</v>
      </c>
    </row>
    <row r="446" spans="1:7" x14ac:dyDescent="0.25">
      <c r="A446">
        <v>141816517</v>
      </c>
      <c r="B446">
        <v>30234</v>
      </c>
      <c r="C446" s="2">
        <v>100141816517</v>
      </c>
      <c r="D446">
        <v>1</v>
      </c>
      <c r="E446" s="1" t="s">
        <v>35</v>
      </c>
      <c r="F446" s="17">
        <v>0</v>
      </c>
      <c r="G446" s="17">
        <v>0.15</v>
      </c>
    </row>
    <row r="447" spans="1:7" x14ac:dyDescent="0.25">
      <c r="A447">
        <v>141820850</v>
      </c>
      <c r="B447">
        <v>30234</v>
      </c>
      <c r="C447" s="2">
        <v>100141820850</v>
      </c>
      <c r="D447">
        <v>2</v>
      </c>
      <c r="E447" s="1" t="s">
        <v>7</v>
      </c>
      <c r="F447" s="17">
        <v>0</v>
      </c>
      <c r="G447" s="17">
        <v>0</v>
      </c>
    </row>
    <row r="448" spans="1:7" x14ac:dyDescent="0.25">
      <c r="A448">
        <v>141821431</v>
      </c>
      <c r="B448">
        <v>30234</v>
      </c>
      <c r="C448" s="2">
        <v>100141821431</v>
      </c>
      <c r="D448">
        <v>2</v>
      </c>
      <c r="E448" s="1" t="s">
        <v>21</v>
      </c>
      <c r="F448" s="17">
        <v>0</v>
      </c>
      <c r="G448" s="17">
        <v>0</v>
      </c>
    </row>
    <row r="449" spans="1:7" x14ac:dyDescent="0.25">
      <c r="A449">
        <v>141821491</v>
      </c>
      <c r="B449">
        <v>30234</v>
      </c>
      <c r="C449" s="2">
        <v>100141821491</v>
      </c>
      <c r="D449">
        <v>2</v>
      </c>
      <c r="E449" s="1" t="s">
        <v>7</v>
      </c>
      <c r="F449" s="17">
        <v>0</v>
      </c>
      <c r="G449" s="17">
        <v>0</v>
      </c>
    </row>
    <row r="450" spans="1:7" x14ac:dyDescent="0.25">
      <c r="A450">
        <v>141824985</v>
      </c>
      <c r="B450">
        <v>30234</v>
      </c>
      <c r="C450" s="2">
        <v>100141824985</v>
      </c>
      <c r="D450">
        <v>1</v>
      </c>
      <c r="E450" s="1" t="s">
        <v>35</v>
      </c>
      <c r="F450" s="17">
        <v>0</v>
      </c>
      <c r="G450" s="17">
        <v>0.34</v>
      </c>
    </row>
    <row r="451" spans="1:7" x14ac:dyDescent="0.25">
      <c r="A451">
        <v>141826861</v>
      </c>
      <c r="B451">
        <v>30234</v>
      </c>
      <c r="C451" s="2">
        <v>100141826861</v>
      </c>
      <c r="D451">
        <v>2</v>
      </c>
      <c r="E451" s="1" t="s">
        <v>21</v>
      </c>
      <c r="F451" s="17">
        <v>0</v>
      </c>
      <c r="G451" s="17">
        <v>0.34</v>
      </c>
    </row>
    <row r="452" spans="1:7" x14ac:dyDescent="0.25">
      <c r="A452">
        <v>141830463</v>
      </c>
      <c r="B452">
        <v>30234</v>
      </c>
      <c r="C452" s="2">
        <v>100141830463</v>
      </c>
      <c r="D452">
        <v>2</v>
      </c>
      <c r="E452" s="1" t="s">
        <v>21</v>
      </c>
      <c r="F452" s="17">
        <v>0</v>
      </c>
      <c r="G452" s="17">
        <v>0</v>
      </c>
    </row>
    <row r="453" spans="1:7" x14ac:dyDescent="0.25">
      <c r="A453">
        <v>141833289</v>
      </c>
      <c r="B453">
        <v>30234</v>
      </c>
      <c r="C453" s="2">
        <v>100141833289</v>
      </c>
      <c r="D453">
        <v>2</v>
      </c>
      <c r="E453" s="1" t="s">
        <v>190</v>
      </c>
      <c r="F453" s="17">
        <v>0</v>
      </c>
      <c r="G453" s="17">
        <v>0</v>
      </c>
    </row>
    <row r="454" spans="1:7" x14ac:dyDescent="0.25">
      <c r="A454">
        <v>141834250</v>
      </c>
      <c r="B454">
        <v>30234</v>
      </c>
      <c r="C454" s="2">
        <v>100141834250</v>
      </c>
      <c r="D454">
        <v>2</v>
      </c>
      <c r="E454" s="1" t="s">
        <v>21</v>
      </c>
      <c r="F454" s="17">
        <v>0</v>
      </c>
      <c r="G454" s="17">
        <v>0.46</v>
      </c>
    </row>
    <row r="455" spans="1:7" x14ac:dyDescent="0.25">
      <c r="A455">
        <v>141835688</v>
      </c>
      <c r="B455">
        <v>30234</v>
      </c>
      <c r="C455" s="2">
        <v>100141835688</v>
      </c>
      <c r="D455">
        <v>2</v>
      </c>
      <c r="E455" s="1" t="s">
        <v>7</v>
      </c>
      <c r="F455" s="17">
        <v>0</v>
      </c>
      <c r="G455" s="17">
        <v>0</v>
      </c>
    </row>
    <row r="456" spans="1:7" x14ac:dyDescent="0.25">
      <c r="A456">
        <v>141837635</v>
      </c>
      <c r="B456">
        <v>30234</v>
      </c>
      <c r="C456" s="2">
        <v>100141837635</v>
      </c>
      <c r="D456">
        <v>2</v>
      </c>
      <c r="E456" s="1" t="s">
        <v>21</v>
      </c>
      <c r="F456" s="17">
        <v>0</v>
      </c>
      <c r="G456" s="17">
        <v>0.46</v>
      </c>
    </row>
    <row r="457" spans="1:7" x14ac:dyDescent="0.25">
      <c r="A457">
        <v>141848473</v>
      </c>
      <c r="B457">
        <v>30234</v>
      </c>
      <c r="C457" s="2">
        <v>100141848473</v>
      </c>
      <c r="D457">
        <v>2</v>
      </c>
      <c r="E457" s="1" t="s">
        <v>191</v>
      </c>
      <c r="F457" s="17">
        <v>0</v>
      </c>
      <c r="G457" s="17">
        <v>0</v>
      </c>
    </row>
    <row r="458" spans="1:7" x14ac:dyDescent="0.25">
      <c r="A458">
        <v>141849372</v>
      </c>
      <c r="B458">
        <v>30234</v>
      </c>
      <c r="C458" s="2">
        <v>100141849372</v>
      </c>
      <c r="D458">
        <v>2</v>
      </c>
      <c r="E458" s="1" t="s">
        <v>191</v>
      </c>
      <c r="F458" s="17">
        <v>0</v>
      </c>
      <c r="G458" s="17">
        <v>0</v>
      </c>
    </row>
    <row r="459" spans="1:7" x14ac:dyDescent="0.25">
      <c r="A459">
        <v>141889619</v>
      </c>
      <c r="B459">
        <v>30234</v>
      </c>
      <c r="C459" s="2">
        <v>100141889619</v>
      </c>
      <c r="D459">
        <v>2</v>
      </c>
      <c r="E459" s="1" t="s">
        <v>34</v>
      </c>
      <c r="F459" s="17">
        <v>-35</v>
      </c>
      <c r="G459" s="17">
        <v>0</v>
      </c>
    </row>
    <row r="460" spans="1:7" x14ac:dyDescent="0.25">
      <c r="A460">
        <v>141915332</v>
      </c>
      <c r="B460">
        <v>30234</v>
      </c>
      <c r="C460" s="2">
        <v>100141915332</v>
      </c>
      <c r="D460">
        <v>2</v>
      </c>
      <c r="E460" s="1" t="s">
        <v>18</v>
      </c>
      <c r="F460" s="17">
        <v>0</v>
      </c>
      <c r="G460" s="17">
        <v>2.6</v>
      </c>
    </row>
    <row r="461" spans="1:7" x14ac:dyDescent="0.25">
      <c r="A461">
        <v>141930600</v>
      </c>
      <c r="B461">
        <v>30234</v>
      </c>
      <c r="C461" s="2">
        <v>100141930600</v>
      </c>
      <c r="D461">
        <v>2</v>
      </c>
      <c r="E461" s="1" t="s">
        <v>7</v>
      </c>
      <c r="F461" s="17">
        <v>0</v>
      </c>
      <c r="G461" s="17">
        <v>0</v>
      </c>
    </row>
    <row r="462" spans="1:7" x14ac:dyDescent="0.25">
      <c r="A462">
        <v>141940249</v>
      </c>
      <c r="B462">
        <v>30234</v>
      </c>
      <c r="C462" s="2">
        <v>100141940249</v>
      </c>
      <c r="D462">
        <v>2</v>
      </c>
      <c r="E462" s="1" t="s">
        <v>7</v>
      </c>
      <c r="F462" s="17">
        <v>0</v>
      </c>
      <c r="G462" s="17">
        <v>0</v>
      </c>
    </row>
    <row r="463" spans="1:7" x14ac:dyDescent="0.25">
      <c r="A463">
        <v>141940930</v>
      </c>
      <c r="B463">
        <v>30234</v>
      </c>
      <c r="C463" s="2">
        <v>100141940930</v>
      </c>
      <c r="D463">
        <v>2</v>
      </c>
      <c r="E463" s="1" t="s">
        <v>18</v>
      </c>
      <c r="F463" s="17">
        <v>0</v>
      </c>
      <c r="G463" s="17">
        <v>0</v>
      </c>
    </row>
    <row r="464" spans="1:7" x14ac:dyDescent="0.25">
      <c r="A464">
        <v>141942538</v>
      </c>
      <c r="B464">
        <v>30234</v>
      </c>
      <c r="C464" s="2">
        <v>100141942538</v>
      </c>
      <c r="D464">
        <v>2</v>
      </c>
      <c r="E464" s="1" t="s">
        <v>34</v>
      </c>
      <c r="F464" s="17">
        <v>0</v>
      </c>
      <c r="G464" s="17">
        <v>1.53</v>
      </c>
    </row>
    <row r="465" spans="1:7" x14ac:dyDescent="0.25">
      <c r="A465">
        <v>141959838</v>
      </c>
      <c r="B465">
        <v>30234</v>
      </c>
      <c r="C465" s="2">
        <v>100141959838</v>
      </c>
      <c r="D465">
        <v>2</v>
      </c>
      <c r="E465" s="1" t="s">
        <v>36</v>
      </c>
      <c r="F465" s="17">
        <v>0</v>
      </c>
      <c r="G465" s="17">
        <v>0</v>
      </c>
    </row>
    <row r="466" spans="1:7" x14ac:dyDescent="0.25">
      <c r="A466">
        <v>141962666</v>
      </c>
      <c r="B466">
        <v>30234</v>
      </c>
      <c r="C466" s="2">
        <v>100141962666</v>
      </c>
      <c r="D466">
        <v>2</v>
      </c>
      <c r="E466" s="1" t="s">
        <v>7</v>
      </c>
      <c r="F466" s="17">
        <v>0</v>
      </c>
      <c r="G466" s="17">
        <v>0.23</v>
      </c>
    </row>
    <row r="467" spans="1:7" x14ac:dyDescent="0.25">
      <c r="A467">
        <v>141969714</v>
      </c>
      <c r="B467">
        <v>30234</v>
      </c>
      <c r="C467" s="2">
        <v>100141969714</v>
      </c>
      <c r="D467">
        <v>2</v>
      </c>
      <c r="E467" s="1" t="s">
        <v>7</v>
      </c>
      <c r="F467" s="17">
        <v>0</v>
      </c>
      <c r="G467" s="17">
        <v>1.91</v>
      </c>
    </row>
    <row r="468" spans="1:7" x14ac:dyDescent="0.25">
      <c r="A468">
        <v>141971297</v>
      </c>
      <c r="B468">
        <v>30234</v>
      </c>
      <c r="C468" s="2">
        <v>100141971297</v>
      </c>
      <c r="D468">
        <v>2</v>
      </c>
      <c r="E468" s="1" t="s">
        <v>7</v>
      </c>
      <c r="F468" s="17">
        <v>0</v>
      </c>
      <c r="G468" s="17">
        <v>0</v>
      </c>
    </row>
    <row r="469" spans="1:7" x14ac:dyDescent="0.25">
      <c r="A469">
        <v>141976956</v>
      </c>
      <c r="B469">
        <v>30234</v>
      </c>
      <c r="C469" s="2">
        <v>100141976956</v>
      </c>
      <c r="D469">
        <v>2</v>
      </c>
      <c r="E469" s="1" t="s">
        <v>192</v>
      </c>
      <c r="F469" s="17">
        <v>0</v>
      </c>
      <c r="G469" s="17">
        <v>0</v>
      </c>
    </row>
    <row r="470" spans="1:7" x14ac:dyDescent="0.25">
      <c r="A470">
        <v>141977392</v>
      </c>
      <c r="B470">
        <v>30234</v>
      </c>
      <c r="C470" s="2">
        <v>100141977392</v>
      </c>
      <c r="D470">
        <v>2</v>
      </c>
      <c r="E470" s="1" t="s">
        <v>7</v>
      </c>
      <c r="F470" s="17">
        <v>0</v>
      </c>
      <c r="G470" s="17">
        <v>0</v>
      </c>
    </row>
    <row r="471" spans="1:7" x14ac:dyDescent="0.25">
      <c r="A471">
        <v>141978694</v>
      </c>
      <c r="B471">
        <v>30234</v>
      </c>
      <c r="C471" s="2">
        <v>100141978694</v>
      </c>
      <c r="D471">
        <v>2</v>
      </c>
      <c r="E471" s="1" t="s">
        <v>7</v>
      </c>
      <c r="F471" s="17">
        <v>0</v>
      </c>
      <c r="G471" s="17">
        <v>0</v>
      </c>
    </row>
    <row r="472" spans="1:7" x14ac:dyDescent="0.25">
      <c r="A472">
        <v>141980532</v>
      </c>
      <c r="B472">
        <v>30234</v>
      </c>
      <c r="C472" s="2">
        <v>100141980532</v>
      </c>
      <c r="D472">
        <v>2</v>
      </c>
      <c r="E472" s="1" t="s">
        <v>7</v>
      </c>
      <c r="F472" s="17">
        <v>-70</v>
      </c>
      <c r="G472" s="17">
        <v>0</v>
      </c>
    </row>
    <row r="473" spans="1:7" x14ac:dyDescent="0.25">
      <c r="A473">
        <v>141980835</v>
      </c>
      <c r="B473">
        <v>30234</v>
      </c>
      <c r="C473" s="2">
        <v>100141980835</v>
      </c>
      <c r="D473">
        <v>2</v>
      </c>
      <c r="E473" s="1" t="s">
        <v>7</v>
      </c>
      <c r="F473" s="17">
        <v>0</v>
      </c>
      <c r="G473" s="17">
        <v>2.87</v>
      </c>
    </row>
    <row r="474" spans="1:7" x14ac:dyDescent="0.25">
      <c r="A474">
        <v>141981441</v>
      </c>
      <c r="B474">
        <v>30234</v>
      </c>
      <c r="C474" s="2">
        <v>100141981441</v>
      </c>
      <c r="D474">
        <v>2</v>
      </c>
      <c r="E474" s="1" t="s">
        <v>7</v>
      </c>
      <c r="F474" s="17">
        <v>0</v>
      </c>
      <c r="G474" s="17">
        <v>0.38</v>
      </c>
    </row>
    <row r="475" spans="1:7" x14ac:dyDescent="0.25">
      <c r="A475">
        <v>141983069</v>
      </c>
      <c r="B475">
        <v>30234</v>
      </c>
      <c r="C475" s="2">
        <v>100141983069</v>
      </c>
      <c r="D475">
        <v>2</v>
      </c>
      <c r="E475" s="1" t="s">
        <v>7</v>
      </c>
      <c r="F475" s="17">
        <v>0</v>
      </c>
      <c r="G475" s="17">
        <v>0.19</v>
      </c>
    </row>
    <row r="476" spans="1:7" x14ac:dyDescent="0.25">
      <c r="A476">
        <v>141984158</v>
      </c>
      <c r="B476">
        <v>30234</v>
      </c>
      <c r="C476" s="2">
        <v>100141984158</v>
      </c>
      <c r="D476">
        <v>2</v>
      </c>
      <c r="E476" s="1" t="s">
        <v>7</v>
      </c>
      <c r="F476" s="17">
        <v>0</v>
      </c>
      <c r="G476" s="17">
        <v>0</v>
      </c>
    </row>
    <row r="477" spans="1:7" x14ac:dyDescent="0.25">
      <c r="A477">
        <v>141987663</v>
      </c>
      <c r="B477">
        <v>30234</v>
      </c>
      <c r="C477" s="2">
        <v>100141987663</v>
      </c>
      <c r="D477">
        <v>2</v>
      </c>
      <c r="E477" s="1" t="s">
        <v>7</v>
      </c>
      <c r="F477" s="17">
        <v>0</v>
      </c>
      <c r="G477" s="17">
        <v>0</v>
      </c>
    </row>
    <row r="478" spans="1:7" x14ac:dyDescent="0.25">
      <c r="A478">
        <v>141987934</v>
      </c>
      <c r="B478">
        <v>30234</v>
      </c>
      <c r="C478" s="2">
        <v>100141987934</v>
      </c>
      <c r="D478">
        <v>2</v>
      </c>
      <c r="E478" s="1" t="s">
        <v>7</v>
      </c>
      <c r="F478" s="17">
        <v>0</v>
      </c>
      <c r="G478" s="17">
        <v>0</v>
      </c>
    </row>
    <row r="479" spans="1:7" x14ac:dyDescent="0.25">
      <c r="A479">
        <v>141988318</v>
      </c>
      <c r="B479">
        <v>30234</v>
      </c>
      <c r="C479" s="2">
        <v>100141988318</v>
      </c>
      <c r="D479">
        <v>2</v>
      </c>
      <c r="E479" s="1" t="s">
        <v>7</v>
      </c>
      <c r="F479" s="17">
        <v>0</v>
      </c>
      <c r="G479" s="17">
        <v>2.14</v>
      </c>
    </row>
    <row r="480" spans="1:7" x14ac:dyDescent="0.25">
      <c r="A480">
        <v>141989621</v>
      </c>
      <c r="B480">
        <v>30234</v>
      </c>
      <c r="C480" s="2">
        <v>100141989621</v>
      </c>
      <c r="D480">
        <v>2</v>
      </c>
      <c r="E480" s="1" t="s">
        <v>7</v>
      </c>
      <c r="F480" s="17">
        <v>0</v>
      </c>
      <c r="G480" s="17">
        <v>0</v>
      </c>
    </row>
    <row r="481" spans="1:7" x14ac:dyDescent="0.25">
      <c r="A481">
        <v>141989677</v>
      </c>
      <c r="B481">
        <v>30234</v>
      </c>
      <c r="C481" s="2">
        <v>100141989677</v>
      </c>
      <c r="D481">
        <v>2</v>
      </c>
      <c r="E481" s="1" t="s">
        <v>7</v>
      </c>
      <c r="F481" s="17">
        <v>0</v>
      </c>
      <c r="G481" s="17">
        <v>0</v>
      </c>
    </row>
    <row r="482" spans="1:7" x14ac:dyDescent="0.25">
      <c r="A482">
        <v>141994880</v>
      </c>
      <c r="B482">
        <v>30234</v>
      </c>
      <c r="C482" s="2">
        <v>100141994880</v>
      </c>
      <c r="D482">
        <v>2</v>
      </c>
      <c r="E482" s="1" t="s">
        <v>7</v>
      </c>
      <c r="F482" s="17">
        <v>0</v>
      </c>
      <c r="G482" s="17">
        <v>0.17</v>
      </c>
    </row>
    <row r="483" spans="1:7" x14ac:dyDescent="0.25">
      <c r="A483">
        <v>141995151</v>
      </c>
      <c r="B483">
        <v>30234</v>
      </c>
      <c r="C483" s="2">
        <v>100141995151</v>
      </c>
      <c r="D483">
        <v>2</v>
      </c>
      <c r="E483" s="1" t="s">
        <v>7</v>
      </c>
      <c r="F483" s="17">
        <v>0</v>
      </c>
      <c r="G483" s="17">
        <v>0</v>
      </c>
    </row>
    <row r="484" spans="1:7" x14ac:dyDescent="0.25">
      <c r="A484">
        <v>142002276</v>
      </c>
      <c r="B484">
        <v>30234</v>
      </c>
      <c r="C484" s="2">
        <v>100142002276</v>
      </c>
      <c r="D484">
        <v>2</v>
      </c>
      <c r="E484" s="1" t="s">
        <v>7</v>
      </c>
      <c r="F484" s="17">
        <v>0</v>
      </c>
      <c r="G484" s="17">
        <v>0</v>
      </c>
    </row>
    <row r="485" spans="1:7" x14ac:dyDescent="0.25">
      <c r="A485">
        <v>142003771</v>
      </c>
      <c r="B485">
        <v>30234</v>
      </c>
      <c r="C485" s="2">
        <v>100142003771</v>
      </c>
      <c r="D485">
        <v>2</v>
      </c>
      <c r="E485" s="1" t="s">
        <v>7</v>
      </c>
      <c r="F485" s="17">
        <v>0</v>
      </c>
      <c r="G485" s="17">
        <v>0</v>
      </c>
    </row>
    <row r="486" spans="1:7" x14ac:dyDescent="0.25">
      <c r="A486">
        <v>142005118</v>
      </c>
      <c r="B486">
        <v>30234</v>
      </c>
      <c r="C486" s="2">
        <v>100142005118</v>
      </c>
      <c r="D486">
        <v>2</v>
      </c>
      <c r="E486" s="1" t="s">
        <v>7</v>
      </c>
      <c r="F486" s="17">
        <v>0</v>
      </c>
      <c r="G486" s="17">
        <v>0</v>
      </c>
    </row>
    <row r="487" spans="1:7" x14ac:dyDescent="0.25">
      <c r="A487">
        <v>142013209</v>
      </c>
      <c r="B487">
        <v>30234</v>
      </c>
      <c r="C487" s="2">
        <v>100142013209</v>
      </c>
      <c r="D487">
        <v>2</v>
      </c>
      <c r="E487" s="1" t="s">
        <v>7</v>
      </c>
      <c r="F487" s="17">
        <v>0</v>
      </c>
      <c r="G487" s="17">
        <v>0</v>
      </c>
    </row>
    <row r="488" spans="1:7" x14ac:dyDescent="0.25">
      <c r="A488">
        <v>142013594</v>
      </c>
      <c r="B488">
        <v>30234</v>
      </c>
      <c r="C488" s="2">
        <v>100142013594</v>
      </c>
      <c r="D488">
        <v>2</v>
      </c>
      <c r="E488" s="1" t="s">
        <v>7</v>
      </c>
      <c r="F488" s="17">
        <v>0</v>
      </c>
      <c r="G488" s="17">
        <v>0</v>
      </c>
    </row>
    <row r="489" spans="1:7" x14ac:dyDescent="0.25">
      <c r="A489">
        <v>142015541</v>
      </c>
      <c r="B489">
        <v>30234</v>
      </c>
      <c r="C489" s="2">
        <v>100142015541</v>
      </c>
      <c r="D489">
        <v>2</v>
      </c>
      <c r="E489" s="1" t="s">
        <v>7</v>
      </c>
      <c r="F489" s="17">
        <v>0</v>
      </c>
      <c r="G489" s="17">
        <v>0</v>
      </c>
    </row>
    <row r="490" spans="1:7" x14ac:dyDescent="0.25">
      <c r="A490">
        <v>142015894</v>
      </c>
      <c r="B490">
        <v>30234</v>
      </c>
      <c r="C490" s="2">
        <v>100142015894</v>
      </c>
      <c r="D490">
        <v>2</v>
      </c>
      <c r="E490" s="1" t="s">
        <v>7</v>
      </c>
      <c r="F490" s="17">
        <v>0</v>
      </c>
      <c r="G490" s="17">
        <v>0</v>
      </c>
    </row>
    <row r="491" spans="1:7" x14ac:dyDescent="0.25">
      <c r="A491">
        <v>142024313</v>
      </c>
      <c r="B491">
        <v>30234</v>
      </c>
      <c r="C491" s="2">
        <v>100142024313</v>
      </c>
      <c r="D491">
        <v>2</v>
      </c>
      <c r="E491" s="1" t="s">
        <v>7</v>
      </c>
      <c r="F491" s="17">
        <v>0</v>
      </c>
      <c r="G491" s="17">
        <v>0</v>
      </c>
    </row>
    <row r="492" spans="1:7" x14ac:dyDescent="0.25">
      <c r="A492">
        <v>142025466</v>
      </c>
      <c r="B492">
        <v>30234</v>
      </c>
      <c r="C492" s="2">
        <v>100142025466</v>
      </c>
      <c r="D492">
        <v>2</v>
      </c>
      <c r="E492" s="1" t="s">
        <v>7</v>
      </c>
      <c r="F492" s="17">
        <v>-35</v>
      </c>
      <c r="G492" s="17">
        <v>0</v>
      </c>
    </row>
    <row r="493" spans="1:7" x14ac:dyDescent="0.25">
      <c r="A493">
        <v>142031004</v>
      </c>
      <c r="B493">
        <v>30234</v>
      </c>
      <c r="C493" s="2">
        <v>100142031004</v>
      </c>
      <c r="D493">
        <v>2</v>
      </c>
      <c r="E493" s="1" t="s">
        <v>7</v>
      </c>
      <c r="F493" s="17">
        <v>0</v>
      </c>
      <c r="G493" s="17">
        <v>0</v>
      </c>
    </row>
    <row r="494" spans="1:7" x14ac:dyDescent="0.25">
      <c r="A494">
        <v>142032001</v>
      </c>
      <c r="B494">
        <v>30234</v>
      </c>
      <c r="C494" s="2">
        <v>100142032001</v>
      </c>
      <c r="D494">
        <v>2</v>
      </c>
      <c r="E494" s="1" t="s">
        <v>7</v>
      </c>
      <c r="F494" s="17">
        <v>0</v>
      </c>
      <c r="G494" s="17">
        <v>0</v>
      </c>
    </row>
    <row r="495" spans="1:7" x14ac:dyDescent="0.25">
      <c r="A495">
        <v>142039167</v>
      </c>
      <c r="B495">
        <v>30234</v>
      </c>
      <c r="C495" s="2">
        <v>100142039167</v>
      </c>
      <c r="D495">
        <v>2</v>
      </c>
      <c r="E495" s="1" t="s">
        <v>7</v>
      </c>
      <c r="F495" s="17">
        <v>0</v>
      </c>
      <c r="G495" s="17">
        <v>0</v>
      </c>
    </row>
    <row r="496" spans="1:7" x14ac:dyDescent="0.25">
      <c r="A496">
        <v>142043611</v>
      </c>
      <c r="B496">
        <v>30234</v>
      </c>
      <c r="C496" s="2">
        <v>100142043611</v>
      </c>
      <c r="D496">
        <v>2</v>
      </c>
      <c r="E496" s="1" t="s">
        <v>7</v>
      </c>
      <c r="F496" s="17">
        <v>0</v>
      </c>
      <c r="G496" s="17">
        <v>0.18</v>
      </c>
    </row>
    <row r="497" spans="1:7" x14ac:dyDescent="0.25">
      <c r="A497">
        <v>142043811</v>
      </c>
      <c r="B497">
        <v>30234</v>
      </c>
      <c r="C497" s="2">
        <v>100142043811</v>
      </c>
      <c r="D497">
        <v>2</v>
      </c>
      <c r="E497" s="1" t="s">
        <v>7</v>
      </c>
      <c r="F497" s="17">
        <v>0</v>
      </c>
      <c r="G497" s="17">
        <v>0.08</v>
      </c>
    </row>
    <row r="498" spans="1:7" x14ac:dyDescent="0.25">
      <c r="A498">
        <v>142051599</v>
      </c>
      <c r="B498">
        <v>30234</v>
      </c>
      <c r="C498" s="2">
        <v>100142051599</v>
      </c>
      <c r="D498">
        <v>2</v>
      </c>
      <c r="E498" s="1" t="s">
        <v>189</v>
      </c>
      <c r="F498" s="17">
        <v>0</v>
      </c>
      <c r="G498" s="17">
        <v>0</v>
      </c>
    </row>
    <row r="499" spans="1:7" x14ac:dyDescent="0.25">
      <c r="A499">
        <v>142080001</v>
      </c>
      <c r="B499">
        <v>30234</v>
      </c>
      <c r="C499" s="2">
        <v>100142080001</v>
      </c>
      <c r="D499">
        <v>2</v>
      </c>
      <c r="E499" s="1" t="s">
        <v>26</v>
      </c>
      <c r="F499" s="17">
        <v>0</v>
      </c>
      <c r="G499" s="17">
        <v>0</v>
      </c>
    </row>
    <row r="500" spans="1:7" x14ac:dyDescent="0.25">
      <c r="A500">
        <v>142080818</v>
      </c>
      <c r="B500">
        <v>30234</v>
      </c>
      <c r="C500" s="2">
        <v>100142080818</v>
      </c>
      <c r="D500">
        <v>2</v>
      </c>
      <c r="E500" s="1" t="s">
        <v>36</v>
      </c>
      <c r="F500" s="17">
        <v>0</v>
      </c>
      <c r="G500" s="17">
        <v>0.21</v>
      </c>
    </row>
    <row r="501" spans="1:7" x14ac:dyDescent="0.25">
      <c r="A501">
        <v>142088172</v>
      </c>
      <c r="B501">
        <v>30234</v>
      </c>
      <c r="C501" s="2">
        <v>100142088172</v>
      </c>
      <c r="D501">
        <v>2</v>
      </c>
      <c r="E501" s="1" t="s">
        <v>10</v>
      </c>
      <c r="F501" s="17">
        <v>0</v>
      </c>
      <c r="G501" s="17">
        <v>0</v>
      </c>
    </row>
    <row r="502" spans="1:7" x14ac:dyDescent="0.25">
      <c r="A502">
        <v>142088776</v>
      </c>
      <c r="B502">
        <v>30234</v>
      </c>
      <c r="C502" s="2">
        <v>100142088776</v>
      </c>
      <c r="D502">
        <v>2</v>
      </c>
      <c r="E502" s="1" t="s">
        <v>36</v>
      </c>
      <c r="F502" s="17">
        <v>0</v>
      </c>
      <c r="G502" s="17">
        <v>0</v>
      </c>
    </row>
    <row r="503" spans="1:7" x14ac:dyDescent="0.25">
      <c r="A503">
        <v>142096507</v>
      </c>
      <c r="B503">
        <v>30234</v>
      </c>
      <c r="C503" s="2">
        <v>100142096507</v>
      </c>
      <c r="D503">
        <v>2</v>
      </c>
      <c r="E503" s="1" t="s">
        <v>26</v>
      </c>
      <c r="F503" s="17">
        <v>0</v>
      </c>
      <c r="G503" s="17">
        <v>0.77</v>
      </c>
    </row>
    <row r="504" spans="1:7" x14ac:dyDescent="0.25">
      <c r="A504">
        <v>142096767</v>
      </c>
      <c r="B504">
        <v>30234</v>
      </c>
      <c r="C504" s="2">
        <v>100142096767</v>
      </c>
      <c r="D504">
        <v>1</v>
      </c>
      <c r="E504" s="1" t="s">
        <v>35</v>
      </c>
      <c r="F504" s="17">
        <v>0</v>
      </c>
      <c r="G504" s="17">
        <v>0.54</v>
      </c>
    </row>
    <row r="505" spans="1:7" x14ac:dyDescent="0.25">
      <c r="A505">
        <v>142096862</v>
      </c>
      <c r="B505">
        <v>30234</v>
      </c>
      <c r="C505" s="2">
        <v>100142096862</v>
      </c>
      <c r="D505">
        <v>2</v>
      </c>
      <c r="E505" s="1" t="s">
        <v>26</v>
      </c>
      <c r="F505" s="17">
        <v>0</v>
      </c>
      <c r="G505" s="17">
        <v>0.48</v>
      </c>
    </row>
    <row r="506" spans="1:7" x14ac:dyDescent="0.25">
      <c r="A506">
        <v>142097108</v>
      </c>
      <c r="B506">
        <v>30234</v>
      </c>
      <c r="C506" s="2">
        <v>100142097108</v>
      </c>
      <c r="D506">
        <v>2</v>
      </c>
      <c r="E506" s="1" t="s">
        <v>26</v>
      </c>
      <c r="F506" s="17">
        <v>0</v>
      </c>
      <c r="G506" s="17">
        <v>0</v>
      </c>
    </row>
    <row r="507" spans="1:7" x14ac:dyDescent="0.25">
      <c r="A507">
        <v>142097384</v>
      </c>
      <c r="B507">
        <v>30234</v>
      </c>
      <c r="C507" s="2">
        <v>100142097384</v>
      </c>
      <c r="D507">
        <v>2</v>
      </c>
      <c r="E507" s="1" t="s">
        <v>26</v>
      </c>
      <c r="F507" s="17">
        <v>-2.42</v>
      </c>
      <c r="G507" s="17">
        <v>0.17</v>
      </c>
    </row>
    <row r="508" spans="1:7" x14ac:dyDescent="0.25">
      <c r="A508">
        <v>142100578</v>
      </c>
      <c r="B508">
        <v>30234</v>
      </c>
      <c r="C508" s="2">
        <v>100142100578</v>
      </c>
      <c r="D508">
        <v>2</v>
      </c>
      <c r="E508" s="1" t="s">
        <v>26</v>
      </c>
      <c r="F508" s="17">
        <v>0</v>
      </c>
      <c r="G508" s="17">
        <v>0</v>
      </c>
    </row>
    <row r="509" spans="1:7" x14ac:dyDescent="0.25">
      <c r="A509">
        <v>142100750</v>
      </c>
      <c r="B509">
        <v>30234</v>
      </c>
      <c r="C509" s="2">
        <v>100142100750</v>
      </c>
      <c r="D509">
        <v>2</v>
      </c>
      <c r="E509" s="1" t="s">
        <v>38</v>
      </c>
      <c r="F509" s="17">
        <v>0</v>
      </c>
      <c r="G509" s="17">
        <v>0</v>
      </c>
    </row>
    <row r="510" spans="1:7" x14ac:dyDescent="0.25">
      <c r="A510">
        <v>142102658</v>
      </c>
      <c r="B510">
        <v>30234</v>
      </c>
      <c r="C510" s="2">
        <v>100142102658</v>
      </c>
      <c r="D510">
        <v>2</v>
      </c>
      <c r="E510" s="1" t="s">
        <v>26</v>
      </c>
      <c r="F510" s="17">
        <v>0</v>
      </c>
      <c r="G510" s="17">
        <v>0.11</v>
      </c>
    </row>
    <row r="511" spans="1:7" x14ac:dyDescent="0.25">
      <c r="A511">
        <v>142102814</v>
      </c>
      <c r="B511">
        <v>30234</v>
      </c>
      <c r="C511" s="2">
        <v>100142102814</v>
      </c>
      <c r="D511">
        <v>2</v>
      </c>
      <c r="E511" s="1" t="s">
        <v>26</v>
      </c>
      <c r="F511" s="17">
        <v>0</v>
      </c>
      <c r="G511" s="17">
        <v>0.2</v>
      </c>
    </row>
    <row r="512" spans="1:7" x14ac:dyDescent="0.25">
      <c r="A512">
        <v>142102944</v>
      </c>
      <c r="B512">
        <v>30234</v>
      </c>
      <c r="C512" s="2">
        <v>100142102944</v>
      </c>
      <c r="D512">
        <v>2</v>
      </c>
      <c r="E512" s="1" t="s">
        <v>34</v>
      </c>
      <c r="F512" s="17">
        <v>-13.58</v>
      </c>
      <c r="G512" s="17">
        <v>0</v>
      </c>
    </row>
    <row r="513" spans="1:7" x14ac:dyDescent="0.25">
      <c r="A513">
        <v>142107265</v>
      </c>
      <c r="B513">
        <v>30234</v>
      </c>
      <c r="C513" s="2">
        <v>100142107265</v>
      </c>
      <c r="D513">
        <v>2</v>
      </c>
      <c r="E513" s="1" t="s">
        <v>10</v>
      </c>
      <c r="F513" s="17">
        <v>0</v>
      </c>
      <c r="G513" s="17">
        <v>0</v>
      </c>
    </row>
    <row r="514" spans="1:7" x14ac:dyDescent="0.25">
      <c r="A514">
        <v>142108352</v>
      </c>
      <c r="B514">
        <v>30234</v>
      </c>
      <c r="C514" s="2">
        <v>100142108352</v>
      </c>
      <c r="D514">
        <v>2</v>
      </c>
      <c r="E514" s="1" t="s">
        <v>26</v>
      </c>
      <c r="F514" s="17">
        <v>0</v>
      </c>
      <c r="G514" s="17">
        <v>0</v>
      </c>
    </row>
    <row r="515" spans="1:7" x14ac:dyDescent="0.25">
      <c r="A515">
        <v>142108807</v>
      </c>
      <c r="B515">
        <v>30234</v>
      </c>
      <c r="C515" s="2">
        <v>100142108807</v>
      </c>
      <c r="D515">
        <v>2</v>
      </c>
      <c r="E515" s="1" t="s">
        <v>26</v>
      </c>
      <c r="F515" s="17">
        <v>0</v>
      </c>
      <c r="G515" s="17">
        <v>0</v>
      </c>
    </row>
    <row r="516" spans="1:7" x14ac:dyDescent="0.25">
      <c r="A516">
        <v>142110038</v>
      </c>
      <c r="B516">
        <v>30234</v>
      </c>
      <c r="C516" s="2">
        <v>100142110038</v>
      </c>
      <c r="D516">
        <v>2</v>
      </c>
      <c r="E516" s="1" t="s">
        <v>32</v>
      </c>
      <c r="F516" s="17">
        <v>0</v>
      </c>
      <c r="G516" s="17">
        <v>0</v>
      </c>
    </row>
    <row r="517" spans="1:7" x14ac:dyDescent="0.25">
      <c r="A517">
        <v>142113876</v>
      </c>
      <c r="B517">
        <v>30234</v>
      </c>
      <c r="C517" s="2">
        <v>100142113876</v>
      </c>
      <c r="D517">
        <v>2</v>
      </c>
      <c r="E517" s="1" t="s">
        <v>37</v>
      </c>
      <c r="F517" s="17">
        <v>0</v>
      </c>
      <c r="G517" s="17">
        <v>0</v>
      </c>
    </row>
    <row r="518" spans="1:7" x14ac:dyDescent="0.25">
      <c r="A518">
        <v>142117777</v>
      </c>
      <c r="B518">
        <v>30234</v>
      </c>
      <c r="C518" s="2">
        <v>100142117777</v>
      </c>
      <c r="D518">
        <v>2</v>
      </c>
      <c r="E518" s="1" t="s">
        <v>9</v>
      </c>
      <c r="F518" s="17">
        <v>0</v>
      </c>
      <c r="G518" s="17">
        <v>0.31</v>
      </c>
    </row>
    <row r="519" spans="1:7" x14ac:dyDescent="0.25">
      <c r="A519">
        <v>142122268</v>
      </c>
      <c r="B519">
        <v>30234</v>
      </c>
      <c r="C519" s="2">
        <v>100142122268</v>
      </c>
      <c r="D519">
        <v>2</v>
      </c>
      <c r="E519" s="1" t="s">
        <v>10</v>
      </c>
      <c r="F519" s="17">
        <v>-35</v>
      </c>
      <c r="G519" s="17">
        <v>0</v>
      </c>
    </row>
    <row r="520" spans="1:7" x14ac:dyDescent="0.25">
      <c r="A520">
        <v>142129291</v>
      </c>
      <c r="B520">
        <v>30234</v>
      </c>
      <c r="C520" s="2">
        <v>100142129291</v>
      </c>
      <c r="D520">
        <v>2</v>
      </c>
      <c r="E520" s="1" t="s">
        <v>38</v>
      </c>
      <c r="F520" s="17">
        <v>0</v>
      </c>
      <c r="G520" s="17">
        <v>0</v>
      </c>
    </row>
    <row r="521" spans="1:7" x14ac:dyDescent="0.25">
      <c r="A521">
        <v>142155246</v>
      </c>
      <c r="B521">
        <v>30234</v>
      </c>
      <c r="C521" s="2">
        <v>100142155246</v>
      </c>
      <c r="D521">
        <v>2</v>
      </c>
      <c r="E521" s="1" t="s">
        <v>18</v>
      </c>
      <c r="F521" s="17">
        <v>0</v>
      </c>
      <c r="G521" s="17">
        <v>0</v>
      </c>
    </row>
    <row r="522" spans="1:7" x14ac:dyDescent="0.25">
      <c r="A522">
        <v>142176383</v>
      </c>
      <c r="B522">
        <v>30234</v>
      </c>
      <c r="C522" s="2">
        <v>100142176383</v>
      </c>
      <c r="D522">
        <v>2</v>
      </c>
      <c r="E522" s="1" t="s">
        <v>18</v>
      </c>
      <c r="F522" s="17">
        <v>0</v>
      </c>
      <c r="G522" s="17">
        <v>0</v>
      </c>
    </row>
    <row r="523" spans="1:7" x14ac:dyDescent="0.25">
      <c r="A523">
        <v>142183507</v>
      </c>
      <c r="B523">
        <v>30234</v>
      </c>
      <c r="C523" s="2">
        <v>100142183507</v>
      </c>
      <c r="D523">
        <v>2</v>
      </c>
      <c r="E523" s="1" t="s">
        <v>9</v>
      </c>
      <c r="F523" s="17">
        <v>0</v>
      </c>
      <c r="G523" s="17">
        <v>0</v>
      </c>
    </row>
    <row r="524" spans="1:7" x14ac:dyDescent="0.25">
      <c r="A524">
        <v>142184048</v>
      </c>
      <c r="B524">
        <v>30234</v>
      </c>
      <c r="C524" s="2">
        <v>100142184048</v>
      </c>
      <c r="D524">
        <v>2</v>
      </c>
      <c r="E524" s="1" t="s">
        <v>9</v>
      </c>
      <c r="F524" s="17">
        <v>0</v>
      </c>
      <c r="G524" s="17">
        <v>0</v>
      </c>
    </row>
    <row r="525" spans="1:7" x14ac:dyDescent="0.25">
      <c r="A525">
        <v>142194714</v>
      </c>
      <c r="B525">
        <v>30234</v>
      </c>
      <c r="C525" s="2">
        <v>100142194714</v>
      </c>
      <c r="D525">
        <v>2</v>
      </c>
      <c r="E525" s="1" t="s">
        <v>18</v>
      </c>
      <c r="F525" s="17">
        <v>0</v>
      </c>
      <c r="G525" s="17">
        <v>0</v>
      </c>
    </row>
    <row r="526" spans="1:7" x14ac:dyDescent="0.25">
      <c r="A526">
        <v>142194814</v>
      </c>
      <c r="B526">
        <v>30234</v>
      </c>
      <c r="C526" s="2">
        <v>100142194814</v>
      </c>
      <c r="D526">
        <v>2</v>
      </c>
      <c r="E526" s="1" t="s">
        <v>10</v>
      </c>
      <c r="F526" s="17">
        <v>-50</v>
      </c>
      <c r="G526" s="17">
        <v>0</v>
      </c>
    </row>
    <row r="527" spans="1:7" x14ac:dyDescent="0.25">
      <c r="A527">
        <v>142207532</v>
      </c>
      <c r="B527">
        <v>30234</v>
      </c>
      <c r="C527" s="2">
        <v>100142207532</v>
      </c>
      <c r="D527">
        <v>2</v>
      </c>
      <c r="E527" s="1" t="s">
        <v>38</v>
      </c>
      <c r="F527" s="17">
        <v>-35</v>
      </c>
      <c r="G527" s="17">
        <v>0</v>
      </c>
    </row>
    <row r="528" spans="1:7" x14ac:dyDescent="0.25">
      <c r="A528">
        <v>142214781</v>
      </c>
      <c r="B528">
        <v>30234</v>
      </c>
      <c r="C528" s="2">
        <v>100142214781</v>
      </c>
      <c r="D528">
        <v>2</v>
      </c>
      <c r="E528" s="1" t="s">
        <v>191</v>
      </c>
      <c r="F528" s="17">
        <v>-100</v>
      </c>
      <c r="G528" s="17">
        <v>0</v>
      </c>
    </row>
    <row r="529" spans="1:7" x14ac:dyDescent="0.25">
      <c r="A529">
        <v>142221858</v>
      </c>
      <c r="B529">
        <v>30234</v>
      </c>
      <c r="C529" s="2">
        <v>100142221858</v>
      </c>
      <c r="D529">
        <v>2</v>
      </c>
      <c r="E529" s="1" t="s">
        <v>18</v>
      </c>
      <c r="F529" s="17">
        <v>0</v>
      </c>
      <c r="G529" s="17">
        <v>0</v>
      </c>
    </row>
    <row r="530" spans="1:7" x14ac:dyDescent="0.25">
      <c r="A530">
        <v>142223263</v>
      </c>
      <c r="B530">
        <v>30234</v>
      </c>
      <c r="C530" s="2">
        <v>100142223263</v>
      </c>
      <c r="D530">
        <v>2</v>
      </c>
      <c r="E530" s="1" t="s">
        <v>18</v>
      </c>
      <c r="F530" s="17">
        <v>-35</v>
      </c>
      <c r="G530" s="17">
        <v>0</v>
      </c>
    </row>
    <row r="531" spans="1:7" x14ac:dyDescent="0.25">
      <c r="A531">
        <v>142237942</v>
      </c>
      <c r="B531">
        <v>30234</v>
      </c>
      <c r="C531" s="2">
        <v>100142237942</v>
      </c>
      <c r="D531">
        <v>2</v>
      </c>
      <c r="E531" s="1" t="s">
        <v>18</v>
      </c>
      <c r="F531" s="17">
        <v>0</v>
      </c>
      <c r="G531" s="17">
        <v>0</v>
      </c>
    </row>
    <row r="532" spans="1:7" x14ac:dyDescent="0.25">
      <c r="A532">
        <v>142238343</v>
      </c>
      <c r="B532">
        <v>30234</v>
      </c>
      <c r="C532" s="2">
        <v>100142238343</v>
      </c>
      <c r="D532">
        <v>2</v>
      </c>
      <c r="E532" s="1" t="s">
        <v>9</v>
      </c>
      <c r="F532" s="17">
        <v>0</v>
      </c>
      <c r="G532" s="17">
        <v>0</v>
      </c>
    </row>
    <row r="533" spans="1:7" x14ac:dyDescent="0.25">
      <c r="A533">
        <v>142239277</v>
      </c>
      <c r="B533">
        <v>30234</v>
      </c>
      <c r="C533" s="2">
        <v>100142239277</v>
      </c>
      <c r="D533">
        <v>2</v>
      </c>
      <c r="E533" s="1" t="s">
        <v>9</v>
      </c>
      <c r="F533" s="17">
        <v>0</v>
      </c>
      <c r="G533" s="17">
        <v>0</v>
      </c>
    </row>
    <row r="534" spans="1:7" x14ac:dyDescent="0.25">
      <c r="A534">
        <v>142260664</v>
      </c>
      <c r="B534">
        <v>30234</v>
      </c>
      <c r="C534" s="2">
        <v>100142260664</v>
      </c>
      <c r="D534">
        <v>2</v>
      </c>
      <c r="E534" s="1" t="s">
        <v>9</v>
      </c>
      <c r="F534" s="17">
        <v>-70</v>
      </c>
      <c r="G534" s="17">
        <v>0</v>
      </c>
    </row>
    <row r="535" spans="1:7" x14ac:dyDescent="0.25">
      <c r="A535">
        <v>142261903</v>
      </c>
      <c r="B535">
        <v>30234</v>
      </c>
      <c r="C535" s="2">
        <v>100142261903</v>
      </c>
      <c r="D535">
        <v>2</v>
      </c>
      <c r="E535" s="1" t="s">
        <v>9</v>
      </c>
      <c r="F535" s="17">
        <v>0</v>
      </c>
      <c r="G535" s="17">
        <v>0</v>
      </c>
    </row>
    <row r="536" spans="1:7" x14ac:dyDescent="0.25">
      <c r="A536">
        <v>142264915</v>
      </c>
      <c r="B536">
        <v>30234</v>
      </c>
      <c r="C536" s="2">
        <v>100142264915</v>
      </c>
      <c r="D536">
        <v>2</v>
      </c>
      <c r="E536" s="1" t="s">
        <v>193</v>
      </c>
      <c r="F536" s="17">
        <v>0</v>
      </c>
      <c r="G536" s="17">
        <v>0.73</v>
      </c>
    </row>
    <row r="537" spans="1:7" x14ac:dyDescent="0.25">
      <c r="A537">
        <v>142273798</v>
      </c>
      <c r="B537">
        <v>30234</v>
      </c>
      <c r="C537" s="2">
        <v>100142273798</v>
      </c>
      <c r="D537">
        <v>2</v>
      </c>
      <c r="E537" s="1" t="s">
        <v>10</v>
      </c>
      <c r="F537" s="17">
        <v>0</v>
      </c>
      <c r="G537" s="17">
        <v>0</v>
      </c>
    </row>
    <row r="538" spans="1:7" x14ac:dyDescent="0.25">
      <c r="A538">
        <v>142276090</v>
      </c>
      <c r="B538">
        <v>30234</v>
      </c>
      <c r="C538" s="2">
        <v>100142276090</v>
      </c>
      <c r="D538">
        <v>2</v>
      </c>
      <c r="E538" s="1" t="s">
        <v>38</v>
      </c>
      <c r="F538" s="17">
        <v>0</v>
      </c>
      <c r="G538" s="17">
        <v>0.27</v>
      </c>
    </row>
    <row r="539" spans="1:7" x14ac:dyDescent="0.25">
      <c r="A539">
        <v>142277093</v>
      </c>
      <c r="B539">
        <v>30234</v>
      </c>
      <c r="C539" s="2">
        <v>100142277093</v>
      </c>
      <c r="D539">
        <v>2</v>
      </c>
      <c r="E539" s="1" t="s">
        <v>9</v>
      </c>
      <c r="F539" s="17">
        <v>0</v>
      </c>
      <c r="G539" s="17">
        <v>0.17</v>
      </c>
    </row>
    <row r="540" spans="1:7" x14ac:dyDescent="0.25">
      <c r="A540">
        <v>142279388</v>
      </c>
      <c r="B540">
        <v>30234</v>
      </c>
      <c r="C540" s="2">
        <v>100142279388</v>
      </c>
      <c r="D540">
        <v>2</v>
      </c>
      <c r="E540" s="1" t="s">
        <v>34</v>
      </c>
      <c r="F540" s="17">
        <v>-35</v>
      </c>
      <c r="G540" s="17">
        <v>0</v>
      </c>
    </row>
    <row r="541" spans="1:7" x14ac:dyDescent="0.25">
      <c r="A541">
        <v>142282514</v>
      </c>
      <c r="B541">
        <v>30234</v>
      </c>
      <c r="C541" s="2">
        <v>100142282514</v>
      </c>
      <c r="D541">
        <v>2</v>
      </c>
      <c r="E541" s="1" t="s">
        <v>9</v>
      </c>
      <c r="F541" s="17">
        <v>0</v>
      </c>
      <c r="G541" s="17">
        <v>0</v>
      </c>
    </row>
    <row r="542" spans="1:7" x14ac:dyDescent="0.25">
      <c r="A542">
        <v>142286911</v>
      </c>
      <c r="B542">
        <v>30234</v>
      </c>
      <c r="C542" s="2">
        <v>100142286911</v>
      </c>
      <c r="D542">
        <v>2</v>
      </c>
      <c r="E542" s="1" t="s">
        <v>18</v>
      </c>
      <c r="F542" s="17">
        <v>0</v>
      </c>
      <c r="G542" s="17">
        <v>0</v>
      </c>
    </row>
    <row r="543" spans="1:7" x14ac:dyDescent="0.25">
      <c r="A543">
        <v>142290941</v>
      </c>
      <c r="B543">
        <v>30234</v>
      </c>
      <c r="C543" s="2">
        <v>100142290941</v>
      </c>
      <c r="D543">
        <v>2</v>
      </c>
      <c r="E543" s="1" t="s">
        <v>34</v>
      </c>
      <c r="F543" s="17">
        <v>0</v>
      </c>
      <c r="G543" s="17">
        <v>0</v>
      </c>
    </row>
    <row r="544" spans="1:7" x14ac:dyDescent="0.25">
      <c r="A544">
        <v>142303536</v>
      </c>
      <c r="B544">
        <v>30234</v>
      </c>
      <c r="C544" s="2">
        <v>100142303536</v>
      </c>
      <c r="D544">
        <v>2</v>
      </c>
      <c r="E544" s="1" t="s">
        <v>9</v>
      </c>
      <c r="F544" s="17">
        <v>0</v>
      </c>
      <c r="G544" s="17">
        <v>0.46</v>
      </c>
    </row>
    <row r="545" spans="1:7" x14ac:dyDescent="0.25">
      <c r="A545">
        <v>142304051</v>
      </c>
      <c r="B545">
        <v>30234</v>
      </c>
      <c r="C545" s="2">
        <v>100142304051</v>
      </c>
      <c r="D545">
        <v>2</v>
      </c>
      <c r="E545" s="1" t="s">
        <v>34</v>
      </c>
      <c r="F545" s="17">
        <v>-159.6</v>
      </c>
      <c r="G545" s="17">
        <v>5.3</v>
      </c>
    </row>
    <row r="546" spans="1:7" x14ac:dyDescent="0.25">
      <c r="A546">
        <v>142311153</v>
      </c>
      <c r="B546">
        <v>30234</v>
      </c>
      <c r="C546" s="2">
        <v>100142311153</v>
      </c>
      <c r="D546">
        <v>2</v>
      </c>
      <c r="E546" s="1" t="s">
        <v>18</v>
      </c>
      <c r="F546" s="17">
        <v>-45</v>
      </c>
      <c r="G546" s="17">
        <v>0</v>
      </c>
    </row>
    <row r="547" spans="1:7" x14ac:dyDescent="0.25">
      <c r="A547">
        <v>142314135</v>
      </c>
      <c r="B547">
        <v>30234</v>
      </c>
      <c r="C547" s="2">
        <v>100142314135</v>
      </c>
      <c r="D547">
        <v>2</v>
      </c>
      <c r="E547" s="1" t="s">
        <v>18</v>
      </c>
      <c r="F547" s="17">
        <v>0</v>
      </c>
      <c r="G547" s="17">
        <v>0</v>
      </c>
    </row>
    <row r="548" spans="1:7" x14ac:dyDescent="0.25">
      <c r="A548">
        <v>142314408</v>
      </c>
      <c r="B548">
        <v>30234</v>
      </c>
      <c r="C548" s="2">
        <v>100142314408</v>
      </c>
      <c r="D548">
        <v>2</v>
      </c>
      <c r="E548" s="1" t="s">
        <v>184</v>
      </c>
      <c r="F548" s="17">
        <v>0</v>
      </c>
      <c r="G548" s="17">
        <v>0</v>
      </c>
    </row>
    <row r="549" spans="1:7" x14ac:dyDescent="0.25">
      <c r="A549">
        <v>142319450</v>
      </c>
      <c r="B549">
        <v>30234</v>
      </c>
      <c r="C549" s="2">
        <v>100142319450</v>
      </c>
      <c r="D549">
        <v>2</v>
      </c>
      <c r="E549" s="1" t="s">
        <v>10</v>
      </c>
      <c r="F549" s="17">
        <v>0</v>
      </c>
      <c r="G549" s="17">
        <v>0.77</v>
      </c>
    </row>
    <row r="550" spans="1:7" x14ac:dyDescent="0.25">
      <c r="A550">
        <v>142361152</v>
      </c>
      <c r="B550">
        <v>30234</v>
      </c>
      <c r="C550" s="2">
        <v>100142361152</v>
      </c>
      <c r="D550">
        <v>2</v>
      </c>
      <c r="E550" s="1" t="s">
        <v>10</v>
      </c>
      <c r="F550" s="17">
        <v>0</v>
      </c>
      <c r="G550" s="17">
        <v>0.46</v>
      </c>
    </row>
    <row r="551" spans="1:7" x14ac:dyDescent="0.25">
      <c r="A551">
        <v>142372235</v>
      </c>
      <c r="B551">
        <v>30234</v>
      </c>
      <c r="C551" s="2">
        <v>100142372235</v>
      </c>
      <c r="D551">
        <v>2</v>
      </c>
      <c r="E551" s="1" t="s">
        <v>10</v>
      </c>
      <c r="F551" s="17">
        <v>0</v>
      </c>
      <c r="G551" s="17">
        <v>0.65</v>
      </c>
    </row>
    <row r="552" spans="1:7" x14ac:dyDescent="0.25">
      <c r="A552">
        <v>142377319</v>
      </c>
      <c r="B552">
        <v>30234</v>
      </c>
      <c r="C552" s="2">
        <v>100142377319</v>
      </c>
      <c r="D552">
        <v>2</v>
      </c>
      <c r="E552" s="1" t="s">
        <v>34</v>
      </c>
      <c r="F552" s="17">
        <v>0</v>
      </c>
      <c r="G552" s="17">
        <v>0</v>
      </c>
    </row>
    <row r="553" spans="1:7" x14ac:dyDescent="0.25">
      <c r="A553">
        <v>142385506</v>
      </c>
      <c r="B553">
        <v>30234</v>
      </c>
      <c r="C553" s="2">
        <v>100142385506</v>
      </c>
      <c r="D553">
        <v>2</v>
      </c>
      <c r="E553" s="1" t="s">
        <v>38</v>
      </c>
      <c r="F553" s="17">
        <v>0</v>
      </c>
      <c r="G553" s="17">
        <v>0</v>
      </c>
    </row>
    <row r="554" spans="1:7" x14ac:dyDescent="0.25">
      <c r="A554">
        <v>142385697</v>
      </c>
      <c r="B554">
        <v>30234</v>
      </c>
      <c r="C554" s="2">
        <v>100142385697</v>
      </c>
      <c r="D554">
        <v>2</v>
      </c>
      <c r="E554" s="1" t="s">
        <v>18</v>
      </c>
      <c r="F554" s="17">
        <v>0</v>
      </c>
      <c r="G554" s="17">
        <v>0.18</v>
      </c>
    </row>
    <row r="555" spans="1:7" x14ac:dyDescent="0.25">
      <c r="A555">
        <v>142386072</v>
      </c>
      <c r="B555">
        <v>30234</v>
      </c>
      <c r="C555" s="2">
        <v>100142386072</v>
      </c>
      <c r="D555">
        <v>2</v>
      </c>
      <c r="E555" s="1" t="s">
        <v>18</v>
      </c>
      <c r="F555" s="17">
        <v>0</v>
      </c>
      <c r="G555" s="17">
        <v>0.18</v>
      </c>
    </row>
    <row r="556" spans="1:7" x14ac:dyDescent="0.25">
      <c r="A556">
        <v>142387267</v>
      </c>
      <c r="B556">
        <v>30234</v>
      </c>
      <c r="C556" s="2">
        <v>100142387267</v>
      </c>
      <c r="D556">
        <v>2</v>
      </c>
      <c r="E556" s="1" t="s">
        <v>18</v>
      </c>
      <c r="F556" s="17">
        <v>0</v>
      </c>
      <c r="G556" s="17">
        <v>0</v>
      </c>
    </row>
    <row r="557" spans="1:7" x14ac:dyDescent="0.25">
      <c r="A557">
        <v>142387426</v>
      </c>
      <c r="B557">
        <v>30234</v>
      </c>
      <c r="C557" s="2">
        <v>100142387426</v>
      </c>
      <c r="D557">
        <v>2</v>
      </c>
      <c r="E557" s="1" t="s">
        <v>25</v>
      </c>
      <c r="F557" s="17">
        <v>0</v>
      </c>
      <c r="G557" s="17">
        <v>0</v>
      </c>
    </row>
    <row r="558" spans="1:7" x14ac:dyDescent="0.25">
      <c r="A558">
        <v>142388900</v>
      </c>
      <c r="B558">
        <v>30234</v>
      </c>
      <c r="C558" s="2">
        <v>100142388900</v>
      </c>
      <c r="D558">
        <v>2</v>
      </c>
      <c r="E558" s="1" t="s">
        <v>18</v>
      </c>
      <c r="F558" s="17">
        <v>0</v>
      </c>
      <c r="G558" s="17">
        <v>0.11</v>
      </c>
    </row>
    <row r="559" spans="1:7" x14ac:dyDescent="0.25">
      <c r="A559">
        <v>142389418</v>
      </c>
      <c r="B559">
        <v>30234</v>
      </c>
      <c r="C559" s="2">
        <v>100142389418</v>
      </c>
      <c r="D559">
        <v>1</v>
      </c>
      <c r="E559" s="1" t="s">
        <v>35</v>
      </c>
      <c r="F559" s="17">
        <v>0</v>
      </c>
      <c r="G559" s="17">
        <v>7.65</v>
      </c>
    </row>
    <row r="560" spans="1:7" x14ac:dyDescent="0.25">
      <c r="A560">
        <v>142392804</v>
      </c>
      <c r="B560">
        <v>30234</v>
      </c>
      <c r="C560" s="2">
        <v>100142392804</v>
      </c>
      <c r="D560">
        <v>2</v>
      </c>
      <c r="E560" s="1" t="s">
        <v>38</v>
      </c>
      <c r="F560" s="17">
        <v>0</v>
      </c>
      <c r="G560" s="17">
        <v>0</v>
      </c>
    </row>
    <row r="561" spans="1:7" x14ac:dyDescent="0.25">
      <c r="A561">
        <v>142415156</v>
      </c>
      <c r="B561">
        <v>30234</v>
      </c>
      <c r="C561" s="2">
        <v>100142415156</v>
      </c>
      <c r="D561">
        <v>2</v>
      </c>
      <c r="E561" s="1" t="s">
        <v>18</v>
      </c>
      <c r="F561" s="17">
        <v>0</v>
      </c>
      <c r="G561" s="17">
        <v>0.18</v>
      </c>
    </row>
    <row r="562" spans="1:7" x14ac:dyDescent="0.25">
      <c r="A562">
        <v>142422485</v>
      </c>
      <c r="B562">
        <v>30234</v>
      </c>
      <c r="C562" s="2">
        <v>100142422485</v>
      </c>
      <c r="D562">
        <v>2</v>
      </c>
      <c r="E562" s="1" t="s">
        <v>18</v>
      </c>
      <c r="F562" s="17">
        <v>0</v>
      </c>
      <c r="G562" s="17">
        <v>1.38</v>
      </c>
    </row>
    <row r="563" spans="1:7" x14ac:dyDescent="0.25">
      <c r="A563">
        <v>142426544</v>
      </c>
      <c r="B563">
        <v>30234</v>
      </c>
      <c r="C563" s="2">
        <v>100142426544</v>
      </c>
      <c r="D563">
        <v>2</v>
      </c>
      <c r="E563" s="1" t="s">
        <v>18</v>
      </c>
      <c r="F563" s="17">
        <v>0</v>
      </c>
      <c r="G563" s="17">
        <v>0</v>
      </c>
    </row>
    <row r="564" spans="1:7" x14ac:dyDescent="0.25">
      <c r="A564">
        <v>142433288</v>
      </c>
      <c r="B564">
        <v>30234</v>
      </c>
      <c r="C564" s="2">
        <v>100142433288</v>
      </c>
      <c r="D564">
        <v>2</v>
      </c>
      <c r="E564" s="1" t="s">
        <v>18</v>
      </c>
      <c r="F564" s="17">
        <v>0</v>
      </c>
      <c r="G564" s="17">
        <v>0</v>
      </c>
    </row>
    <row r="565" spans="1:7" x14ac:dyDescent="0.25">
      <c r="A565">
        <v>142434237</v>
      </c>
      <c r="B565">
        <v>30234</v>
      </c>
      <c r="C565" s="2">
        <v>100142434237</v>
      </c>
      <c r="D565">
        <v>2</v>
      </c>
      <c r="E565" s="1" t="s">
        <v>18</v>
      </c>
      <c r="F565" s="17">
        <v>0</v>
      </c>
      <c r="G565" s="17">
        <v>1.34</v>
      </c>
    </row>
    <row r="566" spans="1:7" x14ac:dyDescent="0.25">
      <c r="A566">
        <v>142436079</v>
      </c>
      <c r="B566">
        <v>30234</v>
      </c>
      <c r="C566" s="2">
        <v>100142436079</v>
      </c>
      <c r="D566">
        <v>2</v>
      </c>
      <c r="E566" s="1" t="s">
        <v>18</v>
      </c>
      <c r="F566" s="17">
        <v>0</v>
      </c>
      <c r="G566" s="17">
        <v>0</v>
      </c>
    </row>
    <row r="567" spans="1:7" x14ac:dyDescent="0.25">
      <c r="A567">
        <v>142439087</v>
      </c>
      <c r="B567">
        <v>30234</v>
      </c>
      <c r="C567" s="2">
        <v>100142439087</v>
      </c>
      <c r="D567">
        <v>2</v>
      </c>
      <c r="E567" s="1" t="s">
        <v>24</v>
      </c>
      <c r="F567" s="17">
        <v>0</v>
      </c>
      <c r="G567" s="17">
        <v>0</v>
      </c>
    </row>
    <row r="568" spans="1:7" x14ac:dyDescent="0.25">
      <c r="A568">
        <v>142439873</v>
      </c>
      <c r="B568">
        <v>30234</v>
      </c>
      <c r="C568" s="2">
        <v>100142439873</v>
      </c>
      <c r="D568">
        <v>2</v>
      </c>
      <c r="E568" s="1" t="s">
        <v>38</v>
      </c>
      <c r="F568" s="17">
        <v>-38.770000000000003</v>
      </c>
      <c r="G568" s="17">
        <v>0.27</v>
      </c>
    </row>
    <row r="569" spans="1:7" x14ac:dyDescent="0.25">
      <c r="A569">
        <v>142454325</v>
      </c>
      <c r="B569">
        <v>30234</v>
      </c>
      <c r="C569" s="2">
        <v>100142454325</v>
      </c>
      <c r="D569">
        <v>2</v>
      </c>
      <c r="E569" s="1" t="s">
        <v>10</v>
      </c>
      <c r="F569" s="17">
        <v>0</v>
      </c>
      <c r="G569" s="17">
        <v>0</v>
      </c>
    </row>
    <row r="570" spans="1:7" x14ac:dyDescent="0.25">
      <c r="A570">
        <v>142464214</v>
      </c>
      <c r="B570">
        <v>30234</v>
      </c>
      <c r="C570" s="2">
        <v>100142464214</v>
      </c>
      <c r="D570">
        <v>2</v>
      </c>
      <c r="E570" s="1" t="s">
        <v>18</v>
      </c>
      <c r="F570" s="17">
        <v>0</v>
      </c>
      <c r="G570" s="17">
        <v>0</v>
      </c>
    </row>
    <row r="571" spans="1:7" x14ac:dyDescent="0.25">
      <c r="A571">
        <v>142468161</v>
      </c>
      <c r="B571">
        <v>30234</v>
      </c>
      <c r="C571" s="2">
        <v>100142468161</v>
      </c>
      <c r="D571">
        <v>2</v>
      </c>
      <c r="E571" s="1" t="s">
        <v>34</v>
      </c>
      <c r="F571" s="17">
        <v>0</v>
      </c>
      <c r="G571" s="17">
        <v>0</v>
      </c>
    </row>
    <row r="572" spans="1:7" x14ac:dyDescent="0.25">
      <c r="A572">
        <v>142473420</v>
      </c>
      <c r="B572">
        <v>30234</v>
      </c>
      <c r="C572" s="2">
        <v>100142473420</v>
      </c>
      <c r="D572">
        <v>2</v>
      </c>
      <c r="E572" s="1" t="s">
        <v>18</v>
      </c>
      <c r="F572" s="17">
        <v>0</v>
      </c>
      <c r="G572" s="17">
        <v>0</v>
      </c>
    </row>
    <row r="573" spans="1:7" x14ac:dyDescent="0.25">
      <c r="A573">
        <v>142483306</v>
      </c>
      <c r="B573">
        <v>30234</v>
      </c>
      <c r="C573" s="2">
        <v>100142483306</v>
      </c>
      <c r="D573">
        <v>2</v>
      </c>
      <c r="E573" s="1" t="s">
        <v>29</v>
      </c>
      <c r="F573" s="17">
        <v>-300</v>
      </c>
      <c r="G573" s="17">
        <v>0</v>
      </c>
    </row>
    <row r="574" spans="1:7" x14ac:dyDescent="0.25">
      <c r="A574">
        <v>142484484</v>
      </c>
      <c r="B574">
        <v>30234</v>
      </c>
      <c r="C574" s="2">
        <v>100142484484</v>
      </c>
      <c r="D574">
        <v>2</v>
      </c>
      <c r="E574" s="1" t="s">
        <v>191</v>
      </c>
      <c r="F574" s="17">
        <v>0</v>
      </c>
      <c r="G574" s="17">
        <v>0</v>
      </c>
    </row>
    <row r="575" spans="1:7" x14ac:dyDescent="0.25">
      <c r="A575">
        <v>142490810</v>
      </c>
      <c r="B575">
        <v>30234</v>
      </c>
      <c r="C575" s="2">
        <v>100142490810</v>
      </c>
      <c r="D575">
        <v>2</v>
      </c>
      <c r="E575" s="1" t="s">
        <v>34</v>
      </c>
      <c r="F575" s="17">
        <v>0</v>
      </c>
      <c r="G575" s="17">
        <v>0</v>
      </c>
    </row>
    <row r="576" spans="1:7" x14ac:dyDescent="0.25">
      <c r="A576">
        <v>142492541</v>
      </c>
      <c r="B576">
        <v>30234</v>
      </c>
      <c r="C576" s="2">
        <v>100142492541</v>
      </c>
      <c r="D576">
        <v>2</v>
      </c>
      <c r="E576" s="1" t="s">
        <v>18</v>
      </c>
      <c r="F576" s="17">
        <v>0</v>
      </c>
      <c r="G576" s="17">
        <v>0</v>
      </c>
    </row>
    <row r="577" spans="1:7" x14ac:dyDescent="0.25">
      <c r="A577">
        <v>142509298</v>
      </c>
      <c r="B577">
        <v>30234</v>
      </c>
      <c r="C577" s="2">
        <v>100142509298</v>
      </c>
      <c r="D577">
        <v>2</v>
      </c>
      <c r="E577" s="1" t="s">
        <v>18</v>
      </c>
      <c r="F577" s="17">
        <v>-50</v>
      </c>
      <c r="G577" s="17">
        <v>0</v>
      </c>
    </row>
    <row r="578" spans="1:7" x14ac:dyDescent="0.25">
      <c r="A578">
        <v>142513959</v>
      </c>
      <c r="B578">
        <v>30234</v>
      </c>
      <c r="C578" s="2">
        <v>100142513959</v>
      </c>
      <c r="D578">
        <v>2</v>
      </c>
      <c r="E578" s="1" t="s">
        <v>18</v>
      </c>
      <c r="F578" s="17">
        <v>0</v>
      </c>
      <c r="G578" s="17">
        <v>0.27</v>
      </c>
    </row>
    <row r="579" spans="1:7" x14ac:dyDescent="0.25">
      <c r="A579">
        <v>142514080</v>
      </c>
      <c r="B579">
        <v>30234</v>
      </c>
      <c r="C579" s="2">
        <v>100142514080</v>
      </c>
      <c r="D579">
        <v>2</v>
      </c>
      <c r="E579" s="1" t="s">
        <v>18</v>
      </c>
      <c r="F579" s="17">
        <v>-41.46</v>
      </c>
      <c r="G579" s="17">
        <v>0.46</v>
      </c>
    </row>
    <row r="580" spans="1:7" x14ac:dyDescent="0.25">
      <c r="A580">
        <v>142514184</v>
      </c>
      <c r="B580">
        <v>30234</v>
      </c>
      <c r="C580" s="2">
        <v>100142514184</v>
      </c>
      <c r="D580">
        <v>2</v>
      </c>
      <c r="E580" s="1" t="s">
        <v>18</v>
      </c>
      <c r="F580" s="17">
        <v>-100</v>
      </c>
      <c r="G580" s="17">
        <v>5.04</v>
      </c>
    </row>
    <row r="581" spans="1:7" x14ac:dyDescent="0.25">
      <c r="A581">
        <v>142514272</v>
      </c>
      <c r="B581">
        <v>30234</v>
      </c>
      <c r="C581" s="2">
        <v>100142514272</v>
      </c>
      <c r="D581">
        <v>2</v>
      </c>
      <c r="E581" s="1" t="s">
        <v>18</v>
      </c>
      <c r="F581" s="17">
        <v>0</v>
      </c>
      <c r="G581" s="17">
        <v>0</v>
      </c>
    </row>
    <row r="582" spans="1:7" x14ac:dyDescent="0.25">
      <c r="A582">
        <v>142514622</v>
      </c>
      <c r="B582">
        <v>30234</v>
      </c>
      <c r="C582" s="2">
        <v>100142514622</v>
      </c>
      <c r="D582">
        <v>2</v>
      </c>
      <c r="E582" s="1" t="s">
        <v>18</v>
      </c>
      <c r="F582" s="17">
        <v>0</v>
      </c>
      <c r="G582" s="17">
        <v>0.46</v>
      </c>
    </row>
    <row r="583" spans="1:7" x14ac:dyDescent="0.25">
      <c r="A583">
        <v>142517043</v>
      </c>
      <c r="B583">
        <v>30234</v>
      </c>
      <c r="C583" s="2">
        <v>100142517043</v>
      </c>
      <c r="D583">
        <v>2</v>
      </c>
      <c r="E583" s="1" t="s">
        <v>18</v>
      </c>
      <c r="F583" s="17">
        <v>0</v>
      </c>
      <c r="G583" s="17">
        <v>0</v>
      </c>
    </row>
    <row r="584" spans="1:7" x14ac:dyDescent="0.25">
      <c r="A584">
        <v>142517267</v>
      </c>
      <c r="B584">
        <v>30234</v>
      </c>
      <c r="C584" s="2">
        <v>100142517267</v>
      </c>
      <c r="D584">
        <v>2</v>
      </c>
      <c r="E584" s="1" t="s">
        <v>18</v>
      </c>
      <c r="F584" s="17">
        <v>0</v>
      </c>
      <c r="G584" s="17">
        <v>0</v>
      </c>
    </row>
    <row r="585" spans="1:7" x14ac:dyDescent="0.25">
      <c r="A585">
        <v>142518057</v>
      </c>
      <c r="B585">
        <v>30234</v>
      </c>
      <c r="C585" s="2">
        <v>100142518057</v>
      </c>
      <c r="D585">
        <v>2</v>
      </c>
      <c r="E585" s="1" t="s">
        <v>10</v>
      </c>
      <c r="F585" s="17">
        <v>0</v>
      </c>
      <c r="G585" s="17">
        <v>0</v>
      </c>
    </row>
    <row r="586" spans="1:7" x14ac:dyDescent="0.25">
      <c r="A586">
        <v>142518213</v>
      </c>
      <c r="B586">
        <v>30234</v>
      </c>
      <c r="C586" s="2">
        <v>100142518213</v>
      </c>
      <c r="D586">
        <v>2</v>
      </c>
      <c r="E586" s="1" t="s">
        <v>191</v>
      </c>
      <c r="F586" s="17">
        <v>0</v>
      </c>
      <c r="G586" s="17">
        <v>0.92</v>
      </c>
    </row>
    <row r="587" spans="1:7" x14ac:dyDescent="0.25">
      <c r="A587">
        <v>142518371</v>
      </c>
      <c r="B587">
        <v>30234</v>
      </c>
      <c r="C587" s="2">
        <v>100142518371</v>
      </c>
      <c r="D587">
        <v>2</v>
      </c>
      <c r="E587" s="1" t="s">
        <v>36</v>
      </c>
      <c r="F587" s="17">
        <v>0</v>
      </c>
      <c r="G587" s="17">
        <v>0</v>
      </c>
    </row>
    <row r="588" spans="1:7" x14ac:dyDescent="0.25">
      <c r="A588">
        <v>142520918</v>
      </c>
      <c r="B588">
        <v>30234</v>
      </c>
      <c r="C588" s="2">
        <v>100142520918</v>
      </c>
      <c r="D588">
        <v>2</v>
      </c>
      <c r="E588" s="1" t="s">
        <v>18</v>
      </c>
      <c r="F588" s="17">
        <v>0</v>
      </c>
      <c r="G588" s="17">
        <v>0.27</v>
      </c>
    </row>
    <row r="589" spans="1:7" x14ac:dyDescent="0.25">
      <c r="A589">
        <v>142521553</v>
      </c>
      <c r="B589">
        <v>30234</v>
      </c>
      <c r="C589" s="2">
        <v>100142521553</v>
      </c>
      <c r="D589">
        <v>2</v>
      </c>
      <c r="E589" s="1" t="s">
        <v>18</v>
      </c>
      <c r="F589" s="17">
        <v>0</v>
      </c>
      <c r="G589" s="17">
        <v>0</v>
      </c>
    </row>
    <row r="590" spans="1:7" x14ac:dyDescent="0.25">
      <c r="A590">
        <v>142522944</v>
      </c>
      <c r="B590">
        <v>30234</v>
      </c>
      <c r="C590" s="2">
        <v>100142522944</v>
      </c>
      <c r="D590">
        <v>2</v>
      </c>
      <c r="E590" s="1" t="s">
        <v>18</v>
      </c>
      <c r="F590" s="17">
        <v>0</v>
      </c>
      <c r="G590" s="17">
        <v>0</v>
      </c>
    </row>
    <row r="591" spans="1:7" x14ac:dyDescent="0.25">
      <c r="A591">
        <v>142523249</v>
      </c>
      <c r="B591">
        <v>30234</v>
      </c>
      <c r="C591" s="2">
        <v>100142523249</v>
      </c>
      <c r="D591">
        <v>2</v>
      </c>
      <c r="E591" s="1" t="s">
        <v>18</v>
      </c>
      <c r="F591" s="17">
        <v>0</v>
      </c>
      <c r="G591" s="17">
        <v>1.22</v>
      </c>
    </row>
    <row r="592" spans="1:7" x14ac:dyDescent="0.25">
      <c r="A592">
        <v>142568750</v>
      </c>
      <c r="B592">
        <v>30234</v>
      </c>
      <c r="C592" s="2">
        <v>100142568750</v>
      </c>
      <c r="D592">
        <v>2</v>
      </c>
      <c r="E592" s="1" t="s">
        <v>38</v>
      </c>
      <c r="F592" s="17">
        <v>0</v>
      </c>
      <c r="G592" s="17">
        <v>0</v>
      </c>
    </row>
    <row r="593" spans="1:7" x14ac:dyDescent="0.25">
      <c r="A593">
        <v>142571277</v>
      </c>
      <c r="B593">
        <v>30234</v>
      </c>
      <c r="C593" s="2">
        <v>100142571277</v>
      </c>
      <c r="D593">
        <v>2</v>
      </c>
      <c r="E593" s="1" t="s">
        <v>184</v>
      </c>
      <c r="F593" s="17">
        <v>0</v>
      </c>
      <c r="G593" s="17">
        <v>0</v>
      </c>
    </row>
    <row r="594" spans="1:7" x14ac:dyDescent="0.25">
      <c r="A594">
        <v>142572233</v>
      </c>
      <c r="B594">
        <v>30234</v>
      </c>
      <c r="C594" s="2">
        <v>100142572233</v>
      </c>
      <c r="D594">
        <v>2</v>
      </c>
      <c r="E594" s="1" t="s">
        <v>194</v>
      </c>
      <c r="F594" s="17">
        <v>0</v>
      </c>
      <c r="G594" s="17">
        <v>0</v>
      </c>
    </row>
    <row r="595" spans="1:7" x14ac:dyDescent="0.25">
      <c r="A595">
        <v>142578036</v>
      </c>
      <c r="B595">
        <v>30234</v>
      </c>
      <c r="C595" s="2">
        <v>100142578036</v>
      </c>
      <c r="D595">
        <v>2</v>
      </c>
      <c r="E595" s="1" t="s">
        <v>34</v>
      </c>
      <c r="F595" s="17">
        <v>0</v>
      </c>
      <c r="G595" s="17">
        <v>0.38</v>
      </c>
    </row>
    <row r="596" spans="1:7" x14ac:dyDescent="0.25">
      <c r="A596">
        <v>142581677</v>
      </c>
      <c r="B596">
        <v>30234</v>
      </c>
      <c r="C596" s="2">
        <v>100142581677</v>
      </c>
      <c r="D596">
        <v>2</v>
      </c>
      <c r="E596" s="1" t="s">
        <v>195</v>
      </c>
      <c r="F596" s="17">
        <v>-145.77000000000001</v>
      </c>
      <c r="G596" s="17">
        <v>0.99</v>
      </c>
    </row>
    <row r="597" spans="1:7" x14ac:dyDescent="0.25">
      <c r="A597">
        <v>142584216</v>
      </c>
      <c r="B597">
        <v>30234</v>
      </c>
      <c r="C597" s="2">
        <v>100142584216</v>
      </c>
      <c r="D597">
        <v>2</v>
      </c>
      <c r="E597" s="1" t="s">
        <v>191</v>
      </c>
      <c r="F597" s="17">
        <v>0</v>
      </c>
      <c r="G597" s="17">
        <v>0.15</v>
      </c>
    </row>
    <row r="598" spans="1:7" x14ac:dyDescent="0.25">
      <c r="A598">
        <v>142585346</v>
      </c>
      <c r="B598">
        <v>30234</v>
      </c>
      <c r="C598" s="2">
        <v>100142585346</v>
      </c>
      <c r="D598">
        <v>2</v>
      </c>
      <c r="E598" s="1" t="s">
        <v>34</v>
      </c>
      <c r="F598" s="17">
        <v>-50</v>
      </c>
      <c r="G598" s="17">
        <v>0</v>
      </c>
    </row>
    <row r="599" spans="1:7" x14ac:dyDescent="0.25">
      <c r="A599">
        <v>142597832</v>
      </c>
      <c r="B599">
        <v>30234</v>
      </c>
      <c r="C599" s="2">
        <v>100142597832</v>
      </c>
      <c r="D599">
        <v>2</v>
      </c>
      <c r="E599" s="1" t="s">
        <v>38</v>
      </c>
      <c r="F599" s="17">
        <v>0</v>
      </c>
      <c r="G599" s="17">
        <v>0</v>
      </c>
    </row>
    <row r="600" spans="1:7" x14ac:dyDescent="0.25">
      <c r="A600">
        <v>142599109</v>
      </c>
      <c r="B600">
        <v>30234</v>
      </c>
      <c r="C600" s="2">
        <v>100142599109</v>
      </c>
      <c r="D600">
        <v>2</v>
      </c>
      <c r="E600" s="1" t="s">
        <v>34</v>
      </c>
      <c r="F600" s="17">
        <v>-29</v>
      </c>
      <c r="G600" s="17">
        <v>0</v>
      </c>
    </row>
    <row r="601" spans="1:7" x14ac:dyDescent="0.25">
      <c r="A601">
        <v>142601021</v>
      </c>
      <c r="B601">
        <v>30234</v>
      </c>
      <c r="C601" s="2">
        <v>100142601021</v>
      </c>
      <c r="D601">
        <v>2</v>
      </c>
      <c r="E601" s="1" t="s">
        <v>38</v>
      </c>
      <c r="F601" s="17">
        <v>0</v>
      </c>
      <c r="G601" s="17">
        <v>0</v>
      </c>
    </row>
    <row r="602" spans="1:7" x14ac:dyDescent="0.25">
      <c r="A602">
        <v>142606361</v>
      </c>
      <c r="B602">
        <v>30234</v>
      </c>
      <c r="C602" s="2">
        <v>100142606361</v>
      </c>
      <c r="D602">
        <v>2</v>
      </c>
      <c r="E602" s="1" t="s">
        <v>184</v>
      </c>
      <c r="F602" s="17">
        <v>0</v>
      </c>
      <c r="G602" s="17">
        <v>0</v>
      </c>
    </row>
    <row r="603" spans="1:7" x14ac:dyDescent="0.25">
      <c r="A603">
        <v>142606916</v>
      </c>
      <c r="B603">
        <v>30234</v>
      </c>
      <c r="C603" s="2">
        <v>100142606916</v>
      </c>
      <c r="D603">
        <v>2</v>
      </c>
      <c r="E603" s="1" t="s">
        <v>34</v>
      </c>
      <c r="F603" s="17">
        <v>0</v>
      </c>
      <c r="G603" s="17">
        <v>0.11</v>
      </c>
    </row>
    <row r="604" spans="1:7" x14ac:dyDescent="0.25">
      <c r="A604">
        <v>142610768</v>
      </c>
      <c r="B604">
        <v>30234</v>
      </c>
      <c r="C604" s="2">
        <v>100142610768</v>
      </c>
      <c r="D604">
        <v>2</v>
      </c>
      <c r="E604" s="1" t="s">
        <v>36</v>
      </c>
      <c r="F604" s="17">
        <v>-50</v>
      </c>
      <c r="G604" s="17">
        <v>0</v>
      </c>
    </row>
    <row r="605" spans="1:7" x14ac:dyDescent="0.25">
      <c r="A605">
        <v>142623417</v>
      </c>
      <c r="B605">
        <v>30234</v>
      </c>
      <c r="C605" s="2">
        <v>100142623417</v>
      </c>
      <c r="D605">
        <v>2</v>
      </c>
      <c r="E605" s="1" t="s">
        <v>34</v>
      </c>
      <c r="F605" s="17">
        <v>0</v>
      </c>
      <c r="G605" s="17">
        <v>0.11</v>
      </c>
    </row>
    <row r="606" spans="1:7" x14ac:dyDescent="0.25">
      <c r="A606">
        <v>142626469</v>
      </c>
      <c r="B606">
        <v>30234</v>
      </c>
      <c r="C606" s="2">
        <v>100142626469</v>
      </c>
      <c r="D606">
        <v>2</v>
      </c>
      <c r="E606" s="1" t="s">
        <v>34</v>
      </c>
      <c r="F606" s="17">
        <v>-24.76</v>
      </c>
      <c r="G606" s="17">
        <v>1.76</v>
      </c>
    </row>
    <row r="607" spans="1:7" x14ac:dyDescent="0.25">
      <c r="A607">
        <v>142629979</v>
      </c>
      <c r="B607">
        <v>30234</v>
      </c>
      <c r="C607" s="2">
        <v>100142629979</v>
      </c>
      <c r="D607">
        <v>2</v>
      </c>
      <c r="E607" s="1" t="s">
        <v>34</v>
      </c>
      <c r="F607" s="17">
        <v>0</v>
      </c>
      <c r="G607" s="17">
        <v>0</v>
      </c>
    </row>
    <row r="608" spans="1:7" x14ac:dyDescent="0.25">
      <c r="A608">
        <v>142632424</v>
      </c>
      <c r="B608">
        <v>30234</v>
      </c>
      <c r="C608" s="2">
        <v>100142632424</v>
      </c>
      <c r="D608">
        <v>2</v>
      </c>
      <c r="E608" s="1" t="s">
        <v>10</v>
      </c>
      <c r="F608" s="17">
        <v>-58.61</v>
      </c>
      <c r="G608" s="17">
        <v>0.61</v>
      </c>
    </row>
    <row r="609" spans="1:7" x14ac:dyDescent="0.25">
      <c r="A609">
        <v>142633526</v>
      </c>
      <c r="B609">
        <v>30234</v>
      </c>
      <c r="C609" s="2">
        <v>100142633526</v>
      </c>
      <c r="D609">
        <v>2</v>
      </c>
      <c r="E609" s="1" t="s">
        <v>38</v>
      </c>
      <c r="F609" s="17">
        <v>0</v>
      </c>
      <c r="G609" s="17">
        <v>0</v>
      </c>
    </row>
    <row r="610" spans="1:7" x14ac:dyDescent="0.25">
      <c r="A610">
        <v>142642143</v>
      </c>
      <c r="B610">
        <v>30234</v>
      </c>
      <c r="C610" s="2">
        <v>100142642143</v>
      </c>
      <c r="D610">
        <v>2</v>
      </c>
      <c r="E610" s="1" t="s">
        <v>30</v>
      </c>
      <c r="F610" s="17">
        <v>0</v>
      </c>
      <c r="G610" s="17">
        <v>0</v>
      </c>
    </row>
    <row r="611" spans="1:7" x14ac:dyDescent="0.25">
      <c r="A611">
        <v>142642350</v>
      </c>
      <c r="B611">
        <v>30234</v>
      </c>
      <c r="C611" s="2">
        <v>100142642350</v>
      </c>
      <c r="D611">
        <v>2</v>
      </c>
      <c r="E611" s="1" t="s">
        <v>30</v>
      </c>
      <c r="F611" s="17">
        <v>-50</v>
      </c>
      <c r="G611" s="17">
        <v>0.92</v>
      </c>
    </row>
    <row r="612" spans="1:7" x14ac:dyDescent="0.25">
      <c r="A612">
        <v>142649192</v>
      </c>
      <c r="B612">
        <v>30234</v>
      </c>
      <c r="C612" s="2">
        <v>100142649192</v>
      </c>
      <c r="D612">
        <v>2</v>
      </c>
      <c r="E612" s="1" t="s">
        <v>34</v>
      </c>
      <c r="F612" s="17">
        <v>0</v>
      </c>
      <c r="G612" s="17">
        <v>0</v>
      </c>
    </row>
    <row r="613" spans="1:7" x14ac:dyDescent="0.25">
      <c r="A613">
        <v>142655819</v>
      </c>
      <c r="B613">
        <v>30234</v>
      </c>
      <c r="C613" s="2">
        <v>100142655819</v>
      </c>
      <c r="D613">
        <v>2</v>
      </c>
      <c r="E613" s="1" t="s">
        <v>34</v>
      </c>
      <c r="F613" s="17">
        <v>0</v>
      </c>
      <c r="G613" s="17">
        <v>0.11</v>
      </c>
    </row>
    <row r="614" spans="1:7" x14ac:dyDescent="0.25">
      <c r="A614">
        <v>142670284</v>
      </c>
      <c r="B614">
        <v>30234</v>
      </c>
      <c r="C614" s="2">
        <v>100142670284</v>
      </c>
      <c r="D614">
        <v>2</v>
      </c>
      <c r="E614" s="1" t="s">
        <v>34</v>
      </c>
      <c r="F614" s="17">
        <v>0</v>
      </c>
      <c r="G614" s="17">
        <v>0</v>
      </c>
    </row>
    <row r="615" spans="1:7" x14ac:dyDescent="0.25">
      <c r="A615">
        <v>142683868</v>
      </c>
      <c r="B615">
        <v>30234</v>
      </c>
      <c r="C615" s="2">
        <v>100142683868</v>
      </c>
      <c r="D615">
        <v>2</v>
      </c>
      <c r="E615" s="1" t="s">
        <v>34</v>
      </c>
      <c r="F615" s="17">
        <v>0</v>
      </c>
      <c r="G615" s="17">
        <v>0</v>
      </c>
    </row>
    <row r="616" spans="1:7" x14ac:dyDescent="0.25">
      <c r="A616">
        <v>142689409</v>
      </c>
      <c r="B616">
        <v>30234</v>
      </c>
      <c r="C616" s="2">
        <v>100142689409</v>
      </c>
      <c r="D616">
        <v>2</v>
      </c>
      <c r="E616" s="1" t="s">
        <v>36</v>
      </c>
      <c r="F616" s="17">
        <v>0</v>
      </c>
      <c r="G616" s="17">
        <v>0</v>
      </c>
    </row>
    <row r="617" spans="1:7" x14ac:dyDescent="0.25">
      <c r="A617">
        <v>142695136</v>
      </c>
      <c r="B617">
        <v>30234</v>
      </c>
      <c r="C617" s="2">
        <v>100142695136</v>
      </c>
      <c r="D617">
        <v>2</v>
      </c>
      <c r="E617" s="1" t="s">
        <v>34</v>
      </c>
      <c r="F617" s="17">
        <v>0</v>
      </c>
      <c r="G617" s="17">
        <v>0</v>
      </c>
    </row>
    <row r="618" spans="1:7" x14ac:dyDescent="0.25">
      <c r="A618">
        <v>142699492</v>
      </c>
      <c r="B618">
        <v>30234</v>
      </c>
      <c r="C618" s="2">
        <v>100142699492</v>
      </c>
      <c r="D618">
        <v>2</v>
      </c>
      <c r="E618" s="1" t="s">
        <v>34</v>
      </c>
      <c r="F618" s="17">
        <v>0</v>
      </c>
      <c r="G618" s="17">
        <v>0.17</v>
      </c>
    </row>
    <row r="619" spans="1:7" x14ac:dyDescent="0.25">
      <c r="A619">
        <v>142702600</v>
      </c>
      <c r="B619">
        <v>30234</v>
      </c>
      <c r="C619" s="2">
        <v>100142702600</v>
      </c>
      <c r="D619">
        <v>2</v>
      </c>
      <c r="E619" s="1" t="s">
        <v>34</v>
      </c>
      <c r="F619" s="17">
        <v>0</v>
      </c>
      <c r="G619" s="17">
        <v>0</v>
      </c>
    </row>
    <row r="620" spans="1:7" x14ac:dyDescent="0.25">
      <c r="A620">
        <v>142705512</v>
      </c>
      <c r="B620">
        <v>30234</v>
      </c>
      <c r="C620" s="2">
        <v>100142705512</v>
      </c>
      <c r="D620">
        <v>2</v>
      </c>
      <c r="E620" s="1" t="s">
        <v>38</v>
      </c>
      <c r="F620" s="17">
        <v>0</v>
      </c>
      <c r="G620" s="17">
        <v>0</v>
      </c>
    </row>
    <row r="621" spans="1:7" x14ac:dyDescent="0.25">
      <c r="A621">
        <v>142706790</v>
      </c>
      <c r="B621">
        <v>30234</v>
      </c>
      <c r="C621" s="2">
        <v>100142706790</v>
      </c>
      <c r="D621">
        <v>2</v>
      </c>
      <c r="E621" s="1" t="s">
        <v>184</v>
      </c>
      <c r="F621" s="17">
        <v>0</v>
      </c>
      <c r="G621" s="17">
        <v>0</v>
      </c>
    </row>
    <row r="622" spans="1:7" x14ac:dyDescent="0.25">
      <c r="A622">
        <v>142707019</v>
      </c>
      <c r="B622">
        <v>30234</v>
      </c>
      <c r="C622" s="2">
        <v>100142707019</v>
      </c>
      <c r="D622">
        <v>2</v>
      </c>
      <c r="E622" s="1" t="s">
        <v>191</v>
      </c>
      <c r="F622" s="17">
        <v>0</v>
      </c>
      <c r="G622" s="17">
        <v>0.46</v>
      </c>
    </row>
    <row r="623" spans="1:7" x14ac:dyDescent="0.25">
      <c r="A623">
        <v>142707338</v>
      </c>
      <c r="B623">
        <v>30234</v>
      </c>
      <c r="C623" s="2">
        <v>100142707338</v>
      </c>
      <c r="D623">
        <v>2</v>
      </c>
      <c r="E623" s="1" t="s">
        <v>38</v>
      </c>
      <c r="F623" s="17">
        <v>0</v>
      </c>
      <c r="G623" s="17">
        <v>0</v>
      </c>
    </row>
    <row r="624" spans="1:7" x14ac:dyDescent="0.25">
      <c r="A624">
        <v>142711003</v>
      </c>
      <c r="B624">
        <v>30234</v>
      </c>
      <c r="C624" s="2">
        <v>100142711003</v>
      </c>
      <c r="D624">
        <v>2</v>
      </c>
      <c r="E624" s="1" t="s">
        <v>34</v>
      </c>
      <c r="F624" s="17">
        <v>0</v>
      </c>
      <c r="G624" s="17">
        <v>0</v>
      </c>
    </row>
    <row r="625" spans="1:7" x14ac:dyDescent="0.25">
      <c r="A625">
        <v>142712639</v>
      </c>
      <c r="B625">
        <v>30234</v>
      </c>
      <c r="C625" s="2">
        <v>100142712639</v>
      </c>
      <c r="D625">
        <v>2</v>
      </c>
      <c r="E625" s="1" t="s">
        <v>34</v>
      </c>
      <c r="F625" s="17">
        <v>0</v>
      </c>
      <c r="G625" s="17">
        <v>0.46</v>
      </c>
    </row>
    <row r="626" spans="1:7" x14ac:dyDescent="0.25">
      <c r="A626">
        <v>142722878</v>
      </c>
      <c r="B626">
        <v>30234</v>
      </c>
      <c r="C626" s="2">
        <v>100142722878</v>
      </c>
      <c r="D626">
        <v>2</v>
      </c>
      <c r="E626" s="1" t="s">
        <v>191</v>
      </c>
      <c r="F626" s="17">
        <v>0</v>
      </c>
      <c r="G626" s="17">
        <v>0</v>
      </c>
    </row>
    <row r="627" spans="1:7" x14ac:dyDescent="0.25">
      <c r="A627">
        <v>142725300</v>
      </c>
      <c r="B627">
        <v>30234</v>
      </c>
      <c r="C627" s="2">
        <v>100142725300</v>
      </c>
      <c r="D627">
        <v>2</v>
      </c>
      <c r="E627" s="1" t="s">
        <v>38</v>
      </c>
      <c r="F627" s="17">
        <v>0</v>
      </c>
      <c r="G627" s="17">
        <v>0</v>
      </c>
    </row>
    <row r="628" spans="1:7" x14ac:dyDescent="0.25">
      <c r="A628">
        <v>142726009</v>
      </c>
      <c r="B628">
        <v>30234</v>
      </c>
      <c r="C628" s="2">
        <v>100142726009</v>
      </c>
      <c r="D628">
        <v>2</v>
      </c>
      <c r="E628" s="1" t="s">
        <v>38</v>
      </c>
      <c r="F628" s="17">
        <v>0</v>
      </c>
      <c r="G628" s="17">
        <v>0.27</v>
      </c>
    </row>
    <row r="629" spans="1:7" x14ac:dyDescent="0.25">
      <c r="A629">
        <v>142726167</v>
      </c>
      <c r="B629">
        <v>30234</v>
      </c>
      <c r="C629" s="2">
        <v>100142726167</v>
      </c>
      <c r="D629">
        <v>2</v>
      </c>
      <c r="E629" s="1" t="s">
        <v>34</v>
      </c>
      <c r="F629" s="17">
        <v>0</v>
      </c>
      <c r="G629" s="17">
        <v>0.13</v>
      </c>
    </row>
    <row r="630" spans="1:7" x14ac:dyDescent="0.25">
      <c r="A630">
        <v>142727646</v>
      </c>
      <c r="B630">
        <v>30234</v>
      </c>
      <c r="C630" s="2">
        <v>100142727646</v>
      </c>
      <c r="D630">
        <v>2</v>
      </c>
      <c r="E630" s="1" t="s">
        <v>34</v>
      </c>
      <c r="F630" s="17">
        <v>0</v>
      </c>
      <c r="G630" s="17">
        <v>0</v>
      </c>
    </row>
    <row r="631" spans="1:7" x14ac:dyDescent="0.25">
      <c r="A631">
        <v>142731088</v>
      </c>
      <c r="B631">
        <v>30234</v>
      </c>
      <c r="C631" s="2">
        <v>100142731088</v>
      </c>
      <c r="D631">
        <v>2</v>
      </c>
      <c r="E631" s="1" t="s">
        <v>24</v>
      </c>
      <c r="F631" s="17">
        <v>0</v>
      </c>
      <c r="G631" s="17">
        <v>0</v>
      </c>
    </row>
    <row r="632" spans="1:7" x14ac:dyDescent="0.25">
      <c r="A632">
        <v>142734512</v>
      </c>
      <c r="B632">
        <v>30234</v>
      </c>
      <c r="C632" s="2">
        <v>100142734512</v>
      </c>
      <c r="D632">
        <v>2</v>
      </c>
      <c r="E632" s="1" t="s">
        <v>34</v>
      </c>
      <c r="F632" s="17">
        <v>0</v>
      </c>
      <c r="G632" s="17">
        <v>0</v>
      </c>
    </row>
    <row r="633" spans="1:7" x14ac:dyDescent="0.25">
      <c r="A633">
        <v>142736707</v>
      </c>
      <c r="B633">
        <v>30234</v>
      </c>
      <c r="C633" s="2">
        <v>100142736707</v>
      </c>
      <c r="D633">
        <v>2</v>
      </c>
      <c r="E633" s="1" t="s">
        <v>34</v>
      </c>
      <c r="F633" s="17">
        <v>0</v>
      </c>
      <c r="G633" s="17">
        <v>0</v>
      </c>
    </row>
    <row r="634" spans="1:7" x14ac:dyDescent="0.25">
      <c r="A634">
        <v>142785451</v>
      </c>
      <c r="B634">
        <v>30234</v>
      </c>
      <c r="C634" s="2">
        <v>100142785451</v>
      </c>
      <c r="D634">
        <v>2</v>
      </c>
      <c r="E634" s="1" t="s">
        <v>38</v>
      </c>
      <c r="F634" s="17">
        <v>0</v>
      </c>
      <c r="G634" s="17">
        <v>0.27</v>
      </c>
    </row>
    <row r="635" spans="1:7" x14ac:dyDescent="0.25">
      <c r="A635">
        <v>142793675</v>
      </c>
      <c r="B635">
        <v>30234</v>
      </c>
      <c r="C635" s="2">
        <v>100142793675</v>
      </c>
      <c r="D635">
        <v>2</v>
      </c>
      <c r="E635" s="1" t="s">
        <v>38</v>
      </c>
      <c r="F635" s="17">
        <v>0</v>
      </c>
      <c r="G635" s="17">
        <v>0</v>
      </c>
    </row>
    <row r="636" spans="1:7" x14ac:dyDescent="0.25">
      <c r="A636">
        <v>142800148</v>
      </c>
      <c r="B636">
        <v>30234</v>
      </c>
      <c r="C636" s="2">
        <v>100142800148</v>
      </c>
      <c r="D636">
        <v>2</v>
      </c>
      <c r="E636" s="1" t="s">
        <v>38</v>
      </c>
      <c r="F636" s="17">
        <v>-35</v>
      </c>
      <c r="G636" s="17">
        <v>0</v>
      </c>
    </row>
    <row r="637" spans="1:7" x14ac:dyDescent="0.25">
      <c r="A637">
        <v>142802345</v>
      </c>
      <c r="B637">
        <v>30234</v>
      </c>
      <c r="C637" s="2">
        <v>100142802345</v>
      </c>
      <c r="D637">
        <v>2</v>
      </c>
      <c r="E637" s="1" t="s">
        <v>191</v>
      </c>
      <c r="F637" s="17">
        <v>0</v>
      </c>
      <c r="G637" s="17">
        <v>0</v>
      </c>
    </row>
    <row r="638" spans="1:7" x14ac:dyDescent="0.25">
      <c r="A638">
        <v>142804802</v>
      </c>
      <c r="B638">
        <v>30234</v>
      </c>
      <c r="C638" s="2">
        <v>100142804802</v>
      </c>
      <c r="D638">
        <v>2</v>
      </c>
      <c r="E638" s="1" t="s">
        <v>10</v>
      </c>
      <c r="F638" s="17">
        <v>0</v>
      </c>
      <c r="G638" s="17">
        <v>0</v>
      </c>
    </row>
    <row r="639" spans="1:7" x14ac:dyDescent="0.25">
      <c r="A639">
        <v>142806794</v>
      </c>
      <c r="B639">
        <v>30234</v>
      </c>
      <c r="C639" s="2">
        <v>100142806794</v>
      </c>
      <c r="D639">
        <v>2</v>
      </c>
      <c r="E639" s="1" t="s">
        <v>38</v>
      </c>
      <c r="F639" s="17">
        <v>0</v>
      </c>
      <c r="G639" s="17">
        <v>0</v>
      </c>
    </row>
    <row r="640" spans="1:7" x14ac:dyDescent="0.25">
      <c r="A640">
        <v>142811782</v>
      </c>
      <c r="B640">
        <v>30234</v>
      </c>
      <c r="C640" s="2">
        <v>100142811782</v>
      </c>
      <c r="D640">
        <v>2</v>
      </c>
      <c r="E640" s="1" t="s">
        <v>188</v>
      </c>
      <c r="F640" s="17">
        <v>-120.61</v>
      </c>
      <c r="G640" s="17">
        <v>1.1100000000000001</v>
      </c>
    </row>
    <row r="641" spans="1:7" x14ac:dyDescent="0.25">
      <c r="A641">
        <v>142813426</v>
      </c>
      <c r="B641">
        <v>30234</v>
      </c>
      <c r="C641" s="2">
        <v>100142813426</v>
      </c>
      <c r="D641">
        <v>2</v>
      </c>
      <c r="E641" s="1" t="s">
        <v>10</v>
      </c>
      <c r="F641" s="17">
        <v>0</v>
      </c>
      <c r="G641" s="17">
        <v>0</v>
      </c>
    </row>
    <row r="642" spans="1:7" x14ac:dyDescent="0.25">
      <c r="A642">
        <v>142813745</v>
      </c>
      <c r="B642">
        <v>30234</v>
      </c>
      <c r="C642" s="2">
        <v>100142813745</v>
      </c>
      <c r="D642">
        <v>2</v>
      </c>
      <c r="E642" s="1" t="s">
        <v>38</v>
      </c>
      <c r="F642" s="17">
        <v>0</v>
      </c>
      <c r="G642" s="17">
        <v>0</v>
      </c>
    </row>
    <row r="643" spans="1:7" x14ac:dyDescent="0.25">
      <c r="A643">
        <v>142820004</v>
      </c>
      <c r="B643">
        <v>30234</v>
      </c>
      <c r="C643" s="2">
        <v>100142820004</v>
      </c>
      <c r="D643">
        <v>2</v>
      </c>
      <c r="E643" s="1" t="s">
        <v>38</v>
      </c>
      <c r="F643" s="17">
        <v>0</v>
      </c>
      <c r="G643" s="17">
        <v>0</v>
      </c>
    </row>
    <row r="644" spans="1:7" x14ac:dyDescent="0.25">
      <c r="A644">
        <v>142831069</v>
      </c>
      <c r="B644">
        <v>30234</v>
      </c>
      <c r="C644" s="2">
        <v>100142831069</v>
      </c>
      <c r="D644">
        <v>2</v>
      </c>
      <c r="E644" s="1" t="s">
        <v>191</v>
      </c>
      <c r="F644" s="17">
        <v>0</v>
      </c>
      <c r="G644" s="17">
        <v>0.46</v>
      </c>
    </row>
    <row r="645" spans="1:7" x14ac:dyDescent="0.25">
      <c r="A645">
        <v>142836422</v>
      </c>
      <c r="B645">
        <v>30234</v>
      </c>
      <c r="C645" s="2">
        <v>100142836422</v>
      </c>
      <c r="D645">
        <v>2</v>
      </c>
      <c r="E645" s="1" t="s">
        <v>10</v>
      </c>
      <c r="F645" s="17">
        <v>0</v>
      </c>
      <c r="G645" s="17">
        <v>0</v>
      </c>
    </row>
    <row r="646" spans="1:7" x14ac:dyDescent="0.25">
      <c r="A646">
        <v>142841951</v>
      </c>
      <c r="B646">
        <v>30234</v>
      </c>
      <c r="C646" s="2">
        <v>100142841951</v>
      </c>
      <c r="D646">
        <v>2</v>
      </c>
      <c r="E646" s="1" t="s">
        <v>36</v>
      </c>
      <c r="F646" s="17">
        <v>0</v>
      </c>
      <c r="G646" s="17">
        <v>0</v>
      </c>
    </row>
    <row r="647" spans="1:7" x14ac:dyDescent="0.25">
      <c r="A647">
        <v>142847619</v>
      </c>
      <c r="B647">
        <v>30234</v>
      </c>
      <c r="C647" s="2">
        <v>100142847619</v>
      </c>
      <c r="D647">
        <v>2</v>
      </c>
      <c r="E647" s="1" t="s">
        <v>38</v>
      </c>
      <c r="F647" s="17">
        <v>0</v>
      </c>
      <c r="G647" s="17">
        <v>0</v>
      </c>
    </row>
    <row r="648" spans="1:7" x14ac:dyDescent="0.25">
      <c r="A648">
        <v>142862820</v>
      </c>
      <c r="B648">
        <v>30234</v>
      </c>
      <c r="C648" s="2">
        <v>100142862820</v>
      </c>
      <c r="D648">
        <v>2</v>
      </c>
      <c r="E648" s="1" t="s">
        <v>196</v>
      </c>
      <c r="F648" s="17">
        <v>-3.77</v>
      </c>
      <c r="G648" s="17">
        <v>0.27</v>
      </c>
    </row>
    <row r="649" spans="1:7" x14ac:dyDescent="0.25">
      <c r="A649">
        <v>142874303</v>
      </c>
      <c r="B649">
        <v>30234</v>
      </c>
      <c r="C649" s="2">
        <v>100142874303</v>
      </c>
      <c r="D649">
        <v>2</v>
      </c>
      <c r="E649" s="1" t="s">
        <v>38</v>
      </c>
      <c r="F649" s="17">
        <v>0</v>
      </c>
      <c r="G649" s="17">
        <v>0</v>
      </c>
    </row>
    <row r="650" spans="1:7" x14ac:dyDescent="0.25">
      <c r="A650">
        <v>142875112</v>
      </c>
      <c r="B650">
        <v>30234</v>
      </c>
      <c r="C650" s="2">
        <v>100142875112</v>
      </c>
      <c r="D650">
        <v>2</v>
      </c>
      <c r="E650" s="1" t="s">
        <v>38</v>
      </c>
      <c r="F650" s="17">
        <v>0</v>
      </c>
      <c r="G650" s="17">
        <v>0.11</v>
      </c>
    </row>
    <row r="651" spans="1:7" x14ac:dyDescent="0.25">
      <c r="A651">
        <v>142882729</v>
      </c>
      <c r="B651">
        <v>30234</v>
      </c>
      <c r="C651" s="2">
        <v>100142882729</v>
      </c>
      <c r="D651">
        <v>2</v>
      </c>
      <c r="E651" s="1" t="s">
        <v>38</v>
      </c>
      <c r="F651" s="17">
        <v>0</v>
      </c>
      <c r="G651" s="17">
        <v>0</v>
      </c>
    </row>
    <row r="652" spans="1:7" x14ac:dyDescent="0.25">
      <c r="A652">
        <v>142884405</v>
      </c>
      <c r="B652">
        <v>30234</v>
      </c>
      <c r="C652" s="2">
        <v>100142884405</v>
      </c>
      <c r="D652">
        <v>2</v>
      </c>
      <c r="E652" s="1" t="s">
        <v>10</v>
      </c>
      <c r="F652" s="17">
        <v>0</v>
      </c>
      <c r="G652" s="17">
        <v>0</v>
      </c>
    </row>
    <row r="653" spans="1:7" x14ac:dyDescent="0.25">
      <c r="A653">
        <v>142894592</v>
      </c>
      <c r="B653">
        <v>30234</v>
      </c>
      <c r="C653" s="2">
        <v>100142894592</v>
      </c>
      <c r="D653">
        <v>2</v>
      </c>
      <c r="E653" s="1" t="s">
        <v>197</v>
      </c>
      <c r="F653" s="17">
        <v>0</v>
      </c>
      <c r="G653" s="17">
        <v>0</v>
      </c>
    </row>
    <row r="654" spans="1:7" x14ac:dyDescent="0.25">
      <c r="A654">
        <v>142897612</v>
      </c>
      <c r="B654">
        <v>30234</v>
      </c>
      <c r="C654" s="2">
        <v>100142897612</v>
      </c>
      <c r="D654">
        <v>2</v>
      </c>
      <c r="E654" s="1" t="s">
        <v>38</v>
      </c>
      <c r="F654" s="17">
        <v>0</v>
      </c>
      <c r="G654" s="17">
        <v>0.28999999999999998</v>
      </c>
    </row>
    <row r="655" spans="1:7" x14ac:dyDescent="0.25">
      <c r="A655">
        <v>142908910</v>
      </c>
      <c r="B655">
        <v>30234</v>
      </c>
      <c r="C655" s="2">
        <v>100142908910</v>
      </c>
      <c r="D655">
        <v>2</v>
      </c>
      <c r="E655" s="1" t="s">
        <v>38</v>
      </c>
      <c r="F655" s="17">
        <v>0</v>
      </c>
      <c r="G655" s="17">
        <v>0</v>
      </c>
    </row>
    <row r="656" spans="1:7" x14ac:dyDescent="0.25">
      <c r="A656">
        <v>142910776</v>
      </c>
      <c r="B656">
        <v>30234</v>
      </c>
      <c r="C656" s="2">
        <v>100142910776</v>
      </c>
      <c r="D656">
        <v>2</v>
      </c>
      <c r="E656" s="1" t="s">
        <v>30</v>
      </c>
      <c r="F656" s="17">
        <v>0</v>
      </c>
      <c r="G656" s="17">
        <v>0</v>
      </c>
    </row>
    <row r="657" spans="1:7" x14ac:dyDescent="0.25">
      <c r="A657">
        <v>142912501</v>
      </c>
      <c r="B657">
        <v>30234</v>
      </c>
      <c r="C657" s="2">
        <v>100142912501</v>
      </c>
      <c r="D657">
        <v>2</v>
      </c>
      <c r="E657" s="1" t="s">
        <v>10</v>
      </c>
      <c r="F657" s="17">
        <v>0</v>
      </c>
      <c r="G657" s="17">
        <v>0</v>
      </c>
    </row>
    <row r="658" spans="1:7" x14ac:dyDescent="0.25">
      <c r="A658">
        <v>142913628</v>
      </c>
      <c r="B658">
        <v>30234</v>
      </c>
      <c r="C658" s="2">
        <v>100142913628</v>
      </c>
      <c r="D658">
        <v>2</v>
      </c>
      <c r="E658" s="1" t="s">
        <v>38</v>
      </c>
      <c r="F658" s="17">
        <v>0</v>
      </c>
      <c r="G658" s="17">
        <v>7.0000000000000007E-2</v>
      </c>
    </row>
    <row r="659" spans="1:7" x14ac:dyDescent="0.25">
      <c r="A659">
        <v>142914778</v>
      </c>
      <c r="B659">
        <v>30234</v>
      </c>
      <c r="C659" s="2">
        <v>100142914778</v>
      </c>
      <c r="D659">
        <v>2</v>
      </c>
      <c r="E659" s="1" t="s">
        <v>10</v>
      </c>
      <c r="F659" s="17">
        <v>0</v>
      </c>
      <c r="G659" s="17">
        <v>0</v>
      </c>
    </row>
    <row r="660" spans="1:7" x14ac:dyDescent="0.25">
      <c r="A660">
        <v>142915716</v>
      </c>
      <c r="B660">
        <v>30234</v>
      </c>
      <c r="C660" s="2">
        <v>100142915716</v>
      </c>
      <c r="D660">
        <v>2</v>
      </c>
      <c r="E660" s="1" t="s">
        <v>38</v>
      </c>
      <c r="F660" s="17">
        <v>-15</v>
      </c>
      <c r="G660" s="17">
        <v>0</v>
      </c>
    </row>
    <row r="661" spans="1:7" x14ac:dyDescent="0.25">
      <c r="A661">
        <v>142923845</v>
      </c>
      <c r="B661">
        <v>30234</v>
      </c>
      <c r="C661" s="2">
        <v>100142923845</v>
      </c>
      <c r="D661">
        <v>2</v>
      </c>
      <c r="E661" s="1" t="s">
        <v>10</v>
      </c>
      <c r="F661" s="17">
        <v>0</v>
      </c>
      <c r="G661" s="17">
        <v>0</v>
      </c>
    </row>
    <row r="662" spans="1:7" x14ac:dyDescent="0.25">
      <c r="A662">
        <v>142928473</v>
      </c>
      <c r="B662">
        <v>30234</v>
      </c>
      <c r="C662" s="2">
        <v>100142928473</v>
      </c>
      <c r="D662">
        <v>2</v>
      </c>
      <c r="E662" s="1" t="s">
        <v>38</v>
      </c>
      <c r="F662" s="17">
        <v>0</v>
      </c>
      <c r="G662" s="17">
        <v>0</v>
      </c>
    </row>
    <row r="663" spans="1:7" x14ac:dyDescent="0.25">
      <c r="A663">
        <v>142928998</v>
      </c>
      <c r="B663">
        <v>30234</v>
      </c>
      <c r="C663" s="2">
        <v>100142928998</v>
      </c>
      <c r="D663">
        <v>2</v>
      </c>
      <c r="E663" s="1" t="s">
        <v>38</v>
      </c>
      <c r="F663" s="17">
        <v>0</v>
      </c>
      <c r="G663" s="17">
        <v>0</v>
      </c>
    </row>
    <row r="664" spans="1:7" x14ac:dyDescent="0.25">
      <c r="A664">
        <v>142929016</v>
      </c>
      <c r="B664">
        <v>30234</v>
      </c>
      <c r="C664" s="2">
        <v>100142929016</v>
      </c>
      <c r="D664">
        <v>2</v>
      </c>
      <c r="E664" s="1" t="s">
        <v>37</v>
      </c>
      <c r="F664" s="17">
        <v>-155</v>
      </c>
      <c r="G664" s="17">
        <v>0</v>
      </c>
    </row>
    <row r="665" spans="1:7" x14ac:dyDescent="0.25">
      <c r="A665">
        <v>142931177</v>
      </c>
      <c r="B665">
        <v>30234</v>
      </c>
      <c r="C665" s="2">
        <v>100142931177</v>
      </c>
      <c r="D665">
        <v>2</v>
      </c>
      <c r="E665" s="1" t="s">
        <v>38</v>
      </c>
      <c r="F665" s="17">
        <v>0</v>
      </c>
      <c r="G665" s="17">
        <v>0</v>
      </c>
    </row>
    <row r="666" spans="1:7" x14ac:dyDescent="0.25">
      <c r="A666">
        <v>142933672</v>
      </c>
      <c r="B666">
        <v>30234</v>
      </c>
      <c r="C666" s="2">
        <v>100142933672</v>
      </c>
      <c r="D666">
        <v>2</v>
      </c>
      <c r="E666" s="1" t="s">
        <v>38</v>
      </c>
      <c r="F666" s="17">
        <v>0</v>
      </c>
      <c r="G666" s="17">
        <v>0</v>
      </c>
    </row>
    <row r="667" spans="1:7" x14ac:dyDescent="0.25">
      <c r="A667">
        <v>142936228</v>
      </c>
      <c r="B667">
        <v>30234</v>
      </c>
      <c r="C667" s="2">
        <v>100142936228</v>
      </c>
      <c r="D667">
        <v>2</v>
      </c>
      <c r="E667" s="1" t="s">
        <v>38</v>
      </c>
      <c r="F667" s="17">
        <v>0</v>
      </c>
      <c r="G667" s="17">
        <v>0</v>
      </c>
    </row>
    <row r="668" spans="1:7" x14ac:dyDescent="0.25">
      <c r="A668">
        <v>142938209</v>
      </c>
      <c r="B668">
        <v>30234</v>
      </c>
      <c r="C668" s="2">
        <v>100142938209</v>
      </c>
      <c r="D668">
        <v>2</v>
      </c>
      <c r="E668" s="1" t="s">
        <v>38</v>
      </c>
      <c r="F668" s="17">
        <v>0</v>
      </c>
      <c r="G668" s="17">
        <v>0</v>
      </c>
    </row>
    <row r="669" spans="1:7" x14ac:dyDescent="0.25">
      <c r="A669">
        <v>142945527</v>
      </c>
      <c r="B669">
        <v>30234</v>
      </c>
      <c r="C669" s="2">
        <v>100142945527</v>
      </c>
      <c r="D669">
        <v>2</v>
      </c>
      <c r="E669" s="1" t="s">
        <v>36</v>
      </c>
      <c r="F669" s="17">
        <v>0</v>
      </c>
      <c r="G669" s="17">
        <v>0</v>
      </c>
    </row>
    <row r="670" spans="1:7" x14ac:dyDescent="0.25">
      <c r="A670">
        <v>142945629</v>
      </c>
      <c r="B670">
        <v>30234</v>
      </c>
      <c r="C670" s="2">
        <v>100142945629</v>
      </c>
      <c r="D670">
        <v>2</v>
      </c>
      <c r="E670" s="1" t="s">
        <v>36</v>
      </c>
      <c r="F670" s="17">
        <v>0</v>
      </c>
      <c r="G670" s="17">
        <v>0.38</v>
      </c>
    </row>
    <row r="671" spans="1:7" x14ac:dyDescent="0.25">
      <c r="A671">
        <v>142947476</v>
      </c>
      <c r="B671">
        <v>30234</v>
      </c>
      <c r="C671" s="2">
        <v>100142947476</v>
      </c>
      <c r="D671">
        <v>2</v>
      </c>
      <c r="E671" s="1" t="s">
        <v>38</v>
      </c>
      <c r="F671" s="17">
        <v>0</v>
      </c>
      <c r="G671" s="17">
        <v>0</v>
      </c>
    </row>
    <row r="672" spans="1:7" x14ac:dyDescent="0.25">
      <c r="A672">
        <v>142959754</v>
      </c>
      <c r="B672">
        <v>30234</v>
      </c>
      <c r="C672" s="2">
        <v>100142959754</v>
      </c>
      <c r="D672">
        <v>2</v>
      </c>
      <c r="E672" s="1" t="s">
        <v>189</v>
      </c>
      <c r="F672" s="17">
        <v>0</v>
      </c>
      <c r="G672" s="17">
        <v>0</v>
      </c>
    </row>
    <row r="673" spans="1:7" x14ac:dyDescent="0.25">
      <c r="A673">
        <v>143009335</v>
      </c>
      <c r="B673">
        <v>30234</v>
      </c>
      <c r="C673" s="2">
        <v>100143009335</v>
      </c>
      <c r="D673">
        <v>2</v>
      </c>
      <c r="E673" s="1" t="s">
        <v>36</v>
      </c>
      <c r="F673" s="17">
        <v>0</v>
      </c>
      <c r="G673" s="17">
        <v>0</v>
      </c>
    </row>
    <row r="674" spans="1:7" x14ac:dyDescent="0.25">
      <c r="A674">
        <v>143022986</v>
      </c>
      <c r="B674">
        <v>30234</v>
      </c>
      <c r="C674" s="2">
        <v>100143022986</v>
      </c>
      <c r="D674">
        <v>2</v>
      </c>
      <c r="E674" s="1" t="s">
        <v>10</v>
      </c>
      <c r="F674" s="17">
        <v>-78</v>
      </c>
      <c r="G674" s="17">
        <v>0.61</v>
      </c>
    </row>
    <row r="675" spans="1:7" x14ac:dyDescent="0.25">
      <c r="A675">
        <v>143023922</v>
      </c>
      <c r="B675">
        <v>30234</v>
      </c>
      <c r="C675" s="2">
        <v>100143023922</v>
      </c>
      <c r="D675">
        <v>2</v>
      </c>
      <c r="E675" s="1" t="s">
        <v>30</v>
      </c>
      <c r="F675" s="17">
        <v>0</v>
      </c>
      <c r="G675" s="17">
        <v>0</v>
      </c>
    </row>
    <row r="676" spans="1:7" x14ac:dyDescent="0.25">
      <c r="A676">
        <v>143031959</v>
      </c>
      <c r="B676">
        <v>30234</v>
      </c>
      <c r="C676" s="2">
        <v>100143031959</v>
      </c>
      <c r="D676">
        <v>2</v>
      </c>
      <c r="E676" s="1" t="s">
        <v>10</v>
      </c>
      <c r="F676" s="17">
        <v>0</v>
      </c>
      <c r="G676" s="17">
        <v>0</v>
      </c>
    </row>
    <row r="677" spans="1:7" x14ac:dyDescent="0.25">
      <c r="A677">
        <v>143033039</v>
      </c>
      <c r="B677">
        <v>30234</v>
      </c>
      <c r="C677" s="2">
        <v>100143033039</v>
      </c>
      <c r="D677">
        <v>2</v>
      </c>
      <c r="E677" s="1" t="s">
        <v>10</v>
      </c>
      <c r="F677" s="17">
        <v>0</v>
      </c>
      <c r="G677" s="17">
        <v>0</v>
      </c>
    </row>
    <row r="678" spans="1:7" x14ac:dyDescent="0.25">
      <c r="A678">
        <v>143039732</v>
      </c>
      <c r="B678">
        <v>30234</v>
      </c>
      <c r="C678" s="2">
        <v>100143039732</v>
      </c>
      <c r="D678">
        <v>2</v>
      </c>
      <c r="E678" s="1" t="s">
        <v>36</v>
      </c>
      <c r="F678" s="17">
        <v>-61.63</v>
      </c>
      <c r="G678" s="17">
        <v>4.38</v>
      </c>
    </row>
    <row r="679" spans="1:7" x14ac:dyDescent="0.25">
      <c r="A679">
        <v>143045394</v>
      </c>
      <c r="B679">
        <v>30234</v>
      </c>
      <c r="C679" s="2">
        <v>100143045394</v>
      </c>
      <c r="D679">
        <v>2</v>
      </c>
      <c r="E679" s="1" t="s">
        <v>10</v>
      </c>
      <c r="F679" s="17">
        <v>-80</v>
      </c>
      <c r="G679" s="17">
        <v>0</v>
      </c>
    </row>
    <row r="680" spans="1:7" x14ac:dyDescent="0.25">
      <c r="A680">
        <v>143045996</v>
      </c>
      <c r="B680">
        <v>30234</v>
      </c>
      <c r="C680" s="2">
        <v>100143045996</v>
      </c>
      <c r="D680">
        <v>2</v>
      </c>
      <c r="E680" s="1" t="s">
        <v>10</v>
      </c>
      <c r="F680" s="17">
        <v>0</v>
      </c>
      <c r="G680" s="17">
        <v>0</v>
      </c>
    </row>
    <row r="681" spans="1:7" x14ac:dyDescent="0.25">
      <c r="A681">
        <v>143046684</v>
      </c>
      <c r="B681">
        <v>30234</v>
      </c>
      <c r="C681" s="2">
        <v>100143046684</v>
      </c>
      <c r="D681">
        <v>2</v>
      </c>
      <c r="E681" s="1" t="s">
        <v>10</v>
      </c>
      <c r="F681" s="17">
        <v>-20</v>
      </c>
      <c r="G681" s="17">
        <v>0</v>
      </c>
    </row>
    <row r="682" spans="1:7" x14ac:dyDescent="0.25">
      <c r="A682">
        <v>143047893</v>
      </c>
      <c r="B682">
        <v>30234</v>
      </c>
      <c r="C682" s="2">
        <v>100143047893</v>
      </c>
      <c r="D682">
        <v>2</v>
      </c>
      <c r="E682" s="1" t="s">
        <v>10</v>
      </c>
      <c r="F682" s="17">
        <v>0</v>
      </c>
      <c r="G682" s="17">
        <v>0</v>
      </c>
    </row>
    <row r="683" spans="1:7" x14ac:dyDescent="0.25">
      <c r="A683">
        <v>143054094</v>
      </c>
      <c r="B683">
        <v>30234</v>
      </c>
      <c r="C683" s="2">
        <v>100143054094</v>
      </c>
      <c r="D683">
        <v>2</v>
      </c>
      <c r="E683" s="1" t="s">
        <v>10</v>
      </c>
      <c r="F683" s="17">
        <v>0</v>
      </c>
      <c r="G683" s="17">
        <v>0</v>
      </c>
    </row>
    <row r="684" spans="1:7" x14ac:dyDescent="0.25">
      <c r="A684">
        <v>143054527</v>
      </c>
      <c r="B684">
        <v>30234</v>
      </c>
      <c r="C684" s="2">
        <v>100143054527</v>
      </c>
      <c r="D684">
        <v>2</v>
      </c>
      <c r="E684" s="1" t="s">
        <v>10</v>
      </c>
      <c r="F684" s="17">
        <v>-85.07</v>
      </c>
      <c r="G684" s="17">
        <v>1.07</v>
      </c>
    </row>
    <row r="685" spans="1:7" x14ac:dyDescent="0.25">
      <c r="A685">
        <v>143066325</v>
      </c>
      <c r="B685">
        <v>30234</v>
      </c>
      <c r="C685" s="2">
        <v>100143066325</v>
      </c>
      <c r="D685">
        <v>2</v>
      </c>
      <c r="E685" s="1" t="s">
        <v>10</v>
      </c>
      <c r="F685" s="17">
        <v>0</v>
      </c>
      <c r="G685" s="17">
        <v>0</v>
      </c>
    </row>
    <row r="686" spans="1:7" x14ac:dyDescent="0.25">
      <c r="A686">
        <v>143067354</v>
      </c>
      <c r="B686">
        <v>30234</v>
      </c>
      <c r="C686" s="2">
        <v>100143067354</v>
      </c>
      <c r="D686">
        <v>2</v>
      </c>
      <c r="E686" s="1" t="s">
        <v>189</v>
      </c>
      <c r="F686" s="17">
        <v>-50</v>
      </c>
      <c r="G686" s="17">
        <v>0</v>
      </c>
    </row>
    <row r="687" spans="1:7" x14ac:dyDescent="0.25">
      <c r="A687">
        <v>143067861</v>
      </c>
      <c r="B687">
        <v>30234</v>
      </c>
      <c r="C687" s="2">
        <v>100143067861</v>
      </c>
      <c r="D687">
        <v>2</v>
      </c>
      <c r="E687" s="1" t="s">
        <v>10</v>
      </c>
      <c r="F687" s="17">
        <v>0</v>
      </c>
      <c r="G687" s="17">
        <v>0</v>
      </c>
    </row>
    <row r="688" spans="1:7" x14ac:dyDescent="0.25">
      <c r="A688">
        <v>143072307</v>
      </c>
      <c r="B688">
        <v>30234</v>
      </c>
      <c r="C688" s="2">
        <v>100143072307</v>
      </c>
      <c r="D688">
        <v>2</v>
      </c>
      <c r="E688" s="1" t="s">
        <v>10</v>
      </c>
      <c r="F688" s="17">
        <v>-68.61</v>
      </c>
      <c r="G688" s="17">
        <v>0.61</v>
      </c>
    </row>
    <row r="689" spans="1:7" x14ac:dyDescent="0.25">
      <c r="A689">
        <v>143073216</v>
      </c>
      <c r="B689">
        <v>30234</v>
      </c>
      <c r="C689" s="2">
        <v>100143073216</v>
      </c>
      <c r="D689">
        <v>2</v>
      </c>
      <c r="E689" s="1" t="s">
        <v>10</v>
      </c>
      <c r="F689" s="17">
        <v>0</v>
      </c>
      <c r="G689" s="17">
        <v>0</v>
      </c>
    </row>
    <row r="690" spans="1:7" x14ac:dyDescent="0.25">
      <c r="A690">
        <v>143074081</v>
      </c>
      <c r="B690">
        <v>30234</v>
      </c>
      <c r="C690" s="2">
        <v>100143074081</v>
      </c>
      <c r="D690">
        <v>2</v>
      </c>
      <c r="E690" s="1" t="s">
        <v>10</v>
      </c>
      <c r="F690" s="17">
        <v>-25</v>
      </c>
      <c r="G690" s="17">
        <v>0</v>
      </c>
    </row>
    <row r="691" spans="1:7" x14ac:dyDescent="0.25">
      <c r="A691">
        <v>143074296</v>
      </c>
      <c r="B691">
        <v>30234</v>
      </c>
      <c r="C691" s="2">
        <v>100143074296</v>
      </c>
      <c r="D691">
        <v>2</v>
      </c>
      <c r="E691" s="1" t="s">
        <v>10</v>
      </c>
      <c r="F691" s="17">
        <v>-10.77</v>
      </c>
      <c r="G691" s="17">
        <v>0.77</v>
      </c>
    </row>
    <row r="692" spans="1:7" x14ac:dyDescent="0.25">
      <c r="A692">
        <v>143077271</v>
      </c>
      <c r="B692">
        <v>30234</v>
      </c>
      <c r="C692" s="2">
        <v>100143077271</v>
      </c>
      <c r="D692">
        <v>2</v>
      </c>
      <c r="E692" s="1" t="s">
        <v>10</v>
      </c>
      <c r="F692" s="17">
        <v>0</v>
      </c>
      <c r="G692" s="17">
        <v>0</v>
      </c>
    </row>
    <row r="693" spans="1:7" x14ac:dyDescent="0.25">
      <c r="A693">
        <v>143086967</v>
      </c>
      <c r="B693">
        <v>30234</v>
      </c>
      <c r="C693" s="2">
        <v>100143086967</v>
      </c>
      <c r="D693">
        <v>2</v>
      </c>
      <c r="E693" s="1" t="s">
        <v>10</v>
      </c>
      <c r="F693" s="17">
        <v>-25</v>
      </c>
      <c r="G693" s="17">
        <v>0</v>
      </c>
    </row>
    <row r="694" spans="1:7" x14ac:dyDescent="0.25">
      <c r="A694">
        <v>143088489</v>
      </c>
      <c r="B694">
        <v>30234</v>
      </c>
      <c r="C694" s="2">
        <v>100143088489</v>
      </c>
      <c r="D694">
        <v>2</v>
      </c>
      <c r="E694" s="1" t="s">
        <v>36</v>
      </c>
      <c r="F694" s="17">
        <v>0</v>
      </c>
      <c r="G694" s="17">
        <v>0</v>
      </c>
    </row>
    <row r="695" spans="1:7" x14ac:dyDescent="0.25">
      <c r="A695">
        <v>143090574</v>
      </c>
      <c r="B695">
        <v>30234</v>
      </c>
      <c r="C695" s="2">
        <v>100143090574</v>
      </c>
      <c r="D695">
        <v>2</v>
      </c>
      <c r="E695" s="1" t="s">
        <v>10</v>
      </c>
      <c r="F695" s="17">
        <v>0</v>
      </c>
      <c r="G695" s="17">
        <v>0</v>
      </c>
    </row>
    <row r="696" spans="1:7" x14ac:dyDescent="0.25">
      <c r="A696">
        <v>143093266</v>
      </c>
      <c r="B696">
        <v>30234</v>
      </c>
      <c r="C696" s="2">
        <v>100143093266</v>
      </c>
      <c r="D696">
        <v>2</v>
      </c>
      <c r="E696" s="1" t="s">
        <v>10</v>
      </c>
      <c r="F696" s="17">
        <v>-45</v>
      </c>
      <c r="G696" s="17">
        <v>0</v>
      </c>
    </row>
    <row r="697" spans="1:7" x14ac:dyDescent="0.25">
      <c r="A697">
        <v>143095954</v>
      </c>
      <c r="B697">
        <v>30234</v>
      </c>
      <c r="C697" s="2">
        <v>100143095954</v>
      </c>
      <c r="D697">
        <v>2</v>
      </c>
      <c r="E697" s="1" t="s">
        <v>10</v>
      </c>
      <c r="F697" s="17">
        <v>0</v>
      </c>
      <c r="G697" s="17">
        <v>0</v>
      </c>
    </row>
    <row r="698" spans="1:7" x14ac:dyDescent="0.25">
      <c r="A698">
        <v>143096828</v>
      </c>
      <c r="B698">
        <v>30234</v>
      </c>
      <c r="C698" s="2">
        <v>100143096828</v>
      </c>
      <c r="D698">
        <v>2</v>
      </c>
      <c r="E698" s="1" t="s">
        <v>10</v>
      </c>
      <c r="F698" s="17">
        <v>0</v>
      </c>
      <c r="G698" s="17">
        <v>0</v>
      </c>
    </row>
    <row r="699" spans="1:7" x14ac:dyDescent="0.25">
      <c r="A699">
        <v>143098411</v>
      </c>
      <c r="B699">
        <v>30234</v>
      </c>
      <c r="C699" s="2">
        <v>100143098411</v>
      </c>
      <c r="D699">
        <v>2</v>
      </c>
      <c r="E699" s="1" t="s">
        <v>10</v>
      </c>
      <c r="F699" s="17">
        <v>0</v>
      </c>
      <c r="G699" s="17">
        <v>1.22</v>
      </c>
    </row>
    <row r="700" spans="1:7" x14ac:dyDescent="0.25">
      <c r="A700">
        <v>143102432</v>
      </c>
      <c r="B700">
        <v>30234</v>
      </c>
      <c r="C700" s="2">
        <v>100143102432</v>
      </c>
      <c r="D700">
        <v>2</v>
      </c>
      <c r="E700" s="1" t="s">
        <v>10</v>
      </c>
      <c r="F700" s="17">
        <v>0</v>
      </c>
      <c r="G700" s="17">
        <v>0</v>
      </c>
    </row>
    <row r="701" spans="1:7" x14ac:dyDescent="0.25">
      <c r="A701">
        <v>143112089</v>
      </c>
      <c r="B701">
        <v>30234</v>
      </c>
      <c r="C701" s="2">
        <v>100143112089</v>
      </c>
      <c r="D701">
        <v>2</v>
      </c>
      <c r="E701" s="1" t="s">
        <v>10</v>
      </c>
      <c r="F701" s="17">
        <v>0</v>
      </c>
      <c r="G701" s="17">
        <v>0</v>
      </c>
    </row>
    <row r="702" spans="1:7" x14ac:dyDescent="0.25">
      <c r="A702">
        <v>143113893</v>
      </c>
      <c r="B702">
        <v>30234</v>
      </c>
      <c r="C702" s="2">
        <v>100143113893</v>
      </c>
      <c r="D702">
        <v>2</v>
      </c>
      <c r="E702" s="1" t="s">
        <v>191</v>
      </c>
      <c r="F702" s="17">
        <v>-50</v>
      </c>
      <c r="G702" s="17">
        <v>0</v>
      </c>
    </row>
    <row r="703" spans="1:7" x14ac:dyDescent="0.25">
      <c r="A703">
        <v>143114113</v>
      </c>
      <c r="B703">
        <v>30234</v>
      </c>
      <c r="C703" s="2">
        <v>100143114113</v>
      </c>
      <c r="D703">
        <v>2</v>
      </c>
      <c r="E703" s="1" t="s">
        <v>10</v>
      </c>
      <c r="F703" s="17">
        <v>0</v>
      </c>
      <c r="G703" s="17">
        <v>0</v>
      </c>
    </row>
    <row r="704" spans="1:7" x14ac:dyDescent="0.25">
      <c r="A704">
        <v>143115852</v>
      </c>
      <c r="B704">
        <v>30234</v>
      </c>
      <c r="C704" s="2">
        <v>100143115852</v>
      </c>
      <c r="D704">
        <v>2</v>
      </c>
      <c r="E704" s="1" t="s">
        <v>10</v>
      </c>
      <c r="F704" s="17">
        <v>0</v>
      </c>
      <c r="G704" s="17">
        <v>0</v>
      </c>
    </row>
    <row r="705" spans="1:7" x14ac:dyDescent="0.25">
      <c r="A705">
        <v>143119130</v>
      </c>
      <c r="B705">
        <v>30234</v>
      </c>
      <c r="C705" s="2">
        <v>100143119130</v>
      </c>
      <c r="D705">
        <v>2</v>
      </c>
      <c r="E705" s="1" t="s">
        <v>10</v>
      </c>
      <c r="F705" s="17">
        <v>-5</v>
      </c>
      <c r="G705" s="17">
        <v>0.23</v>
      </c>
    </row>
    <row r="706" spans="1:7" x14ac:dyDescent="0.25">
      <c r="A706">
        <v>143123543</v>
      </c>
      <c r="B706">
        <v>30234</v>
      </c>
      <c r="C706" s="2">
        <v>100143123543</v>
      </c>
      <c r="D706">
        <v>2</v>
      </c>
      <c r="E706" s="1" t="s">
        <v>36</v>
      </c>
      <c r="F706" s="17">
        <v>0</v>
      </c>
      <c r="G706" s="17">
        <v>0</v>
      </c>
    </row>
    <row r="707" spans="1:7" x14ac:dyDescent="0.25">
      <c r="A707">
        <v>143124237</v>
      </c>
      <c r="B707">
        <v>30234</v>
      </c>
      <c r="C707" s="2">
        <v>100143124237</v>
      </c>
      <c r="D707">
        <v>1</v>
      </c>
      <c r="E707" s="1" t="s">
        <v>35</v>
      </c>
      <c r="F707" s="17">
        <v>0</v>
      </c>
      <c r="G707" s="17">
        <v>0</v>
      </c>
    </row>
    <row r="708" spans="1:7" x14ac:dyDescent="0.25">
      <c r="A708">
        <v>143125322</v>
      </c>
      <c r="B708">
        <v>30234</v>
      </c>
      <c r="C708" s="2">
        <v>100143125322</v>
      </c>
      <c r="D708">
        <v>2</v>
      </c>
      <c r="E708" s="1" t="s">
        <v>36</v>
      </c>
      <c r="F708" s="17">
        <v>0</v>
      </c>
      <c r="G708" s="17">
        <v>0</v>
      </c>
    </row>
    <row r="709" spans="1:7" x14ac:dyDescent="0.25">
      <c r="A709">
        <v>143126947</v>
      </c>
      <c r="B709">
        <v>30234</v>
      </c>
      <c r="C709" s="2">
        <v>100143126947</v>
      </c>
      <c r="D709">
        <v>2</v>
      </c>
      <c r="E709" s="1" t="s">
        <v>10</v>
      </c>
      <c r="F709" s="17">
        <v>0</v>
      </c>
      <c r="G709" s="17">
        <v>0</v>
      </c>
    </row>
    <row r="710" spans="1:7" x14ac:dyDescent="0.25">
      <c r="A710">
        <v>143131635</v>
      </c>
      <c r="B710">
        <v>30234</v>
      </c>
      <c r="C710" s="2">
        <v>100143131635</v>
      </c>
      <c r="D710">
        <v>2</v>
      </c>
      <c r="E710" s="1" t="s">
        <v>10</v>
      </c>
      <c r="F710" s="17">
        <v>0</v>
      </c>
      <c r="G710" s="17">
        <v>0</v>
      </c>
    </row>
    <row r="711" spans="1:7" x14ac:dyDescent="0.25">
      <c r="A711">
        <v>143132495</v>
      </c>
      <c r="B711">
        <v>30234</v>
      </c>
      <c r="C711" s="2">
        <v>100143132495</v>
      </c>
      <c r="D711">
        <v>2</v>
      </c>
      <c r="E711" s="1" t="s">
        <v>36</v>
      </c>
      <c r="F711" s="17">
        <v>0</v>
      </c>
      <c r="G711" s="17">
        <v>0</v>
      </c>
    </row>
    <row r="712" spans="1:7" x14ac:dyDescent="0.25">
      <c r="A712">
        <v>143132771</v>
      </c>
      <c r="B712">
        <v>30234</v>
      </c>
      <c r="C712" s="2">
        <v>100143132771</v>
      </c>
      <c r="D712">
        <v>2</v>
      </c>
      <c r="E712" s="1" t="s">
        <v>195</v>
      </c>
      <c r="F712" s="17">
        <v>-25</v>
      </c>
      <c r="G712" s="17">
        <v>0</v>
      </c>
    </row>
    <row r="713" spans="1:7" x14ac:dyDescent="0.25">
      <c r="A713">
        <v>143133178</v>
      </c>
      <c r="B713">
        <v>30234</v>
      </c>
      <c r="C713" s="2">
        <v>100143133178</v>
      </c>
      <c r="D713">
        <v>2</v>
      </c>
      <c r="E713" s="1" t="s">
        <v>10</v>
      </c>
      <c r="F713" s="17">
        <v>0</v>
      </c>
      <c r="G713" s="17">
        <v>0</v>
      </c>
    </row>
    <row r="714" spans="1:7" x14ac:dyDescent="0.25">
      <c r="A714">
        <v>143135566</v>
      </c>
      <c r="B714">
        <v>30234</v>
      </c>
      <c r="C714" s="2">
        <v>100143135566</v>
      </c>
      <c r="D714">
        <v>2</v>
      </c>
      <c r="E714" s="1" t="s">
        <v>10</v>
      </c>
      <c r="F714" s="17">
        <v>0</v>
      </c>
      <c r="G714" s="17">
        <v>0</v>
      </c>
    </row>
    <row r="715" spans="1:7" x14ac:dyDescent="0.25">
      <c r="A715">
        <v>143143351</v>
      </c>
      <c r="B715">
        <v>30234</v>
      </c>
      <c r="C715" s="2">
        <v>100143143351</v>
      </c>
      <c r="D715">
        <v>2</v>
      </c>
      <c r="E715" s="1" t="s">
        <v>10</v>
      </c>
      <c r="F715" s="17">
        <v>0</v>
      </c>
      <c r="G715" s="17">
        <v>0</v>
      </c>
    </row>
    <row r="716" spans="1:7" x14ac:dyDescent="0.25">
      <c r="A716">
        <v>143149752</v>
      </c>
      <c r="B716">
        <v>30234</v>
      </c>
      <c r="C716" s="2">
        <v>100143149752</v>
      </c>
      <c r="D716">
        <v>2</v>
      </c>
      <c r="E716" s="1" t="s">
        <v>10</v>
      </c>
      <c r="F716" s="17">
        <v>0</v>
      </c>
      <c r="G716" s="17">
        <v>0</v>
      </c>
    </row>
    <row r="717" spans="1:7" x14ac:dyDescent="0.25">
      <c r="A717">
        <v>143152001</v>
      </c>
      <c r="B717">
        <v>30234</v>
      </c>
      <c r="C717" s="2">
        <v>100143152001</v>
      </c>
      <c r="D717">
        <v>2</v>
      </c>
      <c r="E717" s="1" t="s">
        <v>10</v>
      </c>
      <c r="F717" s="17">
        <v>0</v>
      </c>
      <c r="G717" s="17">
        <v>0</v>
      </c>
    </row>
    <row r="718" spans="1:7" x14ac:dyDescent="0.25">
      <c r="A718">
        <v>143152314</v>
      </c>
      <c r="B718">
        <v>30234</v>
      </c>
      <c r="C718" s="2">
        <v>100143152314</v>
      </c>
      <c r="D718">
        <v>2</v>
      </c>
      <c r="E718" s="1" t="s">
        <v>10</v>
      </c>
      <c r="F718" s="17">
        <v>0</v>
      </c>
      <c r="G718" s="17">
        <v>0</v>
      </c>
    </row>
    <row r="719" spans="1:7" x14ac:dyDescent="0.25">
      <c r="A719">
        <v>143152630</v>
      </c>
      <c r="B719">
        <v>30234</v>
      </c>
      <c r="C719" s="2">
        <v>100143152630</v>
      </c>
      <c r="D719">
        <v>2</v>
      </c>
      <c r="E719" s="1" t="s">
        <v>10</v>
      </c>
      <c r="F719" s="17">
        <v>0</v>
      </c>
      <c r="G719" s="17">
        <v>0.38</v>
      </c>
    </row>
    <row r="720" spans="1:7" x14ac:dyDescent="0.25">
      <c r="A720">
        <v>143158128</v>
      </c>
      <c r="B720">
        <v>30234</v>
      </c>
      <c r="C720" s="2">
        <v>100143158128</v>
      </c>
      <c r="D720">
        <v>2</v>
      </c>
      <c r="E720" s="1" t="s">
        <v>10</v>
      </c>
      <c r="F720" s="17">
        <v>0</v>
      </c>
      <c r="G720" s="17">
        <v>0</v>
      </c>
    </row>
    <row r="721" spans="1:7" x14ac:dyDescent="0.25">
      <c r="A721">
        <v>143159761</v>
      </c>
      <c r="B721">
        <v>30234</v>
      </c>
      <c r="C721" s="2">
        <v>100143159761</v>
      </c>
      <c r="D721">
        <v>2</v>
      </c>
      <c r="E721" s="1" t="s">
        <v>10</v>
      </c>
      <c r="F721" s="17">
        <v>0</v>
      </c>
      <c r="G721" s="17">
        <v>0</v>
      </c>
    </row>
    <row r="722" spans="1:7" x14ac:dyDescent="0.25">
      <c r="A722">
        <v>143164059</v>
      </c>
      <c r="B722">
        <v>30234</v>
      </c>
      <c r="C722" s="2">
        <v>100143164059</v>
      </c>
      <c r="D722">
        <v>2</v>
      </c>
      <c r="E722" s="1" t="s">
        <v>10</v>
      </c>
      <c r="F722" s="17">
        <v>0</v>
      </c>
      <c r="G722" s="17">
        <v>0</v>
      </c>
    </row>
    <row r="723" spans="1:7" x14ac:dyDescent="0.25">
      <c r="A723">
        <v>143167277</v>
      </c>
      <c r="B723">
        <v>30234</v>
      </c>
      <c r="C723" s="2">
        <v>100143167277</v>
      </c>
      <c r="D723">
        <v>2</v>
      </c>
      <c r="E723" s="1" t="s">
        <v>10</v>
      </c>
      <c r="F723" s="17">
        <v>0</v>
      </c>
      <c r="G723" s="17">
        <v>0</v>
      </c>
    </row>
    <row r="724" spans="1:7" x14ac:dyDescent="0.25">
      <c r="A724">
        <v>143205600</v>
      </c>
      <c r="B724">
        <v>30234</v>
      </c>
      <c r="C724" s="2">
        <v>100143205600</v>
      </c>
      <c r="D724">
        <v>2</v>
      </c>
      <c r="E724" s="1" t="s">
        <v>191</v>
      </c>
      <c r="F724" s="17">
        <v>0</v>
      </c>
      <c r="G724" s="17">
        <v>0</v>
      </c>
    </row>
    <row r="725" spans="1:7" x14ac:dyDescent="0.25">
      <c r="A725">
        <v>143213907</v>
      </c>
      <c r="B725">
        <v>30234</v>
      </c>
      <c r="C725" s="2">
        <v>100143213907</v>
      </c>
      <c r="D725">
        <v>2</v>
      </c>
      <c r="E725" s="1" t="s">
        <v>36</v>
      </c>
      <c r="F725" s="17">
        <v>-60</v>
      </c>
      <c r="G725" s="17">
        <v>0</v>
      </c>
    </row>
    <row r="726" spans="1:7" x14ac:dyDescent="0.25">
      <c r="A726">
        <v>143221346</v>
      </c>
      <c r="B726">
        <v>30234</v>
      </c>
      <c r="C726" s="2">
        <v>100143221346</v>
      </c>
      <c r="D726">
        <v>2</v>
      </c>
      <c r="E726" s="1" t="s">
        <v>36</v>
      </c>
      <c r="F726" s="17">
        <v>0</v>
      </c>
      <c r="G726" s="17">
        <v>0</v>
      </c>
    </row>
    <row r="727" spans="1:7" x14ac:dyDescent="0.25">
      <c r="A727">
        <v>143225790</v>
      </c>
      <c r="B727">
        <v>30234</v>
      </c>
      <c r="C727" s="2">
        <v>100143225790</v>
      </c>
      <c r="D727">
        <v>2</v>
      </c>
      <c r="E727" s="1" t="s">
        <v>36</v>
      </c>
      <c r="F727" s="17">
        <v>0</v>
      </c>
      <c r="G727" s="17">
        <v>0</v>
      </c>
    </row>
    <row r="728" spans="1:7" x14ac:dyDescent="0.25">
      <c r="A728">
        <v>143228140</v>
      </c>
      <c r="B728">
        <v>30234</v>
      </c>
      <c r="C728" s="2">
        <v>100143228140</v>
      </c>
      <c r="D728">
        <v>2</v>
      </c>
      <c r="E728" s="1" t="s">
        <v>36</v>
      </c>
      <c r="F728" s="17">
        <v>0</v>
      </c>
      <c r="G728" s="17">
        <v>2.75</v>
      </c>
    </row>
    <row r="729" spans="1:7" x14ac:dyDescent="0.25">
      <c r="A729">
        <v>143235492</v>
      </c>
      <c r="B729">
        <v>30234</v>
      </c>
      <c r="C729" s="2">
        <v>100143235492</v>
      </c>
      <c r="D729">
        <v>2</v>
      </c>
      <c r="E729" s="1" t="s">
        <v>36</v>
      </c>
      <c r="F729" s="17">
        <v>0</v>
      </c>
      <c r="G729" s="17">
        <v>0</v>
      </c>
    </row>
    <row r="730" spans="1:7" x14ac:dyDescent="0.25">
      <c r="A730">
        <v>143236138</v>
      </c>
      <c r="B730">
        <v>30234</v>
      </c>
      <c r="C730" s="2">
        <v>100143236138</v>
      </c>
      <c r="D730">
        <v>2</v>
      </c>
      <c r="E730" s="1" t="s">
        <v>36</v>
      </c>
      <c r="F730" s="17">
        <v>0</v>
      </c>
      <c r="G730" s="17">
        <v>0</v>
      </c>
    </row>
    <row r="731" spans="1:7" x14ac:dyDescent="0.25">
      <c r="A731">
        <v>143239854</v>
      </c>
      <c r="B731">
        <v>30234</v>
      </c>
      <c r="C731" s="2">
        <v>100143239854</v>
      </c>
      <c r="D731">
        <v>2</v>
      </c>
      <c r="E731" s="1" t="s">
        <v>36</v>
      </c>
      <c r="F731" s="17">
        <v>0</v>
      </c>
      <c r="G731" s="17">
        <v>0</v>
      </c>
    </row>
    <row r="732" spans="1:7" x14ac:dyDescent="0.25">
      <c r="A732">
        <v>143243939</v>
      </c>
      <c r="B732">
        <v>30234</v>
      </c>
      <c r="C732" s="2">
        <v>100143243939</v>
      </c>
      <c r="D732">
        <v>2</v>
      </c>
      <c r="E732" s="1" t="s">
        <v>36</v>
      </c>
      <c r="F732" s="17">
        <v>0</v>
      </c>
      <c r="G732" s="17">
        <v>0.11</v>
      </c>
    </row>
    <row r="733" spans="1:7" x14ac:dyDescent="0.25">
      <c r="A733">
        <v>143250037</v>
      </c>
      <c r="B733">
        <v>30234</v>
      </c>
      <c r="C733" s="2">
        <v>100143250037</v>
      </c>
      <c r="D733">
        <v>2</v>
      </c>
      <c r="E733" s="1" t="s">
        <v>36</v>
      </c>
      <c r="F733" s="17">
        <v>0</v>
      </c>
      <c r="G733" s="17">
        <v>0</v>
      </c>
    </row>
    <row r="734" spans="1:7" x14ac:dyDescent="0.25">
      <c r="A734">
        <v>143252604</v>
      </c>
      <c r="B734">
        <v>30234</v>
      </c>
      <c r="C734" s="2">
        <v>100143252604</v>
      </c>
      <c r="D734">
        <v>2</v>
      </c>
      <c r="E734" s="1" t="s">
        <v>191</v>
      </c>
      <c r="F734" s="17">
        <v>0</v>
      </c>
      <c r="G734" s="17">
        <v>0</v>
      </c>
    </row>
    <row r="735" spans="1:7" x14ac:dyDescent="0.25">
      <c r="A735">
        <v>143252717</v>
      </c>
      <c r="B735">
        <v>30234</v>
      </c>
      <c r="C735" s="2">
        <v>100143252717</v>
      </c>
      <c r="D735">
        <v>2</v>
      </c>
      <c r="E735" s="1" t="s">
        <v>36</v>
      </c>
      <c r="F735" s="17">
        <v>0</v>
      </c>
      <c r="G735" s="17">
        <v>0</v>
      </c>
    </row>
    <row r="736" spans="1:7" x14ac:dyDescent="0.25">
      <c r="A736">
        <v>143253000</v>
      </c>
      <c r="B736">
        <v>30234</v>
      </c>
      <c r="C736" s="2">
        <v>100143253000</v>
      </c>
      <c r="D736">
        <v>2</v>
      </c>
      <c r="E736" s="1" t="s">
        <v>36</v>
      </c>
      <c r="F736" s="17">
        <v>0</v>
      </c>
      <c r="G736" s="17">
        <v>0.11</v>
      </c>
    </row>
    <row r="737" spans="1:7" x14ac:dyDescent="0.25">
      <c r="A737">
        <v>143253057</v>
      </c>
      <c r="B737">
        <v>30234</v>
      </c>
      <c r="C737" s="2">
        <v>100143253057</v>
      </c>
      <c r="D737">
        <v>2</v>
      </c>
      <c r="E737" s="1" t="s">
        <v>191</v>
      </c>
      <c r="F737" s="17">
        <v>0</v>
      </c>
      <c r="G737" s="17">
        <v>0</v>
      </c>
    </row>
    <row r="738" spans="1:7" x14ac:dyDescent="0.25">
      <c r="A738">
        <v>143253588</v>
      </c>
      <c r="B738">
        <v>30234</v>
      </c>
      <c r="C738" s="2">
        <v>100143253588</v>
      </c>
      <c r="D738">
        <v>2</v>
      </c>
      <c r="E738" s="1" t="s">
        <v>36</v>
      </c>
      <c r="F738" s="17">
        <v>-3.23</v>
      </c>
      <c r="G738" s="17">
        <v>0.23</v>
      </c>
    </row>
    <row r="739" spans="1:7" x14ac:dyDescent="0.25">
      <c r="A739">
        <v>143257511</v>
      </c>
      <c r="B739">
        <v>30234</v>
      </c>
      <c r="C739" s="2">
        <v>100143257511</v>
      </c>
      <c r="D739">
        <v>2</v>
      </c>
      <c r="E739" s="1" t="s">
        <v>197</v>
      </c>
      <c r="F739" s="17">
        <v>0</v>
      </c>
      <c r="G739" s="17">
        <v>0</v>
      </c>
    </row>
    <row r="740" spans="1:7" x14ac:dyDescent="0.25">
      <c r="A740">
        <v>143259972</v>
      </c>
      <c r="B740">
        <v>30234</v>
      </c>
      <c r="C740" s="2">
        <v>100143259972</v>
      </c>
      <c r="D740">
        <v>2</v>
      </c>
      <c r="E740" s="1" t="s">
        <v>36</v>
      </c>
      <c r="F740" s="17">
        <v>0</v>
      </c>
      <c r="G740" s="17">
        <v>1.61</v>
      </c>
    </row>
    <row r="741" spans="1:7" x14ac:dyDescent="0.25">
      <c r="A741">
        <v>143261312</v>
      </c>
      <c r="B741">
        <v>30234</v>
      </c>
      <c r="C741" s="2">
        <v>100143261312</v>
      </c>
      <c r="D741">
        <v>2</v>
      </c>
      <c r="E741" s="1" t="s">
        <v>36</v>
      </c>
      <c r="F741" s="17">
        <v>0</v>
      </c>
      <c r="G741" s="17">
        <v>0</v>
      </c>
    </row>
    <row r="742" spans="1:7" x14ac:dyDescent="0.25">
      <c r="A742">
        <v>143262487</v>
      </c>
      <c r="B742">
        <v>30234</v>
      </c>
      <c r="C742" s="2">
        <v>100143262487</v>
      </c>
      <c r="D742">
        <v>2</v>
      </c>
      <c r="E742" s="1" t="s">
        <v>36</v>
      </c>
      <c r="F742" s="17">
        <v>0</v>
      </c>
      <c r="G742" s="17">
        <v>0</v>
      </c>
    </row>
    <row r="743" spans="1:7" x14ac:dyDescent="0.25">
      <c r="A743">
        <v>143262758</v>
      </c>
      <c r="B743">
        <v>30234</v>
      </c>
      <c r="C743" s="2">
        <v>100143262758</v>
      </c>
      <c r="D743">
        <v>2</v>
      </c>
      <c r="E743" s="1" t="s">
        <v>36</v>
      </c>
      <c r="F743" s="17">
        <v>0</v>
      </c>
      <c r="G743" s="17">
        <v>3.83</v>
      </c>
    </row>
    <row r="744" spans="1:7" x14ac:dyDescent="0.25">
      <c r="A744">
        <v>143269873</v>
      </c>
      <c r="B744">
        <v>30234</v>
      </c>
      <c r="C744" s="2">
        <v>100143269873</v>
      </c>
      <c r="D744">
        <v>2</v>
      </c>
      <c r="E744" s="1" t="s">
        <v>195</v>
      </c>
      <c r="F744" s="17">
        <v>0</v>
      </c>
      <c r="G744" s="17">
        <v>0.11</v>
      </c>
    </row>
    <row r="745" spans="1:7" x14ac:dyDescent="0.25">
      <c r="A745">
        <v>143272175</v>
      </c>
      <c r="B745">
        <v>30234</v>
      </c>
      <c r="C745" s="2">
        <v>100143272175</v>
      </c>
      <c r="D745">
        <v>2</v>
      </c>
      <c r="E745" s="1" t="s">
        <v>36</v>
      </c>
      <c r="F745" s="17">
        <v>0</v>
      </c>
      <c r="G745" s="17">
        <v>0</v>
      </c>
    </row>
    <row r="746" spans="1:7" x14ac:dyDescent="0.25">
      <c r="A746">
        <v>143272854</v>
      </c>
      <c r="B746">
        <v>30234</v>
      </c>
      <c r="C746" s="2">
        <v>100143272854</v>
      </c>
      <c r="D746">
        <v>2</v>
      </c>
      <c r="E746" s="1" t="s">
        <v>191</v>
      </c>
      <c r="F746" s="17">
        <v>0</v>
      </c>
      <c r="G746" s="17">
        <v>0</v>
      </c>
    </row>
    <row r="747" spans="1:7" x14ac:dyDescent="0.25">
      <c r="A747">
        <v>143273112</v>
      </c>
      <c r="B747">
        <v>30234</v>
      </c>
      <c r="C747" s="2">
        <v>100143273112</v>
      </c>
      <c r="D747">
        <v>2</v>
      </c>
      <c r="E747" s="1" t="s">
        <v>191</v>
      </c>
      <c r="F747" s="17">
        <v>0</v>
      </c>
      <c r="G747" s="17">
        <v>0</v>
      </c>
    </row>
    <row r="748" spans="1:7" x14ac:dyDescent="0.25">
      <c r="A748">
        <v>143275943</v>
      </c>
      <c r="B748">
        <v>30234</v>
      </c>
      <c r="C748" s="2">
        <v>100143275943</v>
      </c>
      <c r="D748">
        <v>2</v>
      </c>
      <c r="E748" s="1" t="s">
        <v>36</v>
      </c>
      <c r="F748" s="17">
        <v>0</v>
      </c>
      <c r="G748" s="17">
        <v>0</v>
      </c>
    </row>
    <row r="749" spans="1:7" x14ac:dyDescent="0.25">
      <c r="A749">
        <v>143280156</v>
      </c>
      <c r="B749">
        <v>30234</v>
      </c>
      <c r="C749" s="2">
        <v>100143280156</v>
      </c>
      <c r="D749">
        <v>2</v>
      </c>
      <c r="E749" s="1" t="s">
        <v>36</v>
      </c>
      <c r="F749" s="17">
        <v>0</v>
      </c>
      <c r="G749" s="17">
        <v>0</v>
      </c>
    </row>
    <row r="750" spans="1:7" x14ac:dyDescent="0.25">
      <c r="A750">
        <v>143284382</v>
      </c>
      <c r="B750">
        <v>30234</v>
      </c>
      <c r="C750" s="2">
        <v>100143284382</v>
      </c>
      <c r="D750">
        <v>2</v>
      </c>
      <c r="E750" s="1" t="s">
        <v>36</v>
      </c>
      <c r="F750" s="17">
        <v>0</v>
      </c>
      <c r="G750" s="17">
        <v>0</v>
      </c>
    </row>
    <row r="751" spans="1:7" x14ac:dyDescent="0.25">
      <c r="A751">
        <v>143292356</v>
      </c>
      <c r="B751">
        <v>30234</v>
      </c>
      <c r="C751" s="2">
        <v>100143292356</v>
      </c>
      <c r="D751">
        <v>2</v>
      </c>
      <c r="E751" s="1" t="s">
        <v>36</v>
      </c>
      <c r="F751" s="17">
        <v>0</v>
      </c>
      <c r="G751" s="17">
        <v>0.14000000000000001</v>
      </c>
    </row>
    <row r="752" spans="1:7" x14ac:dyDescent="0.25">
      <c r="A752">
        <v>143296012</v>
      </c>
      <c r="B752">
        <v>30234</v>
      </c>
      <c r="C752" s="2">
        <v>100143296012</v>
      </c>
      <c r="D752">
        <v>2</v>
      </c>
      <c r="E752" s="1" t="s">
        <v>36</v>
      </c>
      <c r="F752" s="17">
        <v>0</v>
      </c>
      <c r="G752" s="17">
        <v>0.09</v>
      </c>
    </row>
    <row r="753" spans="1:7" x14ac:dyDescent="0.25">
      <c r="A753">
        <v>143297575</v>
      </c>
      <c r="B753">
        <v>30234</v>
      </c>
      <c r="C753" s="2">
        <v>100143297575</v>
      </c>
      <c r="D753">
        <v>2</v>
      </c>
      <c r="E753" s="1" t="s">
        <v>36</v>
      </c>
      <c r="F753" s="17">
        <v>0</v>
      </c>
      <c r="G753" s="17">
        <v>0.15</v>
      </c>
    </row>
    <row r="754" spans="1:7" x14ac:dyDescent="0.25">
      <c r="A754">
        <v>143299873</v>
      </c>
      <c r="B754">
        <v>30234</v>
      </c>
      <c r="C754" s="2">
        <v>100143299873</v>
      </c>
      <c r="D754">
        <v>2</v>
      </c>
      <c r="E754" s="1" t="s">
        <v>36</v>
      </c>
      <c r="F754" s="17">
        <v>0</v>
      </c>
      <c r="G754" s="17">
        <v>0</v>
      </c>
    </row>
    <row r="755" spans="1:7" x14ac:dyDescent="0.25">
      <c r="A755">
        <v>143300473</v>
      </c>
      <c r="B755">
        <v>30234</v>
      </c>
      <c r="C755" s="2">
        <v>100143300473</v>
      </c>
      <c r="D755">
        <v>2</v>
      </c>
      <c r="E755" s="1" t="s">
        <v>36</v>
      </c>
      <c r="F755" s="17">
        <v>0</v>
      </c>
      <c r="G755" s="17">
        <v>1.86</v>
      </c>
    </row>
    <row r="756" spans="1:7" x14ac:dyDescent="0.25">
      <c r="A756">
        <v>143300547</v>
      </c>
      <c r="B756">
        <v>30234</v>
      </c>
      <c r="C756" s="2">
        <v>100143300547</v>
      </c>
      <c r="D756">
        <v>2</v>
      </c>
      <c r="E756" s="1" t="s">
        <v>36</v>
      </c>
      <c r="F756" s="17">
        <v>0</v>
      </c>
      <c r="G756" s="17">
        <v>0</v>
      </c>
    </row>
    <row r="757" spans="1:7" x14ac:dyDescent="0.25">
      <c r="A757">
        <v>143309921</v>
      </c>
      <c r="B757">
        <v>30234</v>
      </c>
      <c r="C757" s="2">
        <v>100143309921</v>
      </c>
      <c r="D757">
        <v>2</v>
      </c>
      <c r="E757" s="1" t="s">
        <v>197</v>
      </c>
      <c r="F757" s="17">
        <v>-50</v>
      </c>
      <c r="G757" s="17">
        <v>0</v>
      </c>
    </row>
    <row r="758" spans="1:7" x14ac:dyDescent="0.25">
      <c r="A758">
        <v>143310106</v>
      </c>
      <c r="B758">
        <v>30234</v>
      </c>
      <c r="C758" s="2">
        <v>100143310106</v>
      </c>
      <c r="D758">
        <v>2</v>
      </c>
      <c r="E758" s="1" t="s">
        <v>197</v>
      </c>
      <c r="F758" s="17">
        <v>-43.77</v>
      </c>
      <c r="G758" s="17">
        <v>0.27</v>
      </c>
    </row>
    <row r="759" spans="1:7" x14ac:dyDescent="0.25">
      <c r="A759">
        <v>143310675</v>
      </c>
      <c r="B759">
        <v>30234</v>
      </c>
      <c r="C759" s="2">
        <v>100143310675</v>
      </c>
      <c r="D759">
        <v>2</v>
      </c>
      <c r="E759" s="1" t="s">
        <v>197</v>
      </c>
      <c r="F759" s="17">
        <v>0</v>
      </c>
      <c r="G759" s="17">
        <v>0</v>
      </c>
    </row>
    <row r="760" spans="1:7" x14ac:dyDescent="0.25">
      <c r="A760">
        <v>143312881</v>
      </c>
      <c r="B760">
        <v>30234</v>
      </c>
      <c r="C760" s="2">
        <v>100143312881</v>
      </c>
      <c r="D760">
        <v>2</v>
      </c>
      <c r="E760" s="1" t="s">
        <v>36</v>
      </c>
      <c r="F760" s="17">
        <v>0</v>
      </c>
      <c r="G760" s="17">
        <v>1.79</v>
      </c>
    </row>
    <row r="761" spans="1:7" x14ac:dyDescent="0.25">
      <c r="A761">
        <v>143313712</v>
      </c>
      <c r="B761">
        <v>30234</v>
      </c>
      <c r="C761" s="2">
        <v>100143313712</v>
      </c>
      <c r="D761">
        <v>2</v>
      </c>
      <c r="E761" s="1" t="s">
        <v>36</v>
      </c>
      <c r="F761" s="17">
        <v>0</v>
      </c>
      <c r="G761" s="17">
        <v>0</v>
      </c>
    </row>
    <row r="762" spans="1:7" x14ac:dyDescent="0.25">
      <c r="A762">
        <v>143317060</v>
      </c>
      <c r="B762">
        <v>30234</v>
      </c>
      <c r="C762" s="2">
        <v>100143317060</v>
      </c>
      <c r="D762">
        <v>2</v>
      </c>
      <c r="E762" s="1" t="s">
        <v>36</v>
      </c>
      <c r="F762" s="17">
        <v>0</v>
      </c>
      <c r="G762" s="17">
        <v>0</v>
      </c>
    </row>
    <row r="763" spans="1:7" x14ac:dyDescent="0.25">
      <c r="A763">
        <v>143317527</v>
      </c>
      <c r="B763">
        <v>30234</v>
      </c>
      <c r="C763" s="2">
        <v>100143317527</v>
      </c>
      <c r="D763">
        <v>2</v>
      </c>
      <c r="E763" s="1" t="s">
        <v>36</v>
      </c>
      <c r="F763" s="17">
        <v>0</v>
      </c>
      <c r="G763" s="17">
        <v>0</v>
      </c>
    </row>
    <row r="764" spans="1:7" x14ac:dyDescent="0.25">
      <c r="A764">
        <v>143320327</v>
      </c>
      <c r="B764">
        <v>30234</v>
      </c>
      <c r="C764" s="2">
        <v>100143320327</v>
      </c>
      <c r="D764">
        <v>2</v>
      </c>
      <c r="E764" s="1" t="s">
        <v>36</v>
      </c>
      <c r="F764" s="17">
        <v>0</v>
      </c>
      <c r="G764" s="17">
        <v>1.86</v>
      </c>
    </row>
    <row r="765" spans="1:7" x14ac:dyDescent="0.25">
      <c r="A765">
        <v>143320469</v>
      </c>
      <c r="B765">
        <v>30234</v>
      </c>
      <c r="C765" s="2">
        <v>100143320469</v>
      </c>
      <c r="D765">
        <v>2</v>
      </c>
      <c r="E765" s="1" t="s">
        <v>36</v>
      </c>
      <c r="F765" s="17">
        <v>0</v>
      </c>
      <c r="G765" s="17">
        <v>0.11</v>
      </c>
    </row>
    <row r="766" spans="1:7" x14ac:dyDescent="0.25">
      <c r="A766">
        <v>143324313</v>
      </c>
      <c r="B766">
        <v>30234</v>
      </c>
      <c r="C766" s="2">
        <v>100143324313</v>
      </c>
      <c r="D766">
        <v>2</v>
      </c>
      <c r="E766" s="1" t="s">
        <v>191</v>
      </c>
      <c r="F766" s="17">
        <v>0</v>
      </c>
      <c r="G766" s="17">
        <v>0</v>
      </c>
    </row>
    <row r="767" spans="1:7" x14ac:dyDescent="0.25">
      <c r="A767">
        <v>143324318</v>
      </c>
      <c r="B767">
        <v>30234</v>
      </c>
      <c r="C767" s="2">
        <v>100143324318</v>
      </c>
      <c r="D767">
        <v>2</v>
      </c>
      <c r="E767" s="1" t="s">
        <v>36</v>
      </c>
      <c r="F767" s="17">
        <v>0</v>
      </c>
      <c r="G767" s="17">
        <v>1.86</v>
      </c>
    </row>
    <row r="768" spans="1:7" x14ac:dyDescent="0.25">
      <c r="A768">
        <v>143326415</v>
      </c>
      <c r="B768">
        <v>30234</v>
      </c>
      <c r="C768" s="2">
        <v>100143326415</v>
      </c>
      <c r="D768">
        <v>2</v>
      </c>
      <c r="E768" s="1" t="s">
        <v>36</v>
      </c>
      <c r="F768" s="17">
        <v>0</v>
      </c>
      <c r="G768" s="17">
        <v>0.46</v>
      </c>
    </row>
    <row r="769" spans="1:7" x14ac:dyDescent="0.25">
      <c r="A769">
        <v>143328116</v>
      </c>
      <c r="B769">
        <v>30234</v>
      </c>
      <c r="C769" s="2">
        <v>100143328116</v>
      </c>
      <c r="D769">
        <v>2</v>
      </c>
      <c r="E769" s="1" t="s">
        <v>198</v>
      </c>
      <c r="F769" s="17">
        <v>0</v>
      </c>
      <c r="G769" s="17">
        <v>0</v>
      </c>
    </row>
    <row r="770" spans="1:7" x14ac:dyDescent="0.25">
      <c r="A770">
        <v>143328170</v>
      </c>
      <c r="B770">
        <v>30234</v>
      </c>
      <c r="C770" s="2">
        <v>100143328170</v>
      </c>
      <c r="D770">
        <v>2</v>
      </c>
      <c r="E770" s="1" t="s">
        <v>36</v>
      </c>
      <c r="F770" s="17">
        <v>0</v>
      </c>
      <c r="G770" s="17">
        <v>0</v>
      </c>
    </row>
    <row r="771" spans="1:7" x14ac:dyDescent="0.25">
      <c r="A771">
        <v>143328404</v>
      </c>
      <c r="B771">
        <v>30234</v>
      </c>
      <c r="C771" s="2">
        <v>100143328404</v>
      </c>
      <c r="D771">
        <v>2</v>
      </c>
      <c r="E771" s="1" t="s">
        <v>36</v>
      </c>
      <c r="F771" s="17">
        <v>-7.27</v>
      </c>
      <c r="G771" s="17">
        <v>0.52</v>
      </c>
    </row>
    <row r="772" spans="1:7" x14ac:dyDescent="0.25">
      <c r="A772">
        <v>143329118</v>
      </c>
      <c r="B772">
        <v>30234</v>
      </c>
      <c r="C772" s="2">
        <v>100143329118</v>
      </c>
      <c r="D772">
        <v>2</v>
      </c>
      <c r="E772" s="1" t="s">
        <v>184</v>
      </c>
      <c r="F772" s="17">
        <v>0</v>
      </c>
      <c r="G772" s="17">
        <v>0.15</v>
      </c>
    </row>
    <row r="773" spans="1:7" x14ac:dyDescent="0.25">
      <c r="A773">
        <v>143333018</v>
      </c>
      <c r="B773">
        <v>30234</v>
      </c>
      <c r="C773" s="2">
        <v>100143333018</v>
      </c>
      <c r="D773">
        <v>2</v>
      </c>
      <c r="E773" s="1" t="s">
        <v>199</v>
      </c>
      <c r="F773" s="17">
        <v>0</v>
      </c>
      <c r="G773" s="17">
        <v>0</v>
      </c>
    </row>
    <row r="774" spans="1:7" x14ac:dyDescent="0.25">
      <c r="A774">
        <v>143360189</v>
      </c>
      <c r="B774">
        <v>30234</v>
      </c>
      <c r="C774" s="2">
        <v>100143360189</v>
      </c>
      <c r="D774">
        <v>2</v>
      </c>
      <c r="E774" s="1" t="s">
        <v>191</v>
      </c>
      <c r="F774" s="17">
        <v>0</v>
      </c>
      <c r="G774" s="17">
        <v>0</v>
      </c>
    </row>
    <row r="775" spans="1:7" x14ac:dyDescent="0.25">
      <c r="A775">
        <v>143361556</v>
      </c>
      <c r="B775">
        <v>30234</v>
      </c>
      <c r="C775" s="2">
        <v>100143361556</v>
      </c>
      <c r="D775">
        <v>2</v>
      </c>
      <c r="E775" s="1" t="s">
        <v>191</v>
      </c>
      <c r="F775" s="17">
        <v>0</v>
      </c>
      <c r="G775" s="17">
        <v>0.76</v>
      </c>
    </row>
    <row r="776" spans="1:7" x14ac:dyDescent="0.25">
      <c r="A776">
        <v>143362515</v>
      </c>
      <c r="B776">
        <v>30234</v>
      </c>
      <c r="C776" s="2">
        <v>100143362515</v>
      </c>
      <c r="D776">
        <v>2</v>
      </c>
      <c r="E776" s="1" t="s">
        <v>24</v>
      </c>
      <c r="F776" s="17">
        <v>0</v>
      </c>
      <c r="G776" s="17">
        <v>0.31</v>
      </c>
    </row>
    <row r="777" spans="1:7" x14ac:dyDescent="0.25">
      <c r="A777">
        <v>143364587</v>
      </c>
      <c r="B777">
        <v>30234</v>
      </c>
      <c r="C777" s="2">
        <v>100143364587</v>
      </c>
      <c r="D777">
        <v>2</v>
      </c>
      <c r="E777" s="1" t="s">
        <v>191</v>
      </c>
      <c r="F777" s="17">
        <v>0</v>
      </c>
      <c r="G777" s="17">
        <v>0</v>
      </c>
    </row>
    <row r="778" spans="1:7" x14ac:dyDescent="0.25">
      <c r="A778">
        <v>143365178</v>
      </c>
      <c r="B778">
        <v>30234</v>
      </c>
      <c r="C778" s="2">
        <v>100143365178</v>
      </c>
      <c r="D778">
        <v>2</v>
      </c>
      <c r="E778" s="1" t="s">
        <v>191</v>
      </c>
      <c r="F778" s="17">
        <v>0</v>
      </c>
      <c r="G778" s="17">
        <v>0</v>
      </c>
    </row>
    <row r="779" spans="1:7" x14ac:dyDescent="0.25">
      <c r="A779">
        <v>143367803</v>
      </c>
      <c r="B779">
        <v>30234</v>
      </c>
      <c r="C779" s="2">
        <v>100143367803</v>
      </c>
      <c r="D779">
        <v>2</v>
      </c>
      <c r="E779" s="1" t="s">
        <v>191</v>
      </c>
      <c r="F779" s="17">
        <v>0</v>
      </c>
      <c r="G779" s="17">
        <v>0</v>
      </c>
    </row>
    <row r="780" spans="1:7" x14ac:dyDescent="0.25">
      <c r="A780">
        <v>143371266</v>
      </c>
      <c r="B780">
        <v>30234</v>
      </c>
      <c r="C780" s="2">
        <v>100143371266</v>
      </c>
      <c r="D780">
        <v>2</v>
      </c>
      <c r="E780" s="1" t="s">
        <v>30</v>
      </c>
      <c r="F780" s="17">
        <v>0</v>
      </c>
      <c r="G780" s="17">
        <v>0</v>
      </c>
    </row>
    <row r="781" spans="1:7" x14ac:dyDescent="0.25">
      <c r="A781">
        <v>143371508</v>
      </c>
      <c r="B781">
        <v>30234</v>
      </c>
      <c r="C781" s="2">
        <v>100143371508</v>
      </c>
      <c r="D781">
        <v>2</v>
      </c>
      <c r="E781" s="1" t="s">
        <v>31</v>
      </c>
      <c r="F781" s="17">
        <v>0</v>
      </c>
      <c r="G781" s="17">
        <v>0</v>
      </c>
    </row>
    <row r="782" spans="1:7" x14ac:dyDescent="0.25">
      <c r="A782">
        <v>143372163</v>
      </c>
      <c r="B782">
        <v>30234</v>
      </c>
      <c r="C782" s="2">
        <v>100143372163</v>
      </c>
      <c r="D782">
        <v>2</v>
      </c>
      <c r="E782" s="1" t="s">
        <v>191</v>
      </c>
      <c r="F782" s="17">
        <v>0</v>
      </c>
      <c r="G782" s="17">
        <v>0.25</v>
      </c>
    </row>
    <row r="783" spans="1:7" x14ac:dyDescent="0.25">
      <c r="A783">
        <v>143377729</v>
      </c>
      <c r="B783">
        <v>30234</v>
      </c>
      <c r="C783" s="2">
        <v>100143377729</v>
      </c>
      <c r="D783">
        <v>2</v>
      </c>
      <c r="E783" s="1" t="s">
        <v>191</v>
      </c>
      <c r="F783" s="17">
        <v>0</v>
      </c>
      <c r="G783" s="17">
        <v>0</v>
      </c>
    </row>
    <row r="784" spans="1:7" x14ac:dyDescent="0.25">
      <c r="A784">
        <v>143378589</v>
      </c>
      <c r="B784">
        <v>30234</v>
      </c>
      <c r="C784" s="2">
        <v>100143378589</v>
      </c>
      <c r="D784">
        <v>2</v>
      </c>
      <c r="E784" s="1" t="s">
        <v>200</v>
      </c>
      <c r="F784" s="17">
        <v>0</v>
      </c>
      <c r="G784" s="17">
        <v>1.1499999999999999</v>
      </c>
    </row>
    <row r="785" spans="1:7" x14ac:dyDescent="0.25">
      <c r="A785">
        <v>143382801</v>
      </c>
      <c r="B785">
        <v>30234</v>
      </c>
      <c r="C785" s="2">
        <v>100143382801</v>
      </c>
      <c r="D785">
        <v>2</v>
      </c>
      <c r="E785" s="1" t="s">
        <v>191</v>
      </c>
      <c r="F785" s="17">
        <v>0</v>
      </c>
      <c r="G785" s="17">
        <v>0.61</v>
      </c>
    </row>
    <row r="786" spans="1:7" x14ac:dyDescent="0.25">
      <c r="A786">
        <v>143387093</v>
      </c>
      <c r="B786">
        <v>30234</v>
      </c>
      <c r="C786" s="2">
        <v>100143387093</v>
      </c>
      <c r="D786">
        <v>2</v>
      </c>
      <c r="E786" s="1" t="s">
        <v>30</v>
      </c>
      <c r="F786" s="17">
        <v>0</v>
      </c>
      <c r="G786" s="17">
        <v>0</v>
      </c>
    </row>
    <row r="787" spans="1:7" x14ac:dyDescent="0.25">
      <c r="A787">
        <v>143392223</v>
      </c>
      <c r="B787">
        <v>30234</v>
      </c>
      <c r="C787" s="2">
        <v>100143392223</v>
      </c>
      <c r="D787">
        <v>2</v>
      </c>
      <c r="E787" s="1" t="s">
        <v>31</v>
      </c>
      <c r="F787" s="17">
        <v>0</v>
      </c>
      <c r="G787" s="17">
        <v>0</v>
      </c>
    </row>
    <row r="788" spans="1:7" x14ac:dyDescent="0.25">
      <c r="A788">
        <v>143393307</v>
      </c>
      <c r="B788">
        <v>30234</v>
      </c>
      <c r="C788" s="2">
        <v>100143393307</v>
      </c>
      <c r="D788">
        <v>2</v>
      </c>
      <c r="E788" s="1" t="s">
        <v>196</v>
      </c>
      <c r="F788" s="17">
        <v>0</v>
      </c>
      <c r="G788" s="17">
        <v>0</v>
      </c>
    </row>
    <row r="789" spans="1:7" x14ac:dyDescent="0.25">
      <c r="A789">
        <v>143398298</v>
      </c>
      <c r="B789">
        <v>30234</v>
      </c>
      <c r="C789" s="2">
        <v>100143398298</v>
      </c>
      <c r="D789">
        <v>2</v>
      </c>
      <c r="E789" s="1" t="s">
        <v>201</v>
      </c>
      <c r="F789" s="17">
        <v>0</v>
      </c>
      <c r="G789" s="17">
        <v>0</v>
      </c>
    </row>
    <row r="790" spans="1:7" x14ac:dyDescent="0.25">
      <c r="A790">
        <v>143400810</v>
      </c>
      <c r="B790">
        <v>30234</v>
      </c>
      <c r="C790" s="2">
        <v>100143400810</v>
      </c>
      <c r="D790">
        <v>1</v>
      </c>
      <c r="E790" s="1" t="s">
        <v>35</v>
      </c>
      <c r="F790" s="17">
        <v>0</v>
      </c>
      <c r="G790" s="17">
        <v>0</v>
      </c>
    </row>
    <row r="791" spans="1:7" x14ac:dyDescent="0.25">
      <c r="A791">
        <v>143401029</v>
      </c>
      <c r="B791">
        <v>30234</v>
      </c>
      <c r="C791" s="2">
        <v>100143401029</v>
      </c>
      <c r="D791">
        <v>1</v>
      </c>
      <c r="E791" s="1" t="s">
        <v>35</v>
      </c>
      <c r="F791" s="17">
        <v>0</v>
      </c>
      <c r="G791" s="17">
        <v>0</v>
      </c>
    </row>
    <row r="792" spans="1:7" x14ac:dyDescent="0.25">
      <c r="A792">
        <v>143409356</v>
      </c>
      <c r="B792">
        <v>30234</v>
      </c>
      <c r="C792" s="2">
        <v>100143409356</v>
      </c>
      <c r="D792">
        <v>2</v>
      </c>
      <c r="E792" s="1" t="s">
        <v>195</v>
      </c>
      <c r="F792" s="17">
        <v>0</v>
      </c>
      <c r="G792" s="17">
        <v>0.27</v>
      </c>
    </row>
    <row r="793" spans="1:7" x14ac:dyDescent="0.25">
      <c r="A793">
        <v>143430750</v>
      </c>
      <c r="B793">
        <v>30234</v>
      </c>
      <c r="C793" s="2">
        <v>100143430750</v>
      </c>
      <c r="D793">
        <v>2</v>
      </c>
      <c r="E793" s="1" t="s">
        <v>202</v>
      </c>
      <c r="F793" s="17">
        <v>0</v>
      </c>
      <c r="G793" s="17">
        <v>3.63</v>
      </c>
    </row>
    <row r="794" spans="1:7" x14ac:dyDescent="0.25">
      <c r="A794">
        <v>143431082</v>
      </c>
      <c r="B794">
        <v>30234</v>
      </c>
      <c r="C794" s="2">
        <v>100143431082</v>
      </c>
      <c r="D794">
        <v>2</v>
      </c>
      <c r="E794" s="1" t="s">
        <v>184</v>
      </c>
      <c r="F794" s="17">
        <v>0</v>
      </c>
      <c r="G794" s="17">
        <v>0</v>
      </c>
    </row>
    <row r="795" spans="1:7" x14ac:dyDescent="0.25">
      <c r="A795">
        <v>143460817</v>
      </c>
      <c r="B795">
        <v>30234</v>
      </c>
      <c r="C795" s="2">
        <v>100143460817</v>
      </c>
      <c r="D795">
        <v>2</v>
      </c>
      <c r="E795" s="1" t="s">
        <v>184</v>
      </c>
      <c r="F795" s="17">
        <v>0</v>
      </c>
      <c r="G795" s="17">
        <v>0</v>
      </c>
    </row>
    <row r="796" spans="1:7" x14ac:dyDescent="0.25">
      <c r="A796">
        <v>143462467</v>
      </c>
      <c r="B796">
        <v>30234</v>
      </c>
      <c r="C796" s="2">
        <v>100143462467</v>
      </c>
      <c r="D796">
        <v>2</v>
      </c>
      <c r="E796" s="1" t="s">
        <v>30</v>
      </c>
      <c r="F796" s="17">
        <v>0</v>
      </c>
      <c r="G796" s="17">
        <v>0.88</v>
      </c>
    </row>
    <row r="797" spans="1:7" x14ac:dyDescent="0.25">
      <c r="A797">
        <v>143470144</v>
      </c>
      <c r="B797">
        <v>30234</v>
      </c>
      <c r="C797" s="2">
        <v>100143470144</v>
      </c>
      <c r="D797">
        <v>2</v>
      </c>
      <c r="E797" s="1" t="s">
        <v>184</v>
      </c>
      <c r="F797" s="17">
        <v>0</v>
      </c>
      <c r="G797" s="17">
        <v>2.14</v>
      </c>
    </row>
    <row r="798" spans="1:7" x14ac:dyDescent="0.25">
      <c r="A798">
        <v>143479602</v>
      </c>
      <c r="B798">
        <v>30234</v>
      </c>
      <c r="C798" s="2">
        <v>100143479602</v>
      </c>
      <c r="D798">
        <v>2</v>
      </c>
      <c r="E798" s="1" t="s">
        <v>184</v>
      </c>
      <c r="F798" s="17">
        <v>0</v>
      </c>
      <c r="G798" s="17">
        <v>0</v>
      </c>
    </row>
    <row r="799" spans="1:7" x14ac:dyDescent="0.25">
      <c r="A799">
        <v>143487741</v>
      </c>
      <c r="B799">
        <v>30234</v>
      </c>
      <c r="C799" s="2">
        <v>100143487741</v>
      </c>
      <c r="D799">
        <v>2</v>
      </c>
      <c r="E799" s="1" t="s">
        <v>184</v>
      </c>
      <c r="F799" s="17">
        <v>0</v>
      </c>
      <c r="G799" s="17">
        <v>0</v>
      </c>
    </row>
    <row r="800" spans="1:7" x14ac:dyDescent="0.25">
      <c r="A800">
        <v>143494484</v>
      </c>
      <c r="B800">
        <v>30234</v>
      </c>
      <c r="C800" s="2">
        <v>100143494484</v>
      </c>
      <c r="D800">
        <v>2</v>
      </c>
      <c r="E800" s="1" t="s">
        <v>184</v>
      </c>
      <c r="F800" s="17">
        <v>0</v>
      </c>
      <c r="G800" s="17">
        <v>0.17</v>
      </c>
    </row>
    <row r="801" spans="1:7" x14ac:dyDescent="0.25">
      <c r="A801">
        <v>143501143</v>
      </c>
      <c r="B801">
        <v>30234</v>
      </c>
      <c r="C801" s="2">
        <v>100143501143</v>
      </c>
      <c r="D801">
        <v>2</v>
      </c>
      <c r="E801" s="1" t="s">
        <v>184</v>
      </c>
      <c r="F801" s="17">
        <v>0</v>
      </c>
      <c r="G801" s="17">
        <v>0</v>
      </c>
    </row>
    <row r="802" spans="1:7" x14ac:dyDescent="0.25">
      <c r="A802">
        <v>143506753</v>
      </c>
      <c r="B802">
        <v>30234</v>
      </c>
      <c r="C802" s="2">
        <v>100143506753</v>
      </c>
      <c r="D802">
        <v>2</v>
      </c>
      <c r="E802" s="1" t="s">
        <v>184</v>
      </c>
      <c r="F802" s="17">
        <v>0</v>
      </c>
      <c r="G802" s="17">
        <v>1.24</v>
      </c>
    </row>
    <row r="803" spans="1:7" x14ac:dyDescent="0.25">
      <c r="A803">
        <v>143517335</v>
      </c>
      <c r="B803">
        <v>30234</v>
      </c>
      <c r="C803" s="2">
        <v>100143517335</v>
      </c>
      <c r="D803">
        <v>2</v>
      </c>
      <c r="E803" s="1" t="s">
        <v>184</v>
      </c>
      <c r="F803" s="17">
        <v>0</v>
      </c>
      <c r="G803" s="17">
        <v>0</v>
      </c>
    </row>
    <row r="804" spans="1:7" x14ac:dyDescent="0.25">
      <c r="A804">
        <v>143523863</v>
      </c>
      <c r="B804">
        <v>30234</v>
      </c>
      <c r="C804" s="2">
        <v>100143523863</v>
      </c>
      <c r="D804">
        <v>2</v>
      </c>
      <c r="E804" s="1" t="s">
        <v>184</v>
      </c>
      <c r="F804" s="17">
        <v>0</v>
      </c>
      <c r="G804" s="17">
        <v>0.11</v>
      </c>
    </row>
    <row r="805" spans="1:7" x14ac:dyDescent="0.25">
      <c r="A805">
        <v>143524166</v>
      </c>
      <c r="B805">
        <v>30234</v>
      </c>
      <c r="C805" s="2">
        <v>100143524166</v>
      </c>
      <c r="D805">
        <v>1</v>
      </c>
      <c r="E805" s="1" t="s">
        <v>35</v>
      </c>
      <c r="F805" s="17">
        <v>0</v>
      </c>
      <c r="G805" s="17">
        <v>0.11</v>
      </c>
    </row>
    <row r="806" spans="1:7" x14ac:dyDescent="0.25">
      <c r="A806">
        <v>143527814</v>
      </c>
      <c r="B806">
        <v>30234</v>
      </c>
      <c r="C806" s="2">
        <v>100143527814</v>
      </c>
      <c r="D806">
        <v>1</v>
      </c>
      <c r="E806" s="1" t="s">
        <v>35</v>
      </c>
      <c r="F806" s="17">
        <v>0</v>
      </c>
      <c r="G806" s="17">
        <v>3.83</v>
      </c>
    </row>
    <row r="807" spans="1:7" x14ac:dyDescent="0.25">
      <c r="A807">
        <v>143528709</v>
      </c>
      <c r="B807">
        <v>30234</v>
      </c>
      <c r="C807" s="2">
        <v>100143528709</v>
      </c>
      <c r="D807">
        <v>2</v>
      </c>
      <c r="E807" s="1" t="s">
        <v>25</v>
      </c>
      <c r="F807" s="17">
        <v>0</v>
      </c>
      <c r="G807" s="17">
        <v>0</v>
      </c>
    </row>
    <row r="808" spans="1:7" x14ac:dyDescent="0.25">
      <c r="A808">
        <v>143528970</v>
      </c>
      <c r="B808">
        <v>30234</v>
      </c>
      <c r="C808" s="2">
        <v>100143528970</v>
      </c>
      <c r="D808">
        <v>2</v>
      </c>
      <c r="E808" s="1" t="s">
        <v>184</v>
      </c>
      <c r="F808" s="17">
        <v>0</v>
      </c>
      <c r="G808" s="17">
        <v>0.11</v>
      </c>
    </row>
    <row r="809" spans="1:7" x14ac:dyDescent="0.25">
      <c r="A809">
        <v>143529310</v>
      </c>
      <c r="B809">
        <v>30234</v>
      </c>
      <c r="C809" s="2">
        <v>100143529310</v>
      </c>
      <c r="D809">
        <v>2</v>
      </c>
      <c r="E809" s="1" t="s">
        <v>199</v>
      </c>
      <c r="F809" s="17">
        <v>0</v>
      </c>
      <c r="G809" s="17">
        <v>0</v>
      </c>
    </row>
    <row r="810" spans="1:7" x14ac:dyDescent="0.25">
      <c r="A810">
        <v>143535895</v>
      </c>
      <c r="B810">
        <v>30234</v>
      </c>
      <c r="C810" s="2">
        <v>100143535895</v>
      </c>
      <c r="D810">
        <v>2</v>
      </c>
      <c r="E810" s="1" t="s">
        <v>196</v>
      </c>
      <c r="F810" s="17">
        <v>-30</v>
      </c>
      <c r="G810" s="17">
        <v>0</v>
      </c>
    </row>
    <row r="811" spans="1:7" x14ac:dyDescent="0.25">
      <c r="A811">
        <v>143539768</v>
      </c>
      <c r="B811">
        <v>30234</v>
      </c>
      <c r="C811" s="2">
        <v>100143539768</v>
      </c>
      <c r="D811">
        <v>2</v>
      </c>
      <c r="E811" s="1" t="s">
        <v>24</v>
      </c>
      <c r="F811" s="17">
        <v>0</v>
      </c>
      <c r="G811" s="17">
        <v>0</v>
      </c>
    </row>
    <row r="812" spans="1:7" x14ac:dyDescent="0.25">
      <c r="A812">
        <v>143540826</v>
      </c>
      <c r="B812">
        <v>30234</v>
      </c>
      <c r="C812" s="2">
        <v>100143540826</v>
      </c>
      <c r="D812">
        <v>2</v>
      </c>
      <c r="E812" s="1" t="s">
        <v>184</v>
      </c>
      <c r="F812" s="17">
        <v>-18</v>
      </c>
      <c r="G812" s="17">
        <v>0</v>
      </c>
    </row>
    <row r="813" spans="1:7" x14ac:dyDescent="0.25">
      <c r="A813">
        <v>143542005</v>
      </c>
      <c r="B813">
        <v>30234</v>
      </c>
      <c r="C813" s="2">
        <v>100143542005</v>
      </c>
      <c r="D813">
        <v>2</v>
      </c>
      <c r="E813" s="1" t="s">
        <v>195</v>
      </c>
      <c r="F813" s="17">
        <v>0</v>
      </c>
      <c r="G813" s="17">
        <v>0</v>
      </c>
    </row>
    <row r="814" spans="1:7" x14ac:dyDescent="0.25">
      <c r="A814">
        <v>143545153</v>
      </c>
      <c r="B814">
        <v>30234</v>
      </c>
      <c r="C814" s="2">
        <v>100143545153</v>
      </c>
      <c r="D814">
        <v>2</v>
      </c>
      <c r="E814" s="1" t="s">
        <v>189</v>
      </c>
      <c r="F814" s="17">
        <v>0</v>
      </c>
      <c r="G814" s="17">
        <v>0</v>
      </c>
    </row>
    <row r="815" spans="1:7" x14ac:dyDescent="0.25">
      <c r="A815">
        <v>143548359</v>
      </c>
      <c r="B815">
        <v>30234</v>
      </c>
      <c r="C815" s="2">
        <v>100143548359</v>
      </c>
      <c r="D815">
        <v>2</v>
      </c>
      <c r="E815" s="1" t="s">
        <v>195</v>
      </c>
      <c r="F815" s="17">
        <v>-50</v>
      </c>
      <c r="G815" s="17">
        <v>0.27</v>
      </c>
    </row>
    <row r="816" spans="1:7" x14ac:dyDescent="0.25">
      <c r="A816">
        <v>143560362</v>
      </c>
      <c r="B816">
        <v>30234</v>
      </c>
      <c r="C816" s="2">
        <v>100143560362</v>
      </c>
      <c r="D816">
        <v>2</v>
      </c>
      <c r="E816" s="1" t="s">
        <v>189</v>
      </c>
      <c r="F816" s="17">
        <v>0</v>
      </c>
      <c r="G816" s="17">
        <v>0</v>
      </c>
    </row>
    <row r="817" spans="1:7" x14ac:dyDescent="0.25">
      <c r="A817">
        <v>143562534</v>
      </c>
      <c r="B817">
        <v>30234</v>
      </c>
      <c r="C817" s="2">
        <v>100143562534</v>
      </c>
      <c r="D817">
        <v>2</v>
      </c>
      <c r="E817" s="1" t="s">
        <v>189</v>
      </c>
      <c r="F817" s="17">
        <v>-40</v>
      </c>
      <c r="G817" s="17">
        <v>0</v>
      </c>
    </row>
    <row r="818" spans="1:7" x14ac:dyDescent="0.25">
      <c r="A818">
        <v>143565121</v>
      </c>
      <c r="B818">
        <v>30234</v>
      </c>
      <c r="C818" s="2">
        <v>100143565121</v>
      </c>
      <c r="D818">
        <v>2</v>
      </c>
      <c r="E818" s="1" t="s">
        <v>195</v>
      </c>
      <c r="F818" s="17">
        <v>-55</v>
      </c>
      <c r="G818" s="17">
        <v>0</v>
      </c>
    </row>
    <row r="819" spans="1:7" x14ac:dyDescent="0.25">
      <c r="A819">
        <v>143567281</v>
      </c>
      <c r="B819">
        <v>30234</v>
      </c>
      <c r="C819" s="2">
        <v>100143567281</v>
      </c>
      <c r="D819">
        <v>2</v>
      </c>
      <c r="E819" s="1" t="s">
        <v>185</v>
      </c>
      <c r="F819" s="17">
        <v>0</v>
      </c>
      <c r="G819" s="17">
        <v>0</v>
      </c>
    </row>
    <row r="820" spans="1:7" x14ac:dyDescent="0.25">
      <c r="A820">
        <v>143567613</v>
      </c>
      <c r="B820">
        <v>30234</v>
      </c>
      <c r="C820" s="2">
        <v>100143567613</v>
      </c>
      <c r="D820">
        <v>2</v>
      </c>
      <c r="E820" s="1" t="s">
        <v>30</v>
      </c>
      <c r="F820" s="17">
        <v>0</v>
      </c>
      <c r="G820" s="17">
        <v>0</v>
      </c>
    </row>
    <row r="821" spans="1:7" x14ac:dyDescent="0.25">
      <c r="A821">
        <v>143568359</v>
      </c>
      <c r="B821">
        <v>30234</v>
      </c>
      <c r="C821" s="2">
        <v>100143568359</v>
      </c>
      <c r="D821">
        <v>2</v>
      </c>
      <c r="E821" s="1" t="s">
        <v>195</v>
      </c>
      <c r="F821" s="17">
        <v>0</v>
      </c>
      <c r="G821" s="17">
        <v>0</v>
      </c>
    </row>
    <row r="822" spans="1:7" x14ac:dyDescent="0.25">
      <c r="A822">
        <v>143569261</v>
      </c>
      <c r="B822">
        <v>30234</v>
      </c>
      <c r="C822" s="2">
        <v>100143569261</v>
      </c>
      <c r="D822">
        <v>2</v>
      </c>
      <c r="E822" s="1" t="s">
        <v>37</v>
      </c>
      <c r="F822" s="17">
        <v>0</v>
      </c>
      <c r="G822" s="17">
        <v>0.27</v>
      </c>
    </row>
    <row r="823" spans="1:7" x14ac:dyDescent="0.25">
      <c r="A823">
        <v>143570547</v>
      </c>
      <c r="B823">
        <v>30234</v>
      </c>
      <c r="C823" s="2">
        <v>100143570547</v>
      </c>
      <c r="D823">
        <v>1</v>
      </c>
      <c r="E823" s="1" t="s">
        <v>35</v>
      </c>
      <c r="F823" s="17">
        <v>0</v>
      </c>
      <c r="G823" s="17">
        <v>0.11</v>
      </c>
    </row>
    <row r="824" spans="1:7" x14ac:dyDescent="0.25">
      <c r="A824">
        <v>143583311</v>
      </c>
      <c r="B824">
        <v>30234</v>
      </c>
      <c r="C824" s="2">
        <v>100143583311</v>
      </c>
      <c r="D824">
        <v>2</v>
      </c>
      <c r="E824" s="1" t="s">
        <v>197</v>
      </c>
      <c r="F824" s="17">
        <v>-10</v>
      </c>
      <c r="G824" s="17">
        <v>0</v>
      </c>
    </row>
    <row r="825" spans="1:7" x14ac:dyDescent="0.25">
      <c r="A825">
        <v>143637729</v>
      </c>
      <c r="B825">
        <v>30234</v>
      </c>
      <c r="C825" s="2">
        <v>100143637729</v>
      </c>
      <c r="D825">
        <v>2</v>
      </c>
      <c r="E825" s="1" t="s">
        <v>189</v>
      </c>
      <c r="F825" s="17">
        <v>0</v>
      </c>
      <c r="G825" s="17">
        <v>0</v>
      </c>
    </row>
    <row r="826" spans="1:7" x14ac:dyDescent="0.25">
      <c r="A826">
        <v>143638490</v>
      </c>
      <c r="B826">
        <v>30234</v>
      </c>
      <c r="C826" s="2">
        <v>100143638490</v>
      </c>
      <c r="D826">
        <v>2</v>
      </c>
      <c r="E826" s="1" t="s">
        <v>189</v>
      </c>
      <c r="F826" s="17">
        <v>-15</v>
      </c>
      <c r="G826" s="17">
        <v>0</v>
      </c>
    </row>
    <row r="827" spans="1:7" x14ac:dyDescent="0.25">
      <c r="A827">
        <v>143645259</v>
      </c>
      <c r="B827">
        <v>30234</v>
      </c>
      <c r="C827" s="2">
        <v>100143645259</v>
      </c>
      <c r="D827">
        <v>2</v>
      </c>
      <c r="E827" s="1" t="s">
        <v>189</v>
      </c>
      <c r="F827" s="17">
        <v>-32.94</v>
      </c>
      <c r="G827" s="17">
        <v>2.34</v>
      </c>
    </row>
    <row r="828" spans="1:7" x14ac:dyDescent="0.25">
      <c r="A828">
        <v>143647416</v>
      </c>
      <c r="B828">
        <v>30234</v>
      </c>
      <c r="C828" s="2">
        <v>100143647416</v>
      </c>
      <c r="D828">
        <v>2</v>
      </c>
      <c r="E828" s="1" t="s">
        <v>189</v>
      </c>
      <c r="F828" s="17">
        <v>0</v>
      </c>
      <c r="G828" s="17">
        <v>0.11</v>
      </c>
    </row>
    <row r="829" spans="1:7" x14ac:dyDescent="0.25">
      <c r="A829">
        <v>143656199</v>
      </c>
      <c r="B829">
        <v>30234</v>
      </c>
      <c r="C829" s="2">
        <v>100143656199</v>
      </c>
      <c r="D829">
        <v>2</v>
      </c>
      <c r="E829" s="1" t="s">
        <v>189</v>
      </c>
      <c r="F829" s="17">
        <v>0</v>
      </c>
      <c r="G829" s="17">
        <v>0.15</v>
      </c>
    </row>
    <row r="830" spans="1:7" x14ac:dyDescent="0.25">
      <c r="A830">
        <v>143659279</v>
      </c>
      <c r="B830">
        <v>30234</v>
      </c>
      <c r="C830" s="2">
        <v>100143659279</v>
      </c>
      <c r="D830">
        <v>2</v>
      </c>
      <c r="E830" s="1" t="s">
        <v>189</v>
      </c>
      <c r="F830" s="17">
        <v>0</v>
      </c>
      <c r="G830" s="17">
        <v>0</v>
      </c>
    </row>
    <row r="831" spans="1:7" x14ac:dyDescent="0.25">
      <c r="A831">
        <v>143669794</v>
      </c>
      <c r="B831">
        <v>30234</v>
      </c>
      <c r="C831" s="2">
        <v>100143669794</v>
      </c>
      <c r="D831">
        <v>2</v>
      </c>
      <c r="E831" s="1" t="s">
        <v>189</v>
      </c>
      <c r="F831" s="17">
        <v>0</v>
      </c>
      <c r="G831" s="17">
        <v>0</v>
      </c>
    </row>
    <row r="832" spans="1:7" x14ac:dyDescent="0.25">
      <c r="A832">
        <v>143678219</v>
      </c>
      <c r="B832">
        <v>30234</v>
      </c>
      <c r="C832" s="2">
        <v>100143678219</v>
      </c>
      <c r="D832">
        <v>2</v>
      </c>
      <c r="E832" s="1" t="s">
        <v>30</v>
      </c>
      <c r="F832" s="17">
        <v>0</v>
      </c>
      <c r="G832" s="17">
        <v>0</v>
      </c>
    </row>
    <row r="833" spans="1:7" x14ac:dyDescent="0.25">
      <c r="A833">
        <v>143679402</v>
      </c>
      <c r="B833">
        <v>30234</v>
      </c>
      <c r="C833" s="2">
        <v>100143679402</v>
      </c>
      <c r="D833">
        <v>2</v>
      </c>
      <c r="E833" s="1" t="s">
        <v>189</v>
      </c>
      <c r="F833" s="17">
        <v>0</v>
      </c>
      <c r="G833" s="17">
        <v>0.17</v>
      </c>
    </row>
    <row r="834" spans="1:7" x14ac:dyDescent="0.25">
      <c r="A834">
        <v>143680458</v>
      </c>
      <c r="B834">
        <v>30234</v>
      </c>
      <c r="C834" s="2">
        <v>100143680458</v>
      </c>
      <c r="D834">
        <v>2</v>
      </c>
      <c r="E834" s="1" t="s">
        <v>189</v>
      </c>
      <c r="F834" s="17">
        <v>0</v>
      </c>
      <c r="G834" s="17">
        <v>0</v>
      </c>
    </row>
    <row r="835" spans="1:7" x14ac:dyDescent="0.25">
      <c r="A835">
        <v>143683713</v>
      </c>
      <c r="B835">
        <v>30234</v>
      </c>
      <c r="C835" s="2">
        <v>100143683713</v>
      </c>
      <c r="D835">
        <v>2</v>
      </c>
      <c r="E835" s="1" t="s">
        <v>189</v>
      </c>
      <c r="F835" s="17">
        <v>0</v>
      </c>
      <c r="G835" s="17">
        <v>0</v>
      </c>
    </row>
    <row r="836" spans="1:7" x14ac:dyDescent="0.25">
      <c r="A836">
        <v>143690489</v>
      </c>
      <c r="B836">
        <v>30234</v>
      </c>
      <c r="C836" s="2">
        <v>100143690489</v>
      </c>
      <c r="D836">
        <v>2</v>
      </c>
      <c r="E836" s="1" t="s">
        <v>17</v>
      </c>
      <c r="F836" s="17">
        <v>0</v>
      </c>
      <c r="G836" s="17">
        <v>0</v>
      </c>
    </row>
    <row r="837" spans="1:7" x14ac:dyDescent="0.25">
      <c r="A837">
        <v>143697744</v>
      </c>
      <c r="B837">
        <v>30234</v>
      </c>
      <c r="C837" s="2">
        <v>100143697744</v>
      </c>
      <c r="D837">
        <v>2</v>
      </c>
      <c r="E837" s="1" t="s">
        <v>186</v>
      </c>
      <c r="F837" s="17">
        <v>0</v>
      </c>
      <c r="G837" s="17">
        <v>0</v>
      </c>
    </row>
    <row r="838" spans="1:7" x14ac:dyDescent="0.25">
      <c r="A838">
        <v>143708235</v>
      </c>
      <c r="B838">
        <v>30234</v>
      </c>
      <c r="C838" s="2">
        <v>100143708235</v>
      </c>
      <c r="D838">
        <v>2</v>
      </c>
      <c r="E838" s="1" t="s">
        <v>189</v>
      </c>
      <c r="F838" s="17">
        <v>0</v>
      </c>
      <c r="G838" s="17">
        <v>0</v>
      </c>
    </row>
    <row r="839" spans="1:7" x14ac:dyDescent="0.25">
      <c r="A839">
        <v>143715769</v>
      </c>
      <c r="B839">
        <v>30234</v>
      </c>
      <c r="C839" s="2">
        <v>100143715769</v>
      </c>
      <c r="D839">
        <v>2</v>
      </c>
      <c r="E839" s="1" t="s">
        <v>189</v>
      </c>
      <c r="F839" s="17">
        <v>0</v>
      </c>
      <c r="G839" s="17">
        <v>3.4</v>
      </c>
    </row>
    <row r="840" spans="1:7" x14ac:dyDescent="0.25">
      <c r="A840">
        <v>143729235</v>
      </c>
      <c r="B840">
        <v>30234</v>
      </c>
      <c r="C840" s="2">
        <v>100143729235</v>
      </c>
      <c r="D840">
        <v>2</v>
      </c>
      <c r="E840" s="1" t="s">
        <v>189</v>
      </c>
      <c r="F840" s="17">
        <v>0</v>
      </c>
      <c r="G840" s="17">
        <v>0</v>
      </c>
    </row>
    <row r="841" spans="1:7" x14ac:dyDescent="0.25">
      <c r="A841">
        <v>143736572</v>
      </c>
      <c r="B841">
        <v>30234</v>
      </c>
      <c r="C841" s="2">
        <v>100143736572</v>
      </c>
      <c r="D841">
        <v>2</v>
      </c>
      <c r="E841" s="1" t="s">
        <v>189</v>
      </c>
      <c r="F841" s="17">
        <v>0</v>
      </c>
      <c r="G841" s="17">
        <v>0</v>
      </c>
    </row>
    <row r="842" spans="1:7" x14ac:dyDescent="0.25">
      <c r="A842">
        <v>143739811</v>
      </c>
      <c r="B842">
        <v>30234</v>
      </c>
      <c r="C842" s="2">
        <v>100143739811</v>
      </c>
      <c r="D842">
        <v>2</v>
      </c>
      <c r="E842" s="1" t="s">
        <v>189</v>
      </c>
      <c r="F842" s="17">
        <v>0</v>
      </c>
      <c r="G842" s="17">
        <v>0</v>
      </c>
    </row>
    <row r="843" spans="1:7" x14ac:dyDescent="0.25">
      <c r="A843">
        <v>143744667</v>
      </c>
      <c r="B843">
        <v>30234</v>
      </c>
      <c r="C843" s="2">
        <v>100143744667</v>
      </c>
      <c r="D843">
        <v>2</v>
      </c>
      <c r="E843" s="1" t="s">
        <v>30</v>
      </c>
      <c r="F843" s="17">
        <v>0</v>
      </c>
      <c r="G843" s="17">
        <v>0</v>
      </c>
    </row>
    <row r="844" spans="1:7" x14ac:dyDescent="0.25">
      <c r="A844">
        <v>143748271</v>
      </c>
      <c r="B844">
        <v>30234</v>
      </c>
      <c r="C844" s="2">
        <v>100143748271</v>
      </c>
      <c r="D844">
        <v>2</v>
      </c>
      <c r="E844" s="1" t="s">
        <v>198</v>
      </c>
      <c r="F844" s="17">
        <v>0</v>
      </c>
      <c r="G844" s="17">
        <v>0</v>
      </c>
    </row>
    <row r="845" spans="1:7" x14ac:dyDescent="0.25">
      <c r="A845">
        <v>143750236</v>
      </c>
      <c r="B845">
        <v>30234</v>
      </c>
      <c r="C845" s="2">
        <v>100143750236</v>
      </c>
      <c r="D845">
        <v>2</v>
      </c>
      <c r="E845" s="1" t="s">
        <v>25</v>
      </c>
      <c r="F845" s="17">
        <v>0</v>
      </c>
      <c r="G845" s="17">
        <v>0.15</v>
      </c>
    </row>
    <row r="846" spans="1:7" x14ac:dyDescent="0.25">
      <c r="A846">
        <v>143752514</v>
      </c>
      <c r="B846">
        <v>30234</v>
      </c>
      <c r="C846" s="2">
        <v>100143752514</v>
      </c>
      <c r="D846">
        <v>2</v>
      </c>
      <c r="E846" s="1" t="s">
        <v>37</v>
      </c>
      <c r="F846" s="17">
        <v>-50</v>
      </c>
      <c r="G846" s="17">
        <v>0</v>
      </c>
    </row>
    <row r="847" spans="1:7" x14ac:dyDescent="0.25">
      <c r="A847">
        <v>143753712</v>
      </c>
      <c r="B847">
        <v>30234</v>
      </c>
      <c r="C847" s="2">
        <v>100143753712</v>
      </c>
      <c r="D847">
        <v>2</v>
      </c>
      <c r="E847" s="1" t="s">
        <v>195</v>
      </c>
      <c r="F847" s="17">
        <v>0</v>
      </c>
      <c r="G847" s="17">
        <v>0</v>
      </c>
    </row>
    <row r="848" spans="1:7" x14ac:dyDescent="0.25">
      <c r="A848">
        <v>143758319</v>
      </c>
      <c r="B848">
        <v>30234</v>
      </c>
      <c r="C848" s="2">
        <v>100143758319</v>
      </c>
      <c r="D848">
        <v>2</v>
      </c>
      <c r="E848" s="1" t="s">
        <v>195</v>
      </c>
      <c r="F848" s="17">
        <v>0</v>
      </c>
      <c r="G848" s="17">
        <v>0.77</v>
      </c>
    </row>
    <row r="849" spans="1:7" x14ac:dyDescent="0.25">
      <c r="A849">
        <v>143758398</v>
      </c>
      <c r="B849">
        <v>30234</v>
      </c>
      <c r="C849" s="2">
        <v>100143758398</v>
      </c>
      <c r="D849">
        <v>2</v>
      </c>
      <c r="E849" s="1" t="s">
        <v>197</v>
      </c>
      <c r="F849" s="17">
        <v>0</v>
      </c>
      <c r="G849" s="17">
        <v>0</v>
      </c>
    </row>
    <row r="850" spans="1:7" x14ac:dyDescent="0.25">
      <c r="A850">
        <v>143770317</v>
      </c>
      <c r="B850">
        <v>30234</v>
      </c>
      <c r="C850" s="2">
        <v>100143770317</v>
      </c>
      <c r="D850">
        <v>2</v>
      </c>
      <c r="E850" s="1" t="s">
        <v>24</v>
      </c>
      <c r="F850" s="17">
        <v>0</v>
      </c>
      <c r="G850" s="17">
        <v>0</v>
      </c>
    </row>
    <row r="851" spans="1:7" x14ac:dyDescent="0.25">
      <c r="A851">
        <v>143771445</v>
      </c>
      <c r="B851">
        <v>30234</v>
      </c>
      <c r="C851" s="2">
        <v>100143771445</v>
      </c>
      <c r="D851">
        <v>2</v>
      </c>
      <c r="E851" s="1" t="s">
        <v>30</v>
      </c>
      <c r="F851" s="17">
        <v>0</v>
      </c>
      <c r="G851" s="17">
        <v>0</v>
      </c>
    </row>
    <row r="852" spans="1:7" x14ac:dyDescent="0.25">
      <c r="A852">
        <v>143771733</v>
      </c>
      <c r="B852">
        <v>30234</v>
      </c>
      <c r="C852" s="2">
        <v>100143771733</v>
      </c>
      <c r="D852">
        <v>2</v>
      </c>
      <c r="E852" s="1" t="s">
        <v>189</v>
      </c>
      <c r="F852" s="17">
        <v>0</v>
      </c>
      <c r="G852" s="17">
        <v>0</v>
      </c>
    </row>
    <row r="853" spans="1:7" x14ac:dyDescent="0.25">
      <c r="A853">
        <v>143783246</v>
      </c>
      <c r="B853">
        <v>30234</v>
      </c>
      <c r="C853" s="2">
        <v>100143783246</v>
      </c>
      <c r="D853">
        <v>2</v>
      </c>
      <c r="E853" s="1" t="s">
        <v>195</v>
      </c>
      <c r="F853" s="17">
        <v>0</v>
      </c>
      <c r="G853" s="17">
        <v>0</v>
      </c>
    </row>
    <row r="854" spans="1:7" x14ac:dyDescent="0.25">
      <c r="A854">
        <v>143785073</v>
      </c>
      <c r="B854">
        <v>30234</v>
      </c>
      <c r="C854" s="2">
        <v>100143785073</v>
      </c>
      <c r="D854">
        <v>2</v>
      </c>
      <c r="E854" s="1" t="s">
        <v>37</v>
      </c>
      <c r="F854" s="17">
        <v>0</v>
      </c>
      <c r="G854" s="17">
        <v>0.46</v>
      </c>
    </row>
    <row r="855" spans="1:7" x14ac:dyDescent="0.25">
      <c r="A855">
        <v>143793688</v>
      </c>
      <c r="B855">
        <v>30234</v>
      </c>
      <c r="C855" s="2">
        <v>100143793688</v>
      </c>
      <c r="D855">
        <v>2</v>
      </c>
      <c r="E855" s="1" t="s">
        <v>195</v>
      </c>
      <c r="F855" s="17">
        <v>-21.61</v>
      </c>
      <c r="G855" s="17">
        <v>0.11</v>
      </c>
    </row>
    <row r="856" spans="1:7" x14ac:dyDescent="0.25">
      <c r="A856">
        <v>143793928</v>
      </c>
      <c r="B856">
        <v>30234</v>
      </c>
      <c r="C856" s="2">
        <v>100143793928</v>
      </c>
      <c r="D856">
        <v>2</v>
      </c>
      <c r="E856" s="1" t="s">
        <v>197</v>
      </c>
      <c r="F856" s="17">
        <v>-44.76</v>
      </c>
      <c r="G856" s="17">
        <v>1.76</v>
      </c>
    </row>
    <row r="857" spans="1:7" x14ac:dyDescent="0.25">
      <c r="A857">
        <v>143832787</v>
      </c>
      <c r="B857">
        <v>30234</v>
      </c>
      <c r="C857" s="2">
        <v>100143832787</v>
      </c>
      <c r="D857">
        <v>2</v>
      </c>
      <c r="E857" s="1" t="s">
        <v>197</v>
      </c>
      <c r="F857" s="17">
        <v>0</v>
      </c>
      <c r="G857" s="17">
        <v>0</v>
      </c>
    </row>
    <row r="858" spans="1:7" x14ac:dyDescent="0.25">
      <c r="A858">
        <v>143840507</v>
      </c>
      <c r="B858">
        <v>30234</v>
      </c>
      <c r="C858" s="2">
        <v>100143840507</v>
      </c>
      <c r="D858">
        <v>2</v>
      </c>
      <c r="E858" s="1" t="s">
        <v>195</v>
      </c>
      <c r="F858" s="17">
        <v>0</v>
      </c>
      <c r="G858" s="17">
        <v>0</v>
      </c>
    </row>
    <row r="859" spans="1:7" x14ac:dyDescent="0.25">
      <c r="A859">
        <v>143872281</v>
      </c>
      <c r="B859">
        <v>30234</v>
      </c>
      <c r="C859" s="2">
        <v>100143872281</v>
      </c>
      <c r="D859">
        <v>2</v>
      </c>
      <c r="E859" s="1" t="s">
        <v>195</v>
      </c>
      <c r="F859" s="17">
        <v>0</v>
      </c>
      <c r="G859" s="17">
        <v>0</v>
      </c>
    </row>
    <row r="860" spans="1:7" x14ac:dyDescent="0.25">
      <c r="A860">
        <v>143872619</v>
      </c>
      <c r="B860">
        <v>30234</v>
      </c>
      <c r="C860" s="2">
        <v>100143872619</v>
      </c>
      <c r="D860">
        <v>2</v>
      </c>
      <c r="E860" s="1" t="s">
        <v>195</v>
      </c>
      <c r="F860" s="17">
        <v>0</v>
      </c>
      <c r="G860" s="17">
        <v>0</v>
      </c>
    </row>
    <row r="861" spans="1:7" x14ac:dyDescent="0.25">
      <c r="A861">
        <v>143874396</v>
      </c>
      <c r="B861">
        <v>30234</v>
      </c>
      <c r="C861" s="2">
        <v>100143874396</v>
      </c>
      <c r="D861">
        <v>2</v>
      </c>
      <c r="E861" s="1" t="s">
        <v>197</v>
      </c>
      <c r="F861" s="17">
        <v>0</v>
      </c>
      <c r="G861" s="17">
        <v>0</v>
      </c>
    </row>
    <row r="862" spans="1:7" x14ac:dyDescent="0.25">
      <c r="A862">
        <v>143891477</v>
      </c>
      <c r="B862">
        <v>30234</v>
      </c>
      <c r="C862" s="2">
        <v>100143891477</v>
      </c>
      <c r="D862">
        <v>2</v>
      </c>
      <c r="E862" s="1" t="s">
        <v>37</v>
      </c>
      <c r="F862" s="17">
        <v>-81.599999999999994</v>
      </c>
      <c r="G862" s="17">
        <v>0</v>
      </c>
    </row>
    <row r="863" spans="1:7" x14ac:dyDescent="0.25">
      <c r="A863">
        <v>143892265</v>
      </c>
      <c r="B863">
        <v>30234</v>
      </c>
      <c r="C863" s="2">
        <v>100143892265</v>
      </c>
      <c r="D863">
        <v>2</v>
      </c>
      <c r="E863" s="1" t="s">
        <v>195</v>
      </c>
      <c r="F863" s="17">
        <v>0</v>
      </c>
      <c r="G863" s="17">
        <v>0</v>
      </c>
    </row>
    <row r="864" spans="1:7" x14ac:dyDescent="0.25">
      <c r="A864">
        <v>143904736</v>
      </c>
      <c r="B864">
        <v>30234</v>
      </c>
      <c r="C864" s="2">
        <v>100143904736</v>
      </c>
      <c r="D864">
        <v>2</v>
      </c>
      <c r="E864" s="1" t="s">
        <v>195</v>
      </c>
      <c r="F864" s="17">
        <v>-10</v>
      </c>
      <c r="G864" s="17">
        <v>0</v>
      </c>
    </row>
    <row r="865" spans="1:7" x14ac:dyDescent="0.25">
      <c r="A865">
        <v>143912719</v>
      </c>
      <c r="B865">
        <v>30234</v>
      </c>
      <c r="C865" s="2">
        <v>100143912719</v>
      </c>
      <c r="D865">
        <v>2</v>
      </c>
      <c r="E865" s="1" t="s">
        <v>197</v>
      </c>
      <c r="F865" s="17">
        <v>0</v>
      </c>
      <c r="G865" s="17">
        <v>0</v>
      </c>
    </row>
    <row r="866" spans="1:7" x14ac:dyDescent="0.25">
      <c r="A866">
        <v>143916069</v>
      </c>
      <c r="B866">
        <v>30234</v>
      </c>
      <c r="C866" s="2">
        <v>100143916069</v>
      </c>
      <c r="D866">
        <v>2</v>
      </c>
      <c r="E866" s="1" t="s">
        <v>197</v>
      </c>
      <c r="F866" s="17">
        <v>0</v>
      </c>
      <c r="G866" s="17">
        <v>4.09</v>
      </c>
    </row>
    <row r="867" spans="1:7" x14ac:dyDescent="0.25">
      <c r="A867">
        <v>143917057</v>
      </c>
      <c r="B867">
        <v>30234</v>
      </c>
      <c r="C867" s="2">
        <v>100143917057</v>
      </c>
      <c r="D867">
        <v>2</v>
      </c>
      <c r="E867" s="1" t="s">
        <v>195</v>
      </c>
      <c r="F867" s="17">
        <v>-59.15</v>
      </c>
      <c r="G867" s="17">
        <v>0.65</v>
      </c>
    </row>
    <row r="868" spans="1:7" x14ac:dyDescent="0.25">
      <c r="A868">
        <v>143919445</v>
      </c>
      <c r="B868">
        <v>30234</v>
      </c>
      <c r="C868" s="2">
        <v>100143919445</v>
      </c>
      <c r="D868">
        <v>2</v>
      </c>
      <c r="E868" s="1" t="s">
        <v>24</v>
      </c>
      <c r="F868" s="17">
        <v>0</v>
      </c>
      <c r="G868" s="17">
        <v>0</v>
      </c>
    </row>
    <row r="869" spans="1:7" x14ac:dyDescent="0.25">
      <c r="A869">
        <v>143921266</v>
      </c>
      <c r="B869">
        <v>30234</v>
      </c>
      <c r="C869" s="2">
        <v>100143921266</v>
      </c>
      <c r="D869">
        <v>2</v>
      </c>
      <c r="E869" s="1" t="s">
        <v>195</v>
      </c>
      <c r="F869" s="17">
        <v>0</v>
      </c>
      <c r="G869" s="17">
        <v>0</v>
      </c>
    </row>
    <row r="870" spans="1:7" x14ac:dyDescent="0.25">
      <c r="A870">
        <v>143927714</v>
      </c>
      <c r="B870">
        <v>30234</v>
      </c>
      <c r="C870" s="2">
        <v>100143927714</v>
      </c>
      <c r="D870">
        <v>2</v>
      </c>
      <c r="E870" s="1" t="s">
        <v>39</v>
      </c>
      <c r="F870" s="17">
        <v>0</v>
      </c>
      <c r="G870" s="17">
        <v>0</v>
      </c>
    </row>
    <row r="871" spans="1:7" x14ac:dyDescent="0.25">
      <c r="A871">
        <v>143931202</v>
      </c>
      <c r="B871">
        <v>30234</v>
      </c>
      <c r="C871" s="2">
        <v>100143931202</v>
      </c>
      <c r="D871">
        <v>2</v>
      </c>
      <c r="E871" s="1" t="s">
        <v>186</v>
      </c>
      <c r="F871" s="17">
        <v>-35</v>
      </c>
      <c r="G871" s="17">
        <v>0</v>
      </c>
    </row>
    <row r="872" spans="1:7" x14ac:dyDescent="0.25">
      <c r="A872">
        <v>143931869</v>
      </c>
      <c r="B872">
        <v>30234</v>
      </c>
      <c r="C872" s="2">
        <v>100143931869</v>
      </c>
      <c r="D872">
        <v>2</v>
      </c>
      <c r="E872" s="1" t="s">
        <v>195</v>
      </c>
      <c r="F872" s="17">
        <v>0</v>
      </c>
      <c r="G872" s="17">
        <v>0</v>
      </c>
    </row>
    <row r="873" spans="1:7" x14ac:dyDescent="0.25">
      <c r="A873">
        <v>143936477</v>
      </c>
      <c r="B873">
        <v>30234</v>
      </c>
      <c r="C873" s="2">
        <v>100143936477</v>
      </c>
      <c r="D873">
        <v>2</v>
      </c>
      <c r="E873" s="1" t="s">
        <v>17</v>
      </c>
      <c r="F873" s="17">
        <v>-20</v>
      </c>
      <c r="G873" s="17">
        <v>0</v>
      </c>
    </row>
    <row r="874" spans="1:7" x14ac:dyDescent="0.25">
      <c r="A874">
        <v>143942905</v>
      </c>
      <c r="B874">
        <v>30234</v>
      </c>
      <c r="C874" s="2">
        <v>100143942905</v>
      </c>
      <c r="D874">
        <v>2</v>
      </c>
      <c r="E874" s="1" t="s">
        <v>197</v>
      </c>
      <c r="F874" s="17">
        <v>0</v>
      </c>
      <c r="G874" s="17">
        <v>0</v>
      </c>
    </row>
    <row r="875" spans="1:7" x14ac:dyDescent="0.25">
      <c r="A875">
        <v>143949207</v>
      </c>
      <c r="B875">
        <v>30234</v>
      </c>
      <c r="C875" s="2">
        <v>100143949207</v>
      </c>
      <c r="D875">
        <v>2</v>
      </c>
      <c r="E875" s="1" t="s">
        <v>195</v>
      </c>
      <c r="F875" s="17">
        <v>0</v>
      </c>
      <c r="G875" s="17">
        <v>0</v>
      </c>
    </row>
    <row r="876" spans="1:7" x14ac:dyDescent="0.25">
      <c r="A876">
        <v>143952819</v>
      </c>
      <c r="B876">
        <v>30234</v>
      </c>
      <c r="C876" s="2">
        <v>100143952819</v>
      </c>
      <c r="D876">
        <v>2</v>
      </c>
      <c r="E876" s="1" t="s">
        <v>195</v>
      </c>
      <c r="F876" s="17">
        <v>0</v>
      </c>
      <c r="G876" s="17">
        <v>1.34</v>
      </c>
    </row>
    <row r="877" spans="1:7" x14ac:dyDescent="0.25">
      <c r="A877">
        <v>143962417</v>
      </c>
      <c r="B877">
        <v>30234</v>
      </c>
      <c r="C877" s="2">
        <v>100143962417</v>
      </c>
      <c r="D877">
        <v>2</v>
      </c>
      <c r="E877" s="1" t="s">
        <v>195</v>
      </c>
      <c r="F877" s="17">
        <v>0</v>
      </c>
      <c r="G877" s="17">
        <v>0</v>
      </c>
    </row>
    <row r="878" spans="1:7" x14ac:dyDescent="0.25">
      <c r="A878">
        <v>143970475</v>
      </c>
      <c r="B878">
        <v>30234</v>
      </c>
      <c r="C878" s="2">
        <v>100143970475</v>
      </c>
      <c r="D878">
        <v>2</v>
      </c>
      <c r="E878" s="1" t="s">
        <v>195</v>
      </c>
      <c r="F878" s="17">
        <v>0</v>
      </c>
      <c r="G878" s="17">
        <v>0</v>
      </c>
    </row>
    <row r="879" spans="1:7" x14ac:dyDescent="0.25">
      <c r="A879">
        <v>143973942</v>
      </c>
      <c r="B879">
        <v>30234</v>
      </c>
      <c r="C879" s="2">
        <v>100143973942</v>
      </c>
      <c r="D879">
        <v>2</v>
      </c>
      <c r="E879" s="1" t="s">
        <v>195</v>
      </c>
      <c r="F879" s="17">
        <v>0</v>
      </c>
      <c r="G879" s="17">
        <v>0.11</v>
      </c>
    </row>
    <row r="880" spans="1:7" x14ac:dyDescent="0.25">
      <c r="A880">
        <v>143974783</v>
      </c>
      <c r="B880">
        <v>30234</v>
      </c>
      <c r="C880" s="2">
        <v>100143974783</v>
      </c>
      <c r="D880">
        <v>2</v>
      </c>
      <c r="E880" s="1" t="s">
        <v>195</v>
      </c>
      <c r="F880" s="17">
        <v>0</v>
      </c>
      <c r="G880" s="17">
        <v>0.46</v>
      </c>
    </row>
    <row r="881" spans="1:7" x14ac:dyDescent="0.25">
      <c r="A881">
        <v>143976474</v>
      </c>
      <c r="B881">
        <v>30234</v>
      </c>
      <c r="C881" s="2">
        <v>100143976474</v>
      </c>
      <c r="D881">
        <v>2</v>
      </c>
      <c r="E881" s="1" t="s">
        <v>197</v>
      </c>
      <c r="F881" s="17">
        <v>0</v>
      </c>
      <c r="G881" s="17">
        <v>0.77</v>
      </c>
    </row>
    <row r="882" spans="1:7" x14ac:dyDescent="0.25">
      <c r="A882">
        <v>143978899</v>
      </c>
      <c r="B882">
        <v>30234</v>
      </c>
      <c r="C882" s="2">
        <v>100143978899</v>
      </c>
      <c r="D882">
        <v>2</v>
      </c>
      <c r="E882" s="1" t="s">
        <v>190</v>
      </c>
      <c r="F882" s="17">
        <v>0</v>
      </c>
      <c r="G882" s="17">
        <v>0</v>
      </c>
    </row>
    <row r="883" spans="1:7" x14ac:dyDescent="0.25">
      <c r="A883">
        <v>143981419</v>
      </c>
      <c r="B883">
        <v>30234</v>
      </c>
      <c r="C883" s="2">
        <v>100143981419</v>
      </c>
      <c r="D883">
        <v>2</v>
      </c>
      <c r="E883" s="1" t="s">
        <v>195</v>
      </c>
      <c r="F883" s="17">
        <v>0</v>
      </c>
      <c r="G883" s="17">
        <v>0.46</v>
      </c>
    </row>
    <row r="884" spans="1:7" x14ac:dyDescent="0.25">
      <c r="A884">
        <v>143990602</v>
      </c>
      <c r="B884">
        <v>30234</v>
      </c>
      <c r="C884" s="2">
        <v>100143990602</v>
      </c>
      <c r="D884">
        <v>2</v>
      </c>
      <c r="E884" s="1" t="s">
        <v>195</v>
      </c>
      <c r="F884" s="17">
        <v>0</v>
      </c>
      <c r="G884" s="17">
        <v>0</v>
      </c>
    </row>
    <row r="885" spans="1:7" x14ac:dyDescent="0.25">
      <c r="A885">
        <v>144002306</v>
      </c>
      <c r="B885">
        <v>30234</v>
      </c>
      <c r="C885" s="2">
        <v>100144002306</v>
      </c>
      <c r="D885">
        <v>2</v>
      </c>
      <c r="E885" s="1" t="s">
        <v>24</v>
      </c>
      <c r="F885" s="17">
        <v>0</v>
      </c>
      <c r="G885" s="17">
        <v>0</v>
      </c>
    </row>
    <row r="886" spans="1:7" x14ac:dyDescent="0.25">
      <c r="A886">
        <v>144014344</v>
      </c>
      <c r="B886">
        <v>30234</v>
      </c>
      <c r="C886" s="2">
        <v>100144014344</v>
      </c>
      <c r="D886">
        <v>2</v>
      </c>
      <c r="E886" s="1" t="s">
        <v>203</v>
      </c>
      <c r="F886" s="17">
        <v>0</v>
      </c>
      <c r="G886" s="17">
        <v>0</v>
      </c>
    </row>
    <row r="887" spans="1:7" x14ac:dyDescent="0.25">
      <c r="A887">
        <v>144035896</v>
      </c>
      <c r="B887">
        <v>30234</v>
      </c>
      <c r="C887" s="2">
        <v>100144035896</v>
      </c>
      <c r="D887">
        <v>2</v>
      </c>
      <c r="E887" s="1" t="s">
        <v>30</v>
      </c>
      <c r="F887" s="17">
        <v>0</v>
      </c>
      <c r="G887" s="17">
        <v>0</v>
      </c>
    </row>
    <row r="888" spans="1:7" x14ac:dyDescent="0.25">
      <c r="A888">
        <v>144046083</v>
      </c>
      <c r="B888">
        <v>30234</v>
      </c>
      <c r="C888" s="2">
        <v>100144046083</v>
      </c>
      <c r="D888">
        <v>1</v>
      </c>
      <c r="E888" s="1" t="s">
        <v>35</v>
      </c>
      <c r="F888" s="17">
        <v>0</v>
      </c>
      <c r="G888" s="17">
        <v>0.17</v>
      </c>
    </row>
    <row r="889" spans="1:7" x14ac:dyDescent="0.25">
      <c r="A889">
        <v>144048270</v>
      </c>
      <c r="B889">
        <v>30234</v>
      </c>
      <c r="C889" s="2">
        <v>100144048270</v>
      </c>
      <c r="D889">
        <v>2</v>
      </c>
      <c r="E889" s="1" t="s">
        <v>197</v>
      </c>
      <c r="F889" s="17">
        <v>0</v>
      </c>
      <c r="G889" s="17">
        <v>0</v>
      </c>
    </row>
    <row r="890" spans="1:7" x14ac:dyDescent="0.25">
      <c r="A890">
        <v>144053436</v>
      </c>
      <c r="B890">
        <v>30234</v>
      </c>
      <c r="C890" s="2">
        <v>100144053436</v>
      </c>
      <c r="D890">
        <v>2</v>
      </c>
      <c r="E890" s="1" t="s">
        <v>197</v>
      </c>
      <c r="F890" s="17">
        <v>0</v>
      </c>
      <c r="G890" s="17">
        <v>0</v>
      </c>
    </row>
    <row r="891" spans="1:7" x14ac:dyDescent="0.25">
      <c r="A891">
        <v>144060902</v>
      </c>
      <c r="B891">
        <v>30234</v>
      </c>
      <c r="C891" s="2">
        <v>100144060902</v>
      </c>
      <c r="D891">
        <v>2</v>
      </c>
      <c r="E891" s="1" t="s">
        <v>197</v>
      </c>
      <c r="F891" s="17">
        <v>0</v>
      </c>
      <c r="G891" s="17">
        <v>0</v>
      </c>
    </row>
    <row r="892" spans="1:7" x14ac:dyDescent="0.25">
      <c r="A892">
        <v>144062402</v>
      </c>
      <c r="B892">
        <v>30234</v>
      </c>
      <c r="C892" s="2">
        <v>100144062402</v>
      </c>
      <c r="D892">
        <v>2</v>
      </c>
      <c r="E892" s="1" t="s">
        <v>197</v>
      </c>
      <c r="F892" s="17">
        <v>-25</v>
      </c>
      <c r="G892" s="17">
        <v>0</v>
      </c>
    </row>
    <row r="893" spans="1:7" x14ac:dyDescent="0.25">
      <c r="A893">
        <v>144064248</v>
      </c>
      <c r="B893">
        <v>30234</v>
      </c>
      <c r="C893" s="2">
        <v>100144064248</v>
      </c>
      <c r="D893">
        <v>2</v>
      </c>
      <c r="E893" s="1" t="s">
        <v>197</v>
      </c>
      <c r="F893" s="17">
        <v>0</v>
      </c>
      <c r="G893" s="17">
        <v>0</v>
      </c>
    </row>
    <row r="894" spans="1:7" x14ac:dyDescent="0.25">
      <c r="A894">
        <v>144067534</v>
      </c>
      <c r="B894">
        <v>30234</v>
      </c>
      <c r="C894" s="2">
        <v>100144067534</v>
      </c>
      <c r="D894">
        <v>2</v>
      </c>
      <c r="E894" s="1" t="s">
        <v>197</v>
      </c>
      <c r="F894" s="17">
        <v>0</v>
      </c>
      <c r="G894" s="17">
        <v>0</v>
      </c>
    </row>
    <row r="895" spans="1:7" x14ac:dyDescent="0.25">
      <c r="A895">
        <v>144069407</v>
      </c>
      <c r="B895">
        <v>30234</v>
      </c>
      <c r="C895" s="2">
        <v>100144069407</v>
      </c>
      <c r="D895">
        <v>2</v>
      </c>
      <c r="E895" s="1" t="s">
        <v>197</v>
      </c>
      <c r="F895" s="17">
        <v>0</v>
      </c>
      <c r="G895" s="17">
        <v>0</v>
      </c>
    </row>
    <row r="896" spans="1:7" x14ac:dyDescent="0.25">
      <c r="A896">
        <v>144073053</v>
      </c>
      <c r="B896">
        <v>30234</v>
      </c>
      <c r="C896" s="2">
        <v>100144073053</v>
      </c>
      <c r="D896">
        <v>2</v>
      </c>
      <c r="E896" s="1" t="s">
        <v>197</v>
      </c>
      <c r="F896" s="17">
        <v>0</v>
      </c>
      <c r="G896" s="17">
        <v>0</v>
      </c>
    </row>
    <row r="897" spans="1:7" x14ac:dyDescent="0.25">
      <c r="A897">
        <v>144080828</v>
      </c>
      <c r="B897">
        <v>30234</v>
      </c>
      <c r="C897" s="2">
        <v>100144080828</v>
      </c>
      <c r="D897">
        <v>2</v>
      </c>
      <c r="E897" s="1" t="s">
        <v>30</v>
      </c>
      <c r="F897" s="17">
        <v>0</v>
      </c>
      <c r="G897" s="17">
        <v>0</v>
      </c>
    </row>
    <row r="898" spans="1:7" x14ac:dyDescent="0.25">
      <c r="A898">
        <v>144083787</v>
      </c>
      <c r="B898">
        <v>30234</v>
      </c>
      <c r="C898" s="2">
        <v>100144083787</v>
      </c>
      <c r="D898">
        <v>2</v>
      </c>
      <c r="E898" s="1" t="s">
        <v>204</v>
      </c>
      <c r="F898" s="17">
        <v>0</v>
      </c>
      <c r="G898" s="17">
        <v>0</v>
      </c>
    </row>
    <row r="899" spans="1:7" x14ac:dyDescent="0.25">
      <c r="A899">
        <v>144087353</v>
      </c>
      <c r="B899">
        <v>30234</v>
      </c>
      <c r="C899" s="2">
        <v>100144087353</v>
      </c>
      <c r="D899">
        <v>2</v>
      </c>
      <c r="E899" s="1" t="s">
        <v>197</v>
      </c>
      <c r="F899" s="17">
        <v>0</v>
      </c>
      <c r="G899" s="17">
        <v>0.88</v>
      </c>
    </row>
    <row r="900" spans="1:7" x14ac:dyDescent="0.25">
      <c r="A900">
        <v>144087772</v>
      </c>
      <c r="B900">
        <v>30234</v>
      </c>
      <c r="C900" s="2">
        <v>100144087772</v>
      </c>
      <c r="D900">
        <v>2</v>
      </c>
      <c r="E900" s="1" t="s">
        <v>24</v>
      </c>
      <c r="F900" s="17">
        <v>0</v>
      </c>
      <c r="G900" s="17">
        <v>0</v>
      </c>
    </row>
    <row r="901" spans="1:7" x14ac:dyDescent="0.25">
      <c r="A901">
        <v>144090517</v>
      </c>
      <c r="B901">
        <v>30234</v>
      </c>
      <c r="C901" s="2">
        <v>100144090517</v>
      </c>
      <c r="D901">
        <v>2</v>
      </c>
      <c r="E901" s="1" t="s">
        <v>197</v>
      </c>
      <c r="F901" s="17">
        <v>0</v>
      </c>
      <c r="G901" s="17">
        <v>0</v>
      </c>
    </row>
    <row r="902" spans="1:7" x14ac:dyDescent="0.25">
      <c r="A902">
        <v>144093799</v>
      </c>
      <c r="B902">
        <v>30234</v>
      </c>
      <c r="C902" s="2">
        <v>100144093799</v>
      </c>
      <c r="D902">
        <v>2</v>
      </c>
      <c r="E902" s="1" t="s">
        <v>25</v>
      </c>
      <c r="F902" s="17">
        <v>0</v>
      </c>
      <c r="G902" s="17">
        <v>0</v>
      </c>
    </row>
    <row r="903" spans="1:7" x14ac:dyDescent="0.25">
      <c r="A903">
        <v>144099971</v>
      </c>
      <c r="B903">
        <v>30234</v>
      </c>
      <c r="C903" s="2">
        <v>100144099971</v>
      </c>
      <c r="D903">
        <v>2</v>
      </c>
      <c r="E903" s="1" t="s">
        <v>24</v>
      </c>
      <c r="F903" s="17">
        <v>0</v>
      </c>
      <c r="G903" s="17">
        <v>0</v>
      </c>
    </row>
    <row r="904" spans="1:7" x14ac:dyDescent="0.25">
      <c r="A904">
        <v>144115834</v>
      </c>
      <c r="B904">
        <v>30234</v>
      </c>
      <c r="C904" s="2">
        <v>100144115834</v>
      </c>
      <c r="D904">
        <v>2</v>
      </c>
      <c r="E904" s="1" t="s">
        <v>30</v>
      </c>
      <c r="F904" s="17">
        <v>-25</v>
      </c>
      <c r="G904" s="17">
        <v>0</v>
      </c>
    </row>
    <row r="905" spans="1:7" x14ac:dyDescent="0.25">
      <c r="A905">
        <v>144116804</v>
      </c>
      <c r="B905">
        <v>30234</v>
      </c>
      <c r="C905" s="2">
        <v>100144116804</v>
      </c>
      <c r="D905">
        <v>2</v>
      </c>
      <c r="E905" s="1" t="s">
        <v>30</v>
      </c>
      <c r="F905" s="17">
        <v>-20</v>
      </c>
      <c r="G905" s="17">
        <v>0</v>
      </c>
    </row>
    <row r="906" spans="1:7" x14ac:dyDescent="0.25">
      <c r="A906">
        <v>144121608</v>
      </c>
      <c r="B906">
        <v>30234</v>
      </c>
      <c r="C906" s="2">
        <v>100144121608</v>
      </c>
      <c r="D906">
        <v>2</v>
      </c>
      <c r="E906" s="1" t="s">
        <v>197</v>
      </c>
      <c r="F906" s="17">
        <v>0</v>
      </c>
      <c r="G906" s="17">
        <v>0.09</v>
      </c>
    </row>
    <row r="907" spans="1:7" x14ac:dyDescent="0.25">
      <c r="A907">
        <v>144123657</v>
      </c>
      <c r="B907">
        <v>30234</v>
      </c>
      <c r="C907" s="2">
        <v>100144123657</v>
      </c>
      <c r="D907">
        <v>2</v>
      </c>
      <c r="E907" s="1" t="s">
        <v>24</v>
      </c>
      <c r="F907" s="17">
        <v>0</v>
      </c>
      <c r="G907" s="17">
        <v>0</v>
      </c>
    </row>
    <row r="908" spans="1:7" x14ac:dyDescent="0.25">
      <c r="A908">
        <v>144130901</v>
      </c>
      <c r="B908">
        <v>30234</v>
      </c>
      <c r="C908" s="2">
        <v>100144130901</v>
      </c>
      <c r="D908">
        <v>2</v>
      </c>
      <c r="E908" s="1" t="s">
        <v>30</v>
      </c>
      <c r="F908" s="17">
        <v>0</v>
      </c>
      <c r="G908" s="17">
        <v>1.07</v>
      </c>
    </row>
    <row r="909" spans="1:7" x14ac:dyDescent="0.25">
      <c r="A909">
        <v>144141180</v>
      </c>
      <c r="B909">
        <v>30234</v>
      </c>
      <c r="C909" s="2">
        <v>100144141180</v>
      </c>
      <c r="D909">
        <v>2</v>
      </c>
      <c r="E909" s="1" t="s">
        <v>197</v>
      </c>
      <c r="F909" s="17">
        <v>0</v>
      </c>
      <c r="G909" s="17">
        <v>4.13</v>
      </c>
    </row>
    <row r="910" spans="1:7" x14ac:dyDescent="0.25">
      <c r="A910">
        <v>144144565</v>
      </c>
      <c r="B910">
        <v>30234</v>
      </c>
      <c r="C910" s="2">
        <v>100144144565</v>
      </c>
      <c r="D910">
        <v>2</v>
      </c>
      <c r="E910" s="1" t="s">
        <v>30</v>
      </c>
      <c r="F910" s="17">
        <v>0</v>
      </c>
      <c r="G910" s="17">
        <v>0</v>
      </c>
    </row>
    <row r="911" spans="1:7" x14ac:dyDescent="0.25">
      <c r="A911">
        <v>144153525</v>
      </c>
      <c r="B911">
        <v>30234</v>
      </c>
      <c r="C911" s="2">
        <v>100144153525</v>
      </c>
      <c r="D911">
        <v>1</v>
      </c>
      <c r="E911" s="1" t="s">
        <v>35</v>
      </c>
      <c r="F911" s="17">
        <v>0</v>
      </c>
      <c r="G911" s="17">
        <v>0.11</v>
      </c>
    </row>
    <row r="912" spans="1:7" x14ac:dyDescent="0.25">
      <c r="A912">
        <v>144156291</v>
      </c>
      <c r="B912">
        <v>30234</v>
      </c>
      <c r="C912" s="2">
        <v>100144156291</v>
      </c>
      <c r="D912">
        <v>2</v>
      </c>
      <c r="E912" s="1" t="s">
        <v>198</v>
      </c>
      <c r="F912" s="17">
        <v>0</v>
      </c>
      <c r="G912" s="17">
        <v>0</v>
      </c>
    </row>
    <row r="913" spans="1:7" x14ac:dyDescent="0.25">
      <c r="A913">
        <v>144165001</v>
      </c>
      <c r="B913">
        <v>30234</v>
      </c>
      <c r="C913" s="2">
        <v>100144165001</v>
      </c>
      <c r="D913">
        <v>2</v>
      </c>
      <c r="E913" s="1" t="s">
        <v>197</v>
      </c>
      <c r="F913" s="17">
        <v>0</v>
      </c>
      <c r="G913" s="17">
        <v>0</v>
      </c>
    </row>
    <row r="914" spans="1:7" x14ac:dyDescent="0.25">
      <c r="A914">
        <v>144166108</v>
      </c>
      <c r="B914">
        <v>30234</v>
      </c>
      <c r="C914" s="2">
        <v>100144166108</v>
      </c>
      <c r="D914">
        <v>2</v>
      </c>
      <c r="E914" s="1" t="s">
        <v>17</v>
      </c>
      <c r="F914" s="17">
        <v>0</v>
      </c>
      <c r="G914" s="17">
        <v>0</v>
      </c>
    </row>
    <row r="915" spans="1:7" x14ac:dyDescent="0.25">
      <c r="A915">
        <v>144166496</v>
      </c>
      <c r="B915">
        <v>30234</v>
      </c>
      <c r="C915" s="2">
        <v>100144166496</v>
      </c>
      <c r="D915">
        <v>2</v>
      </c>
      <c r="E915" s="1" t="s">
        <v>197</v>
      </c>
      <c r="F915" s="17">
        <v>0</v>
      </c>
      <c r="G915" s="17">
        <v>0.23</v>
      </c>
    </row>
    <row r="916" spans="1:7" x14ac:dyDescent="0.25">
      <c r="A916">
        <v>144168802</v>
      </c>
      <c r="B916">
        <v>30234</v>
      </c>
      <c r="C916" s="2">
        <v>100144168802</v>
      </c>
      <c r="D916">
        <v>2</v>
      </c>
      <c r="E916" s="1" t="s">
        <v>30</v>
      </c>
      <c r="F916" s="17">
        <v>0</v>
      </c>
      <c r="G916" s="17">
        <v>0</v>
      </c>
    </row>
    <row r="917" spans="1:7" x14ac:dyDescent="0.25">
      <c r="A917">
        <v>144169654</v>
      </c>
      <c r="B917">
        <v>30234</v>
      </c>
      <c r="C917" s="2">
        <v>100144169654</v>
      </c>
      <c r="D917">
        <v>2</v>
      </c>
      <c r="E917" s="1" t="s">
        <v>205</v>
      </c>
      <c r="F917" s="17">
        <v>0</v>
      </c>
      <c r="G917" s="17">
        <v>0.86</v>
      </c>
    </row>
    <row r="918" spans="1:7" x14ac:dyDescent="0.25">
      <c r="A918">
        <v>144178332</v>
      </c>
      <c r="B918">
        <v>30234</v>
      </c>
      <c r="C918" s="2">
        <v>100144178332</v>
      </c>
      <c r="D918">
        <v>2</v>
      </c>
      <c r="E918" s="1" t="s">
        <v>202</v>
      </c>
      <c r="F918" s="17">
        <v>0</v>
      </c>
      <c r="G918" s="17">
        <v>0</v>
      </c>
    </row>
    <row r="919" spans="1:7" x14ac:dyDescent="0.25">
      <c r="A919">
        <v>144180972</v>
      </c>
      <c r="B919">
        <v>30234</v>
      </c>
      <c r="C919" s="2">
        <v>100144180972</v>
      </c>
      <c r="D919">
        <v>2</v>
      </c>
      <c r="E919" s="1" t="s">
        <v>198</v>
      </c>
      <c r="F919" s="17">
        <v>0</v>
      </c>
      <c r="G919" s="17">
        <v>1.2</v>
      </c>
    </row>
    <row r="920" spans="1:7" x14ac:dyDescent="0.25">
      <c r="A920">
        <v>144187017</v>
      </c>
      <c r="B920">
        <v>30234</v>
      </c>
      <c r="C920" s="2">
        <v>100144187017</v>
      </c>
      <c r="D920">
        <v>2</v>
      </c>
      <c r="E920" s="1" t="s">
        <v>198</v>
      </c>
      <c r="F920" s="17">
        <v>0</v>
      </c>
      <c r="G920" s="17">
        <v>0</v>
      </c>
    </row>
    <row r="921" spans="1:7" x14ac:dyDescent="0.25">
      <c r="A921">
        <v>144188269</v>
      </c>
      <c r="B921">
        <v>30234</v>
      </c>
      <c r="C921" s="2">
        <v>100144188269</v>
      </c>
      <c r="D921">
        <v>2</v>
      </c>
      <c r="E921" s="1" t="s">
        <v>197</v>
      </c>
      <c r="F921" s="17">
        <v>0</v>
      </c>
      <c r="G921" s="17">
        <v>0</v>
      </c>
    </row>
    <row r="922" spans="1:7" x14ac:dyDescent="0.25">
      <c r="A922">
        <v>144203369</v>
      </c>
      <c r="B922">
        <v>30234</v>
      </c>
      <c r="C922" s="2">
        <v>100144203369</v>
      </c>
      <c r="D922">
        <v>2</v>
      </c>
      <c r="E922" s="1" t="s">
        <v>206</v>
      </c>
      <c r="F922" s="17">
        <v>0</v>
      </c>
      <c r="G922" s="17">
        <v>0</v>
      </c>
    </row>
    <row r="923" spans="1:7" x14ac:dyDescent="0.25">
      <c r="A923">
        <v>144232438</v>
      </c>
      <c r="B923">
        <v>30234</v>
      </c>
      <c r="C923" s="2">
        <v>100144232438</v>
      </c>
      <c r="D923">
        <v>2</v>
      </c>
      <c r="E923" s="1" t="s">
        <v>17</v>
      </c>
      <c r="F923" s="17">
        <v>0</v>
      </c>
      <c r="G923" s="17">
        <v>1.93</v>
      </c>
    </row>
    <row r="924" spans="1:7" x14ac:dyDescent="0.25">
      <c r="A924">
        <v>144254950</v>
      </c>
      <c r="B924">
        <v>30234</v>
      </c>
      <c r="C924" s="2">
        <v>100144254950</v>
      </c>
      <c r="D924">
        <v>2</v>
      </c>
      <c r="E924" s="1" t="s">
        <v>30</v>
      </c>
      <c r="F924" s="17">
        <v>0</v>
      </c>
      <c r="G924" s="17">
        <v>0</v>
      </c>
    </row>
    <row r="925" spans="1:7" x14ac:dyDescent="0.25">
      <c r="A925">
        <v>144262020</v>
      </c>
      <c r="B925">
        <v>30234</v>
      </c>
      <c r="C925" s="2">
        <v>100144262020</v>
      </c>
      <c r="D925">
        <v>2</v>
      </c>
      <c r="E925" s="1" t="s">
        <v>30</v>
      </c>
      <c r="F925" s="17">
        <v>-100</v>
      </c>
      <c r="G925" s="17">
        <v>0.67</v>
      </c>
    </row>
    <row r="926" spans="1:7" x14ac:dyDescent="0.25">
      <c r="A926">
        <v>144262616</v>
      </c>
      <c r="B926">
        <v>30234</v>
      </c>
      <c r="C926" s="2">
        <v>100144262616</v>
      </c>
      <c r="D926">
        <v>2</v>
      </c>
      <c r="E926" s="1" t="s">
        <v>198</v>
      </c>
      <c r="F926" s="17">
        <v>-40</v>
      </c>
      <c r="G926" s="17">
        <v>0</v>
      </c>
    </row>
    <row r="927" spans="1:7" x14ac:dyDescent="0.25">
      <c r="A927">
        <v>144268348</v>
      </c>
      <c r="B927">
        <v>30234</v>
      </c>
      <c r="C927" s="2">
        <v>100144268348</v>
      </c>
      <c r="D927">
        <v>2</v>
      </c>
      <c r="E927" s="1" t="s">
        <v>30</v>
      </c>
      <c r="F927" s="17">
        <v>0</v>
      </c>
      <c r="G927" s="17">
        <v>0</v>
      </c>
    </row>
    <row r="928" spans="1:7" x14ac:dyDescent="0.25">
      <c r="A928">
        <v>144272386</v>
      </c>
      <c r="B928">
        <v>30234</v>
      </c>
      <c r="C928" s="2">
        <v>100144272386</v>
      </c>
      <c r="D928">
        <v>2</v>
      </c>
      <c r="E928" s="1" t="s">
        <v>30</v>
      </c>
      <c r="F928" s="17">
        <v>0</v>
      </c>
      <c r="G928" s="17">
        <v>0</v>
      </c>
    </row>
    <row r="929" spans="1:7" x14ac:dyDescent="0.25">
      <c r="A929">
        <v>144280099</v>
      </c>
      <c r="B929">
        <v>30234</v>
      </c>
      <c r="C929" s="2">
        <v>100144280099</v>
      </c>
      <c r="D929">
        <v>2</v>
      </c>
      <c r="E929" s="1" t="s">
        <v>199</v>
      </c>
      <c r="F929" s="17">
        <v>0</v>
      </c>
      <c r="G929" s="17">
        <v>0</v>
      </c>
    </row>
    <row r="930" spans="1:7" x14ac:dyDescent="0.25">
      <c r="A930">
        <v>144280305</v>
      </c>
      <c r="B930">
        <v>30234</v>
      </c>
      <c r="C930" s="2">
        <v>100144280305</v>
      </c>
      <c r="D930">
        <v>2</v>
      </c>
      <c r="E930" s="1" t="s">
        <v>185</v>
      </c>
      <c r="F930" s="17">
        <v>0</v>
      </c>
      <c r="G930" s="17">
        <v>0.27</v>
      </c>
    </row>
    <row r="931" spans="1:7" x14ac:dyDescent="0.25">
      <c r="A931">
        <v>144280501</v>
      </c>
      <c r="B931">
        <v>30234</v>
      </c>
      <c r="C931" s="2">
        <v>100144280501</v>
      </c>
      <c r="D931">
        <v>2</v>
      </c>
      <c r="E931" s="1" t="s">
        <v>199</v>
      </c>
      <c r="F931" s="17">
        <v>0</v>
      </c>
      <c r="G931" s="17">
        <v>0</v>
      </c>
    </row>
    <row r="932" spans="1:7" x14ac:dyDescent="0.25">
      <c r="A932">
        <v>144281320</v>
      </c>
      <c r="B932">
        <v>30234</v>
      </c>
      <c r="C932" s="2">
        <v>100144281320</v>
      </c>
      <c r="D932">
        <v>2</v>
      </c>
      <c r="E932" s="1" t="s">
        <v>30</v>
      </c>
      <c r="F932" s="17">
        <v>0</v>
      </c>
      <c r="G932" s="17">
        <v>0.65</v>
      </c>
    </row>
    <row r="933" spans="1:7" x14ac:dyDescent="0.25">
      <c r="A933">
        <v>144281659</v>
      </c>
      <c r="B933">
        <v>30234</v>
      </c>
      <c r="C933" s="2">
        <v>100144281659</v>
      </c>
      <c r="D933">
        <v>2</v>
      </c>
      <c r="E933" s="1" t="s">
        <v>30</v>
      </c>
      <c r="F933" s="17">
        <v>0</v>
      </c>
      <c r="G933" s="17">
        <v>0.65</v>
      </c>
    </row>
    <row r="934" spans="1:7" x14ac:dyDescent="0.25">
      <c r="A934">
        <v>144283285</v>
      </c>
      <c r="B934">
        <v>30234</v>
      </c>
      <c r="C934" s="2">
        <v>100144283285</v>
      </c>
      <c r="D934">
        <v>2</v>
      </c>
      <c r="E934" s="1" t="s">
        <v>24</v>
      </c>
      <c r="F934" s="17">
        <v>0</v>
      </c>
      <c r="G934" s="17">
        <v>0</v>
      </c>
    </row>
    <row r="935" spans="1:7" x14ac:dyDescent="0.25">
      <c r="A935">
        <v>144291144</v>
      </c>
      <c r="B935">
        <v>30234</v>
      </c>
      <c r="C935" s="2">
        <v>100144291144</v>
      </c>
      <c r="D935">
        <v>2</v>
      </c>
      <c r="E935" s="1" t="s">
        <v>37</v>
      </c>
      <c r="F935" s="17">
        <v>0</v>
      </c>
      <c r="G935" s="17">
        <v>0</v>
      </c>
    </row>
    <row r="936" spans="1:7" x14ac:dyDescent="0.25">
      <c r="A936">
        <v>144291791</v>
      </c>
      <c r="B936">
        <v>30234</v>
      </c>
      <c r="C936" s="2">
        <v>100144291791</v>
      </c>
      <c r="D936">
        <v>2</v>
      </c>
      <c r="E936" s="1" t="s">
        <v>37</v>
      </c>
      <c r="F936" s="17">
        <v>-45</v>
      </c>
      <c r="G936" s="17">
        <v>0</v>
      </c>
    </row>
    <row r="937" spans="1:7" x14ac:dyDescent="0.25">
      <c r="A937">
        <v>144292470</v>
      </c>
      <c r="B937">
        <v>30234</v>
      </c>
      <c r="C937" s="2">
        <v>100144292470</v>
      </c>
      <c r="D937">
        <v>2</v>
      </c>
      <c r="E937" s="1" t="s">
        <v>25</v>
      </c>
      <c r="F937" s="17">
        <v>0</v>
      </c>
      <c r="G937" s="17">
        <v>0</v>
      </c>
    </row>
    <row r="938" spans="1:7" x14ac:dyDescent="0.25">
      <c r="A938">
        <v>144302849</v>
      </c>
      <c r="B938">
        <v>30234</v>
      </c>
      <c r="C938" s="2">
        <v>100144302849</v>
      </c>
      <c r="D938">
        <v>2</v>
      </c>
      <c r="E938" s="1" t="s">
        <v>17</v>
      </c>
      <c r="F938" s="17">
        <v>0</v>
      </c>
      <c r="G938" s="17">
        <v>0</v>
      </c>
    </row>
    <row r="939" spans="1:7" x14ac:dyDescent="0.25">
      <c r="A939">
        <v>144303064</v>
      </c>
      <c r="B939">
        <v>30234</v>
      </c>
      <c r="C939" s="2">
        <v>100144303064</v>
      </c>
      <c r="D939">
        <v>2</v>
      </c>
      <c r="E939" s="1" t="s">
        <v>207</v>
      </c>
      <c r="F939" s="17">
        <v>0</v>
      </c>
      <c r="G939" s="17">
        <v>0</v>
      </c>
    </row>
    <row r="940" spans="1:7" x14ac:dyDescent="0.25">
      <c r="A940">
        <v>144306451</v>
      </c>
      <c r="B940">
        <v>30234</v>
      </c>
      <c r="C940" s="2">
        <v>100144306451</v>
      </c>
      <c r="D940">
        <v>2</v>
      </c>
      <c r="E940" s="1" t="s">
        <v>30</v>
      </c>
      <c r="F940" s="17">
        <v>-45</v>
      </c>
      <c r="G940" s="17">
        <v>4.82</v>
      </c>
    </row>
    <row r="941" spans="1:7" x14ac:dyDescent="0.25">
      <c r="A941">
        <v>144313231</v>
      </c>
      <c r="B941">
        <v>30234</v>
      </c>
      <c r="C941" s="2">
        <v>100144313231</v>
      </c>
      <c r="D941">
        <v>2</v>
      </c>
      <c r="E941" s="1" t="s">
        <v>30</v>
      </c>
      <c r="F941" s="17">
        <v>0</v>
      </c>
      <c r="G941" s="17">
        <v>0</v>
      </c>
    </row>
    <row r="942" spans="1:7" x14ac:dyDescent="0.25">
      <c r="A942">
        <v>144315697</v>
      </c>
      <c r="B942">
        <v>30234</v>
      </c>
      <c r="C942" s="2">
        <v>100144315697</v>
      </c>
      <c r="D942">
        <v>2</v>
      </c>
      <c r="E942" s="1" t="s">
        <v>208</v>
      </c>
      <c r="F942" s="17">
        <v>0</v>
      </c>
      <c r="G942" s="17">
        <v>0</v>
      </c>
    </row>
    <row r="943" spans="1:7" x14ac:dyDescent="0.25">
      <c r="A943">
        <v>144327633</v>
      </c>
      <c r="B943">
        <v>30234</v>
      </c>
      <c r="C943" s="2">
        <v>100144327633</v>
      </c>
      <c r="D943">
        <v>2</v>
      </c>
      <c r="E943" s="1" t="s">
        <v>30</v>
      </c>
      <c r="F943" s="17">
        <v>-20</v>
      </c>
      <c r="G943" s="17">
        <v>0</v>
      </c>
    </row>
    <row r="944" spans="1:7" x14ac:dyDescent="0.25">
      <c r="A944">
        <v>144333133</v>
      </c>
      <c r="B944">
        <v>30234</v>
      </c>
      <c r="C944" s="2">
        <v>100144333133</v>
      </c>
      <c r="D944">
        <v>1</v>
      </c>
      <c r="E944" s="1" t="s">
        <v>35</v>
      </c>
      <c r="F944" s="17">
        <v>0</v>
      </c>
      <c r="G944" s="17">
        <v>0</v>
      </c>
    </row>
    <row r="945" spans="1:7" x14ac:dyDescent="0.25">
      <c r="A945">
        <v>144334794</v>
      </c>
      <c r="B945">
        <v>30234</v>
      </c>
      <c r="C945" s="2">
        <v>100144334794</v>
      </c>
      <c r="D945">
        <v>2</v>
      </c>
      <c r="E945" s="1" t="s">
        <v>185</v>
      </c>
      <c r="F945" s="17">
        <v>0</v>
      </c>
      <c r="G945" s="17">
        <v>0</v>
      </c>
    </row>
    <row r="946" spans="1:7" x14ac:dyDescent="0.25">
      <c r="A946">
        <v>144341495</v>
      </c>
      <c r="B946">
        <v>30234</v>
      </c>
      <c r="C946" s="2">
        <v>100144341495</v>
      </c>
      <c r="D946">
        <v>1</v>
      </c>
      <c r="E946" s="1" t="s">
        <v>35</v>
      </c>
      <c r="F946" s="17">
        <v>0</v>
      </c>
      <c r="G946" s="17">
        <v>0</v>
      </c>
    </row>
    <row r="947" spans="1:7" x14ac:dyDescent="0.25">
      <c r="A947">
        <v>144342925</v>
      </c>
      <c r="B947">
        <v>30234</v>
      </c>
      <c r="C947" s="2">
        <v>100144342925</v>
      </c>
      <c r="D947">
        <v>2</v>
      </c>
      <c r="E947" s="1" t="s">
        <v>24</v>
      </c>
      <c r="F947" s="17">
        <v>0</v>
      </c>
      <c r="G947" s="17">
        <v>0.13</v>
      </c>
    </row>
    <row r="948" spans="1:7" x14ac:dyDescent="0.25">
      <c r="A948">
        <v>144348420</v>
      </c>
      <c r="B948">
        <v>30234</v>
      </c>
      <c r="C948" s="2">
        <v>100144348420</v>
      </c>
      <c r="D948">
        <v>2</v>
      </c>
      <c r="E948" s="1" t="s">
        <v>30</v>
      </c>
      <c r="F948" s="17">
        <v>0</v>
      </c>
      <c r="G948" s="17">
        <v>0</v>
      </c>
    </row>
    <row r="949" spans="1:7" x14ac:dyDescent="0.25">
      <c r="A949">
        <v>144355971</v>
      </c>
      <c r="B949">
        <v>30234</v>
      </c>
      <c r="C949" s="2">
        <v>100144355971</v>
      </c>
      <c r="D949">
        <v>2</v>
      </c>
      <c r="E949" s="1" t="s">
        <v>199</v>
      </c>
      <c r="F949" s="17">
        <v>0</v>
      </c>
      <c r="G949" s="17">
        <v>0.46</v>
      </c>
    </row>
    <row r="950" spans="1:7" x14ac:dyDescent="0.25">
      <c r="A950">
        <v>144357934</v>
      </c>
      <c r="B950">
        <v>30234</v>
      </c>
      <c r="C950" s="2">
        <v>100144357934</v>
      </c>
      <c r="D950">
        <v>2</v>
      </c>
      <c r="E950" s="1" t="s">
        <v>37</v>
      </c>
      <c r="F950" s="17">
        <v>0</v>
      </c>
      <c r="G950" s="17">
        <v>0</v>
      </c>
    </row>
    <row r="951" spans="1:7" x14ac:dyDescent="0.25">
      <c r="A951">
        <v>144359035</v>
      </c>
      <c r="B951">
        <v>30234</v>
      </c>
      <c r="C951" s="2">
        <v>100144359035</v>
      </c>
      <c r="D951">
        <v>2</v>
      </c>
      <c r="E951" s="1" t="s">
        <v>185</v>
      </c>
      <c r="F951" s="17">
        <v>-49.41</v>
      </c>
      <c r="G951" s="17">
        <v>3.51</v>
      </c>
    </row>
    <row r="952" spans="1:7" x14ac:dyDescent="0.25">
      <c r="A952">
        <v>144360258</v>
      </c>
      <c r="B952">
        <v>30234</v>
      </c>
      <c r="C952" s="2">
        <v>100144360258</v>
      </c>
      <c r="D952">
        <v>2</v>
      </c>
      <c r="E952" s="1" t="s">
        <v>199</v>
      </c>
      <c r="F952" s="17">
        <v>0</v>
      </c>
      <c r="G952" s="17">
        <v>0</v>
      </c>
    </row>
    <row r="953" spans="1:7" x14ac:dyDescent="0.25">
      <c r="A953">
        <v>144373063</v>
      </c>
      <c r="B953">
        <v>30234</v>
      </c>
      <c r="C953" s="2">
        <v>100144373063</v>
      </c>
      <c r="D953">
        <v>2</v>
      </c>
      <c r="E953" s="1" t="s">
        <v>30</v>
      </c>
      <c r="F953" s="17">
        <v>0</v>
      </c>
      <c r="G953" s="17">
        <v>1.72</v>
      </c>
    </row>
    <row r="954" spans="1:7" x14ac:dyDescent="0.25">
      <c r="A954">
        <v>144378627</v>
      </c>
      <c r="B954">
        <v>30234</v>
      </c>
      <c r="C954" s="2">
        <v>100144378627</v>
      </c>
      <c r="D954">
        <v>2</v>
      </c>
      <c r="E954" s="1" t="s">
        <v>24</v>
      </c>
      <c r="F954" s="17">
        <v>0</v>
      </c>
      <c r="G954" s="17">
        <v>0</v>
      </c>
    </row>
    <row r="955" spans="1:7" x14ac:dyDescent="0.25">
      <c r="A955">
        <v>144380790</v>
      </c>
      <c r="B955">
        <v>30234</v>
      </c>
      <c r="C955" s="2">
        <v>100144380790</v>
      </c>
      <c r="D955">
        <v>2</v>
      </c>
      <c r="E955" s="1" t="s">
        <v>30</v>
      </c>
      <c r="F955" s="17">
        <v>0</v>
      </c>
      <c r="G955" s="17">
        <v>0.09</v>
      </c>
    </row>
    <row r="956" spans="1:7" x14ac:dyDescent="0.25">
      <c r="A956">
        <v>144384990</v>
      </c>
      <c r="B956">
        <v>30234</v>
      </c>
      <c r="C956" s="2">
        <v>100144384990</v>
      </c>
      <c r="D956">
        <v>2</v>
      </c>
      <c r="E956" s="1" t="s">
        <v>30</v>
      </c>
      <c r="F956" s="17">
        <v>0</v>
      </c>
      <c r="G956" s="17">
        <v>0.27</v>
      </c>
    </row>
    <row r="957" spans="1:7" x14ac:dyDescent="0.25">
      <c r="A957">
        <v>144385240</v>
      </c>
      <c r="B957">
        <v>30234</v>
      </c>
      <c r="C957" s="2">
        <v>100144385240</v>
      </c>
      <c r="D957">
        <v>2</v>
      </c>
      <c r="E957" s="1" t="s">
        <v>30</v>
      </c>
      <c r="F957" s="17">
        <v>0</v>
      </c>
      <c r="G957" s="17">
        <v>0</v>
      </c>
    </row>
    <row r="958" spans="1:7" x14ac:dyDescent="0.25">
      <c r="A958">
        <v>144386368</v>
      </c>
      <c r="B958">
        <v>30234</v>
      </c>
      <c r="C958" s="2">
        <v>100144386368</v>
      </c>
      <c r="D958">
        <v>2</v>
      </c>
      <c r="E958" s="1" t="s">
        <v>198</v>
      </c>
      <c r="F958" s="17">
        <v>0</v>
      </c>
      <c r="G958" s="17">
        <v>0</v>
      </c>
    </row>
    <row r="959" spans="1:7" x14ac:dyDescent="0.25">
      <c r="A959">
        <v>144387650</v>
      </c>
      <c r="B959">
        <v>30234</v>
      </c>
      <c r="C959" s="2">
        <v>100144387650</v>
      </c>
      <c r="D959">
        <v>2</v>
      </c>
      <c r="E959" s="1" t="s">
        <v>30</v>
      </c>
      <c r="F959" s="17">
        <v>0</v>
      </c>
      <c r="G959" s="17">
        <v>0.46</v>
      </c>
    </row>
    <row r="960" spans="1:7" x14ac:dyDescent="0.25">
      <c r="A960">
        <v>144388003</v>
      </c>
      <c r="B960">
        <v>30234</v>
      </c>
      <c r="C960" s="2">
        <v>100144388003</v>
      </c>
      <c r="D960">
        <v>2</v>
      </c>
      <c r="E960" s="1" t="s">
        <v>30</v>
      </c>
      <c r="F960" s="17">
        <v>0</v>
      </c>
      <c r="G960" s="17">
        <v>0.46</v>
      </c>
    </row>
    <row r="961" spans="1:7" x14ac:dyDescent="0.25">
      <c r="A961">
        <v>144388329</v>
      </c>
      <c r="B961">
        <v>30234</v>
      </c>
      <c r="C961" s="2">
        <v>100144388329</v>
      </c>
      <c r="D961">
        <v>2</v>
      </c>
      <c r="E961" s="1" t="s">
        <v>203</v>
      </c>
      <c r="F961" s="17">
        <v>0</v>
      </c>
      <c r="G961" s="17">
        <v>0</v>
      </c>
    </row>
    <row r="962" spans="1:7" x14ac:dyDescent="0.25">
      <c r="A962">
        <v>144389356</v>
      </c>
      <c r="B962">
        <v>30234</v>
      </c>
      <c r="C962" s="2">
        <v>100144389356</v>
      </c>
      <c r="D962">
        <v>2</v>
      </c>
      <c r="E962" s="1" t="s">
        <v>30</v>
      </c>
      <c r="F962" s="17">
        <v>0</v>
      </c>
      <c r="G962" s="17">
        <v>0</v>
      </c>
    </row>
    <row r="963" spans="1:7" x14ac:dyDescent="0.25">
      <c r="A963">
        <v>144391133</v>
      </c>
      <c r="B963">
        <v>30234</v>
      </c>
      <c r="C963" s="2">
        <v>100144391133</v>
      </c>
      <c r="D963">
        <v>2</v>
      </c>
      <c r="E963" s="1" t="s">
        <v>30</v>
      </c>
      <c r="F963" s="17">
        <v>0</v>
      </c>
      <c r="G963" s="17">
        <v>1.68</v>
      </c>
    </row>
    <row r="964" spans="1:7" x14ac:dyDescent="0.25">
      <c r="A964">
        <v>144392576</v>
      </c>
      <c r="B964">
        <v>30234</v>
      </c>
      <c r="C964" s="2">
        <v>100144392576</v>
      </c>
      <c r="D964">
        <v>2</v>
      </c>
      <c r="E964" s="1" t="s">
        <v>30</v>
      </c>
      <c r="F964" s="17">
        <v>0</v>
      </c>
      <c r="G964" s="17">
        <v>0.46</v>
      </c>
    </row>
    <row r="965" spans="1:7" x14ac:dyDescent="0.25">
      <c r="A965">
        <v>144396302</v>
      </c>
      <c r="B965">
        <v>30234</v>
      </c>
      <c r="C965" s="2">
        <v>100144396302</v>
      </c>
      <c r="D965">
        <v>2</v>
      </c>
      <c r="E965" s="1" t="s">
        <v>30</v>
      </c>
      <c r="F965" s="17">
        <v>0</v>
      </c>
      <c r="G965" s="17">
        <v>0.11</v>
      </c>
    </row>
    <row r="966" spans="1:7" x14ac:dyDescent="0.25">
      <c r="A966">
        <v>144396377</v>
      </c>
      <c r="B966">
        <v>30234</v>
      </c>
      <c r="C966" s="2">
        <v>100144396377</v>
      </c>
      <c r="D966">
        <v>1</v>
      </c>
      <c r="E966" s="1" t="s">
        <v>35</v>
      </c>
      <c r="F966" s="17">
        <v>0</v>
      </c>
      <c r="G966" s="17">
        <v>0.15</v>
      </c>
    </row>
    <row r="967" spans="1:7" x14ac:dyDescent="0.25">
      <c r="A967">
        <v>144399545</v>
      </c>
      <c r="B967">
        <v>30234</v>
      </c>
      <c r="C967" s="2">
        <v>100144399545</v>
      </c>
      <c r="D967">
        <v>2</v>
      </c>
      <c r="E967" s="1" t="s">
        <v>17</v>
      </c>
      <c r="F967" s="17">
        <v>0</v>
      </c>
      <c r="G967" s="17">
        <v>0</v>
      </c>
    </row>
    <row r="968" spans="1:7" x14ac:dyDescent="0.25">
      <c r="A968">
        <v>144404944</v>
      </c>
      <c r="B968">
        <v>30234</v>
      </c>
      <c r="C968" s="2">
        <v>100144404944</v>
      </c>
      <c r="D968">
        <v>2</v>
      </c>
      <c r="E968" s="1" t="s">
        <v>186</v>
      </c>
      <c r="F968" s="17">
        <v>0</v>
      </c>
      <c r="G968" s="17">
        <v>0</v>
      </c>
    </row>
    <row r="969" spans="1:7" x14ac:dyDescent="0.25">
      <c r="A969">
        <v>144445791</v>
      </c>
      <c r="B969">
        <v>30234</v>
      </c>
      <c r="C969" s="2">
        <v>100144445791</v>
      </c>
      <c r="D969">
        <v>2</v>
      </c>
      <c r="E969" s="1" t="s">
        <v>24</v>
      </c>
      <c r="F969" s="17">
        <v>0</v>
      </c>
      <c r="G969" s="17">
        <v>0.27</v>
      </c>
    </row>
    <row r="970" spans="1:7" x14ac:dyDescent="0.25">
      <c r="A970">
        <v>144448916</v>
      </c>
      <c r="B970">
        <v>30234</v>
      </c>
      <c r="C970" s="2">
        <v>100144448916</v>
      </c>
      <c r="D970">
        <v>2</v>
      </c>
      <c r="E970" s="1" t="s">
        <v>24</v>
      </c>
      <c r="F970" s="17">
        <v>0</v>
      </c>
      <c r="G970" s="17">
        <v>0</v>
      </c>
    </row>
    <row r="971" spans="1:7" x14ac:dyDescent="0.25">
      <c r="A971">
        <v>144450129</v>
      </c>
      <c r="B971">
        <v>30234</v>
      </c>
      <c r="C971" s="2">
        <v>100144450129</v>
      </c>
      <c r="D971">
        <v>2</v>
      </c>
      <c r="E971" s="1" t="s">
        <v>24</v>
      </c>
      <c r="F971" s="17">
        <v>0</v>
      </c>
      <c r="G971" s="17">
        <v>1.1499999999999999</v>
      </c>
    </row>
    <row r="972" spans="1:7" x14ac:dyDescent="0.25">
      <c r="A972">
        <v>144452761</v>
      </c>
      <c r="B972">
        <v>30234</v>
      </c>
      <c r="C972" s="2">
        <v>100144452761</v>
      </c>
      <c r="D972">
        <v>2</v>
      </c>
      <c r="E972" s="1" t="s">
        <v>24</v>
      </c>
      <c r="F972" s="17">
        <v>0</v>
      </c>
      <c r="G972" s="17">
        <v>0</v>
      </c>
    </row>
    <row r="973" spans="1:7" x14ac:dyDescent="0.25">
      <c r="A973">
        <v>144465133</v>
      </c>
      <c r="B973">
        <v>30234</v>
      </c>
      <c r="C973" s="2">
        <v>100144465133</v>
      </c>
      <c r="D973">
        <v>2</v>
      </c>
      <c r="E973" s="1" t="s">
        <v>24</v>
      </c>
      <c r="F973" s="17">
        <v>0</v>
      </c>
      <c r="G973" s="17">
        <v>0</v>
      </c>
    </row>
    <row r="974" spans="1:7" x14ac:dyDescent="0.25">
      <c r="A974">
        <v>144473770</v>
      </c>
      <c r="B974">
        <v>30234</v>
      </c>
      <c r="C974" s="2">
        <v>100144473770</v>
      </c>
      <c r="D974">
        <v>2</v>
      </c>
      <c r="E974" s="1" t="s">
        <v>185</v>
      </c>
      <c r="F974" s="17">
        <v>0</v>
      </c>
      <c r="G974" s="17">
        <v>0</v>
      </c>
    </row>
    <row r="975" spans="1:7" x14ac:dyDescent="0.25">
      <c r="A975">
        <v>144474017</v>
      </c>
      <c r="B975">
        <v>30234</v>
      </c>
      <c r="C975" s="2">
        <v>100144474017</v>
      </c>
      <c r="D975">
        <v>2</v>
      </c>
      <c r="E975" s="1" t="s">
        <v>17</v>
      </c>
      <c r="F975" s="17">
        <v>0</v>
      </c>
      <c r="G975" s="17">
        <v>0</v>
      </c>
    </row>
    <row r="976" spans="1:7" x14ac:dyDescent="0.25">
      <c r="A976">
        <v>144474869</v>
      </c>
      <c r="B976">
        <v>30234</v>
      </c>
      <c r="C976" s="2">
        <v>100144474869</v>
      </c>
      <c r="D976">
        <v>2</v>
      </c>
      <c r="E976" s="1" t="s">
        <v>24</v>
      </c>
      <c r="F976" s="17">
        <v>0</v>
      </c>
      <c r="G976" s="17">
        <v>0</v>
      </c>
    </row>
    <row r="977" spans="1:7" x14ac:dyDescent="0.25">
      <c r="A977">
        <v>144475709</v>
      </c>
      <c r="B977">
        <v>30234</v>
      </c>
      <c r="C977" s="2">
        <v>100144475709</v>
      </c>
      <c r="D977">
        <v>2</v>
      </c>
      <c r="E977" s="1" t="s">
        <v>24</v>
      </c>
      <c r="F977" s="17">
        <v>0</v>
      </c>
      <c r="G977" s="17">
        <v>0.77</v>
      </c>
    </row>
    <row r="978" spans="1:7" x14ac:dyDescent="0.25">
      <c r="A978">
        <v>144477764</v>
      </c>
      <c r="B978">
        <v>30234</v>
      </c>
      <c r="C978" s="2">
        <v>100144477764</v>
      </c>
      <c r="D978">
        <v>2</v>
      </c>
      <c r="E978" s="1" t="s">
        <v>24</v>
      </c>
      <c r="F978" s="17">
        <v>0</v>
      </c>
      <c r="G978" s="17">
        <v>0.24</v>
      </c>
    </row>
    <row r="979" spans="1:7" x14ac:dyDescent="0.25">
      <c r="A979">
        <v>144480806</v>
      </c>
      <c r="B979">
        <v>30234</v>
      </c>
      <c r="C979" s="2">
        <v>100144480806</v>
      </c>
      <c r="D979">
        <v>2</v>
      </c>
      <c r="E979" s="1" t="s">
        <v>24</v>
      </c>
      <c r="F979" s="17">
        <v>0</v>
      </c>
      <c r="G979" s="17">
        <v>0</v>
      </c>
    </row>
    <row r="980" spans="1:7" x14ac:dyDescent="0.25">
      <c r="A980">
        <v>144489929</v>
      </c>
      <c r="B980">
        <v>30234</v>
      </c>
      <c r="C980" s="2">
        <v>100144489929</v>
      </c>
      <c r="D980">
        <v>2</v>
      </c>
      <c r="E980" s="1" t="s">
        <v>24</v>
      </c>
      <c r="F980" s="17">
        <v>0</v>
      </c>
      <c r="G980" s="17">
        <v>0.38</v>
      </c>
    </row>
    <row r="981" spans="1:7" x14ac:dyDescent="0.25">
      <c r="A981">
        <v>144492698</v>
      </c>
      <c r="B981">
        <v>30234</v>
      </c>
      <c r="C981" s="2">
        <v>100144492698</v>
      </c>
      <c r="D981">
        <v>2</v>
      </c>
      <c r="E981" s="1" t="s">
        <v>24</v>
      </c>
      <c r="F981" s="17">
        <v>0</v>
      </c>
      <c r="G981" s="17">
        <v>0</v>
      </c>
    </row>
    <row r="982" spans="1:7" x14ac:dyDescent="0.25">
      <c r="A982">
        <v>144492976</v>
      </c>
      <c r="B982">
        <v>30234</v>
      </c>
      <c r="C982" s="2">
        <v>100144492976</v>
      </c>
      <c r="D982">
        <v>2</v>
      </c>
      <c r="E982" s="1" t="s">
        <v>24</v>
      </c>
      <c r="F982" s="17">
        <v>0</v>
      </c>
      <c r="G982" s="17">
        <v>0</v>
      </c>
    </row>
    <row r="983" spans="1:7" x14ac:dyDescent="0.25">
      <c r="A983">
        <v>144493634</v>
      </c>
      <c r="B983">
        <v>30234</v>
      </c>
      <c r="C983" s="2">
        <v>100144493634</v>
      </c>
      <c r="D983">
        <v>2</v>
      </c>
      <c r="E983" s="1" t="s">
        <v>24</v>
      </c>
      <c r="F983" s="17">
        <v>0</v>
      </c>
      <c r="G983" s="17">
        <v>0</v>
      </c>
    </row>
    <row r="984" spans="1:7" x14ac:dyDescent="0.25">
      <c r="A984">
        <v>144493963</v>
      </c>
      <c r="B984">
        <v>30234</v>
      </c>
      <c r="C984" s="2">
        <v>100144493963</v>
      </c>
      <c r="D984">
        <v>2</v>
      </c>
      <c r="E984" s="1" t="s">
        <v>24</v>
      </c>
      <c r="F984" s="17">
        <v>0</v>
      </c>
      <c r="G984" s="17">
        <v>1.89</v>
      </c>
    </row>
    <row r="985" spans="1:7" x14ac:dyDescent="0.25">
      <c r="A985">
        <v>144496408</v>
      </c>
      <c r="B985">
        <v>30234</v>
      </c>
      <c r="C985" s="2">
        <v>100144496408</v>
      </c>
      <c r="D985">
        <v>2</v>
      </c>
      <c r="E985" s="1" t="s">
        <v>24</v>
      </c>
      <c r="F985" s="17">
        <v>0</v>
      </c>
      <c r="G985" s="17">
        <v>0</v>
      </c>
    </row>
    <row r="986" spans="1:7" x14ac:dyDescent="0.25">
      <c r="A986">
        <v>144501520</v>
      </c>
      <c r="B986">
        <v>30234</v>
      </c>
      <c r="C986" s="2">
        <v>100144501520</v>
      </c>
      <c r="D986">
        <v>2</v>
      </c>
      <c r="E986" s="1" t="s">
        <v>24</v>
      </c>
      <c r="F986" s="17">
        <v>0</v>
      </c>
      <c r="G986" s="17">
        <v>0</v>
      </c>
    </row>
    <row r="987" spans="1:7" x14ac:dyDescent="0.25">
      <c r="A987">
        <v>144503797</v>
      </c>
      <c r="B987">
        <v>30234</v>
      </c>
      <c r="C987" s="2">
        <v>100144503797</v>
      </c>
      <c r="D987">
        <v>2</v>
      </c>
      <c r="E987" s="1" t="s">
        <v>24</v>
      </c>
      <c r="F987" s="17">
        <v>0</v>
      </c>
      <c r="G987" s="17">
        <v>0</v>
      </c>
    </row>
    <row r="988" spans="1:7" x14ac:dyDescent="0.25">
      <c r="A988">
        <v>144504887</v>
      </c>
      <c r="B988">
        <v>30234</v>
      </c>
      <c r="C988" s="2">
        <v>100144504887</v>
      </c>
      <c r="D988">
        <v>2</v>
      </c>
      <c r="E988" s="1" t="s">
        <v>192</v>
      </c>
      <c r="F988" s="17">
        <v>0</v>
      </c>
      <c r="G988" s="17">
        <v>0</v>
      </c>
    </row>
    <row r="989" spans="1:7" x14ac:dyDescent="0.25">
      <c r="A989">
        <v>144505368</v>
      </c>
      <c r="B989">
        <v>30234</v>
      </c>
      <c r="C989" s="2">
        <v>100144505368</v>
      </c>
      <c r="D989">
        <v>2</v>
      </c>
      <c r="E989" s="1" t="s">
        <v>17</v>
      </c>
      <c r="F989" s="17">
        <v>0</v>
      </c>
      <c r="G989" s="17">
        <v>0</v>
      </c>
    </row>
    <row r="990" spans="1:7" x14ac:dyDescent="0.25">
      <c r="A990">
        <v>144509922</v>
      </c>
      <c r="B990">
        <v>30234</v>
      </c>
      <c r="C990" s="2">
        <v>100144509922</v>
      </c>
      <c r="D990">
        <v>2</v>
      </c>
      <c r="E990" s="1" t="s">
        <v>24</v>
      </c>
      <c r="F990" s="17">
        <v>0</v>
      </c>
      <c r="G990" s="17">
        <v>0</v>
      </c>
    </row>
    <row r="991" spans="1:7" x14ac:dyDescent="0.25">
      <c r="A991">
        <v>144518218</v>
      </c>
      <c r="B991">
        <v>30234</v>
      </c>
      <c r="C991" s="2">
        <v>100144518218</v>
      </c>
      <c r="D991">
        <v>2</v>
      </c>
      <c r="E991" s="1" t="s">
        <v>24</v>
      </c>
      <c r="F991" s="17">
        <v>0</v>
      </c>
      <c r="G991" s="17">
        <v>0</v>
      </c>
    </row>
    <row r="992" spans="1:7" x14ac:dyDescent="0.25">
      <c r="A992">
        <v>144521517</v>
      </c>
      <c r="B992">
        <v>30234</v>
      </c>
      <c r="C992" s="2">
        <v>100144521517</v>
      </c>
      <c r="D992">
        <v>2</v>
      </c>
      <c r="E992" s="1" t="s">
        <v>24</v>
      </c>
      <c r="F992" s="17">
        <v>-13.46</v>
      </c>
      <c r="G992" s="17">
        <v>0.96</v>
      </c>
    </row>
    <row r="993" spans="1:7" x14ac:dyDescent="0.25">
      <c r="A993">
        <v>144530575</v>
      </c>
      <c r="B993">
        <v>30234</v>
      </c>
      <c r="C993" s="2">
        <v>100144530575</v>
      </c>
      <c r="D993">
        <v>2</v>
      </c>
      <c r="E993" s="1" t="s">
        <v>25</v>
      </c>
      <c r="F993" s="17">
        <v>0</v>
      </c>
      <c r="G993" s="17">
        <v>0.54</v>
      </c>
    </row>
    <row r="994" spans="1:7" x14ac:dyDescent="0.25">
      <c r="A994">
        <v>144530893</v>
      </c>
      <c r="B994">
        <v>30234</v>
      </c>
      <c r="C994" s="2">
        <v>100144530893</v>
      </c>
      <c r="D994">
        <v>2</v>
      </c>
      <c r="E994" s="1" t="s">
        <v>24</v>
      </c>
      <c r="F994" s="17">
        <v>0</v>
      </c>
      <c r="G994" s="17">
        <v>0</v>
      </c>
    </row>
    <row r="995" spans="1:7" x14ac:dyDescent="0.25">
      <c r="A995">
        <v>144531237</v>
      </c>
      <c r="B995">
        <v>30234</v>
      </c>
      <c r="C995" s="2">
        <v>100144531237</v>
      </c>
      <c r="D995">
        <v>2</v>
      </c>
      <c r="E995" s="1" t="s">
        <v>24</v>
      </c>
      <c r="F995" s="17">
        <v>0</v>
      </c>
      <c r="G995" s="17">
        <v>2.2200000000000002</v>
      </c>
    </row>
    <row r="996" spans="1:7" x14ac:dyDescent="0.25">
      <c r="A996">
        <v>144531984</v>
      </c>
      <c r="B996">
        <v>30234</v>
      </c>
      <c r="C996" s="2">
        <v>100144531984</v>
      </c>
      <c r="D996">
        <v>2</v>
      </c>
      <c r="E996" s="1" t="s">
        <v>24</v>
      </c>
      <c r="F996" s="17">
        <v>0</v>
      </c>
      <c r="G996" s="17">
        <v>0.09</v>
      </c>
    </row>
    <row r="997" spans="1:7" x14ac:dyDescent="0.25">
      <c r="A997">
        <v>144532316</v>
      </c>
      <c r="B997">
        <v>30234</v>
      </c>
      <c r="C997" s="2">
        <v>100144532316</v>
      </c>
      <c r="D997">
        <v>2</v>
      </c>
      <c r="E997" s="1" t="s">
        <v>24</v>
      </c>
      <c r="F997" s="17">
        <v>0</v>
      </c>
      <c r="G997" s="17">
        <v>0</v>
      </c>
    </row>
    <row r="998" spans="1:7" x14ac:dyDescent="0.25">
      <c r="A998">
        <v>144536698</v>
      </c>
      <c r="B998">
        <v>30234</v>
      </c>
      <c r="C998" s="2">
        <v>100144536698</v>
      </c>
      <c r="D998">
        <v>2</v>
      </c>
      <c r="E998" s="1" t="s">
        <v>24</v>
      </c>
      <c r="F998" s="17">
        <v>0</v>
      </c>
      <c r="G998" s="17">
        <v>0.14000000000000001</v>
      </c>
    </row>
    <row r="999" spans="1:7" x14ac:dyDescent="0.25">
      <c r="A999">
        <v>144538160</v>
      </c>
      <c r="B999">
        <v>30234</v>
      </c>
      <c r="C999" s="2">
        <v>100144538160</v>
      </c>
      <c r="D999">
        <v>2</v>
      </c>
      <c r="E999" s="1" t="s">
        <v>24</v>
      </c>
      <c r="F999" s="17">
        <v>0</v>
      </c>
      <c r="G999" s="17">
        <v>0.11</v>
      </c>
    </row>
    <row r="1000" spans="1:7" x14ac:dyDescent="0.25">
      <c r="A1000">
        <v>144538194</v>
      </c>
      <c r="B1000">
        <v>30234</v>
      </c>
      <c r="C1000" s="2">
        <v>100144538194</v>
      </c>
      <c r="D1000">
        <v>2</v>
      </c>
      <c r="E1000" s="1" t="s">
        <v>24</v>
      </c>
      <c r="F1000" s="17">
        <v>0</v>
      </c>
      <c r="G1000" s="17">
        <v>0</v>
      </c>
    </row>
    <row r="1001" spans="1:7" x14ac:dyDescent="0.25">
      <c r="A1001">
        <v>144539387</v>
      </c>
      <c r="B1001">
        <v>30234</v>
      </c>
      <c r="C1001" s="2">
        <v>100144539387</v>
      </c>
      <c r="D1001">
        <v>2</v>
      </c>
      <c r="E1001" s="1" t="s">
        <v>24</v>
      </c>
      <c r="F1001" s="17">
        <v>0</v>
      </c>
      <c r="G1001" s="17">
        <v>0.34</v>
      </c>
    </row>
    <row r="1002" spans="1:7" x14ac:dyDescent="0.25">
      <c r="A1002">
        <v>144540111</v>
      </c>
      <c r="B1002">
        <v>30234</v>
      </c>
      <c r="C1002" s="2">
        <v>100144540111</v>
      </c>
      <c r="D1002">
        <v>2</v>
      </c>
      <c r="E1002" s="1" t="s">
        <v>196</v>
      </c>
      <c r="F1002" s="17">
        <v>0</v>
      </c>
      <c r="G1002" s="17">
        <v>0</v>
      </c>
    </row>
    <row r="1003" spans="1:7" x14ac:dyDescent="0.25">
      <c r="A1003">
        <v>144540485</v>
      </c>
      <c r="B1003">
        <v>30234</v>
      </c>
      <c r="C1003" s="2">
        <v>100144540485</v>
      </c>
      <c r="D1003">
        <v>2</v>
      </c>
      <c r="E1003" s="1" t="s">
        <v>198</v>
      </c>
      <c r="F1003" s="17">
        <v>0</v>
      </c>
      <c r="G1003" s="17">
        <v>0</v>
      </c>
    </row>
    <row r="1004" spans="1:7" x14ac:dyDescent="0.25">
      <c r="A1004">
        <v>144564634</v>
      </c>
      <c r="B1004">
        <v>30234</v>
      </c>
      <c r="C1004" s="2">
        <v>100144564634</v>
      </c>
      <c r="D1004">
        <v>2</v>
      </c>
      <c r="E1004" s="1" t="s">
        <v>198</v>
      </c>
      <c r="F1004" s="17">
        <v>0</v>
      </c>
      <c r="G1004" s="17">
        <v>0.38</v>
      </c>
    </row>
    <row r="1005" spans="1:7" x14ac:dyDescent="0.25">
      <c r="A1005">
        <v>144566509</v>
      </c>
      <c r="B1005">
        <v>30234</v>
      </c>
      <c r="C1005" s="2">
        <v>100144566509</v>
      </c>
      <c r="D1005">
        <v>2</v>
      </c>
      <c r="E1005" s="1" t="s">
        <v>17</v>
      </c>
      <c r="F1005" s="17">
        <v>0</v>
      </c>
      <c r="G1005" s="17">
        <v>0</v>
      </c>
    </row>
    <row r="1006" spans="1:7" x14ac:dyDescent="0.25">
      <c r="A1006">
        <v>144568387</v>
      </c>
      <c r="B1006">
        <v>30234</v>
      </c>
      <c r="C1006" s="2">
        <v>100144568387</v>
      </c>
      <c r="D1006">
        <v>2</v>
      </c>
      <c r="E1006" s="1" t="s">
        <v>185</v>
      </c>
      <c r="F1006" s="17">
        <v>0</v>
      </c>
      <c r="G1006" s="17">
        <v>0</v>
      </c>
    </row>
    <row r="1007" spans="1:7" x14ac:dyDescent="0.25">
      <c r="A1007">
        <v>144572028</v>
      </c>
      <c r="B1007">
        <v>30234</v>
      </c>
      <c r="C1007" s="2">
        <v>100144572028</v>
      </c>
      <c r="D1007">
        <v>2</v>
      </c>
      <c r="E1007" s="1" t="s">
        <v>199</v>
      </c>
      <c r="F1007" s="17">
        <v>0</v>
      </c>
      <c r="G1007" s="17">
        <v>0</v>
      </c>
    </row>
    <row r="1008" spans="1:7" x14ac:dyDescent="0.25">
      <c r="A1008">
        <v>144572206</v>
      </c>
      <c r="B1008">
        <v>30234</v>
      </c>
      <c r="C1008" s="2">
        <v>100144572206</v>
      </c>
      <c r="D1008">
        <v>2</v>
      </c>
      <c r="E1008" s="1" t="s">
        <v>17</v>
      </c>
      <c r="F1008" s="17">
        <v>-10</v>
      </c>
      <c r="G1008" s="17">
        <v>0</v>
      </c>
    </row>
    <row r="1009" spans="1:7" x14ac:dyDescent="0.25">
      <c r="A1009">
        <v>144572953</v>
      </c>
      <c r="B1009">
        <v>30234</v>
      </c>
      <c r="C1009" s="2">
        <v>100144572953</v>
      </c>
      <c r="D1009">
        <v>2</v>
      </c>
      <c r="E1009" s="1" t="s">
        <v>198</v>
      </c>
      <c r="F1009" s="17">
        <v>0</v>
      </c>
      <c r="G1009" s="17">
        <v>0</v>
      </c>
    </row>
    <row r="1010" spans="1:7" x14ac:dyDescent="0.25">
      <c r="A1010">
        <v>144574829</v>
      </c>
      <c r="B1010">
        <v>30234</v>
      </c>
      <c r="C1010" s="2">
        <v>100144574829</v>
      </c>
      <c r="D1010">
        <v>2</v>
      </c>
      <c r="E1010" s="1" t="s">
        <v>185</v>
      </c>
      <c r="F1010" s="17">
        <v>0</v>
      </c>
      <c r="G1010" s="17">
        <v>0</v>
      </c>
    </row>
    <row r="1011" spans="1:7" x14ac:dyDescent="0.25">
      <c r="A1011">
        <v>144577872</v>
      </c>
      <c r="B1011">
        <v>30234</v>
      </c>
      <c r="C1011" s="2">
        <v>100144577872</v>
      </c>
      <c r="D1011">
        <v>2</v>
      </c>
      <c r="E1011" s="1" t="s">
        <v>17</v>
      </c>
      <c r="F1011" s="17">
        <v>0</v>
      </c>
      <c r="G1011" s="17">
        <v>0</v>
      </c>
    </row>
    <row r="1012" spans="1:7" x14ac:dyDescent="0.25">
      <c r="A1012">
        <v>144583150</v>
      </c>
      <c r="B1012">
        <v>30234</v>
      </c>
      <c r="C1012" s="2">
        <v>100144583150</v>
      </c>
      <c r="D1012">
        <v>2</v>
      </c>
      <c r="E1012" s="1" t="s">
        <v>198</v>
      </c>
      <c r="F1012" s="17">
        <v>0</v>
      </c>
      <c r="G1012" s="17">
        <v>0</v>
      </c>
    </row>
    <row r="1013" spans="1:7" x14ac:dyDescent="0.25">
      <c r="A1013">
        <v>144588218</v>
      </c>
      <c r="B1013">
        <v>30234</v>
      </c>
      <c r="C1013" s="2">
        <v>100144588218</v>
      </c>
      <c r="D1013">
        <v>2</v>
      </c>
      <c r="E1013" s="1" t="s">
        <v>37</v>
      </c>
      <c r="F1013" s="17">
        <v>0</v>
      </c>
      <c r="G1013" s="17">
        <v>0</v>
      </c>
    </row>
    <row r="1014" spans="1:7" x14ac:dyDescent="0.25">
      <c r="A1014">
        <v>144593085</v>
      </c>
      <c r="B1014">
        <v>30234</v>
      </c>
      <c r="C1014" s="2">
        <v>100144593085</v>
      </c>
      <c r="D1014">
        <v>2</v>
      </c>
      <c r="E1014" s="1" t="s">
        <v>17</v>
      </c>
      <c r="F1014" s="17">
        <v>0</v>
      </c>
      <c r="G1014" s="17">
        <v>0</v>
      </c>
    </row>
    <row r="1015" spans="1:7" x14ac:dyDescent="0.25">
      <c r="A1015">
        <v>144597329</v>
      </c>
      <c r="B1015">
        <v>30234</v>
      </c>
      <c r="C1015" s="2">
        <v>100144597329</v>
      </c>
      <c r="D1015">
        <v>2</v>
      </c>
      <c r="E1015" s="1" t="s">
        <v>29</v>
      </c>
      <c r="F1015" s="17">
        <v>-121.46000000000001</v>
      </c>
      <c r="G1015" s="17">
        <v>0.46</v>
      </c>
    </row>
    <row r="1016" spans="1:7" x14ac:dyDescent="0.25">
      <c r="A1016">
        <v>144597967</v>
      </c>
      <c r="B1016">
        <v>30234</v>
      </c>
      <c r="C1016" s="2">
        <v>100144597967</v>
      </c>
      <c r="D1016">
        <v>2</v>
      </c>
      <c r="E1016" s="1" t="s">
        <v>17</v>
      </c>
      <c r="F1016" s="17">
        <v>0</v>
      </c>
      <c r="G1016" s="17">
        <v>0.09</v>
      </c>
    </row>
    <row r="1017" spans="1:7" x14ac:dyDescent="0.25">
      <c r="A1017">
        <v>144598216</v>
      </c>
      <c r="B1017">
        <v>30234</v>
      </c>
      <c r="C1017" s="2">
        <v>100144598216</v>
      </c>
      <c r="D1017">
        <v>2</v>
      </c>
      <c r="E1017" s="1" t="s">
        <v>185</v>
      </c>
      <c r="F1017" s="17">
        <v>0</v>
      </c>
      <c r="G1017" s="17">
        <v>0</v>
      </c>
    </row>
    <row r="1018" spans="1:7" x14ac:dyDescent="0.25">
      <c r="A1018">
        <v>144598356</v>
      </c>
      <c r="B1018">
        <v>30234</v>
      </c>
      <c r="C1018" s="2">
        <v>100144598356</v>
      </c>
      <c r="D1018">
        <v>2</v>
      </c>
      <c r="E1018" s="1" t="s">
        <v>29</v>
      </c>
      <c r="F1018" s="17">
        <v>0</v>
      </c>
      <c r="G1018" s="17">
        <v>0</v>
      </c>
    </row>
    <row r="1019" spans="1:7" x14ac:dyDescent="0.25">
      <c r="A1019">
        <v>144599727</v>
      </c>
      <c r="B1019">
        <v>30234</v>
      </c>
      <c r="C1019" s="2">
        <v>100144599727</v>
      </c>
      <c r="D1019">
        <v>2</v>
      </c>
      <c r="E1019" s="1" t="s">
        <v>17</v>
      </c>
      <c r="F1019" s="17">
        <v>0</v>
      </c>
      <c r="G1019" s="17">
        <v>2.1800000000000002</v>
      </c>
    </row>
    <row r="1020" spans="1:7" x14ac:dyDescent="0.25">
      <c r="A1020">
        <v>144605633</v>
      </c>
      <c r="B1020">
        <v>30234</v>
      </c>
      <c r="C1020" s="2">
        <v>100144605633</v>
      </c>
      <c r="D1020">
        <v>2</v>
      </c>
      <c r="E1020" s="1" t="s">
        <v>17</v>
      </c>
      <c r="F1020" s="17">
        <v>0</v>
      </c>
      <c r="G1020" s="17">
        <v>0</v>
      </c>
    </row>
    <row r="1021" spans="1:7" x14ac:dyDescent="0.25">
      <c r="A1021">
        <v>144631428</v>
      </c>
      <c r="B1021">
        <v>30234</v>
      </c>
      <c r="C1021" s="2">
        <v>100144631428</v>
      </c>
      <c r="D1021">
        <v>2</v>
      </c>
      <c r="E1021" s="1" t="s">
        <v>25</v>
      </c>
      <c r="F1021" s="17">
        <v>0</v>
      </c>
      <c r="G1021" s="17">
        <v>0</v>
      </c>
    </row>
    <row r="1022" spans="1:7" x14ac:dyDescent="0.25">
      <c r="A1022">
        <v>144638306</v>
      </c>
      <c r="B1022">
        <v>30234</v>
      </c>
      <c r="C1022" s="2">
        <v>100144638306</v>
      </c>
      <c r="D1022">
        <v>2</v>
      </c>
      <c r="E1022" s="1" t="s">
        <v>198</v>
      </c>
      <c r="F1022" s="17">
        <v>-35</v>
      </c>
      <c r="G1022" s="17">
        <v>0</v>
      </c>
    </row>
    <row r="1023" spans="1:7" x14ac:dyDescent="0.25">
      <c r="A1023">
        <v>144639108</v>
      </c>
      <c r="B1023">
        <v>30234</v>
      </c>
      <c r="C1023" s="2">
        <v>100144639108</v>
      </c>
      <c r="D1023">
        <v>2</v>
      </c>
      <c r="E1023" s="1" t="s">
        <v>198</v>
      </c>
      <c r="F1023" s="17">
        <v>0</v>
      </c>
      <c r="G1023" s="17">
        <v>3.83</v>
      </c>
    </row>
    <row r="1024" spans="1:7" x14ac:dyDescent="0.25">
      <c r="A1024">
        <v>144639753</v>
      </c>
      <c r="B1024">
        <v>30234</v>
      </c>
      <c r="C1024" s="2">
        <v>100144639753</v>
      </c>
      <c r="D1024">
        <v>2</v>
      </c>
      <c r="E1024" s="1" t="s">
        <v>199</v>
      </c>
      <c r="F1024" s="17">
        <v>0</v>
      </c>
      <c r="G1024" s="17">
        <v>0</v>
      </c>
    </row>
    <row r="1025" spans="1:7" x14ac:dyDescent="0.25">
      <c r="A1025">
        <v>144640703</v>
      </c>
      <c r="B1025">
        <v>30234</v>
      </c>
      <c r="C1025" s="2">
        <v>100144640703</v>
      </c>
      <c r="D1025">
        <v>2</v>
      </c>
      <c r="E1025" s="1" t="s">
        <v>209</v>
      </c>
      <c r="F1025" s="17">
        <v>0</v>
      </c>
      <c r="G1025" s="17">
        <v>0</v>
      </c>
    </row>
    <row r="1026" spans="1:7" x14ac:dyDescent="0.25">
      <c r="A1026">
        <v>144649179</v>
      </c>
      <c r="B1026">
        <v>30234</v>
      </c>
      <c r="C1026" s="2">
        <v>100144649179</v>
      </c>
      <c r="D1026">
        <v>2</v>
      </c>
      <c r="E1026" s="1" t="s">
        <v>199</v>
      </c>
      <c r="F1026" s="17">
        <v>0</v>
      </c>
      <c r="G1026" s="17">
        <v>0.19</v>
      </c>
    </row>
    <row r="1027" spans="1:7" x14ac:dyDescent="0.25">
      <c r="A1027">
        <v>144656246</v>
      </c>
      <c r="B1027">
        <v>30234</v>
      </c>
      <c r="C1027" s="2">
        <v>100144656246</v>
      </c>
      <c r="D1027">
        <v>2</v>
      </c>
      <c r="E1027" s="1" t="s">
        <v>198</v>
      </c>
      <c r="F1027" s="17">
        <v>0</v>
      </c>
      <c r="G1027" s="17">
        <v>0</v>
      </c>
    </row>
    <row r="1028" spans="1:7" x14ac:dyDescent="0.25">
      <c r="A1028">
        <v>144657753</v>
      </c>
      <c r="B1028">
        <v>30234</v>
      </c>
      <c r="C1028" s="2">
        <v>100144657753</v>
      </c>
      <c r="D1028">
        <v>2</v>
      </c>
      <c r="E1028" s="1" t="s">
        <v>185</v>
      </c>
      <c r="F1028" s="17">
        <v>0</v>
      </c>
      <c r="G1028" s="17">
        <v>0</v>
      </c>
    </row>
    <row r="1029" spans="1:7" x14ac:dyDescent="0.25">
      <c r="A1029">
        <v>144658386</v>
      </c>
      <c r="B1029">
        <v>30234</v>
      </c>
      <c r="C1029" s="2">
        <v>100144658386</v>
      </c>
      <c r="D1029">
        <v>2</v>
      </c>
      <c r="E1029" s="1" t="s">
        <v>37</v>
      </c>
      <c r="F1029" s="17">
        <v>-89.58</v>
      </c>
      <c r="G1029" s="17">
        <v>0.68</v>
      </c>
    </row>
    <row r="1030" spans="1:7" x14ac:dyDescent="0.25">
      <c r="A1030">
        <v>144658397</v>
      </c>
      <c r="B1030">
        <v>30234</v>
      </c>
      <c r="C1030" s="2">
        <v>100144658397</v>
      </c>
      <c r="D1030">
        <v>2</v>
      </c>
      <c r="E1030" s="1" t="s">
        <v>198</v>
      </c>
      <c r="F1030" s="17">
        <v>0</v>
      </c>
      <c r="G1030" s="17">
        <v>0</v>
      </c>
    </row>
    <row r="1031" spans="1:7" x14ac:dyDescent="0.25">
      <c r="A1031">
        <v>144667010</v>
      </c>
      <c r="B1031">
        <v>30234</v>
      </c>
      <c r="C1031" s="2">
        <v>100144667010</v>
      </c>
      <c r="D1031">
        <v>2</v>
      </c>
      <c r="E1031" s="1" t="s">
        <v>198</v>
      </c>
      <c r="F1031" s="17">
        <v>0</v>
      </c>
      <c r="G1031" s="17">
        <v>0.11</v>
      </c>
    </row>
    <row r="1032" spans="1:7" x14ac:dyDescent="0.25">
      <c r="A1032">
        <v>144667105</v>
      </c>
      <c r="B1032">
        <v>30234</v>
      </c>
      <c r="C1032" s="2">
        <v>100144667105</v>
      </c>
      <c r="D1032">
        <v>2</v>
      </c>
      <c r="E1032" s="1" t="s">
        <v>198</v>
      </c>
      <c r="F1032" s="17">
        <v>0</v>
      </c>
      <c r="G1032" s="17">
        <v>0.11</v>
      </c>
    </row>
    <row r="1033" spans="1:7" x14ac:dyDescent="0.25">
      <c r="A1033">
        <v>144669593</v>
      </c>
      <c r="B1033">
        <v>30234</v>
      </c>
      <c r="C1033" s="2">
        <v>100144669593</v>
      </c>
      <c r="D1033">
        <v>2</v>
      </c>
      <c r="E1033" s="1" t="s">
        <v>198</v>
      </c>
      <c r="F1033" s="17">
        <v>0</v>
      </c>
      <c r="G1033" s="17">
        <v>0</v>
      </c>
    </row>
    <row r="1034" spans="1:7" x14ac:dyDescent="0.25">
      <c r="A1034">
        <v>144669595</v>
      </c>
      <c r="B1034">
        <v>30234</v>
      </c>
      <c r="C1034" s="2">
        <v>100144669595</v>
      </c>
      <c r="D1034">
        <v>2</v>
      </c>
      <c r="E1034" s="1" t="s">
        <v>198</v>
      </c>
      <c r="F1034" s="17">
        <v>0</v>
      </c>
      <c r="G1034" s="17">
        <v>0</v>
      </c>
    </row>
    <row r="1035" spans="1:7" x14ac:dyDescent="0.25">
      <c r="A1035">
        <v>144669675</v>
      </c>
      <c r="B1035">
        <v>30234</v>
      </c>
      <c r="C1035" s="2">
        <v>100144669675</v>
      </c>
      <c r="D1035">
        <v>1</v>
      </c>
      <c r="E1035" s="1" t="s">
        <v>35</v>
      </c>
      <c r="F1035" s="17">
        <v>0</v>
      </c>
      <c r="G1035" s="17">
        <v>2.2999999999999998</v>
      </c>
    </row>
    <row r="1036" spans="1:7" x14ac:dyDescent="0.25">
      <c r="A1036">
        <v>144669889</v>
      </c>
      <c r="B1036">
        <v>30234</v>
      </c>
      <c r="C1036" s="2">
        <v>100144669889</v>
      </c>
      <c r="D1036">
        <v>2</v>
      </c>
      <c r="E1036" s="1" t="s">
        <v>185</v>
      </c>
      <c r="F1036" s="17">
        <v>-50</v>
      </c>
      <c r="G1036" s="17">
        <v>0</v>
      </c>
    </row>
    <row r="1037" spans="1:7" x14ac:dyDescent="0.25">
      <c r="A1037">
        <v>144670782</v>
      </c>
      <c r="B1037">
        <v>30234</v>
      </c>
      <c r="C1037" s="2">
        <v>100144670782</v>
      </c>
      <c r="D1037">
        <v>2</v>
      </c>
      <c r="E1037" s="1" t="s">
        <v>37</v>
      </c>
      <c r="F1037" s="17">
        <v>0</v>
      </c>
      <c r="G1037" s="17">
        <v>0</v>
      </c>
    </row>
    <row r="1038" spans="1:7" x14ac:dyDescent="0.25">
      <c r="A1038">
        <v>144671972</v>
      </c>
      <c r="B1038">
        <v>30234</v>
      </c>
      <c r="C1038" s="2">
        <v>100144671972</v>
      </c>
      <c r="D1038">
        <v>2</v>
      </c>
      <c r="E1038" s="1" t="s">
        <v>210</v>
      </c>
      <c r="F1038" s="17">
        <v>0</v>
      </c>
      <c r="G1038" s="17">
        <v>0</v>
      </c>
    </row>
    <row r="1039" spans="1:7" x14ac:dyDescent="0.25">
      <c r="A1039">
        <v>144676288</v>
      </c>
      <c r="B1039">
        <v>30234</v>
      </c>
      <c r="C1039" s="2">
        <v>100144676288</v>
      </c>
      <c r="D1039">
        <v>2</v>
      </c>
      <c r="E1039" s="1" t="s">
        <v>198</v>
      </c>
      <c r="F1039" s="17">
        <v>0</v>
      </c>
      <c r="G1039" s="17">
        <v>0</v>
      </c>
    </row>
    <row r="1040" spans="1:7" x14ac:dyDescent="0.25">
      <c r="A1040">
        <v>144678528</v>
      </c>
      <c r="B1040">
        <v>30234</v>
      </c>
      <c r="C1040" s="2">
        <v>100144678528</v>
      </c>
      <c r="D1040">
        <v>2</v>
      </c>
      <c r="E1040" s="1" t="s">
        <v>198</v>
      </c>
      <c r="F1040" s="17">
        <v>0</v>
      </c>
      <c r="G1040" s="17">
        <v>0</v>
      </c>
    </row>
    <row r="1041" spans="1:7" x14ac:dyDescent="0.25">
      <c r="A1041">
        <v>144681879</v>
      </c>
      <c r="B1041">
        <v>30234</v>
      </c>
      <c r="C1041" s="2">
        <v>100144681879</v>
      </c>
      <c r="D1041">
        <v>2</v>
      </c>
      <c r="E1041" s="1" t="s">
        <v>37</v>
      </c>
      <c r="F1041" s="17">
        <v>0</v>
      </c>
      <c r="G1041" s="17">
        <v>0</v>
      </c>
    </row>
    <row r="1042" spans="1:7" x14ac:dyDescent="0.25">
      <c r="A1042">
        <v>144709014</v>
      </c>
      <c r="B1042">
        <v>30234</v>
      </c>
      <c r="C1042" s="2">
        <v>100144709014</v>
      </c>
      <c r="D1042">
        <v>2</v>
      </c>
      <c r="E1042" s="1" t="s">
        <v>199</v>
      </c>
      <c r="F1042" s="17">
        <v>0</v>
      </c>
      <c r="G1042" s="17">
        <v>0</v>
      </c>
    </row>
    <row r="1043" spans="1:7" x14ac:dyDescent="0.25">
      <c r="A1043">
        <v>144716402</v>
      </c>
      <c r="B1043">
        <v>30234</v>
      </c>
      <c r="C1043" s="2">
        <v>100144716402</v>
      </c>
      <c r="D1043">
        <v>2</v>
      </c>
      <c r="E1043" s="1" t="s">
        <v>186</v>
      </c>
      <c r="F1043" s="17">
        <v>0</v>
      </c>
      <c r="G1043" s="17">
        <v>0</v>
      </c>
    </row>
    <row r="1044" spans="1:7" x14ac:dyDescent="0.25">
      <c r="A1044">
        <v>144759650</v>
      </c>
      <c r="B1044">
        <v>30234</v>
      </c>
      <c r="C1044" s="2">
        <v>100144759650</v>
      </c>
      <c r="D1044">
        <v>2</v>
      </c>
      <c r="E1044" s="1" t="s">
        <v>37</v>
      </c>
      <c r="F1044" s="17">
        <v>-10</v>
      </c>
      <c r="G1044" s="17">
        <v>0</v>
      </c>
    </row>
    <row r="1045" spans="1:7" x14ac:dyDescent="0.25">
      <c r="A1045">
        <v>144772280</v>
      </c>
      <c r="B1045">
        <v>30234</v>
      </c>
      <c r="C1045" s="2">
        <v>100144772280</v>
      </c>
      <c r="D1045">
        <v>2</v>
      </c>
      <c r="E1045" s="1" t="s">
        <v>192</v>
      </c>
      <c r="F1045" s="17">
        <v>0</v>
      </c>
      <c r="G1045" s="17">
        <v>0</v>
      </c>
    </row>
    <row r="1046" spans="1:7" x14ac:dyDescent="0.25">
      <c r="A1046">
        <v>144785145</v>
      </c>
      <c r="B1046">
        <v>30234</v>
      </c>
      <c r="C1046" s="2">
        <v>100144785145</v>
      </c>
      <c r="D1046">
        <v>2</v>
      </c>
      <c r="E1046" s="1" t="s">
        <v>185</v>
      </c>
      <c r="F1046" s="17">
        <v>-60</v>
      </c>
      <c r="G1046" s="17">
        <v>0</v>
      </c>
    </row>
    <row r="1047" spans="1:7" x14ac:dyDescent="0.25">
      <c r="A1047">
        <v>144794406</v>
      </c>
      <c r="B1047">
        <v>30234</v>
      </c>
      <c r="C1047" s="2">
        <v>100144794406</v>
      </c>
      <c r="D1047">
        <v>2</v>
      </c>
      <c r="E1047" s="1" t="s">
        <v>185</v>
      </c>
      <c r="F1047" s="17">
        <v>0</v>
      </c>
      <c r="G1047" s="17">
        <v>0</v>
      </c>
    </row>
    <row r="1048" spans="1:7" x14ac:dyDescent="0.25">
      <c r="A1048">
        <v>144798410</v>
      </c>
      <c r="B1048">
        <v>30234</v>
      </c>
      <c r="C1048" s="2">
        <v>100144798410</v>
      </c>
      <c r="D1048">
        <v>2</v>
      </c>
      <c r="E1048" s="1" t="s">
        <v>192</v>
      </c>
      <c r="F1048" s="17">
        <v>0</v>
      </c>
      <c r="G1048" s="17">
        <v>0.65</v>
      </c>
    </row>
    <row r="1049" spans="1:7" x14ac:dyDescent="0.25">
      <c r="A1049">
        <v>144798521</v>
      </c>
      <c r="B1049">
        <v>30234</v>
      </c>
      <c r="C1049" s="2">
        <v>100144798521</v>
      </c>
      <c r="D1049">
        <v>2</v>
      </c>
      <c r="E1049" s="1" t="s">
        <v>192</v>
      </c>
      <c r="F1049" s="17">
        <v>0</v>
      </c>
      <c r="G1049" s="17">
        <v>0.38</v>
      </c>
    </row>
    <row r="1050" spans="1:7" x14ac:dyDescent="0.25">
      <c r="A1050">
        <v>144812967</v>
      </c>
      <c r="B1050">
        <v>30234</v>
      </c>
      <c r="C1050" s="2">
        <v>100144812967</v>
      </c>
      <c r="D1050">
        <v>2</v>
      </c>
      <c r="E1050" s="1" t="s">
        <v>185</v>
      </c>
      <c r="F1050" s="17">
        <v>0</v>
      </c>
      <c r="G1050" s="17">
        <v>0.09</v>
      </c>
    </row>
    <row r="1051" spans="1:7" x14ac:dyDescent="0.25">
      <c r="A1051">
        <v>144816711</v>
      </c>
      <c r="B1051">
        <v>30234</v>
      </c>
      <c r="C1051" s="2">
        <v>100144816711</v>
      </c>
      <c r="D1051">
        <v>2</v>
      </c>
      <c r="E1051" s="1" t="s">
        <v>37</v>
      </c>
      <c r="F1051" s="17">
        <v>-10</v>
      </c>
      <c r="G1051" s="17">
        <v>0</v>
      </c>
    </row>
    <row r="1052" spans="1:7" x14ac:dyDescent="0.25">
      <c r="A1052">
        <v>144836332</v>
      </c>
      <c r="B1052">
        <v>30234</v>
      </c>
      <c r="C1052" s="2">
        <v>100144836332</v>
      </c>
      <c r="D1052">
        <v>2</v>
      </c>
      <c r="E1052" s="1" t="s">
        <v>185</v>
      </c>
      <c r="F1052" s="17">
        <v>0</v>
      </c>
      <c r="G1052" s="17">
        <v>0</v>
      </c>
    </row>
    <row r="1053" spans="1:7" x14ac:dyDescent="0.25">
      <c r="A1053">
        <v>144841438</v>
      </c>
      <c r="B1053">
        <v>30234</v>
      </c>
      <c r="C1053" s="2">
        <v>100144841438</v>
      </c>
      <c r="D1053">
        <v>2</v>
      </c>
      <c r="E1053" s="1" t="s">
        <v>199</v>
      </c>
      <c r="F1053" s="17">
        <v>0</v>
      </c>
      <c r="G1053" s="17">
        <v>0</v>
      </c>
    </row>
    <row r="1054" spans="1:7" x14ac:dyDescent="0.25">
      <c r="A1054">
        <v>144856120</v>
      </c>
      <c r="B1054">
        <v>30234</v>
      </c>
      <c r="C1054" s="2">
        <v>100144856120</v>
      </c>
      <c r="D1054">
        <v>2</v>
      </c>
      <c r="E1054" s="1" t="s">
        <v>25</v>
      </c>
      <c r="F1054" s="17">
        <v>-33.61</v>
      </c>
      <c r="G1054" s="17">
        <v>0.61</v>
      </c>
    </row>
    <row r="1055" spans="1:7" x14ac:dyDescent="0.25">
      <c r="A1055">
        <v>144861764</v>
      </c>
      <c r="B1055">
        <v>30234</v>
      </c>
      <c r="C1055" s="2">
        <v>100144861764</v>
      </c>
      <c r="D1055">
        <v>2</v>
      </c>
      <c r="E1055" s="1" t="s">
        <v>29</v>
      </c>
      <c r="F1055" s="17">
        <v>0</v>
      </c>
      <c r="G1055" s="17">
        <v>0</v>
      </c>
    </row>
    <row r="1056" spans="1:7" x14ac:dyDescent="0.25">
      <c r="A1056">
        <v>144869075</v>
      </c>
      <c r="B1056">
        <v>30234</v>
      </c>
      <c r="C1056" s="2">
        <v>100144869075</v>
      </c>
      <c r="D1056">
        <v>2</v>
      </c>
      <c r="E1056" s="1" t="s">
        <v>25</v>
      </c>
      <c r="F1056" s="17">
        <v>0</v>
      </c>
      <c r="G1056" s="17">
        <v>4.04</v>
      </c>
    </row>
    <row r="1057" spans="1:7" x14ac:dyDescent="0.25">
      <c r="A1057">
        <v>144871904</v>
      </c>
      <c r="B1057">
        <v>30234</v>
      </c>
      <c r="C1057" s="2">
        <v>100144871904</v>
      </c>
      <c r="D1057">
        <v>2</v>
      </c>
      <c r="E1057" s="1" t="s">
        <v>185</v>
      </c>
      <c r="F1057" s="17">
        <v>0</v>
      </c>
      <c r="G1057" s="17">
        <v>0</v>
      </c>
    </row>
    <row r="1058" spans="1:7" x14ac:dyDescent="0.25">
      <c r="A1058">
        <v>144874784</v>
      </c>
      <c r="B1058">
        <v>30234</v>
      </c>
      <c r="C1058" s="2">
        <v>100144874784</v>
      </c>
      <c r="D1058">
        <v>2</v>
      </c>
      <c r="E1058" s="1" t="s">
        <v>185</v>
      </c>
      <c r="F1058" s="17">
        <v>0</v>
      </c>
      <c r="G1058" s="17">
        <v>0</v>
      </c>
    </row>
    <row r="1059" spans="1:7" x14ac:dyDescent="0.25">
      <c r="A1059">
        <v>144875085</v>
      </c>
      <c r="B1059">
        <v>30234</v>
      </c>
      <c r="C1059" s="2">
        <v>100144875085</v>
      </c>
      <c r="D1059">
        <v>2</v>
      </c>
      <c r="E1059" s="1" t="s">
        <v>193</v>
      </c>
      <c r="F1059" s="17">
        <v>0</v>
      </c>
      <c r="G1059" s="17">
        <v>0</v>
      </c>
    </row>
    <row r="1060" spans="1:7" x14ac:dyDescent="0.25">
      <c r="A1060">
        <v>144877836</v>
      </c>
      <c r="B1060">
        <v>30234</v>
      </c>
      <c r="C1060" s="2">
        <v>100144877836</v>
      </c>
      <c r="D1060">
        <v>2</v>
      </c>
      <c r="E1060" s="1" t="s">
        <v>32</v>
      </c>
      <c r="F1060" s="17">
        <v>0</v>
      </c>
      <c r="G1060" s="17">
        <v>0</v>
      </c>
    </row>
    <row r="1061" spans="1:7" x14ac:dyDescent="0.25">
      <c r="A1061">
        <v>144879612</v>
      </c>
      <c r="B1061">
        <v>30234</v>
      </c>
      <c r="C1061" s="2">
        <v>100144879612</v>
      </c>
      <c r="D1061">
        <v>2</v>
      </c>
      <c r="E1061" s="1" t="s">
        <v>185</v>
      </c>
      <c r="F1061" s="17">
        <v>-6.46</v>
      </c>
      <c r="G1061" s="17">
        <v>0.46</v>
      </c>
    </row>
    <row r="1062" spans="1:7" x14ac:dyDescent="0.25">
      <c r="A1062">
        <v>144884748</v>
      </c>
      <c r="B1062">
        <v>30234</v>
      </c>
      <c r="C1062" s="2">
        <v>100144884748</v>
      </c>
      <c r="D1062">
        <v>2</v>
      </c>
      <c r="E1062" s="1" t="s">
        <v>185</v>
      </c>
      <c r="F1062" s="17">
        <v>0</v>
      </c>
      <c r="G1062" s="17">
        <v>0</v>
      </c>
    </row>
    <row r="1063" spans="1:7" x14ac:dyDescent="0.25">
      <c r="A1063">
        <v>144889582</v>
      </c>
      <c r="B1063">
        <v>30234</v>
      </c>
      <c r="C1063" s="2">
        <v>100144889582</v>
      </c>
      <c r="D1063">
        <v>2</v>
      </c>
      <c r="E1063" s="1" t="s">
        <v>25</v>
      </c>
      <c r="F1063" s="17">
        <v>0</v>
      </c>
      <c r="G1063" s="17">
        <v>0.38</v>
      </c>
    </row>
    <row r="1064" spans="1:7" x14ac:dyDescent="0.25">
      <c r="A1064">
        <v>144895845</v>
      </c>
      <c r="B1064">
        <v>30234</v>
      </c>
      <c r="C1064" s="2">
        <v>100144895845</v>
      </c>
      <c r="D1064">
        <v>2</v>
      </c>
      <c r="E1064" s="1" t="s">
        <v>29</v>
      </c>
      <c r="F1064" s="17">
        <v>0</v>
      </c>
      <c r="G1064" s="17">
        <v>0.77</v>
      </c>
    </row>
    <row r="1065" spans="1:7" x14ac:dyDescent="0.25">
      <c r="A1065">
        <v>144896487</v>
      </c>
      <c r="B1065">
        <v>30234</v>
      </c>
      <c r="C1065" s="2">
        <v>100144896487</v>
      </c>
      <c r="D1065">
        <v>2</v>
      </c>
      <c r="E1065" s="1" t="s">
        <v>185</v>
      </c>
      <c r="F1065" s="17">
        <v>0</v>
      </c>
      <c r="G1065" s="17">
        <v>0.46</v>
      </c>
    </row>
    <row r="1066" spans="1:7" x14ac:dyDescent="0.25">
      <c r="A1066">
        <v>144897411</v>
      </c>
      <c r="B1066">
        <v>30234</v>
      </c>
      <c r="C1066" s="2">
        <v>100144897411</v>
      </c>
      <c r="D1066">
        <v>2</v>
      </c>
      <c r="E1066" s="1" t="s">
        <v>29</v>
      </c>
      <c r="F1066" s="17">
        <v>0</v>
      </c>
      <c r="G1066" s="17">
        <v>0</v>
      </c>
    </row>
    <row r="1067" spans="1:7" x14ac:dyDescent="0.25">
      <c r="A1067">
        <v>144905253</v>
      </c>
      <c r="B1067">
        <v>30234</v>
      </c>
      <c r="C1067" s="2">
        <v>100144905253</v>
      </c>
      <c r="D1067">
        <v>2</v>
      </c>
      <c r="E1067" s="1" t="s">
        <v>37</v>
      </c>
      <c r="F1067" s="17">
        <v>-97.38</v>
      </c>
      <c r="G1067" s="17">
        <v>0.88</v>
      </c>
    </row>
    <row r="1068" spans="1:7" x14ac:dyDescent="0.25">
      <c r="A1068">
        <v>144924638</v>
      </c>
      <c r="B1068">
        <v>30234</v>
      </c>
      <c r="C1068" s="2">
        <v>100144924638</v>
      </c>
      <c r="D1068">
        <v>2</v>
      </c>
      <c r="E1068" s="1" t="s">
        <v>25</v>
      </c>
      <c r="F1068" s="17">
        <v>-18</v>
      </c>
      <c r="G1068" s="17">
        <v>0</v>
      </c>
    </row>
    <row r="1069" spans="1:7" x14ac:dyDescent="0.25">
      <c r="A1069">
        <v>144933132</v>
      </c>
      <c r="B1069">
        <v>30234</v>
      </c>
      <c r="C1069" s="2">
        <v>100144933132</v>
      </c>
      <c r="D1069">
        <v>2</v>
      </c>
      <c r="E1069" s="1" t="s">
        <v>186</v>
      </c>
      <c r="F1069" s="17">
        <v>-15</v>
      </c>
      <c r="G1069" s="17">
        <v>0</v>
      </c>
    </row>
    <row r="1070" spans="1:7" x14ac:dyDescent="0.25">
      <c r="A1070">
        <v>144956124</v>
      </c>
      <c r="B1070">
        <v>30234</v>
      </c>
      <c r="C1070" s="2">
        <v>100144956124</v>
      </c>
      <c r="D1070">
        <v>2</v>
      </c>
      <c r="E1070" s="1" t="s">
        <v>196</v>
      </c>
      <c r="F1070" s="17">
        <v>0</v>
      </c>
      <c r="G1070" s="17">
        <v>0</v>
      </c>
    </row>
    <row r="1071" spans="1:7" x14ac:dyDescent="0.25">
      <c r="A1071">
        <v>144957120</v>
      </c>
      <c r="B1071">
        <v>30234</v>
      </c>
      <c r="C1071" s="2">
        <v>100144957120</v>
      </c>
      <c r="D1071">
        <v>2</v>
      </c>
      <c r="E1071" s="1" t="s">
        <v>25</v>
      </c>
      <c r="F1071" s="17">
        <v>0</v>
      </c>
      <c r="G1071" s="17">
        <v>0</v>
      </c>
    </row>
    <row r="1072" spans="1:7" x14ac:dyDescent="0.25">
      <c r="A1072">
        <v>144959422</v>
      </c>
      <c r="B1072">
        <v>30234</v>
      </c>
      <c r="C1072" s="2">
        <v>100144959422</v>
      </c>
      <c r="D1072">
        <v>2</v>
      </c>
      <c r="E1072" s="1" t="s">
        <v>25</v>
      </c>
      <c r="F1072" s="17">
        <v>0</v>
      </c>
      <c r="G1072" s="17">
        <v>0.11</v>
      </c>
    </row>
    <row r="1073" spans="1:7" x14ac:dyDescent="0.25">
      <c r="A1073">
        <v>144959450</v>
      </c>
      <c r="B1073">
        <v>30234</v>
      </c>
      <c r="C1073" s="2">
        <v>100144959450</v>
      </c>
      <c r="D1073">
        <v>2</v>
      </c>
      <c r="E1073" s="1" t="s">
        <v>199</v>
      </c>
      <c r="F1073" s="17">
        <v>-50</v>
      </c>
      <c r="G1073" s="17">
        <v>0</v>
      </c>
    </row>
    <row r="1074" spans="1:7" x14ac:dyDescent="0.25">
      <c r="A1074">
        <v>144971524</v>
      </c>
      <c r="B1074">
        <v>30234</v>
      </c>
      <c r="C1074" s="2">
        <v>100144971524</v>
      </c>
      <c r="D1074">
        <v>2</v>
      </c>
      <c r="E1074" s="1" t="s">
        <v>25</v>
      </c>
      <c r="F1074" s="17">
        <v>0</v>
      </c>
      <c r="G1074" s="17">
        <v>0</v>
      </c>
    </row>
    <row r="1075" spans="1:7" x14ac:dyDescent="0.25">
      <c r="A1075">
        <v>144979597</v>
      </c>
      <c r="B1075">
        <v>30234</v>
      </c>
      <c r="C1075" s="2">
        <v>100144979597</v>
      </c>
      <c r="D1075">
        <v>2</v>
      </c>
      <c r="E1075" s="1" t="s">
        <v>37</v>
      </c>
      <c r="F1075" s="17">
        <v>0</v>
      </c>
      <c r="G1075" s="17">
        <v>0</v>
      </c>
    </row>
    <row r="1076" spans="1:7" x14ac:dyDescent="0.25">
      <c r="A1076">
        <v>144981424</v>
      </c>
      <c r="B1076">
        <v>30234</v>
      </c>
      <c r="C1076" s="2">
        <v>100144981424</v>
      </c>
      <c r="D1076">
        <v>2</v>
      </c>
      <c r="E1076" s="1" t="s">
        <v>211</v>
      </c>
      <c r="F1076" s="17">
        <v>0</v>
      </c>
      <c r="G1076" s="17">
        <v>0</v>
      </c>
    </row>
    <row r="1077" spans="1:7" x14ac:dyDescent="0.25">
      <c r="A1077">
        <v>144983610</v>
      </c>
      <c r="B1077">
        <v>30234</v>
      </c>
      <c r="C1077" s="2">
        <v>100144983610</v>
      </c>
      <c r="D1077">
        <v>2</v>
      </c>
      <c r="E1077" s="1" t="s">
        <v>31</v>
      </c>
      <c r="F1077" s="17">
        <v>0</v>
      </c>
      <c r="G1077" s="17">
        <v>0</v>
      </c>
    </row>
    <row r="1078" spans="1:7" x14ac:dyDescent="0.25">
      <c r="A1078">
        <v>144988583</v>
      </c>
      <c r="B1078">
        <v>30234</v>
      </c>
      <c r="C1078" s="2">
        <v>100144988583</v>
      </c>
      <c r="D1078">
        <v>2</v>
      </c>
      <c r="E1078" s="1" t="s">
        <v>192</v>
      </c>
      <c r="F1078" s="17">
        <v>0</v>
      </c>
      <c r="G1078" s="17">
        <v>0</v>
      </c>
    </row>
    <row r="1079" spans="1:7" x14ac:dyDescent="0.25">
      <c r="A1079">
        <v>144991782</v>
      </c>
      <c r="B1079">
        <v>30234</v>
      </c>
      <c r="C1079" s="2">
        <v>100144991782</v>
      </c>
      <c r="D1079">
        <v>2</v>
      </c>
      <c r="E1079" s="1" t="s">
        <v>29</v>
      </c>
      <c r="F1079" s="17">
        <v>0</v>
      </c>
      <c r="G1079" s="17">
        <v>0</v>
      </c>
    </row>
    <row r="1080" spans="1:7" x14ac:dyDescent="0.25">
      <c r="A1080">
        <v>145009449</v>
      </c>
      <c r="B1080">
        <v>30234</v>
      </c>
      <c r="C1080" s="2">
        <v>100145009449</v>
      </c>
      <c r="D1080">
        <v>2</v>
      </c>
      <c r="E1080" s="1" t="s">
        <v>25</v>
      </c>
      <c r="F1080" s="17">
        <v>0</v>
      </c>
      <c r="G1080" s="17">
        <v>0</v>
      </c>
    </row>
    <row r="1081" spans="1:7" x14ac:dyDescent="0.25">
      <c r="A1081">
        <v>145011244</v>
      </c>
      <c r="B1081">
        <v>30234</v>
      </c>
      <c r="C1081" s="2">
        <v>100145011244</v>
      </c>
      <c r="D1081">
        <v>2</v>
      </c>
      <c r="E1081" s="1" t="s">
        <v>25</v>
      </c>
      <c r="F1081" s="17">
        <v>0</v>
      </c>
      <c r="G1081" s="17">
        <v>0</v>
      </c>
    </row>
    <row r="1082" spans="1:7" x14ac:dyDescent="0.25">
      <c r="A1082">
        <v>145014491</v>
      </c>
      <c r="B1082">
        <v>30234</v>
      </c>
      <c r="C1082" s="2">
        <v>100145014491</v>
      </c>
      <c r="D1082">
        <v>2</v>
      </c>
      <c r="E1082" s="1" t="s">
        <v>37</v>
      </c>
      <c r="F1082" s="17">
        <v>-10</v>
      </c>
      <c r="G1082" s="17">
        <v>0</v>
      </c>
    </row>
    <row r="1083" spans="1:7" x14ac:dyDescent="0.25">
      <c r="A1083">
        <v>145015368</v>
      </c>
      <c r="B1083">
        <v>30234</v>
      </c>
      <c r="C1083" s="2">
        <v>100145015368</v>
      </c>
      <c r="D1083">
        <v>2</v>
      </c>
      <c r="E1083" s="1" t="s">
        <v>29</v>
      </c>
      <c r="F1083" s="17">
        <v>0</v>
      </c>
      <c r="G1083" s="17">
        <v>0.77</v>
      </c>
    </row>
    <row r="1084" spans="1:7" x14ac:dyDescent="0.25">
      <c r="A1084">
        <v>145020883</v>
      </c>
      <c r="B1084">
        <v>30234</v>
      </c>
      <c r="C1084" s="2">
        <v>100145020883</v>
      </c>
      <c r="D1084">
        <v>2</v>
      </c>
      <c r="E1084" s="1" t="s">
        <v>25</v>
      </c>
      <c r="F1084" s="17">
        <v>0</v>
      </c>
      <c r="G1084" s="17">
        <v>0</v>
      </c>
    </row>
    <row r="1085" spans="1:7" x14ac:dyDescent="0.25">
      <c r="A1085">
        <v>145021447</v>
      </c>
      <c r="B1085">
        <v>30234</v>
      </c>
      <c r="C1085" s="2">
        <v>100145021447</v>
      </c>
      <c r="D1085">
        <v>2</v>
      </c>
      <c r="E1085" s="1" t="s">
        <v>25</v>
      </c>
      <c r="F1085" s="17">
        <v>0</v>
      </c>
      <c r="G1085" s="17">
        <v>0</v>
      </c>
    </row>
    <row r="1086" spans="1:7" x14ac:dyDescent="0.25">
      <c r="A1086">
        <v>145023681</v>
      </c>
      <c r="B1086">
        <v>30234</v>
      </c>
      <c r="C1086" s="2">
        <v>100145023681</v>
      </c>
      <c r="D1086">
        <v>2</v>
      </c>
      <c r="E1086" s="1" t="s">
        <v>29</v>
      </c>
      <c r="F1086" s="17">
        <v>0</v>
      </c>
      <c r="G1086" s="17">
        <v>0</v>
      </c>
    </row>
    <row r="1087" spans="1:7" x14ac:dyDescent="0.25">
      <c r="A1087">
        <v>145024021</v>
      </c>
      <c r="B1087">
        <v>30234</v>
      </c>
      <c r="C1087" s="2">
        <v>100145024021</v>
      </c>
      <c r="D1087">
        <v>2</v>
      </c>
      <c r="E1087" s="1" t="s">
        <v>25</v>
      </c>
      <c r="F1087" s="17">
        <v>0</v>
      </c>
      <c r="G1087" s="17">
        <v>1.03</v>
      </c>
    </row>
    <row r="1088" spans="1:7" x14ac:dyDescent="0.25">
      <c r="A1088">
        <v>145027245</v>
      </c>
      <c r="B1088">
        <v>30234</v>
      </c>
      <c r="C1088" s="2">
        <v>100145027245</v>
      </c>
      <c r="D1088">
        <v>2</v>
      </c>
      <c r="E1088" s="1" t="s">
        <v>25</v>
      </c>
      <c r="F1088" s="17">
        <v>0</v>
      </c>
      <c r="G1088" s="17">
        <v>0.28999999999999998</v>
      </c>
    </row>
    <row r="1089" spans="1:7" x14ac:dyDescent="0.25">
      <c r="A1089">
        <v>145037538</v>
      </c>
      <c r="B1089">
        <v>30234</v>
      </c>
      <c r="C1089" s="2">
        <v>100145037538</v>
      </c>
      <c r="D1089">
        <v>2</v>
      </c>
      <c r="E1089" s="1" t="s">
        <v>29</v>
      </c>
      <c r="F1089" s="17">
        <v>-5.38</v>
      </c>
      <c r="G1089" s="17">
        <v>0.38</v>
      </c>
    </row>
    <row r="1090" spans="1:7" x14ac:dyDescent="0.25">
      <c r="A1090">
        <v>145045897</v>
      </c>
      <c r="B1090">
        <v>30234</v>
      </c>
      <c r="C1090" s="2">
        <v>100145045897</v>
      </c>
      <c r="D1090">
        <v>2</v>
      </c>
      <c r="E1090" s="1" t="s">
        <v>25</v>
      </c>
      <c r="F1090" s="17">
        <v>0</v>
      </c>
      <c r="G1090" s="17">
        <v>0.11</v>
      </c>
    </row>
    <row r="1091" spans="1:7" x14ac:dyDescent="0.25">
      <c r="A1091">
        <v>145046804</v>
      </c>
      <c r="B1091">
        <v>30234</v>
      </c>
      <c r="C1091" s="2">
        <v>100145046804</v>
      </c>
      <c r="D1091">
        <v>2</v>
      </c>
      <c r="E1091" s="1" t="s">
        <v>25</v>
      </c>
      <c r="F1091" s="17">
        <v>0</v>
      </c>
      <c r="G1091" s="17">
        <v>0.11</v>
      </c>
    </row>
    <row r="1092" spans="1:7" x14ac:dyDescent="0.25">
      <c r="A1092">
        <v>145047515</v>
      </c>
      <c r="B1092">
        <v>30234</v>
      </c>
      <c r="C1092" s="2">
        <v>100145047515</v>
      </c>
      <c r="D1092">
        <v>2</v>
      </c>
      <c r="E1092" s="1" t="s">
        <v>203</v>
      </c>
      <c r="F1092" s="17">
        <v>0</v>
      </c>
      <c r="G1092" s="17">
        <v>0</v>
      </c>
    </row>
    <row r="1093" spans="1:7" x14ac:dyDescent="0.25">
      <c r="A1093">
        <v>145047519</v>
      </c>
      <c r="B1093">
        <v>30234</v>
      </c>
      <c r="C1093" s="2">
        <v>100145047519</v>
      </c>
      <c r="D1093">
        <v>2</v>
      </c>
      <c r="E1093" s="1" t="s">
        <v>25</v>
      </c>
      <c r="F1093" s="17">
        <v>0</v>
      </c>
      <c r="G1093" s="17">
        <v>0.11</v>
      </c>
    </row>
    <row r="1094" spans="1:7" x14ac:dyDescent="0.25">
      <c r="A1094">
        <v>145051174</v>
      </c>
      <c r="B1094">
        <v>30234</v>
      </c>
      <c r="C1094" s="2">
        <v>100145051174</v>
      </c>
      <c r="D1094">
        <v>2</v>
      </c>
      <c r="E1094" s="1" t="s">
        <v>37</v>
      </c>
      <c r="F1094" s="17">
        <v>0</v>
      </c>
      <c r="G1094" s="17">
        <v>0</v>
      </c>
    </row>
    <row r="1095" spans="1:7" x14ac:dyDescent="0.25">
      <c r="A1095">
        <v>145053427</v>
      </c>
      <c r="B1095">
        <v>30234</v>
      </c>
      <c r="C1095" s="2">
        <v>100145053427</v>
      </c>
      <c r="D1095">
        <v>2</v>
      </c>
      <c r="E1095" s="1" t="s">
        <v>37</v>
      </c>
      <c r="F1095" s="17">
        <v>0</v>
      </c>
      <c r="G1095" s="17">
        <v>0</v>
      </c>
    </row>
    <row r="1096" spans="1:7" x14ac:dyDescent="0.25">
      <c r="A1096">
        <v>145054087</v>
      </c>
      <c r="B1096">
        <v>30234</v>
      </c>
      <c r="C1096" s="2">
        <v>100145054087</v>
      </c>
      <c r="D1096">
        <v>2</v>
      </c>
      <c r="E1096" s="1" t="s">
        <v>212</v>
      </c>
      <c r="F1096" s="17">
        <v>0</v>
      </c>
      <c r="G1096" s="17">
        <v>0.77</v>
      </c>
    </row>
    <row r="1097" spans="1:7" x14ac:dyDescent="0.25">
      <c r="A1097">
        <v>145067831</v>
      </c>
      <c r="B1097">
        <v>30234</v>
      </c>
      <c r="C1097" s="2">
        <v>100145067831</v>
      </c>
      <c r="D1097">
        <v>2</v>
      </c>
      <c r="E1097" s="1" t="s">
        <v>193</v>
      </c>
      <c r="F1097" s="17">
        <v>0</v>
      </c>
      <c r="G1097" s="17">
        <v>0</v>
      </c>
    </row>
    <row r="1098" spans="1:7" x14ac:dyDescent="0.25">
      <c r="A1098">
        <v>145067966</v>
      </c>
      <c r="B1098">
        <v>30234</v>
      </c>
      <c r="C1098" s="2">
        <v>100145067966</v>
      </c>
      <c r="D1098">
        <v>2</v>
      </c>
      <c r="E1098" s="1" t="s">
        <v>25</v>
      </c>
      <c r="F1098" s="17">
        <v>0</v>
      </c>
      <c r="G1098" s="17">
        <v>0</v>
      </c>
    </row>
    <row r="1099" spans="1:7" x14ac:dyDescent="0.25">
      <c r="A1099">
        <v>145074133</v>
      </c>
      <c r="B1099">
        <v>30234</v>
      </c>
      <c r="C1099" s="2">
        <v>100145074133</v>
      </c>
      <c r="D1099">
        <v>2</v>
      </c>
      <c r="E1099" s="1" t="s">
        <v>203</v>
      </c>
      <c r="F1099" s="17">
        <v>0</v>
      </c>
      <c r="G1099" s="17">
        <v>0</v>
      </c>
    </row>
    <row r="1100" spans="1:7" x14ac:dyDescent="0.25">
      <c r="A1100">
        <v>145080043</v>
      </c>
      <c r="B1100">
        <v>30234</v>
      </c>
      <c r="C1100" s="2">
        <v>100145080043</v>
      </c>
      <c r="D1100">
        <v>2</v>
      </c>
      <c r="E1100" s="1" t="s">
        <v>25</v>
      </c>
      <c r="F1100" s="17">
        <v>0</v>
      </c>
      <c r="G1100" s="17">
        <v>0</v>
      </c>
    </row>
    <row r="1101" spans="1:7" x14ac:dyDescent="0.25">
      <c r="A1101">
        <v>145085330</v>
      </c>
      <c r="B1101">
        <v>30234</v>
      </c>
      <c r="C1101" s="2">
        <v>100145085330</v>
      </c>
      <c r="D1101">
        <v>2</v>
      </c>
      <c r="E1101" s="1" t="s">
        <v>25</v>
      </c>
      <c r="F1101" s="17">
        <v>0</v>
      </c>
      <c r="G1101" s="17">
        <v>0.27</v>
      </c>
    </row>
    <row r="1102" spans="1:7" x14ac:dyDescent="0.25">
      <c r="A1102">
        <v>145089457</v>
      </c>
      <c r="B1102">
        <v>30234</v>
      </c>
      <c r="C1102" s="2">
        <v>100145089457</v>
      </c>
      <c r="D1102">
        <v>2</v>
      </c>
      <c r="E1102" s="1" t="s">
        <v>25</v>
      </c>
      <c r="F1102" s="17">
        <v>0</v>
      </c>
      <c r="G1102" s="17">
        <v>0</v>
      </c>
    </row>
    <row r="1103" spans="1:7" x14ac:dyDescent="0.25">
      <c r="A1103">
        <v>145089749</v>
      </c>
      <c r="B1103">
        <v>30234</v>
      </c>
      <c r="C1103" s="2">
        <v>100145089749</v>
      </c>
      <c r="D1103">
        <v>2</v>
      </c>
      <c r="E1103" s="1" t="s">
        <v>186</v>
      </c>
      <c r="F1103" s="17">
        <v>0</v>
      </c>
      <c r="G1103" s="17">
        <v>0</v>
      </c>
    </row>
    <row r="1104" spans="1:7" x14ac:dyDescent="0.25">
      <c r="A1104">
        <v>145090408</v>
      </c>
      <c r="B1104">
        <v>30234</v>
      </c>
      <c r="C1104" s="2">
        <v>100145090408</v>
      </c>
      <c r="D1104">
        <v>2</v>
      </c>
      <c r="E1104" s="1" t="s">
        <v>25</v>
      </c>
      <c r="F1104" s="17">
        <v>0</v>
      </c>
      <c r="G1104" s="17">
        <v>0.38</v>
      </c>
    </row>
    <row r="1105" spans="1:7" x14ac:dyDescent="0.25">
      <c r="A1105">
        <v>145091812</v>
      </c>
      <c r="B1105">
        <v>30234</v>
      </c>
      <c r="C1105" s="2">
        <v>100145091812</v>
      </c>
      <c r="D1105">
        <v>2</v>
      </c>
      <c r="E1105" s="1" t="s">
        <v>192</v>
      </c>
      <c r="F1105" s="17">
        <v>-50</v>
      </c>
      <c r="G1105" s="17">
        <v>0</v>
      </c>
    </row>
    <row r="1106" spans="1:7" x14ac:dyDescent="0.25">
      <c r="A1106">
        <v>145096734</v>
      </c>
      <c r="B1106">
        <v>30234</v>
      </c>
      <c r="C1106" s="2">
        <v>100145096734</v>
      </c>
      <c r="D1106">
        <v>2</v>
      </c>
      <c r="E1106" s="1" t="s">
        <v>25</v>
      </c>
      <c r="F1106" s="17">
        <v>0</v>
      </c>
      <c r="G1106" s="17">
        <v>0.28999999999999998</v>
      </c>
    </row>
    <row r="1107" spans="1:7" x14ac:dyDescent="0.25">
      <c r="A1107">
        <v>145103828</v>
      </c>
      <c r="B1107">
        <v>30234</v>
      </c>
      <c r="C1107" s="2">
        <v>100145103828</v>
      </c>
      <c r="D1107">
        <v>2</v>
      </c>
      <c r="E1107" s="1" t="s">
        <v>199</v>
      </c>
      <c r="F1107" s="17">
        <v>0</v>
      </c>
      <c r="G1107" s="17">
        <v>0</v>
      </c>
    </row>
    <row r="1108" spans="1:7" x14ac:dyDescent="0.25">
      <c r="A1108">
        <v>145103960</v>
      </c>
      <c r="B1108">
        <v>30234</v>
      </c>
      <c r="C1108" s="2">
        <v>100145103960</v>
      </c>
      <c r="D1108">
        <v>2</v>
      </c>
      <c r="E1108" s="1" t="s">
        <v>199</v>
      </c>
      <c r="F1108" s="17">
        <v>0</v>
      </c>
      <c r="G1108" s="17">
        <v>0</v>
      </c>
    </row>
    <row r="1109" spans="1:7" x14ac:dyDescent="0.25">
      <c r="A1109">
        <v>145104560</v>
      </c>
      <c r="B1109">
        <v>30234</v>
      </c>
      <c r="C1109" s="2">
        <v>100145104560</v>
      </c>
      <c r="D1109">
        <v>2</v>
      </c>
      <c r="E1109" s="1" t="s">
        <v>25</v>
      </c>
      <c r="F1109" s="17">
        <v>-47.37</v>
      </c>
      <c r="G1109" s="17">
        <v>3.37</v>
      </c>
    </row>
    <row r="1110" spans="1:7" x14ac:dyDescent="0.25">
      <c r="A1110">
        <v>145106483</v>
      </c>
      <c r="B1110">
        <v>30234</v>
      </c>
      <c r="C1110" s="2">
        <v>100145106483</v>
      </c>
      <c r="D1110">
        <v>2</v>
      </c>
      <c r="E1110" s="1" t="s">
        <v>37</v>
      </c>
      <c r="F1110" s="17">
        <v>0</v>
      </c>
      <c r="G1110" s="17">
        <v>0</v>
      </c>
    </row>
    <row r="1111" spans="1:7" x14ac:dyDescent="0.25">
      <c r="A1111">
        <v>145148700</v>
      </c>
      <c r="B1111">
        <v>30234</v>
      </c>
      <c r="C1111" s="2">
        <v>100145148700</v>
      </c>
      <c r="D1111">
        <v>2</v>
      </c>
      <c r="E1111" s="1" t="s">
        <v>29</v>
      </c>
      <c r="F1111" s="17">
        <v>0</v>
      </c>
      <c r="G1111" s="17">
        <v>0.46</v>
      </c>
    </row>
    <row r="1112" spans="1:7" x14ac:dyDescent="0.25">
      <c r="A1112">
        <v>145171634</v>
      </c>
      <c r="B1112">
        <v>30234</v>
      </c>
      <c r="C1112" s="2">
        <v>100145171634</v>
      </c>
      <c r="D1112">
        <v>2</v>
      </c>
      <c r="E1112" s="1" t="s">
        <v>29</v>
      </c>
      <c r="F1112" s="17">
        <v>0</v>
      </c>
      <c r="G1112" s="17">
        <v>0</v>
      </c>
    </row>
    <row r="1113" spans="1:7" x14ac:dyDescent="0.25">
      <c r="A1113">
        <v>145176900</v>
      </c>
      <c r="B1113">
        <v>30234</v>
      </c>
      <c r="C1113" s="2">
        <v>100145176900</v>
      </c>
      <c r="D1113">
        <v>2</v>
      </c>
      <c r="E1113" s="1" t="s">
        <v>37</v>
      </c>
      <c r="F1113" s="17">
        <v>0</v>
      </c>
      <c r="G1113" s="17">
        <v>0</v>
      </c>
    </row>
    <row r="1114" spans="1:7" x14ac:dyDescent="0.25">
      <c r="A1114">
        <v>145195371</v>
      </c>
      <c r="B1114">
        <v>30234</v>
      </c>
      <c r="C1114" s="2">
        <v>100145195371</v>
      </c>
      <c r="D1114">
        <v>2</v>
      </c>
      <c r="E1114" s="1" t="s">
        <v>213</v>
      </c>
      <c r="F1114" s="17">
        <v>0</v>
      </c>
      <c r="G1114" s="17">
        <v>0</v>
      </c>
    </row>
    <row r="1115" spans="1:7" x14ac:dyDescent="0.25">
      <c r="A1115">
        <v>145197252</v>
      </c>
      <c r="B1115">
        <v>30234</v>
      </c>
      <c r="C1115" s="2">
        <v>100145197252</v>
      </c>
      <c r="D1115">
        <v>2</v>
      </c>
      <c r="E1115" s="1" t="s">
        <v>199</v>
      </c>
      <c r="F1115" s="17">
        <v>0</v>
      </c>
      <c r="G1115" s="17">
        <v>0</v>
      </c>
    </row>
    <row r="1116" spans="1:7" x14ac:dyDescent="0.25">
      <c r="A1116">
        <v>145204375</v>
      </c>
      <c r="B1116">
        <v>30234</v>
      </c>
      <c r="C1116" s="2">
        <v>100145204375</v>
      </c>
      <c r="D1116">
        <v>2</v>
      </c>
      <c r="E1116" s="1" t="s">
        <v>204</v>
      </c>
      <c r="F1116" s="17">
        <v>0</v>
      </c>
      <c r="G1116" s="17">
        <v>0</v>
      </c>
    </row>
    <row r="1117" spans="1:7" x14ac:dyDescent="0.25">
      <c r="A1117">
        <v>145207835</v>
      </c>
      <c r="B1117">
        <v>30234</v>
      </c>
      <c r="C1117" s="2">
        <v>100145207835</v>
      </c>
      <c r="D1117">
        <v>2</v>
      </c>
      <c r="E1117" s="1" t="s">
        <v>199</v>
      </c>
      <c r="F1117" s="17">
        <v>0</v>
      </c>
      <c r="G1117" s="17">
        <v>0</v>
      </c>
    </row>
    <row r="1118" spans="1:7" x14ac:dyDescent="0.25">
      <c r="A1118">
        <v>145224062</v>
      </c>
      <c r="B1118">
        <v>30234</v>
      </c>
      <c r="C1118" s="2">
        <v>100145224062</v>
      </c>
      <c r="D1118">
        <v>2</v>
      </c>
      <c r="E1118" s="1" t="s">
        <v>29</v>
      </c>
      <c r="F1118" s="17">
        <v>0</v>
      </c>
      <c r="G1118" s="17">
        <v>0</v>
      </c>
    </row>
    <row r="1119" spans="1:7" x14ac:dyDescent="0.25">
      <c r="A1119">
        <v>145226607</v>
      </c>
      <c r="B1119">
        <v>30234</v>
      </c>
      <c r="C1119" s="2">
        <v>100145226607</v>
      </c>
      <c r="D1119">
        <v>2</v>
      </c>
      <c r="E1119" s="1" t="s">
        <v>37</v>
      </c>
      <c r="F1119" s="17">
        <v>0</v>
      </c>
      <c r="G1119" s="17">
        <v>0</v>
      </c>
    </row>
    <row r="1120" spans="1:7" x14ac:dyDescent="0.25">
      <c r="A1120">
        <v>145229222</v>
      </c>
      <c r="B1120">
        <v>30234</v>
      </c>
      <c r="C1120" s="2">
        <v>100145229222</v>
      </c>
      <c r="D1120">
        <v>2</v>
      </c>
      <c r="E1120" s="1" t="s">
        <v>199</v>
      </c>
      <c r="F1120" s="17">
        <v>0</v>
      </c>
      <c r="G1120" s="17">
        <v>0</v>
      </c>
    </row>
    <row r="1121" spans="1:7" x14ac:dyDescent="0.25">
      <c r="A1121">
        <v>145230656</v>
      </c>
      <c r="B1121">
        <v>30234</v>
      </c>
      <c r="C1121" s="2">
        <v>100145230656</v>
      </c>
      <c r="D1121">
        <v>2</v>
      </c>
      <c r="E1121" s="1" t="s">
        <v>186</v>
      </c>
      <c r="F1121" s="17">
        <v>-18</v>
      </c>
      <c r="G1121" s="17">
        <v>0.65</v>
      </c>
    </row>
    <row r="1122" spans="1:7" x14ac:dyDescent="0.25">
      <c r="A1122">
        <v>145241487</v>
      </c>
      <c r="B1122">
        <v>30234</v>
      </c>
      <c r="C1122" s="2">
        <v>100145241487</v>
      </c>
      <c r="D1122">
        <v>2</v>
      </c>
      <c r="E1122" s="1" t="s">
        <v>199</v>
      </c>
      <c r="F1122" s="17">
        <v>0</v>
      </c>
      <c r="G1122" s="17">
        <v>1.64</v>
      </c>
    </row>
    <row r="1123" spans="1:7" x14ac:dyDescent="0.25">
      <c r="A1123">
        <v>145249354</v>
      </c>
      <c r="B1123">
        <v>30234</v>
      </c>
      <c r="C1123" s="2">
        <v>100145249354</v>
      </c>
      <c r="D1123">
        <v>2</v>
      </c>
      <c r="E1123" s="1" t="s">
        <v>199</v>
      </c>
      <c r="F1123" s="17">
        <v>0</v>
      </c>
      <c r="G1123" s="17">
        <v>1.86</v>
      </c>
    </row>
    <row r="1124" spans="1:7" x14ac:dyDescent="0.25">
      <c r="A1124">
        <v>145253709</v>
      </c>
      <c r="B1124">
        <v>30234</v>
      </c>
      <c r="C1124" s="2">
        <v>100145253709</v>
      </c>
      <c r="D1124">
        <v>2</v>
      </c>
      <c r="E1124" s="1" t="s">
        <v>204</v>
      </c>
      <c r="F1124" s="17">
        <v>0</v>
      </c>
      <c r="G1124" s="17">
        <v>0.38</v>
      </c>
    </row>
    <row r="1125" spans="1:7" x14ac:dyDescent="0.25">
      <c r="A1125">
        <v>145254116</v>
      </c>
      <c r="B1125">
        <v>30234</v>
      </c>
      <c r="C1125" s="2">
        <v>100145254116</v>
      </c>
      <c r="D1125">
        <v>2</v>
      </c>
      <c r="E1125" s="1" t="s">
        <v>32</v>
      </c>
      <c r="F1125" s="17">
        <v>0</v>
      </c>
      <c r="G1125" s="17">
        <v>0.27</v>
      </c>
    </row>
    <row r="1126" spans="1:7" x14ac:dyDescent="0.25">
      <c r="A1126">
        <v>145254520</v>
      </c>
      <c r="B1126">
        <v>30234</v>
      </c>
      <c r="C1126" s="2">
        <v>100145254520</v>
      </c>
      <c r="D1126">
        <v>2</v>
      </c>
      <c r="E1126" s="1" t="s">
        <v>32</v>
      </c>
      <c r="F1126" s="17">
        <v>0</v>
      </c>
      <c r="G1126" s="17">
        <v>0.27</v>
      </c>
    </row>
    <row r="1127" spans="1:7" x14ac:dyDescent="0.25">
      <c r="A1127">
        <v>145255046</v>
      </c>
      <c r="B1127">
        <v>30234</v>
      </c>
      <c r="C1127" s="2">
        <v>100145255046</v>
      </c>
      <c r="D1127">
        <v>2</v>
      </c>
      <c r="E1127" s="1" t="s">
        <v>199</v>
      </c>
      <c r="F1127" s="17">
        <v>0</v>
      </c>
      <c r="G1127" s="17">
        <v>0.15</v>
      </c>
    </row>
    <row r="1128" spans="1:7" x14ac:dyDescent="0.25">
      <c r="A1128">
        <v>145257823</v>
      </c>
      <c r="B1128">
        <v>30234</v>
      </c>
      <c r="C1128" s="2">
        <v>100145257823</v>
      </c>
      <c r="D1128">
        <v>2</v>
      </c>
      <c r="E1128" s="1" t="s">
        <v>199</v>
      </c>
      <c r="F1128" s="17">
        <v>0</v>
      </c>
      <c r="G1128" s="17">
        <v>0</v>
      </c>
    </row>
    <row r="1129" spans="1:7" x14ac:dyDescent="0.25">
      <c r="A1129">
        <v>145264978</v>
      </c>
      <c r="B1129">
        <v>30234</v>
      </c>
      <c r="C1129" s="2">
        <v>100145264978</v>
      </c>
      <c r="D1129">
        <v>2</v>
      </c>
      <c r="E1129" s="1" t="s">
        <v>204</v>
      </c>
      <c r="F1129" s="17">
        <v>0</v>
      </c>
      <c r="G1129" s="17">
        <v>0</v>
      </c>
    </row>
    <row r="1130" spans="1:7" x14ac:dyDescent="0.25">
      <c r="A1130">
        <v>145272349</v>
      </c>
      <c r="B1130">
        <v>30234</v>
      </c>
      <c r="C1130" s="2">
        <v>100145272349</v>
      </c>
      <c r="D1130">
        <v>2</v>
      </c>
      <c r="E1130" s="1" t="s">
        <v>199</v>
      </c>
      <c r="F1130" s="17">
        <v>0</v>
      </c>
      <c r="G1130" s="17">
        <v>0.77</v>
      </c>
    </row>
    <row r="1131" spans="1:7" x14ac:dyDescent="0.25">
      <c r="A1131">
        <v>145281258</v>
      </c>
      <c r="B1131">
        <v>30234</v>
      </c>
      <c r="C1131" s="2">
        <v>100145281258</v>
      </c>
      <c r="D1131">
        <v>2</v>
      </c>
      <c r="E1131" s="1" t="s">
        <v>214</v>
      </c>
      <c r="F1131" s="17">
        <v>0</v>
      </c>
      <c r="G1131" s="17">
        <v>0</v>
      </c>
    </row>
    <row r="1132" spans="1:7" x14ac:dyDescent="0.25">
      <c r="A1132">
        <v>145285931</v>
      </c>
      <c r="B1132">
        <v>30234</v>
      </c>
      <c r="C1132" s="2">
        <v>100145285931</v>
      </c>
      <c r="D1132">
        <v>2</v>
      </c>
      <c r="E1132" s="1" t="s">
        <v>204</v>
      </c>
      <c r="F1132" s="17">
        <v>0</v>
      </c>
      <c r="G1132" s="17">
        <v>0</v>
      </c>
    </row>
    <row r="1133" spans="1:7" x14ac:dyDescent="0.25">
      <c r="A1133">
        <v>145291556</v>
      </c>
      <c r="B1133">
        <v>30234</v>
      </c>
      <c r="C1133" s="2">
        <v>100145291556</v>
      </c>
      <c r="D1133">
        <v>2</v>
      </c>
      <c r="E1133" s="1" t="s">
        <v>192</v>
      </c>
      <c r="F1133" s="17">
        <v>0</v>
      </c>
      <c r="G1133" s="17">
        <v>0</v>
      </c>
    </row>
    <row r="1134" spans="1:7" x14ac:dyDescent="0.25">
      <c r="A1134">
        <v>145310766</v>
      </c>
      <c r="B1134">
        <v>30234</v>
      </c>
      <c r="C1134" s="2">
        <v>100145310766</v>
      </c>
      <c r="D1134">
        <v>2</v>
      </c>
      <c r="E1134" s="1" t="s">
        <v>199</v>
      </c>
      <c r="F1134" s="17">
        <v>0</v>
      </c>
      <c r="G1134" s="17">
        <v>0.31</v>
      </c>
    </row>
    <row r="1135" spans="1:7" x14ac:dyDescent="0.25">
      <c r="A1135">
        <v>145312138</v>
      </c>
      <c r="B1135">
        <v>30234</v>
      </c>
      <c r="C1135" s="2">
        <v>100145312138</v>
      </c>
      <c r="D1135">
        <v>2</v>
      </c>
      <c r="E1135" s="1" t="s">
        <v>37</v>
      </c>
      <c r="F1135" s="17">
        <v>0</v>
      </c>
      <c r="G1135" s="17">
        <v>0</v>
      </c>
    </row>
    <row r="1136" spans="1:7" x14ac:dyDescent="0.25">
      <c r="A1136">
        <v>145323714</v>
      </c>
      <c r="B1136">
        <v>30234</v>
      </c>
      <c r="C1136" s="2">
        <v>100145323714</v>
      </c>
      <c r="D1136">
        <v>2</v>
      </c>
      <c r="E1136" s="1" t="s">
        <v>29</v>
      </c>
      <c r="F1136" s="17">
        <v>-50</v>
      </c>
      <c r="G1136" s="17">
        <v>0</v>
      </c>
    </row>
    <row r="1137" spans="1:7" x14ac:dyDescent="0.25">
      <c r="A1137">
        <v>145386838</v>
      </c>
      <c r="B1137">
        <v>30234</v>
      </c>
      <c r="C1137" s="2">
        <v>100145386838</v>
      </c>
      <c r="D1137">
        <v>2</v>
      </c>
      <c r="E1137" s="1" t="s">
        <v>37</v>
      </c>
      <c r="F1137" s="17">
        <v>0</v>
      </c>
      <c r="G1137" s="17">
        <v>0</v>
      </c>
    </row>
    <row r="1138" spans="1:7" x14ac:dyDescent="0.25">
      <c r="A1138">
        <v>145392038</v>
      </c>
      <c r="B1138">
        <v>30234</v>
      </c>
      <c r="C1138" s="2">
        <v>100145392038</v>
      </c>
      <c r="D1138">
        <v>2</v>
      </c>
      <c r="E1138" s="1" t="s">
        <v>37</v>
      </c>
      <c r="F1138" s="17">
        <v>0</v>
      </c>
      <c r="G1138" s="17">
        <v>0</v>
      </c>
    </row>
    <row r="1139" spans="1:7" x14ac:dyDescent="0.25">
      <c r="A1139">
        <v>145396776</v>
      </c>
      <c r="B1139">
        <v>30234</v>
      </c>
      <c r="C1139" s="2">
        <v>100145396776</v>
      </c>
      <c r="D1139">
        <v>2</v>
      </c>
      <c r="E1139" s="1" t="s">
        <v>37</v>
      </c>
      <c r="F1139" s="17">
        <v>0</v>
      </c>
      <c r="G1139" s="17">
        <v>0</v>
      </c>
    </row>
    <row r="1140" spans="1:7" x14ac:dyDescent="0.25">
      <c r="A1140">
        <v>145399165</v>
      </c>
      <c r="B1140">
        <v>30234</v>
      </c>
      <c r="C1140" s="2">
        <v>100145399165</v>
      </c>
      <c r="D1140">
        <v>2</v>
      </c>
      <c r="E1140" s="1" t="s">
        <v>188</v>
      </c>
      <c r="F1140" s="17">
        <v>0</v>
      </c>
      <c r="G1140" s="17">
        <v>0</v>
      </c>
    </row>
    <row r="1141" spans="1:7" x14ac:dyDescent="0.25">
      <c r="A1141">
        <v>145401655</v>
      </c>
      <c r="B1141">
        <v>30234</v>
      </c>
      <c r="C1141" s="2">
        <v>100145401655</v>
      </c>
      <c r="D1141">
        <v>2</v>
      </c>
      <c r="E1141" s="1" t="s">
        <v>32</v>
      </c>
      <c r="F1141" s="17">
        <v>0</v>
      </c>
      <c r="G1141" s="17">
        <v>0.28999999999999998</v>
      </c>
    </row>
    <row r="1142" spans="1:7" x14ac:dyDescent="0.25">
      <c r="A1142">
        <v>145410083</v>
      </c>
      <c r="B1142">
        <v>30234</v>
      </c>
      <c r="C1142" s="2">
        <v>100145410083</v>
      </c>
      <c r="D1142">
        <v>2</v>
      </c>
      <c r="E1142" s="1" t="s">
        <v>196</v>
      </c>
      <c r="F1142" s="17">
        <v>0</v>
      </c>
      <c r="G1142" s="17">
        <v>0</v>
      </c>
    </row>
    <row r="1143" spans="1:7" x14ac:dyDescent="0.25">
      <c r="A1143">
        <v>145417391</v>
      </c>
      <c r="B1143">
        <v>30234</v>
      </c>
      <c r="C1143" s="2">
        <v>100145417391</v>
      </c>
      <c r="D1143">
        <v>2</v>
      </c>
      <c r="E1143" s="1" t="s">
        <v>203</v>
      </c>
      <c r="F1143" s="17">
        <v>0</v>
      </c>
      <c r="G1143" s="17">
        <v>0</v>
      </c>
    </row>
    <row r="1144" spans="1:7" x14ac:dyDescent="0.25">
      <c r="A1144">
        <v>145418371</v>
      </c>
      <c r="B1144">
        <v>30234</v>
      </c>
      <c r="C1144" s="2">
        <v>100145418371</v>
      </c>
      <c r="D1144">
        <v>2</v>
      </c>
      <c r="E1144" s="1" t="s">
        <v>204</v>
      </c>
      <c r="F1144" s="17">
        <v>0</v>
      </c>
      <c r="G1144" s="17">
        <v>0</v>
      </c>
    </row>
    <row r="1145" spans="1:7" x14ac:dyDescent="0.25">
      <c r="A1145">
        <v>145423144</v>
      </c>
      <c r="B1145">
        <v>30234</v>
      </c>
      <c r="C1145" s="2">
        <v>100145423144</v>
      </c>
      <c r="D1145">
        <v>2</v>
      </c>
      <c r="E1145" s="1" t="s">
        <v>37</v>
      </c>
      <c r="F1145" s="17">
        <v>0</v>
      </c>
      <c r="G1145" s="17">
        <v>0</v>
      </c>
    </row>
    <row r="1146" spans="1:7" x14ac:dyDescent="0.25">
      <c r="A1146">
        <v>145428050</v>
      </c>
      <c r="B1146">
        <v>30234</v>
      </c>
      <c r="C1146" s="2">
        <v>100145428050</v>
      </c>
      <c r="D1146">
        <v>2</v>
      </c>
      <c r="E1146" s="1" t="s">
        <v>37</v>
      </c>
      <c r="F1146" s="17">
        <v>0</v>
      </c>
      <c r="G1146" s="17">
        <v>0.38</v>
      </c>
    </row>
    <row r="1147" spans="1:7" x14ac:dyDescent="0.25">
      <c r="A1147">
        <v>145434688</v>
      </c>
      <c r="B1147">
        <v>30234</v>
      </c>
      <c r="C1147" s="2">
        <v>100145434688</v>
      </c>
      <c r="D1147">
        <v>1</v>
      </c>
      <c r="E1147" s="1" t="s">
        <v>35</v>
      </c>
      <c r="F1147" s="17">
        <v>0</v>
      </c>
      <c r="G1147" s="17">
        <v>0</v>
      </c>
    </row>
    <row r="1148" spans="1:7" x14ac:dyDescent="0.25">
      <c r="A1148">
        <v>145446875</v>
      </c>
      <c r="B1148">
        <v>30234</v>
      </c>
      <c r="C1148" s="2">
        <v>100145446875</v>
      </c>
      <c r="D1148">
        <v>2</v>
      </c>
      <c r="E1148" s="1" t="s">
        <v>37</v>
      </c>
      <c r="F1148" s="17">
        <v>-50</v>
      </c>
      <c r="G1148" s="17">
        <v>0</v>
      </c>
    </row>
    <row r="1149" spans="1:7" x14ac:dyDescent="0.25">
      <c r="A1149">
        <v>145448484</v>
      </c>
      <c r="B1149">
        <v>30234</v>
      </c>
      <c r="C1149" s="2">
        <v>100145448484</v>
      </c>
      <c r="D1149">
        <v>1</v>
      </c>
      <c r="E1149" s="1" t="s">
        <v>35</v>
      </c>
      <c r="F1149" s="17">
        <v>0</v>
      </c>
      <c r="G1149" s="17">
        <v>0.15</v>
      </c>
    </row>
    <row r="1150" spans="1:7" x14ac:dyDescent="0.25">
      <c r="A1150">
        <v>145448508</v>
      </c>
      <c r="B1150">
        <v>30234</v>
      </c>
      <c r="C1150" s="2">
        <v>100145448508</v>
      </c>
      <c r="D1150">
        <v>2</v>
      </c>
      <c r="E1150" s="1" t="s">
        <v>37</v>
      </c>
      <c r="F1150" s="17">
        <v>0</v>
      </c>
      <c r="G1150" s="17">
        <v>0.23</v>
      </c>
    </row>
    <row r="1151" spans="1:7" x14ac:dyDescent="0.25">
      <c r="A1151">
        <v>145453623</v>
      </c>
      <c r="B1151">
        <v>30234</v>
      </c>
      <c r="C1151" s="2">
        <v>100145453623</v>
      </c>
      <c r="D1151">
        <v>2</v>
      </c>
      <c r="E1151" s="1" t="s">
        <v>192</v>
      </c>
      <c r="F1151" s="17">
        <v>-32</v>
      </c>
      <c r="G1151" s="17">
        <v>0</v>
      </c>
    </row>
    <row r="1152" spans="1:7" x14ac:dyDescent="0.25">
      <c r="A1152">
        <v>145455348</v>
      </c>
      <c r="B1152">
        <v>30234</v>
      </c>
      <c r="C1152" s="2">
        <v>100145455348</v>
      </c>
      <c r="D1152">
        <v>2</v>
      </c>
      <c r="E1152" s="1" t="s">
        <v>37</v>
      </c>
      <c r="F1152" s="17">
        <v>0</v>
      </c>
      <c r="G1152" s="17">
        <v>0.11</v>
      </c>
    </row>
    <row r="1153" spans="1:7" x14ac:dyDescent="0.25">
      <c r="A1153">
        <v>145459806</v>
      </c>
      <c r="B1153">
        <v>30234</v>
      </c>
      <c r="C1153" s="2">
        <v>100145459806</v>
      </c>
      <c r="D1153">
        <v>2</v>
      </c>
      <c r="E1153" s="1" t="s">
        <v>29</v>
      </c>
      <c r="F1153" s="17">
        <v>0</v>
      </c>
      <c r="G1153" s="17">
        <v>0</v>
      </c>
    </row>
    <row r="1154" spans="1:7" x14ac:dyDescent="0.25">
      <c r="A1154">
        <v>145462730</v>
      </c>
      <c r="B1154">
        <v>30234</v>
      </c>
      <c r="C1154" s="2">
        <v>100145462730</v>
      </c>
      <c r="D1154">
        <v>2</v>
      </c>
      <c r="E1154" s="1" t="s">
        <v>11</v>
      </c>
      <c r="F1154" s="17">
        <v>0</v>
      </c>
      <c r="G1154" s="17">
        <v>0</v>
      </c>
    </row>
    <row r="1155" spans="1:7" x14ac:dyDescent="0.25">
      <c r="A1155">
        <v>145463398</v>
      </c>
      <c r="B1155">
        <v>30234</v>
      </c>
      <c r="C1155" s="2">
        <v>100145463398</v>
      </c>
      <c r="D1155">
        <v>2</v>
      </c>
      <c r="E1155" s="1" t="s">
        <v>37</v>
      </c>
      <c r="F1155" s="17">
        <v>0</v>
      </c>
      <c r="G1155" s="17">
        <v>0.09</v>
      </c>
    </row>
    <row r="1156" spans="1:7" x14ac:dyDescent="0.25">
      <c r="A1156">
        <v>145466373</v>
      </c>
      <c r="B1156">
        <v>30234</v>
      </c>
      <c r="C1156" s="2">
        <v>100145466373</v>
      </c>
      <c r="D1156">
        <v>2</v>
      </c>
      <c r="E1156" s="1" t="s">
        <v>37</v>
      </c>
      <c r="F1156" s="17">
        <v>0</v>
      </c>
      <c r="G1156" s="17">
        <v>0</v>
      </c>
    </row>
    <row r="1157" spans="1:7" x14ac:dyDescent="0.25">
      <c r="A1157">
        <v>145470751</v>
      </c>
      <c r="B1157">
        <v>30234</v>
      </c>
      <c r="C1157" s="2">
        <v>100145470751</v>
      </c>
      <c r="D1157">
        <v>2</v>
      </c>
      <c r="E1157" s="1" t="s">
        <v>37</v>
      </c>
      <c r="F1157" s="17">
        <v>0</v>
      </c>
      <c r="G1157" s="17">
        <v>0</v>
      </c>
    </row>
    <row r="1158" spans="1:7" x14ac:dyDescent="0.25">
      <c r="A1158">
        <v>145472396</v>
      </c>
      <c r="B1158">
        <v>30234</v>
      </c>
      <c r="C1158" s="2">
        <v>100145472396</v>
      </c>
      <c r="D1158">
        <v>2</v>
      </c>
      <c r="E1158" s="1" t="s">
        <v>37</v>
      </c>
      <c r="F1158" s="17">
        <v>0</v>
      </c>
      <c r="G1158" s="17">
        <v>0</v>
      </c>
    </row>
    <row r="1159" spans="1:7" x14ac:dyDescent="0.25">
      <c r="A1159">
        <v>145475363</v>
      </c>
      <c r="B1159">
        <v>30234</v>
      </c>
      <c r="C1159" s="2">
        <v>100145475363</v>
      </c>
      <c r="D1159">
        <v>2</v>
      </c>
      <c r="E1159" s="1" t="s">
        <v>39</v>
      </c>
      <c r="F1159" s="17">
        <v>-62.92</v>
      </c>
      <c r="G1159" s="17">
        <v>0.92</v>
      </c>
    </row>
    <row r="1160" spans="1:7" x14ac:dyDescent="0.25">
      <c r="A1160">
        <v>145490856</v>
      </c>
      <c r="B1160">
        <v>30234</v>
      </c>
      <c r="C1160" s="2">
        <v>100145490856</v>
      </c>
      <c r="D1160">
        <v>2</v>
      </c>
      <c r="E1160" s="1" t="s">
        <v>37</v>
      </c>
      <c r="F1160" s="17">
        <v>-85</v>
      </c>
      <c r="G1160" s="17">
        <v>0</v>
      </c>
    </row>
    <row r="1161" spans="1:7" x14ac:dyDescent="0.25">
      <c r="A1161">
        <v>145494946</v>
      </c>
      <c r="B1161">
        <v>30234</v>
      </c>
      <c r="C1161" s="2">
        <v>100145494946</v>
      </c>
      <c r="D1161">
        <v>1</v>
      </c>
      <c r="E1161" s="1" t="s">
        <v>35</v>
      </c>
      <c r="F1161" s="17">
        <v>0</v>
      </c>
      <c r="G1161" s="17">
        <v>0.15</v>
      </c>
    </row>
    <row r="1162" spans="1:7" x14ac:dyDescent="0.25">
      <c r="A1162">
        <v>145501131</v>
      </c>
      <c r="B1162">
        <v>30234</v>
      </c>
      <c r="C1162" s="2">
        <v>100145501131</v>
      </c>
      <c r="D1162">
        <v>2</v>
      </c>
      <c r="E1162" s="1" t="s">
        <v>37</v>
      </c>
      <c r="F1162" s="17">
        <v>0</v>
      </c>
      <c r="G1162" s="17">
        <v>0</v>
      </c>
    </row>
    <row r="1163" spans="1:7" x14ac:dyDescent="0.25">
      <c r="A1163">
        <v>145506401</v>
      </c>
      <c r="B1163">
        <v>30234</v>
      </c>
      <c r="C1163" s="2">
        <v>100145506401</v>
      </c>
      <c r="D1163">
        <v>2</v>
      </c>
      <c r="E1163" s="1" t="s">
        <v>192</v>
      </c>
      <c r="F1163" s="17">
        <v>0</v>
      </c>
      <c r="G1163" s="17">
        <v>0</v>
      </c>
    </row>
    <row r="1164" spans="1:7" x14ac:dyDescent="0.25">
      <c r="A1164">
        <v>145514868</v>
      </c>
      <c r="B1164">
        <v>30234</v>
      </c>
      <c r="C1164" s="2">
        <v>100145514868</v>
      </c>
      <c r="D1164">
        <v>2</v>
      </c>
      <c r="E1164" s="1" t="s">
        <v>29</v>
      </c>
      <c r="F1164" s="17">
        <v>0</v>
      </c>
      <c r="G1164" s="17">
        <v>0</v>
      </c>
    </row>
    <row r="1165" spans="1:7" x14ac:dyDescent="0.25">
      <c r="A1165">
        <v>145515926</v>
      </c>
      <c r="B1165">
        <v>30234</v>
      </c>
      <c r="C1165" s="2">
        <v>100145515926</v>
      </c>
      <c r="D1165">
        <v>2</v>
      </c>
      <c r="E1165" s="1" t="s">
        <v>37</v>
      </c>
      <c r="F1165" s="17">
        <v>-5</v>
      </c>
      <c r="G1165" s="17">
        <v>0</v>
      </c>
    </row>
    <row r="1166" spans="1:7" x14ac:dyDescent="0.25">
      <c r="A1166">
        <v>145528137</v>
      </c>
      <c r="B1166">
        <v>30234</v>
      </c>
      <c r="C1166" s="2">
        <v>100145528137</v>
      </c>
      <c r="D1166">
        <v>2</v>
      </c>
      <c r="E1166" s="1" t="s">
        <v>29</v>
      </c>
      <c r="F1166" s="17">
        <v>-7.41</v>
      </c>
      <c r="G1166" s="17">
        <v>0</v>
      </c>
    </row>
    <row r="1167" spans="1:7" x14ac:dyDescent="0.25">
      <c r="A1167">
        <v>145560612</v>
      </c>
      <c r="B1167">
        <v>30234</v>
      </c>
      <c r="C1167" s="2">
        <v>100145560612</v>
      </c>
      <c r="D1167">
        <v>2</v>
      </c>
      <c r="E1167" s="1" t="s">
        <v>204</v>
      </c>
      <c r="F1167" s="17">
        <v>0</v>
      </c>
      <c r="G1167" s="17">
        <v>0</v>
      </c>
    </row>
    <row r="1168" spans="1:7" x14ac:dyDescent="0.25">
      <c r="A1168">
        <v>145582767</v>
      </c>
      <c r="B1168">
        <v>30234</v>
      </c>
      <c r="C1168" s="2">
        <v>100145582767</v>
      </c>
      <c r="D1168">
        <v>2</v>
      </c>
      <c r="E1168" s="1" t="s">
        <v>29</v>
      </c>
      <c r="F1168" s="17">
        <v>-50</v>
      </c>
      <c r="G1168" s="17">
        <v>0</v>
      </c>
    </row>
    <row r="1169" spans="1:7" x14ac:dyDescent="0.25">
      <c r="A1169">
        <v>145598567</v>
      </c>
      <c r="B1169">
        <v>30234</v>
      </c>
      <c r="C1169" s="2">
        <v>100145598567</v>
      </c>
      <c r="D1169">
        <v>2</v>
      </c>
      <c r="E1169" s="1" t="s">
        <v>190</v>
      </c>
      <c r="F1169" s="17">
        <v>0</v>
      </c>
      <c r="G1169" s="17">
        <v>0.92</v>
      </c>
    </row>
    <row r="1170" spans="1:7" x14ac:dyDescent="0.25">
      <c r="A1170">
        <v>145602514</v>
      </c>
      <c r="B1170">
        <v>30234</v>
      </c>
      <c r="C1170" s="2">
        <v>100145602514</v>
      </c>
      <c r="D1170">
        <v>2</v>
      </c>
      <c r="E1170" s="1" t="s">
        <v>188</v>
      </c>
      <c r="F1170" s="17">
        <v>-65</v>
      </c>
      <c r="G1170" s="17">
        <v>0</v>
      </c>
    </row>
    <row r="1171" spans="1:7" x14ac:dyDescent="0.25">
      <c r="A1171">
        <v>145614131</v>
      </c>
      <c r="B1171">
        <v>30234</v>
      </c>
      <c r="C1171" s="2">
        <v>100145614131</v>
      </c>
      <c r="D1171">
        <v>2</v>
      </c>
      <c r="E1171" s="1" t="s">
        <v>29</v>
      </c>
      <c r="F1171" s="17">
        <v>0</v>
      </c>
      <c r="G1171" s="17">
        <v>0</v>
      </c>
    </row>
    <row r="1172" spans="1:7" x14ac:dyDescent="0.25">
      <c r="A1172">
        <v>145616366</v>
      </c>
      <c r="B1172">
        <v>30234</v>
      </c>
      <c r="C1172" s="2">
        <v>100145616366</v>
      </c>
      <c r="D1172">
        <v>2</v>
      </c>
      <c r="E1172" s="1" t="s">
        <v>29</v>
      </c>
      <c r="F1172" s="17">
        <v>0</v>
      </c>
      <c r="G1172" s="17">
        <v>0.11</v>
      </c>
    </row>
    <row r="1173" spans="1:7" x14ac:dyDescent="0.25">
      <c r="A1173">
        <v>145622211</v>
      </c>
      <c r="B1173">
        <v>30234</v>
      </c>
      <c r="C1173" s="2">
        <v>100145622211</v>
      </c>
      <c r="D1173">
        <v>2</v>
      </c>
      <c r="E1173" s="1" t="s">
        <v>29</v>
      </c>
      <c r="F1173" s="17">
        <v>0</v>
      </c>
      <c r="G1173" s="17">
        <v>4.6100000000000003</v>
      </c>
    </row>
    <row r="1174" spans="1:7" x14ac:dyDescent="0.25">
      <c r="A1174">
        <v>145623874</v>
      </c>
      <c r="B1174">
        <v>30234</v>
      </c>
      <c r="C1174" s="2">
        <v>100145623874</v>
      </c>
      <c r="D1174">
        <v>2</v>
      </c>
      <c r="E1174" s="1" t="s">
        <v>29</v>
      </c>
      <c r="F1174" s="17">
        <v>-80.81</v>
      </c>
      <c r="G1174" s="17">
        <v>7.44</v>
      </c>
    </row>
    <row r="1175" spans="1:7" x14ac:dyDescent="0.25">
      <c r="A1175">
        <v>145626191</v>
      </c>
      <c r="B1175">
        <v>30234</v>
      </c>
      <c r="C1175" s="2">
        <v>100145626191</v>
      </c>
      <c r="D1175">
        <v>2</v>
      </c>
      <c r="E1175" s="1" t="s">
        <v>29</v>
      </c>
      <c r="F1175" s="17">
        <v>0</v>
      </c>
      <c r="G1175" s="17">
        <v>0</v>
      </c>
    </row>
    <row r="1176" spans="1:7" x14ac:dyDescent="0.25">
      <c r="A1176">
        <v>145630171</v>
      </c>
      <c r="B1176">
        <v>30234</v>
      </c>
      <c r="C1176" s="2">
        <v>100145630171</v>
      </c>
      <c r="D1176">
        <v>2</v>
      </c>
      <c r="E1176" s="1" t="s">
        <v>192</v>
      </c>
      <c r="F1176" s="17">
        <v>0</v>
      </c>
      <c r="G1176" s="17">
        <v>0</v>
      </c>
    </row>
    <row r="1177" spans="1:7" x14ac:dyDescent="0.25">
      <c r="A1177">
        <v>145641266</v>
      </c>
      <c r="B1177">
        <v>30234</v>
      </c>
      <c r="C1177" s="2">
        <v>100145641266</v>
      </c>
      <c r="D1177">
        <v>2</v>
      </c>
      <c r="E1177" s="1" t="s">
        <v>29</v>
      </c>
      <c r="F1177" s="17">
        <v>0</v>
      </c>
      <c r="G1177" s="17">
        <v>0.38</v>
      </c>
    </row>
    <row r="1178" spans="1:7" x14ac:dyDescent="0.25">
      <c r="A1178">
        <v>145643127</v>
      </c>
      <c r="B1178">
        <v>30234</v>
      </c>
      <c r="C1178" s="2">
        <v>100145643127</v>
      </c>
      <c r="D1178">
        <v>2</v>
      </c>
      <c r="E1178" s="1" t="s">
        <v>204</v>
      </c>
      <c r="F1178" s="17">
        <v>-20</v>
      </c>
      <c r="G1178" s="17">
        <v>0</v>
      </c>
    </row>
    <row r="1179" spans="1:7" x14ac:dyDescent="0.25">
      <c r="A1179">
        <v>145644401</v>
      </c>
      <c r="B1179">
        <v>30234</v>
      </c>
      <c r="C1179" s="2">
        <v>100145644401</v>
      </c>
      <c r="D1179">
        <v>2</v>
      </c>
      <c r="E1179" s="1" t="s">
        <v>29</v>
      </c>
      <c r="F1179" s="17">
        <v>0</v>
      </c>
      <c r="G1179" s="17">
        <v>0.69</v>
      </c>
    </row>
    <row r="1180" spans="1:7" x14ac:dyDescent="0.25">
      <c r="A1180">
        <v>145651746</v>
      </c>
      <c r="B1180">
        <v>30234</v>
      </c>
      <c r="C1180" s="2">
        <v>100145651746</v>
      </c>
      <c r="D1180">
        <v>2</v>
      </c>
      <c r="E1180" s="1" t="s">
        <v>29</v>
      </c>
      <c r="F1180" s="17">
        <v>0</v>
      </c>
      <c r="G1180" s="17">
        <v>3.03</v>
      </c>
    </row>
    <row r="1181" spans="1:7" x14ac:dyDescent="0.25">
      <c r="A1181">
        <v>145651760</v>
      </c>
      <c r="B1181">
        <v>30234</v>
      </c>
      <c r="C1181" s="2">
        <v>100145651760</v>
      </c>
      <c r="D1181">
        <v>2</v>
      </c>
      <c r="E1181" s="1" t="s">
        <v>203</v>
      </c>
      <c r="F1181" s="17">
        <v>-70</v>
      </c>
      <c r="G1181" s="17">
        <v>0</v>
      </c>
    </row>
    <row r="1182" spans="1:7" x14ac:dyDescent="0.25">
      <c r="A1182">
        <v>145652860</v>
      </c>
      <c r="B1182">
        <v>30234</v>
      </c>
      <c r="C1182" s="2">
        <v>100145652860</v>
      </c>
      <c r="D1182">
        <v>2</v>
      </c>
      <c r="E1182" s="1" t="s">
        <v>29</v>
      </c>
      <c r="F1182" s="17">
        <v>0</v>
      </c>
      <c r="G1182" s="17">
        <v>0</v>
      </c>
    </row>
    <row r="1183" spans="1:7" x14ac:dyDescent="0.25">
      <c r="A1183">
        <v>145653470</v>
      </c>
      <c r="B1183">
        <v>30234</v>
      </c>
      <c r="C1183" s="2">
        <v>100145653470</v>
      </c>
      <c r="D1183">
        <v>2</v>
      </c>
      <c r="E1183" s="1" t="s">
        <v>29</v>
      </c>
      <c r="F1183" s="17">
        <v>0</v>
      </c>
      <c r="G1183" s="17">
        <v>0</v>
      </c>
    </row>
    <row r="1184" spans="1:7" x14ac:dyDescent="0.25">
      <c r="A1184">
        <v>145656920</v>
      </c>
      <c r="B1184">
        <v>30234</v>
      </c>
      <c r="C1184" s="2">
        <v>100145656920</v>
      </c>
      <c r="D1184">
        <v>2</v>
      </c>
      <c r="E1184" s="1" t="s">
        <v>29</v>
      </c>
      <c r="F1184" s="17">
        <v>0</v>
      </c>
      <c r="G1184" s="17">
        <v>0</v>
      </c>
    </row>
    <row r="1185" spans="1:7" x14ac:dyDescent="0.25">
      <c r="A1185">
        <v>145660401</v>
      </c>
      <c r="B1185">
        <v>30234</v>
      </c>
      <c r="C1185" s="2">
        <v>100145660401</v>
      </c>
      <c r="D1185">
        <v>2</v>
      </c>
      <c r="E1185" s="1" t="s">
        <v>215</v>
      </c>
      <c r="F1185" s="17">
        <v>0</v>
      </c>
      <c r="G1185" s="17">
        <v>0</v>
      </c>
    </row>
    <row r="1186" spans="1:7" x14ac:dyDescent="0.25">
      <c r="A1186">
        <v>145663330</v>
      </c>
      <c r="B1186">
        <v>30234</v>
      </c>
      <c r="C1186" s="2">
        <v>100145663330</v>
      </c>
      <c r="D1186">
        <v>2</v>
      </c>
      <c r="E1186" s="1" t="s">
        <v>216</v>
      </c>
      <c r="F1186" s="17">
        <v>0</v>
      </c>
      <c r="G1186" s="17">
        <v>0</v>
      </c>
    </row>
    <row r="1187" spans="1:7" x14ac:dyDescent="0.25">
      <c r="A1187">
        <v>145666740</v>
      </c>
      <c r="B1187">
        <v>30234</v>
      </c>
      <c r="C1187" s="2">
        <v>100145666740</v>
      </c>
      <c r="D1187">
        <v>2</v>
      </c>
      <c r="E1187" s="1" t="s">
        <v>29</v>
      </c>
      <c r="F1187" s="17">
        <v>-41.64</v>
      </c>
      <c r="G1187" s="17">
        <v>1.89</v>
      </c>
    </row>
    <row r="1188" spans="1:7" x14ac:dyDescent="0.25">
      <c r="A1188">
        <v>145667340</v>
      </c>
      <c r="B1188">
        <v>30234</v>
      </c>
      <c r="C1188" s="2">
        <v>100145667340</v>
      </c>
      <c r="D1188">
        <v>2</v>
      </c>
      <c r="E1188" s="1" t="s">
        <v>29</v>
      </c>
      <c r="F1188" s="17">
        <v>-13.46</v>
      </c>
      <c r="G1188" s="17">
        <v>0.96</v>
      </c>
    </row>
    <row r="1189" spans="1:7" x14ac:dyDescent="0.25">
      <c r="A1189">
        <v>145670319</v>
      </c>
      <c r="B1189">
        <v>30234</v>
      </c>
      <c r="C1189" s="2">
        <v>100145670319</v>
      </c>
      <c r="D1189">
        <v>2</v>
      </c>
      <c r="E1189" s="1" t="s">
        <v>29</v>
      </c>
      <c r="F1189" s="17">
        <v>0</v>
      </c>
      <c r="G1189" s="17">
        <v>0</v>
      </c>
    </row>
    <row r="1190" spans="1:7" x14ac:dyDescent="0.25">
      <c r="A1190">
        <v>145671493</v>
      </c>
      <c r="B1190">
        <v>30234</v>
      </c>
      <c r="C1190" s="2">
        <v>100145671493</v>
      </c>
      <c r="D1190">
        <v>2</v>
      </c>
      <c r="E1190" s="1" t="s">
        <v>192</v>
      </c>
      <c r="F1190" s="17">
        <v>0</v>
      </c>
      <c r="G1190" s="17">
        <v>0</v>
      </c>
    </row>
    <row r="1191" spans="1:7" x14ac:dyDescent="0.25">
      <c r="A1191">
        <v>145672214</v>
      </c>
      <c r="B1191">
        <v>30234</v>
      </c>
      <c r="C1191" s="2">
        <v>100145672214</v>
      </c>
      <c r="D1191">
        <v>2</v>
      </c>
      <c r="E1191" s="1" t="s">
        <v>29</v>
      </c>
      <c r="F1191" s="17">
        <v>0</v>
      </c>
      <c r="G1191" s="17">
        <v>0</v>
      </c>
    </row>
    <row r="1192" spans="1:7" x14ac:dyDescent="0.25">
      <c r="A1192">
        <v>145672252</v>
      </c>
      <c r="B1192">
        <v>30234</v>
      </c>
      <c r="C1192" s="2">
        <v>100145672252</v>
      </c>
      <c r="D1192">
        <v>2</v>
      </c>
      <c r="E1192" s="1" t="s">
        <v>192</v>
      </c>
      <c r="F1192" s="17">
        <v>0</v>
      </c>
      <c r="G1192" s="17">
        <v>0</v>
      </c>
    </row>
    <row r="1193" spans="1:7" x14ac:dyDescent="0.25">
      <c r="A1193">
        <v>145672380</v>
      </c>
      <c r="B1193">
        <v>30234</v>
      </c>
      <c r="C1193" s="2">
        <v>100145672380</v>
      </c>
      <c r="D1193">
        <v>2</v>
      </c>
      <c r="E1193" s="1" t="s">
        <v>32</v>
      </c>
      <c r="F1193" s="17">
        <v>0</v>
      </c>
      <c r="G1193" s="17">
        <v>0.31</v>
      </c>
    </row>
    <row r="1194" spans="1:7" x14ac:dyDescent="0.25">
      <c r="A1194">
        <v>145672426</v>
      </c>
      <c r="B1194">
        <v>30234</v>
      </c>
      <c r="C1194" s="2">
        <v>100145672426</v>
      </c>
      <c r="D1194">
        <v>2</v>
      </c>
      <c r="E1194" s="1" t="s">
        <v>32</v>
      </c>
      <c r="F1194" s="17">
        <v>0</v>
      </c>
      <c r="G1194" s="17">
        <v>0</v>
      </c>
    </row>
    <row r="1195" spans="1:7" x14ac:dyDescent="0.25">
      <c r="A1195">
        <v>145677660</v>
      </c>
      <c r="B1195">
        <v>30234</v>
      </c>
      <c r="C1195" s="2">
        <v>100145677660</v>
      </c>
      <c r="D1195">
        <v>2</v>
      </c>
      <c r="E1195" s="1" t="s">
        <v>29</v>
      </c>
      <c r="F1195" s="17">
        <v>0</v>
      </c>
      <c r="G1195" s="17">
        <v>0.46</v>
      </c>
    </row>
    <row r="1196" spans="1:7" x14ac:dyDescent="0.25">
      <c r="A1196">
        <v>145678216</v>
      </c>
      <c r="B1196">
        <v>30234</v>
      </c>
      <c r="C1196" s="2">
        <v>100145678216</v>
      </c>
      <c r="D1196">
        <v>2</v>
      </c>
      <c r="E1196" s="1" t="s">
        <v>217</v>
      </c>
      <c r="F1196" s="17">
        <v>0</v>
      </c>
      <c r="G1196" s="17">
        <v>0</v>
      </c>
    </row>
    <row r="1197" spans="1:7" x14ac:dyDescent="0.25">
      <c r="A1197">
        <v>145680427</v>
      </c>
      <c r="B1197">
        <v>30234</v>
      </c>
      <c r="C1197" s="2">
        <v>100145680427</v>
      </c>
      <c r="D1197">
        <v>2</v>
      </c>
      <c r="E1197" s="1" t="s">
        <v>29</v>
      </c>
      <c r="F1197" s="17">
        <v>0</v>
      </c>
      <c r="G1197" s="17">
        <v>0.46</v>
      </c>
    </row>
    <row r="1198" spans="1:7" x14ac:dyDescent="0.25">
      <c r="A1198">
        <v>145702337</v>
      </c>
      <c r="B1198">
        <v>30234</v>
      </c>
      <c r="C1198" s="2">
        <v>100145702337</v>
      </c>
      <c r="D1198">
        <v>2</v>
      </c>
      <c r="E1198" s="1" t="s">
        <v>192</v>
      </c>
      <c r="F1198" s="17">
        <v>0</v>
      </c>
      <c r="G1198" s="17">
        <v>0</v>
      </c>
    </row>
    <row r="1199" spans="1:7" x14ac:dyDescent="0.25">
      <c r="A1199">
        <v>145710289</v>
      </c>
      <c r="B1199">
        <v>30234</v>
      </c>
      <c r="C1199" s="2">
        <v>100145710289</v>
      </c>
      <c r="D1199">
        <v>2</v>
      </c>
      <c r="E1199" s="1" t="s">
        <v>188</v>
      </c>
      <c r="F1199" s="17">
        <v>0</v>
      </c>
      <c r="G1199" s="17">
        <v>0.46</v>
      </c>
    </row>
    <row r="1200" spans="1:7" x14ac:dyDescent="0.25">
      <c r="A1200">
        <v>145714252</v>
      </c>
      <c r="B1200">
        <v>30234</v>
      </c>
      <c r="C1200" s="2">
        <v>100145714252</v>
      </c>
      <c r="D1200">
        <v>2</v>
      </c>
      <c r="E1200" s="1" t="s">
        <v>192</v>
      </c>
      <c r="F1200" s="17">
        <v>0</v>
      </c>
      <c r="G1200" s="17">
        <v>3.83</v>
      </c>
    </row>
    <row r="1201" spans="1:7" x14ac:dyDescent="0.25">
      <c r="A1201">
        <v>145714499</v>
      </c>
      <c r="B1201">
        <v>30234</v>
      </c>
      <c r="C1201" s="2">
        <v>100145714499</v>
      </c>
      <c r="D1201">
        <v>2</v>
      </c>
      <c r="E1201" s="1" t="s">
        <v>186</v>
      </c>
      <c r="F1201" s="17">
        <v>-45</v>
      </c>
      <c r="G1201" s="17">
        <v>0</v>
      </c>
    </row>
    <row r="1202" spans="1:7" x14ac:dyDescent="0.25">
      <c r="A1202">
        <v>145722834</v>
      </c>
      <c r="B1202">
        <v>30234</v>
      </c>
      <c r="C1202" s="2">
        <v>100145722834</v>
      </c>
      <c r="D1202">
        <v>2</v>
      </c>
      <c r="E1202" s="1" t="s">
        <v>192</v>
      </c>
      <c r="F1202" s="17">
        <v>0</v>
      </c>
      <c r="G1202" s="17">
        <v>0.17</v>
      </c>
    </row>
    <row r="1203" spans="1:7" x14ac:dyDescent="0.25">
      <c r="A1203">
        <v>145726815</v>
      </c>
      <c r="B1203">
        <v>30234</v>
      </c>
      <c r="C1203" s="2">
        <v>100145726815</v>
      </c>
      <c r="D1203">
        <v>2</v>
      </c>
      <c r="E1203" s="1" t="s">
        <v>203</v>
      </c>
      <c r="F1203" s="17">
        <v>0</v>
      </c>
      <c r="G1203" s="17">
        <v>0</v>
      </c>
    </row>
    <row r="1204" spans="1:7" x14ac:dyDescent="0.25">
      <c r="A1204">
        <v>145739186</v>
      </c>
      <c r="B1204">
        <v>30234</v>
      </c>
      <c r="C1204" s="2">
        <v>100145739186</v>
      </c>
      <c r="D1204">
        <v>2</v>
      </c>
      <c r="E1204" s="1" t="s">
        <v>32</v>
      </c>
      <c r="F1204" s="17">
        <v>0</v>
      </c>
      <c r="G1204" s="17">
        <v>0</v>
      </c>
    </row>
    <row r="1205" spans="1:7" x14ac:dyDescent="0.25">
      <c r="A1205">
        <v>145741708</v>
      </c>
      <c r="B1205">
        <v>30234</v>
      </c>
      <c r="C1205" s="2">
        <v>100145741708</v>
      </c>
      <c r="D1205">
        <v>2</v>
      </c>
      <c r="E1205" s="1" t="s">
        <v>32</v>
      </c>
      <c r="F1205" s="17">
        <v>0</v>
      </c>
      <c r="G1205" s="17">
        <v>0</v>
      </c>
    </row>
    <row r="1206" spans="1:7" x14ac:dyDescent="0.25">
      <c r="A1206">
        <v>145744436</v>
      </c>
      <c r="B1206">
        <v>30234</v>
      </c>
      <c r="C1206" s="2">
        <v>100145744436</v>
      </c>
      <c r="D1206">
        <v>2</v>
      </c>
      <c r="E1206" s="1" t="s">
        <v>192</v>
      </c>
      <c r="F1206" s="17">
        <v>0</v>
      </c>
      <c r="G1206" s="17">
        <v>0</v>
      </c>
    </row>
    <row r="1207" spans="1:7" x14ac:dyDescent="0.25">
      <c r="A1207">
        <v>145745200</v>
      </c>
      <c r="B1207">
        <v>30234</v>
      </c>
      <c r="C1207" s="2">
        <v>100145745200</v>
      </c>
      <c r="D1207">
        <v>2</v>
      </c>
      <c r="E1207" s="1" t="s">
        <v>192</v>
      </c>
      <c r="F1207" s="17">
        <v>0</v>
      </c>
      <c r="G1207" s="17">
        <v>0.38</v>
      </c>
    </row>
    <row r="1208" spans="1:7" x14ac:dyDescent="0.25">
      <c r="A1208">
        <v>145748218</v>
      </c>
      <c r="B1208">
        <v>30234</v>
      </c>
      <c r="C1208" s="2">
        <v>100145748218</v>
      </c>
      <c r="D1208">
        <v>1</v>
      </c>
      <c r="E1208" s="1" t="s">
        <v>35</v>
      </c>
      <c r="F1208" s="17">
        <v>0</v>
      </c>
      <c r="G1208" s="17">
        <v>0</v>
      </c>
    </row>
    <row r="1209" spans="1:7" x14ac:dyDescent="0.25">
      <c r="A1209">
        <v>145748259</v>
      </c>
      <c r="B1209">
        <v>30234</v>
      </c>
      <c r="C1209" s="2">
        <v>100145748259</v>
      </c>
      <c r="D1209">
        <v>2</v>
      </c>
      <c r="E1209" s="1" t="s">
        <v>201</v>
      </c>
      <c r="F1209" s="17">
        <v>0</v>
      </c>
      <c r="G1209" s="17">
        <v>0</v>
      </c>
    </row>
    <row r="1210" spans="1:7" x14ac:dyDescent="0.25">
      <c r="A1210">
        <v>145749476</v>
      </c>
      <c r="B1210">
        <v>30234</v>
      </c>
      <c r="C1210" s="2">
        <v>100145749476</v>
      </c>
      <c r="D1210">
        <v>2</v>
      </c>
      <c r="E1210" s="1" t="s">
        <v>32</v>
      </c>
      <c r="F1210" s="17">
        <v>0</v>
      </c>
      <c r="G1210" s="17">
        <v>0</v>
      </c>
    </row>
    <row r="1211" spans="1:7" x14ac:dyDescent="0.25">
      <c r="A1211">
        <v>145755713</v>
      </c>
      <c r="B1211">
        <v>30234</v>
      </c>
      <c r="C1211" s="2">
        <v>100145755713</v>
      </c>
      <c r="D1211">
        <v>2</v>
      </c>
      <c r="E1211" s="1" t="s">
        <v>192</v>
      </c>
      <c r="F1211" s="17">
        <v>0</v>
      </c>
      <c r="G1211" s="17">
        <v>0</v>
      </c>
    </row>
    <row r="1212" spans="1:7" x14ac:dyDescent="0.25">
      <c r="A1212">
        <v>145756304</v>
      </c>
      <c r="B1212">
        <v>30234</v>
      </c>
      <c r="C1212" s="2">
        <v>100145756304</v>
      </c>
      <c r="D1212">
        <v>2</v>
      </c>
      <c r="E1212" s="1" t="s">
        <v>192</v>
      </c>
      <c r="F1212" s="17">
        <v>0</v>
      </c>
      <c r="G1212" s="17">
        <v>0</v>
      </c>
    </row>
    <row r="1213" spans="1:7" x14ac:dyDescent="0.25">
      <c r="A1213">
        <v>145770033</v>
      </c>
      <c r="B1213">
        <v>30234</v>
      </c>
      <c r="C1213" s="2">
        <v>100145770033</v>
      </c>
      <c r="D1213">
        <v>2</v>
      </c>
      <c r="E1213" s="1" t="s">
        <v>201</v>
      </c>
      <c r="F1213" s="17">
        <v>0</v>
      </c>
      <c r="G1213" s="17">
        <v>0</v>
      </c>
    </row>
    <row r="1214" spans="1:7" x14ac:dyDescent="0.25">
      <c r="A1214">
        <v>145823075</v>
      </c>
      <c r="B1214">
        <v>30234</v>
      </c>
      <c r="C1214" s="2">
        <v>100145823075</v>
      </c>
      <c r="D1214">
        <v>2</v>
      </c>
      <c r="E1214" s="1" t="s">
        <v>204</v>
      </c>
      <c r="F1214" s="17">
        <v>0</v>
      </c>
      <c r="G1214" s="17">
        <v>4.41</v>
      </c>
    </row>
    <row r="1215" spans="1:7" x14ac:dyDescent="0.25">
      <c r="A1215">
        <v>145823236</v>
      </c>
      <c r="B1215">
        <v>30234</v>
      </c>
      <c r="C1215" s="2">
        <v>100145823236</v>
      </c>
      <c r="D1215">
        <v>2</v>
      </c>
      <c r="E1215" s="1" t="s">
        <v>188</v>
      </c>
      <c r="F1215" s="17">
        <v>0</v>
      </c>
      <c r="G1215" s="17">
        <v>0</v>
      </c>
    </row>
    <row r="1216" spans="1:7" x14ac:dyDescent="0.25">
      <c r="A1216">
        <v>145830491</v>
      </c>
      <c r="B1216">
        <v>30234</v>
      </c>
      <c r="C1216" s="2">
        <v>100145830491</v>
      </c>
      <c r="D1216">
        <v>2</v>
      </c>
      <c r="E1216" s="1" t="s">
        <v>186</v>
      </c>
      <c r="F1216" s="17">
        <v>0</v>
      </c>
      <c r="G1216" s="17">
        <v>0</v>
      </c>
    </row>
    <row r="1217" spans="1:7" x14ac:dyDescent="0.25">
      <c r="A1217">
        <v>145831241</v>
      </c>
      <c r="B1217">
        <v>30234</v>
      </c>
      <c r="C1217" s="2">
        <v>100145831241</v>
      </c>
      <c r="D1217">
        <v>2</v>
      </c>
      <c r="E1217" s="1" t="s">
        <v>32</v>
      </c>
      <c r="F1217" s="17">
        <v>0</v>
      </c>
      <c r="G1217" s="17">
        <v>0</v>
      </c>
    </row>
    <row r="1218" spans="1:7" x14ac:dyDescent="0.25">
      <c r="A1218">
        <v>145836282</v>
      </c>
      <c r="B1218">
        <v>30234</v>
      </c>
      <c r="C1218" s="2">
        <v>100145836282</v>
      </c>
      <c r="D1218">
        <v>2</v>
      </c>
      <c r="E1218" s="1" t="s">
        <v>188</v>
      </c>
      <c r="F1218" s="17">
        <v>0</v>
      </c>
      <c r="G1218" s="17">
        <v>0.46</v>
      </c>
    </row>
    <row r="1219" spans="1:7" x14ac:dyDescent="0.25">
      <c r="A1219">
        <v>145840479</v>
      </c>
      <c r="B1219">
        <v>30234</v>
      </c>
      <c r="C1219" s="2">
        <v>100145840479</v>
      </c>
      <c r="D1219">
        <v>2</v>
      </c>
      <c r="E1219" s="1" t="s">
        <v>32</v>
      </c>
      <c r="F1219" s="17">
        <v>0</v>
      </c>
      <c r="G1219" s="17">
        <v>0</v>
      </c>
    </row>
    <row r="1220" spans="1:7" x14ac:dyDescent="0.25">
      <c r="A1220">
        <v>145840683</v>
      </c>
      <c r="B1220">
        <v>30234</v>
      </c>
      <c r="C1220" s="2">
        <v>100145840683</v>
      </c>
      <c r="D1220">
        <v>2</v>
      </c>
      <c r="E1220" s="1" t="s">
        <v>32</v>
      </c>
      <c r="F1220" s="17">
        <v>0</v>
      </c>
      <c r="G1220" s="17">
        <v>0.11</v>
      </c>
    </row>
    <row r="1221" spans="1:7" x14ac:dyDescent="0.25">
      <c r="A1221">
        <v>145850871</v>
      </c>
      <c r="B1221">
        <v>30234</v>
      </c>
      <c r="C1221" s="2">
        <v>100145850871</v>
      </c>
      <c r="D1221">
        <v>2</v>
      </c>
      <c r="E1221" s="1" t="s">
        <v>203</v>
      </c>
      <c r="F1221" s="17">
        <v>0</v>
      </c>
      <c r="G1221" s="17">
        <v>0</v>
      </c>
    </row>
    <row r="1222" spans="1:7" x14ac:dyDescent="0.25">
      <c r="A1222">
        <v>145854003</v>
      </c>
      <c r="B1222">
        <v>30234</v>
      </c>
      <c r="C1222" s="2">
        <v>100145854003</v>
      </c>
      <c r="D1222">
        <v>2</v>
      </c>
      <c r="E1222" s="1" t="s">
        <v>32</v>
      </c>
      <c r="F1222" s="17">
        <v>0</v>
      </c>
      <c r="G1222" s="17">
        <v>0</v>
      </c>
    </row>
    <row r="1223" spans="1:7" x14ac:dyDescent="0.25">
      <c r="A1223">
        <v>145854020</v>
      </c>
      <c r="B1223">
        <v>30234</v>
      </c>
      <c r="C1223" s="2">
        <v>100145854020</v>
      </c>
      <c r="D1223">
        <v>2</v>
      </c>
      <c r="E1223" s="1" t="s">
        <v>32</v>
      </c>
      <c r="F1223" s="17">
        <v>0</v>
      </c>
      <c r="G1223" s="17">
        <v>0</v>
      </c>
    </row>
    <row r="1224" spans="1:7" x14ac:dyDescent="0.25">
      <c r="A1224">
        <v>145854028</v>
      </c>
      <c r="B1224">
        <v>30234</v>
      </c>
      <c r="C1224" s="2">
        <v>100145854028</v>
      </c>
      <c r="D1224">
        <v>2</v>
      </c>
      <c r="E1224" s="1" t="s">
        <v>32</v>
      </c>
      <c r="F1224" s="17">
        <v>0</v>
      </c>
      <c r="G1224" s="17">
        <v>0</v>
      </c>
    </row>
    <row r="1225" spans="1:7" x14ac:dyDescent="0.25">
      <c r="A1225">
        <v>145854033</v>
      </c>
      <c r="B1225">
        <v>30234</v>
      </c>
      <c r="C1225" s="2">
        <v>100145854033</v>
      </c>
      <c r="D1225">
        <v>2</v>
      </c>
      <c r="E1225" s="1" t="s">
        <v>186</v>
      </c>
      <c r="F1225" s="17">
        <v>0</v>
      </c>
      <c r="G1225" s="17">
        <v>0</v>
      </c>
    </row>
    <row r="1226" spans="1:7" x14ac:dyDescent="0.25">
      <c r="A1226">
        <v>145854042</v>
      </c>
      <c r="B1226">
        <v>30234</v>
      </c>
      <c r="C1226" s="2">
        <v>100145854042</v>
      </c>
      <c r="D1226">
        <v>2</v>
      </c>
      <c r="E1226" s="1" t="s">
        <v>32</v>
      </c>
      <c r="F1226" s="17">
        <v>0</v>
      </c>
      <c r="G1226" s="17">
        <v>0</v>
      </c>
    </row>
    <row r="1227" spans="1:7" x14ac:dyDescent="0.25">
      <c r="A1227">
        <v>145854049</v>
      </c>
      <c r="B1227">
        <v>30234</v>
      </c>
      <c r="C1227" s="2">
        <v>100145854049</v>
      </c>
      <c r="D1227">
        <v>2</v>
      </c>
      <c r="E1227" s="1" t="s">
        <v>32</v>
      </c>
      <c r="F1227" s="17">
        <v>0</v>
      </c>
      <c r="G1227" s="17">
        <v>0</v>
      </c>
    </row>
    <row r="1228" spans="1:7" x14ac:dyDescent="0.25">
      <c r="A1228">
        <v>145854060</v>
      </c>
      <c r="B1228">
        <v>30234</v>
      </c>
      <c r="C1228" s="2">
        <v>100145854060</v>
      </c>
      <c r="D1228">
        <v>2</v>
      </c>
      <c r="E1228" s="1" t="s">
        <v>32</v>
      </c>
      <c r="F1228" s="17">
        <v>0</v>
      </c>
      <c r="G1228" s="17">
        <v>0</v>
      </c>
    </row>
    <row r="1229" spans="1:7" x14ac:dyDescent="0.25">
      <c r="A1229">
        <v>145854074</v>
      </c>
      <c r="B1229">
        <v>30234</v>
      </c>
      <c r="C1229" s="2">
        <v>100145854074</v>
      </c>
      <c r="D1229">
        <v>2</v>
      </c>
      <c r="E1229" s="1" t="s">
        <v>32</v>
      </c>
      <c r="F1229" s="17">
        <v>0</v>
      </c>
      <c r="G1229" s="17">
        <v>0</v>
      </c>
    </row>
    <row r="1230" spans="1:7" x14ac:dyDescent="0.25">
      <c r="A1230">
        <v>145854083</v>
      </c>
      <c r="B1230">
        <v>30234</v>
      </c>
      <c r="C1230" s="2">
        <v>100145854083</v>
      </c>
      <c r="D1230">
        <v>2</v>
      </c>
      <c r="E1230" s="1" t="s">
        <v>32</v>
      </c>
      <c r="F1230" s="17">
        <v>0</v>
      </c>
      <c r="G1230" s="17">
        <v>0</v>
      </c>
    </row>
    <row r="1231" spans="1:7" x14ac:dyDescent="0.25">
      <c r="A1231">
        <v>145854088</v>
      </c>
      <c r="B1231">
        <v>30234</v>
      </c>
      <c r="C1231" s="2">
        <v>100145854088</v>
      </c>
      <c r="D1231">
        <v>2</v>
      </c>
      <c r="E1231" s="1" t="s">
        <v>32</v>
      </c>
      <c r="F1231" s="17">
        <v>0</v>
      </c>
      <c r="G1231" s="17">
        <v>0</v>
      </c>
    </row>
    <row r="1232" spans="1:7" x14ac:dyDescent="0.25">
      <c r="A1232">
        <v>145854090</v>
      </c>
      <c r="B1232">
        <v>30234</v>
      </c>
      <c r="C1232" s="2">
        <v>100145854090</v>
      </c>
      <c r="D1232">
        <v>2</v>
      </c>
      <c r="E1232" s="1" t="s">
        <v>32</v>
      </c>
      <c r="F1232" s="17">
        <v>0</v>
      </c>
      <c r="G1232" s="17">
        <v>0</v>
      </c>
    </row>
    <row r="1233" spans="1:7" x14ac:dyDescent="0.25">
      <c r="A1233">
        <v>145854095</v>
      </c>
      <c r="B1233">
        <v>30234</v>
      </c>
      <c r="C1233" s="2">
        <v>100145854095</v>
      </c>
      <c r="D1233">
        <v>2</v>
      </c>
      <c r="E1233" s="1" t="s">
        <v>32</v>
      </c>
      <c r="F1233" s="17">
        <v>0</v>
      </c>
      <c r="G1233" s="17">
        <v>0</v>
      </c>
    </row>
    <row r="1234" spans="1:7" x14ac:dyDescent="0.25">
      <c r="A1234">
        <v>145854104</v>
      </c>
      <c r="B1234">
        <v>30234</v>
      </c>
      <c r="C1234" s="2">
        <v>100145854104</v>
      </c>
      <c r="D1234">
        <v>2</v>
      </c>
      <c r="E1234" s="1" t="s">
        <v>32</v>
      </c>
      <c r="F1234" s="17">
        <v>0</v>
      </c>
      <c r="G1234" s="17">
        <v>0</v>
      </c>
    </row>
    <row r="1235" spans="1:7" x14ac:dyDescent="0.25">
      <c r="A1235">
        <v>145854109</v>
      </c>
      <c r="B1235">
        <v>30234</v>
      </c>
      <c r="C1235" s="2">
        <v>100145854109</v>
      </c>
      <c r="D1235">
        <v>2</v>
      </c>
      <c r="E1235" s="1" t="s">
        <v>32</v>
      </c>
      <c r="F1235" s="17">
        <v>0</v>
      </c>
      <c r="G1235" s="17">
        <v>0</v>
      </c>
    </row>
    <row r="1236" spans="1:7" x14ac:dyDescent="0.25">
      <c r="A1236">
        <v>145854122</v>
      </c>
      <c r="B1236">
        <v>30234</v>
      </c>
      <c r="C1236" s="2">
        <v>100145854122</v>
      </c>
      <c r="D1236">
        <v>2</v>
      </c>
      <c r="E1236" s="1" t="s">
        <v>32</v>
      </c>
      <c r="F1236" s="17">
        <v>0</v>
      </c>
      <c r="G1236" s="17">
        <v>0</v>
      </c>
    </row>
    <row r="1237" spans="1:7" x14ac:dyDescent="0.25">
      <c r="A1237">
        <v>145854137</v>
      </c>
      <c r="B1237">
        <v>30234</v>
      </c>
      <c r="C1237" s="2">
        <v>100145854137</v>
      </c>
      <c r="D1237">
        <v>2</v>
      </c>
      <c r="E1237" s="1" t="s">
        <v>32</v>
      </c>
      <c r="F1237" s="17">
        <v>0</v>
      </c>
      <c r="G1237" s="17">
        <v>0</v>
      </c>
    </row>
    <row r="1238" spans="1:7" x14ac:dyDescent="0.25">
      <c r="A1238">
        <v>145854139</v>
      </c>
      <c r="B1238">
        <v>30234</v>
      </c>
      <c r="C1238" s="2">
        <v>100145854139</v>
      </c>
      <c r="D1238">
        <v>2</v>
      </c>
      <c r="E1238" s="1" t="s">
        <v>32</v>
      </c>
      <c r="F1238" s="17">
        <v>0</v>
      </c>
      <c r="G1238" s="17">
        <v>0</v>
      </c>
    </row>
    <row r="1239" spans="1:7" x14ac:dyDescent="0.25">
      <c r="A1239">
        <v>145854144</v>
      </c>
      <c r="B1239">
        <v>30234</v>
      </c>
      <c r="C1239" s="2">
        <v>100145854144</v>
      </c>
      <c r="D1239">
        <v>2</v>
      </c>
      <c r="E1239" s="1" t="s">
        <v>186</v>
      </c>
      <c r="F1239" s="17">
        <v>0</v>
      </c>
      <c r="G1239" s="17">
        <v>0</v>
      </c>
    </row>
    <row r="1240" spans="1:7" x14ac:dyDescent="0.25">
      <c r="A1240">
        <v>145854149</v>
      </c>
      <c r="B1240">
        <v>30234</v>
      </c>
      <c r="C1240" s="2">
        <v>100145854149</v>
      </c>
      <c r="D1240">
        <v>2</v>
      </c>
      <c r="E1240" s="1" t="s">
        <v>32</v>
      </c>
      <c r="F1240" s="17">
        <v>0</v>
      </c>
      <c r="G1240" s="17">
        <v>0</v>
      </c>
    </row>
    <row r="1241" spans="1:7" x14ac:dyDescent="0.25">
      <c r="A1241">
        <v>145854160</v>
      </c>
      <c r="B1241">
        <v>30234</v>
      </c>
      <c r="C1241" s="2">
        <v>100145854160</v>
      </c>
      <c r="D1241">
        <v>2</v>
      </c>
      <c r="E1241" s="1" t="s">
        <v>32</v>
      </c>
      <c r="F1241" s="17">
        <v>0</v>
      </c>
      <c r="G1241" s="17">
        <v>0</v>
      </c>
    </row>
    <row r="1242" spans="1:7" x14ac:dyDescent="0.25">
      <c r="A1242">
        <v>145854166</v>
      </c>
      <c r="B1242">
        <v>30234</v>
      </c>
      <c r="C1242" s="2">
        <v>100145854166</v>
      </c>
      <c r="D1242">
        <v>2</v>
      </c>
      <c r="E1242" s="1" t="s">
        <v>32</v>
      </c>
      <c r="F1242" s="17">
        <v>0</v>
      </c>
      <c r="G1242" s="17">
        <v>0</v>
      </c>
    </row>
    <row r="1243" spans="1:7" x14ac:dyDescent="0.25">
      <c r="A1243">
        <v>145854173</v>
      </c>
      <c r="B1243">
        <v>30234</v>
      </c>
      <c r="C1243" s="2">
        <v>100145854173</v>
      </c>
      <c r="D1243">
        <v>2</v>
      </c>
      <c r="E1243" s="1" t="s">
        <v>32</v>
      </c>
      <c r="F1243" s="17">
        <v>0</v>
      </c>
      <c r="G1243" s="17">
        <v>0</v>
      </c>
    </row>
    <row r="1244" spans="1:7" x14ac:dyDescent="0.25">
      <c r="A1244">
        <v>145854179</v>
      </c>
      <c r="B1244">
        <v>30234</v>
      </c>
      <c r="C1244" s="2">
        <v>100145854179</v>
      </c>
      <c r="D1244">
        <v>2</v>
      </c>
      <c r="E1244" s="1" t="s">
        <v>32</v>
      </c>
      <c r="F1244" s="17">
        <v>0</v>
      </c>
      <c r="G1244" s="17">
        <v>0</v>
      </c>
    </row>
    <row r="1245" spans="1:7" x14ac:dyDescent="0.25">
      <c r="A1245">
        <v>145854191</v>
      </c>
      <c r="B1245">
        <v>30234</v>
      </c>
      <c r="C1245" s="2">
        <v>100145854191</v>
      </c>
      <c r="D1245">
        <v>2</v>
      </c>
      <c r="E1245" s="1" t="s">
        <v>32</v>
      </c>
      <c r="F1245" s="17">
        <v>0</v>
      </c>
      <c r="G1245" s="17">
        <v>0</v>
      </c>
    </row>
    <row r="1246" spans="1:7" x14ac:dyDescent="0.25">
      <c r="A1246">
        <v>145854195</v>
      </c>
      <c r="B1246">
        <v>30234</v>
      </c>
      <c r="C1246" s="2">
        <v>100145854195</v>
      </c>
      <c r="D1246">
        <v>2</v>
      </c>
      <c r="E1246" s="1" t="s">
        <v>32</v>
      </c>
      <c r="F1246" s="17">
        <v>0</v>
      </c>
      <c r="G1246" s="17">
        <v>0</v>
      </c>
    </row>
    <row r="1247" spans="1:7" x14ac:dyDescent="0.25">
      <c r="A1247">
        <v>145854197</v>
      </c>
      <c r="B1247">
        <v>30234</v>
      </c>
      <c r="C1247" s="2">
        <v>100145854197</v>
      </c>
      <c r="D1247">
        <v>2</v>
      </c>
      <c r="E1247" s="1" t="s">
        <v>32</v>
      </c>
      <c r="F1247" s="17">
        <v>0</v>
      </c>
      <c r="G1247" s="17">
        <v>0</v>
      </c>
    </row>
    <row r="1248" spans="1:7" x14ac:dyDescent="0.25">
      <c r="A1248">
        <v>145854200</v>
      </c>
      <c r="B1248">
        <v>30234</v>
      </c>
      <c r="C1248" s="2">
        <v>100145854200</v>
      </c>
      <c r="D1248">
        <v>2</v>
      </c>
      <c r="E1248" s="1" t="s">
        <v>32</v>
      </c>
      <c r="F1248" s="17">
        <v>0</v>
      </c>
      <c r="G1248" s="17">
        <v>0</v>
      </c>
    </row>
    <row r="1249" spans="1:7" x14ac:dyDescent="0.25">
      <c r="A1249">
        <v>145854203</v>
      </c>
      <c r="B1249">
        <v>30234</v>
      </c>
      <c r="C1249" s="2">
        <v>100145854203</v>
      </c>
      <c r="D1249">
        <v>2</v>
      </c>
      <c r="E1249" s="1" t="s">
        <v>32</v>
      </c>
      <c r="F1249" s="17">
        <v>0</v>
      </c>
      <c r="G1249" s="17">
        <v>0</v>
      </c>
    </row>
    <row r="1250" spans="1:7" x14ac:dyDescent="0.25">
      <c r="A1250">
        <v>145854210</v>
      </c>
      <c r="B1250">
        <v>30234</v>
      </c>
      <c r="C1250" s="2">
        <v>100145854210</v>
      </c>
      <c r="D1250">
        <v>2</v>
      </c>
      <c r="E1250" s="1" t="s">
        <v>32</v>
      </c>
      <c r="F1250" s="17">
        <v>0</v>
      </c>
      <c r="G1250" s="17">
        <v>0</v>
      </c>
    </row>
    <row r="1251" spans="1:7" x14ac:dyDescent="0.25">
      <c r="A1251">
        <v>145854228</v>
      </c>
      <c r="B1251">
        <v>30234</v>
      </c>
      <c r="C1251" s="2">
        <v>100145854228</v>
      </c>
      <c r="D1251">
        <v>2</v>
      </c>
      <c r="E1251" s="1" t="s">
        <v>32</v>
      </c>
      <c r="F1251" s="17">
        <v>0</v>
      </c>
      <c r="G1251" s="17">
        <v>0</v>
      </c>
    </row>
    <row r="1252" spans="1:7" x14ac:dyDescent="0.25">
      <c r="A1252">
        <v>145854233</v>
      </c>
      <c r="B1252">
        <v>30234</v>
      </c>
      <c r="C1252" s="2">
        <v>100145854233</v>
      </c>
      <c r="D1252">
        <v>2</v>
      </c>
      <c r="E1252" s="1" t="s">
        <v>186</v>
      </c>
      <c r="F1252" s="17">
        <v>0</v>
      </c>
      <c r="G1252" s="17">
        <v>0</v>
      </c>
    </row>
    <row r="1253" spans="1:7" x14ac:dyDescent="0.25">
      <c r="A1253">
        <v>145854235</v>
      </c>
      <c r="B1253">
        <v>30234</v>
      </c>
      <c r="C1253" s="2">
        <v>100145854235</v>
      </c>
      <c r="D1253">
        <v>2</v>
      </c>
      <c r="E1253" s="1" t="s">
        <v>32</v>
      </c>
      <c r="F1253" s="17">
        <v>0</v>
      </c>
      <c r="G1253" s="17">
        <v>0</v>
      </c>
    </row>
    <row r="1254" spans="1:7" x14ac:dyDescent="0.25">
      <c r="A1254">
        <v>145854242</v>
      </c>
      <c r="B1254">
        <v>30234</v>
      </c>
      <c r="C1254" s="2">
        <v>100145854242</v>
      </c>
      <c r="D1254">
        <v>2</v>
      </c>
      <c r="E1254" s="1" t="s">
        <v>32</v>
      </c>
      <c r="F1254" s="17">
        <v>0</v>
      </c>
      <c r="G1254" s="17">
        <v>0</v>
      </c>
    </row>
    <row r="1255" spans="1:7" x14ac:dyDescent="0.25">
      <c r="A1255">
        <v>145854248</v>
      </c>
      <c r="B1255">
        <v>30234</v>
      </c>
      <c r="C1255" s="2">
        <v>100145854248</v>
      </c>
      <c r="D1255">
        <v>2</v>
      </c>
      <c r="E1255" s="1" t="s">
        <v>32</v>
      </c>
      <c r="F1255" s="17">
        <v>0</v>
      </c>
      <c r="G1255" s="17">
        <v>0</v>
      </c>
    </row>
    <row r="1256" spans="1:7" x14ac:dyDescent="0.25">
      <c r="A1256">
        <v>145854262</v>
      </c>
      <c r="B1256">
        <v>30234</v>
      </c>
      <c r="C1256" s="2">
        <v>100145854262</v>
      </c>
      <c r="D1256">
        <v>2</v>
      </c>
      <c r="E1256" s="1" t="s">
        <v>32</v>
      </c>
      <c r="F1256" s="17">
        <v>0</v>
      </c>
      <c r="G1256" s="17">
        <v>0</v>
      </c>
    </row>
    <row r="1257" spans="1:7" x14ac:dyDescent="0.25">
      <c r="A1257">
        <v>145854265</v>
      </c>
      <c r="B1257">
        <v>30234</v>
      </c>
      <c r="C1257" s="2">
        <v>100145854265</v>
      </c>
      <c r="D1257">
        <v>2</v>
      </c>
      <c r="E1257" s="1" t="s">
        <v>32</v>
      </c>
      <c r="F1257" s="17">
        <v>0</v>
      </c>
      <c r="G1257" s="17">
        <v>0</v>
      </c>
    </row>
    <row r="1258" spans="1:7" x14ac:dyDescent="0.25">
      <c r="A1258">
        <v>145854272</v>
      </c>
      <c r="B1258">
        <v>30234</v>
      </c>
      <c r="C1258" s="2">
        <v>100145854272</v>
      </c>
      <c r="D1258">
        <v>2</v>
      </c>
      <c r="E1258" s="1" t="s">
        <v>32</v>
      </c>
      <c r="F1258" s="17">
        <v>0</v>
      </c>
      <c r="G1258" s="17">
        <v>0</v>
      </c>
    </row>
    <row r="1259" spans="1:7" x14ac:dyDescent="0.25">
      <c r="A1259">
        <v>145854280</v>
      </c>
      <c r="B1259">
        <v>30234</v>
      </c>
      <c r="C1259" s="2">
        <v>100145854280</v>
      </c>
      <c r="D1259">
        <v>2</v>
      </c>
      <c r="E1259" s="1" t="s">
        <v>32</v>
      </c>
      <c r="F1259" s="17">
        <v>0</v>
      </c>
      <c r="G1259" s="17">
        <v>0</v>
      </c>
    </row>
    <row r="1260" spans="1:7" x14ac:dyDescent="0.25">
      <c r="A1260">
        <v>145854283</v>
      </c>
      <c r="B1260">
        <v>30234</v>
      </c>
      <c r="C1260" s="2">
        <v>100145854283</v>
      </c>
      <c r="D1260">
        <v>2</v>
      </c>
      <c r="E1260" s="1" t="s">
        <v>32</v>
      </c>
      <c r="F1260" s="17">
        <v>0</v>
      </c>
      <c r="G1260" s="17">
        <v>0</v>
      </c>
    </row>
    <row r="1261" spans="1:7" x14ac:dyDescent="0.25">
      <c r="A1261">
        <v>145854288</v>
      </c>
      <c r="B1261">
        <v>30234</v>
      </c>
      <c r="C1261" s="2">
        <v>100145854288</v>
      </c>
      <c r="D1261">
        <v>2</v>
      </c>
      <c r="E1261" s="1" t="s">
        <v>32</v>
      </c>
      <c r="F1261" s="17">
        <v>0</v>
      </c>
      <c r="G1261" s="17">
        <v>0</v>
      </c>
    </row>
    <row r="1262" spans="1:7" x14ac:dyDescent="0.25">
      <c r="A1262">
        <v>145854292</v>
      </c>
      <c r="B1262">
        <v>30234</v>
      </c>
      <c r="C1262" s="2">
        <v>100145854292</v>
      </c>
      <c r="D1262">
        <v>2</v>
      </c>
      <c r="E1262" s="1" t="s">
        <v>32</v>
      </c>
      <c r="F1262" s="17">
        <v>0</v>
      </c>
      <c r="G1262" s="17">
        <v>0</v>
      </c>
    </row>
    <row r="1263" spans="1:7" x14ac:dyDescent="0.25">
      <c r="A1263">
        <v>145854309</v>
      </c>
      <c r="B1263">
        <v>30234</v>
      </c>
      <c r="C1263" s="2">
        <v>100145854309</v>
      </c>
      <c r="D1263">
        <v>2</v>
      </c>
      <c r="E1263" s="1" t="s">
        <v>32</v>
      </c>
      <c r="F1263" s="17">
        <v>0</v>
      </c>
      <c r="G1263" s="17">
        <v>0</v>
      </c>
    </row>
    <row r="1264" spans="1:7" x14ac:dyDescent="0.25">
      <c r="A1264">
        <v>145854315</v>
      </c>
      <c r="B1264">
        <v>30234</v>
      </c>
      <c r="C1264" s="2">
        <v>100145854315</v>
      </c>
      <c r="D1264">
        <v>2</v>
      </c>
      <c r="E1264" s="1" t="s">
        <v>32</v>
      </c>
      <c r="F1264" s="17">
        <v>0</v>
      </c>
      <c r="G1264" s="17">
        <v>0</v>
      </c>
    </row>
    <row r="1265" spans="1:7" x14ac:dyDescent="0.25">
      <c r="A1265">
        <v>145854322</v>
      </c>
      <c r="B1265">
        <v>30234</v>
      </c>
      <c r="C1265" s="2">
        <v>100145854322</v>
      </c>
      <c r="D1265">
        <v>2</v>
      </c>
      <c r="E1265" s="1" t="s">
        <v>32</v>
      </c>
      <c r="F1265" s="17">
        <v>0</v>
      </c>
      <c r="G1265" s="17">
        <v>0</v>
      </c>
    </row>
    <row r="1266" spans="1:7" x14ac:dyDescent="0.25">
      <c r="A1266">
        <v>145854332</v>
      </c>
      <c r="B1266">
        <v>30234</v>
      </c>
      <c r="C1266" s="2">
        <v>100145854332</v>
      </c>
      <c r="D1266">
        <v>2</v>
      </c>
      <c r="E1266" s="1" t="s">
        <v>32</v>
      </c>
      <c r="F1266" s="17">
        <v>0</v>
      </c>
      <c r="G1266" s="17">
        <v>0</v>
      </c>
    </row>
    <row r="1267" spans="1:7" x14ac:dyDescent="0.25">
      <c r="A1267">
        <v>145854335</v>
      </c>
      <c r="B1267">
        <v>30234</v>
      </c>
      <c r="C1267" s="2">
        <v>100145854335</v>
      </c>
      <c r="D1267">
        <v>2</v>
      </c>
      <c r="E1267" s="1" t="s">
        <v>32</v>
      </c>
      <c r="F1267" s="17">
        <v>0</v>
      </c>
      <c r="G1267" s="17">
        <v>0</v>
      </c>
    </row>
    <row r="1268" spans="1:7" x14ac:dyDescent="0.25">
      <c r="A1268">
        <v>145854348</v>
      </c>
      <c r="B1268">
        <v>30234</v>
      </c>
      <c r="C1268" s="2">
        <v>100145854348</v>
      </c>
      <c r="D1268">
        <v>2</v>
      </c>
      <c r="E1268" s="1" t="s">
        <v>32</v>
      </c>
      <c r="F1268" s="17">
        <v>0</v>
      </c>
      <c r="G1268" s="17">
        <v>0</v>
      </c>
    </row>
    <row r="1269" spans="1:7" x14ac:dyDescent="0.25">
      <c r="A1269">
        <v>145854355</v>
      </c>
      <c r="B1269">
        <v>30234</v>
      </c>
      <c r="C1269" s="2">
        <v>100145854355</v>
      </c>
      <c r="D1269">
        <v>2</v>
      </c>
      <c r="E1269" s="1" t="s">
        <v>32</v>
      </c>
      <c r="F1269" s="17">
        <v>0</v>
      </c>
      <c r="G1269" s="17">
        <v>0</v>
      </c>
    </row>
    <row r="1270" spans="1:7" x14ac:dyDescent="0.25">
      <c r="A1270">
        <v>145854359</v>
      </c>
      <c r="B1270">
        <v>30234</v>
      </c>
      <c r="C1270" s="2">
        <v>100145854359</v>
      </c>
      <c r="D1270">
        <v>2</v>
      </c>
      <c r="E1270" s="1" t="s">
        <v>32</v>
      </c>
      <c r="F1270" s="17">
        <v>0</v>
      </c>
      <c r="G1270" s="17">
        <v>0</v>
      </c>
    </row>
    <row r="1271" spans="1:7" x14ac:dyDescent="0.25">
      <c r="A1271">
        <v>145854363</v>
      </c>
      <c r="B1271">
        <v>30234</v>
      </c>
      <c r="C1271" s="2">
        <v>100145854363</v>
      </c>
      <c r="D1271">
        <v>2</v>
      </c>
      <c r="E1271" s="1" t="s">
        <v>32</v>
      </c>
      <c r="F1271" s="17">
        <v>0</v>
      </c>
      <c r="G1271" s="17">
        <v>0</v>
      </c>
    </row>
    <row r="1272" spans="1:7" x14ac:dyDescent="0.25">
      <c r="A1272">
        <v>145854371</v>
      </c>
      <c r="B1272">
        <v>30234</v>
      </c>
      <c r="C1272" s="2">
        <v>100145854371</v>
      </c>
      <c r="D1272">
        <v>2</v>
      </c>
      <c r="E1272" s="1" t="s">
        <v>32</v>
      </c>
      <c r="F1272" s="17">
        <v>0</v>
      </c>
      <c r="G1272" s="17">
        <v>0</v>
      </c>
    </row>
    <row r="1273" spans="1:7" x14ac:dyDescent="0.25">
      <c r="A1273">
        <v>145854377</v>
      </c>
      <c r="B1273">
        <v>30234</v>
      </c>
      <c r="C1273" s="2">
        <v>100145854377</v>
      </c>
      <c r="D1273">
        <v>2</v>
      </c>
      <c r="E1273" s="1" t="s">
        <v>32</v>
      </c>
      <c r="F1273" s="17">
        <v>0</v>
      </c>
      <c r="G1273" s="17">
        <v>0</v>
      </c>
    </row>
    <row r="1274" spans="1:7" x14ac:dyDescent="0.25">
      <c r="A1274">
        <v>145854400</v>
      </c>
      <c r="B1274">
        <v>30234</v>
      </c>
      <c r="C1274" s="2">
        <v>100145854400</v>
      </c>
      <c r="D1274">
        <v>2</v>
      </c>
      <c r="E1274" s="1" t="s">
        <v>32</v>
      </c>
      <c r="F1274" s="17">
        <v>0</v>
      </c>
      <c r="G1274" s="17">
        <v>0</v>
      </c>
    </row>
    <row r="1275" spans="1:7" x14ac:dyDescent="0.25">
      <c r="A1275">
        <v>145854403</v>
      </c>
      <c r="B1275">
        <v>30234</v>
      </c>
      <c r="C1275" s="2">
        <v>100145854403</v>
      </c>
      <c r="D1275">
        <v>2</v>
      </c>
      <c r="E1275" s="1" t="s">
        <v>32</v>
      </c>
      <c r="F1275" s="17">
        <v>0</v>
      </c>
      <c r="G1275" s="17">
        <v>0</v>
      </c>
    </row>
    <row r="1276" spans="1:7" x14ac:dyDescent="0.25">
      <c r="A1276">
        <v>145854409</v>
      </c>
      <c r="B1276">
        <v>30234</v>
      </c>
      <c r="C1276" s="2">
        <v>100145854409</v>
      </c>
      <c r="D1276">
        <v>2</v>
      </c>
      <c r="E1276" s="1" t="s">
        <v>32</v>
      </c>
      <c r="F1276" s="17">
        <v>0</v>
      </c>
      <c r="G1276" s="17">
        <v>0</v>
      </c>
    </row>
    <row r="1277" spans="1:7" x14ac:dyDescent="0.25">
      <c r="A1277">
        <v>145854423</v>
      </c>
      <c r="B1277">
        <v>30234</v>
      </c>
      <c r="C1277" s="2">
        <v>100145854423</v>
      </c>
      <c r="D1277">
        <v>2</v>
      </c>
      <c r="E1277" s="1" t="s">
        <v>32</v>
      </c>
      <c r="F1277" s="17">
        <v>0</v>
      </c>
      <c r="G1277" s="17">
        <v>0</v>
      </c>
    </row>
    <row r="1278" spans="1:7" x14ac:dyDescent="0.25">
      <c r="A1278">
        <v>145854430</v>
      </c>
      <c r="B1278">
        <v>30234</v>
      </c>
      <c r="C1278" s="2">
        <v>100145854430</v>
      </c>
      <c r="D1278">
        <v>2</v>
      </c>
      <c r="E1278" s="1" t="s">
        <v>32</v>
      </c>
      <c r="F1278" s="17">
        <v>0</v>
      </c>
      <c r="G1278" s="17">
        <v>0</v>
      </c>
    </row>
    <row r="1279" spans="1:7" x14ac:dyDescent="0.25">
      <c r="A1279">
        <v>145854439</v>
      </c>
      <c r="B1279">
        <v>30234</v>
      </c>
      <c r="C1279" s="2">
        <v>100145854439</v>
      </c>
      <c r="D1279">
        <v>2</v>
      </c>
      <c r="E1279" s="1" t="s">
        <v>32</v>
      </c>
      <c r="F1279" s="17">
        <v>0</v>
      </c>
      <c r="G1279" s="17">
        <v>0</v>
      </c>
    </row>
    <row r="1280" spans="1:7" x14ac:dyDescent="0.25">
      <c r="A1280">
        <v>145854452</v>
      </c>
      <c r="B1280">
        <v>30234</v>
      </c>
      <c r="C1280" s="2">
        <v>100145854452</v>
      </c>
      <c r="D1280">
        <v>2</v>
      </c>
      <c r="E1280" s="1" t="s">
        <v>32</v>
      </c>
      <c r="F1280" s="17">
        <v>0</v>
      </c>
      <c r="G1280" s="17">
        <v>0</v>
      </c>
    </row>
    <row r="1281" spans="1:7" x14ac:dyDescent="0.25">
      <c r="A1281">
        <v>145854460</v>
      </c>
      <c r="B1281">
        <v>30234</v>
      </c>
      <c r="C1281" s="2">
        <v>100145854460</v>
      </c>
      <c r="D1281">
        <v>2</v>
      </c>
      <c r="E1281" s="1" t="s">
        <v>32</v>
      </c>
      <c r="F1281" s="17">
        <v>0</v>
      </c>
      <c r="G1281" s="17">
        <v>0</v>
      </c>
    </row>
    <row r="1282" spans="1:7" x14ac:dyDescent="0.25">
      <c r="A1282">
        <v>145854468</v>
      </c>
      <c r="B1282">
        <v>30234</v>
      </c>
      <c r="C1282" s="2">
        <v>100145854468</v>
      </c>
      <c r="D1282">
        <v>2</v>
      </c>
      <c r="E1282" s="1" t="s">
        <v>32</v>
      </c>
      <c r="F1282" s="17">
        <v>0</v>
      </c>
      <c r="G1282" s="17">
        <v>0</v>
      </c>
    </row>
    <row r="1283" spans="1:7" x14ac:dyDescent="0.25">
      <c r="A1283">
        <v>145854476</v>
      </c>
      <c r="B1283">
        <v>30234</v>
      </c>
      <c r="C1283" s="2">
        <v>100145854476</v>
      </c>
      <c r="D1283">
        <v>2</v>
      </c>
      <c r="E1283" s="1" t="s">
        <v>32</v>
      </c>
      <c r="F1283" s="17">
        <v>0</v>
      </c>
      <c r="G1283" s="17">
        <v>0</v>
      </c>
    </row>
    <row r="1284" spans="1:7" x14ac:dyDescent="0.25">
      <c r="A1284">
        <v>145854487</v>
      </c>
      <c r="B1284">
        <v>30234</v>
      </c>
      <c r="C1284" s="2">
        <v>100145854487</v>
      </c>
      <c r="D1284">
        <v>2</v>
      </c>
      <c r="E1284" s="1" t="s">
        <v>32</v>
      </c>
      <c r="F1284" s="17">
        <v>0</v>
      </c>
      <c r="G1284" s="17">
        <v>0</v>
      </c>
    </row>
    <row r="1285" spans="1:7" x14ac:dyDescent="0.25">
      <c r="A1285">
        <v>145854494</v>
      </c>
      <c r="B1285">
        <v>30234</v>
      </c>
      <c r="C1285" s="2">
        <v>100145854494</v>
      </c>
      <c r="D1285">
        <v>2</v>
      </c>
      <c r="E1285" s="1" t="s">
        <v>32</v>
      </c>
      <c r="F1285" s="17">
        <v>0</v>
      </c>
      <c r="G1285" s="17">
        <v>0</v>
      </c>
    </row>
    <row r="1286" spans="1:7" x14ac:dyDescent="0.25">
      <c r="A1286">
        <v>145854497</v>
      </c>
      <c r="B1286">
        <v>30234</v>
      </c>
      <c r="C1286" s="2">
        <v>100145854497</v>
      </c>
      <c r="D1286">
        <v>2</v>
      </c>
      <c r="E1286" s="1" t="s">
        <v>32</v>
      </c>
      <c r="F1286" s="17">
        <v>0</v>
      </c>
      <c r="G1286" s="17">
        <v>0</v>
      </c>
    </row>
    <row r="1287" spans="1:7" x14ac:dyDescent="0.25">
      <c r="A1287">
        <v>145854502</v>
      </c>
      <c r="B1287">
        <v>30234</v>
      </c>
      <c r="C1287" s="2">
        <v>100145854502</v>
      </c>
      <c r="D1287">
        <v>2</v>
      </c>
      <c r="E1287" s="1" t="s">
        <v>32</v>
      </c>
      <c r="F1287" s="17">
        <v>0</v>
      </c>
      <c r="G1287" s="17">
        <v>0</v>
      </c>
    </row>
    <row r="1288" spans="1:7" x14ac:dyDescent="0.25">
      <c r="A1288">
        <v>145854510</v>
      </c>
      <c r="B1288">
        <v>30234</v>
      </c>
      <c r="C1288" s="2">
        <v>100145854510</v>
      </c>
      <c r="D1288">
        <v>2</v>
      </c>
      <c r="E1288" s="1" t="s">
        <v>32</v>
      </c>
      <c r="F1288" s="17">
        <v>0</v>
      </c>
      <c r="G1288" s="17">
        <v>0</v>
      </c>
    </row>
    <row r="1289" spans="1:7" x14ac:dyDescent="0.25">
      <c r="A1289">
        <v>145854527</v>
      </c>
      <c r="B1289">
        <v>30234</v>
      </c>
      <c r="C1289" s="2">
        <v>100145854527</v>
      </c>
      <c r="D1289">
        <v>2</v>
      </c>
      <c r="E1289" s="1" t="s">
        <v>204</v>
      </c>
      <c r="F1289" s="17">
        <v>0</v>
      </c>
      <c r="G1289" s="17">
        <v>0</v>
      </c>
    </row>
    <row r="1290" spans="1:7" x14ac:dyDescent="0.25">
      <c r="A1290">
        <v>145854536</v>
      </c>
      <c r="B1290">
        <v>30234</v>
      </c>
      <c r="C1290" s="2">
        <v>100145854536</v>
      </c>
      <c r="D1290">
        <v>2</v>
      </c>
      <c r="E1290" s="1" t="s">
        <v>32</v>
      </c>
      <c r="F1290" s="17">
        <v>0</v>
      </c>
      <c r="G1290" s="17">
        <v>0</v>
      </c>
    </row>
    <row r="1291" spans="1:7" x14ac:dyDescent="0.25">
      <c r="A1291">
        <v>145854546</v>
      </c>
      <c r="B1291">
        <v>30234</v>
      </c>
      <c r="C1291" s="2">
        <v>100145854546</v>
      </c>
      <c r="D1291">
        <v>2</v>
      </c>
      <c r="E1291" s="1" t="s">
        <v>32</v>
      </c>
      <c r="F1291" s="17">
        <v>0</v>
      </c>
      <c r="G1291" s="17">
        <v>0</v>
      </c>
    </row>
    <row r="1292" spans="1:7" x14ac:dyDescent="0.25">
      <c r="A1292">
        <v>145854552</v>
      </c>
      <c r="B1292">
        <v>30234</v>
      </c>
      <c r="C1292" s="2">
        <v>100145854552</v>
      </c>
      <c r="D1292">
        <v>2</v>
      </c>
      <c r="E1292" s="1" t="s">
        <v>32</v>
      </c>
      <c r="F1292" s="17">
        <v>0</v>
      </c>
      <c r="G1292" s="17">
        <v>0</v>
      </c>
    </row>
    <row r="1293" spans="1:7" x14ac:dyDescent="0.25">
      <c r="A1293">
        <v>145854561</v>
      </c>
      <c r="B1293">
        <v>30234</v>
      </c>
      <c r="C1293" s="2">
        <v>100145854561</v>
      </c>
      <c r="D1293">
        <v>2</v>
      </c>
      <c r="E1293" s="1" t="s">
        <v>32</v>
      </c>
      <c r="F1293" s="17">
        <v>0</v>
      </c>
      <c r="G1293" s="17">
        <v>0</v>
      </c>
    </row>
    <row r="1294" spans="1:7" x14ac:dyDescent="0.25">
      <c r="A1294">
        <v>145854567</v>
      </c>
      <c r="B1294">
        <v>30234</v>
      </c>
      <c r="C1294" s="2">
        <v>100145854567</v>
      </c>
      <c r="D1294">
        <v>2</v>
      </c>
      <c r="E1294" s="1" t="s">
        <v>32</v>
      </c>
      <c r="F1294" s="17">
        <v>0</v>
      </c>
      <c r="G1294" s="17">
        <v>0</v>
      </c>
    </row>
    <row r="1295" spans="1:7" x14ac:dyDescent="0.25">
      <c r="A1295">
        <v>145854573</v>
      </c>
      <c r="B1295">
        <v>30234</v>
      </c>
      <c r="C1295" s="2">
        <v>100145854573</v>
      </c>
      <c r="D1295">
        <v>2</v>
      </c>
      <c r="E1295" s="1" t="s">
        <v>32</v>
      </c>
      <c r="F1295" s="17">
        <v>0</v>
      </c>
      <c r="G1295" s="17">
        <v>0</v>
      </c>
    </row>
    <row r="1296" spans="1:7" x14ac:dyDescent="0.25">
      <c r="A1296">
        <v>145854583</v>
      </c>
      <c r="B1296">
        <v>30234</v>
      </c>
      <c r="C1296" s="2">
        <v>100145854583</v>
      </c>
      <c r="D1296">
        <v>2</v>
      </c>
      <c r="E1296" s="1" t="s">
        <v>32</v>
      </c>
      <c r="F1296" s="17">
        <v>0</v>
      </c>
      <c r="G1296" s="17">
        <v>0</v>
      </c>
    </row>
    <row r="1297" spans="1:7" x14ac:dyDescent="0.25">
      <c r="A1297">
        <v>145854592</v>
      </c>
      <c r="B1297">
        <v>30234</v>
      </c>
      <c r="C1297" s="2">
        <v>100145854592</v>
      </c>
      <c r="D1297">
        <v>2</v>
      </c>
      <c r="E1297" s="1" t="s">
        <v>32</v>
      </c>
      <c r="F1297" s="17">
        <v>0</v>
      </c>
      <c r="G1297" s="17">
        <v>0</v>
      </c>
    </row>
    <row r="1298" spans="1:7" x14ac:dyDescent="0.25">
      <c r="A1298">
        <v>145854603</v>
      </c>
      <c r="B1298">
        <v>30234</v>
      </c>
      <c r="C1298" s="2">
        <v>100145854603</v>
      </c>
      <c r="D1298">
        <v>2</v>
      </c>
      <c r="E1298" s="1" t="s">
        <v>32</v>
      </c>
      <c r="F1298" s="17">
        <v>0</v>
      </c>
      <c r="G1298" s="17">
        <v>0</v>
      </c>
    </row>
    <row r="1299" spans="1:7" x14ac:dyDescent="0.25">
      <c r="A1299">
        <v>145854609</v>
      </c>
      <c r="B1299">
        <v>30234</v>
      </c>
      <c r="C1299" s="2">
        <v>100145854609</v>
      </c>
      <c r="D1299">
        <v>2</v>
      </c>
      <c r="E1299" s="1" t="s">
        <v>32</v>
      </c>
      <c r="F1299" s="17">
        <v>0</v>
      </c>
      <c r="G1299" s="17">
        <v>0</v>
      </c>
    </row>
    <row r="1300" spans="1:7" x14ac:dyDescent="0.25">
      <c r="A1300">
        <v>145854613</v>
      </c>
      <c r="B1300">
        <v>30234</v>
      </c>
      <c r="C1300" s="2">
        <v>100145854613</v>
      </c>
      <c r="D1300">
        <v>2</v>
      </c>
      <c r="E1300" s="1" t="s">
        <v>32</v>
      </c>
      <c r="F1300" s="17">
        <v>0</v>
      </c>
      <c r="G1300" s="17">
        <v>0</v>
      </c>
    </row>
    <row r="1301" spans="1:7" x14ac:dyDescent="0.25">
      <c r="A1301">
        <v>145854626</v>
      </c>
      <c r="B1301">
        <v>30234</v>
      </c>
      <c r="C1301" s="2">
        <v>100145854626</v>
      </c>
      <c r="D1301">
        <v>2</v>
      </c>
      <c r="E1301" s="1" t="s">
        <v>32</v>
      </c>
      <c r="F1301" s="17">
        <v>0</v>
      </c>
      <c r="G1301" s="17">
        <v>0</v>
      </c>
    </row>
    <row r="1302" spans="1:7" x14ac:dyDescent="0.25">
      <c r="A1302">
        <v>145854640</v>
      </c>
      <c r="B1302">
        <v>30234</v>
      </c>
      <c r="C1302" s="2">
        <v>100145854640</v>
      </c>
      <c r="D1302">
        <v>2</v>
      </c>
      <c r="E1302" s="1" t="s">
        <v>32</v>
      </c>
      <c r="F1302" s="17">
        <v>0</v>
      </c>
      <c r="G1302" s="17">
        <v>0</v>
      </c>
    </row>
    <row r="1303" spans="1:7" x14ac:dyDescent="0.25">
      <c r="A1303">
        <v>145854646</v>
      </c>
      <c r="B1303">
        <v>30234</v>
      </c>
      <c r="C1303" s="2">
        <v>100145854646</v>
      </c>
      <c r="D1303">
        <v>2</v>
      </c>
      <c r="E1303" s="1" t="s">
        <v>32</v>
      </c>
      <c r="F1303" s="17">
        <v>0</v>
      </c>
      <c r="G1303" s="17">
        <v>0</v>
      </c>
    </row>
    <row r="1304" spans="1:7" x14ac:dyDescent="0.25">
      <c r="A1304">
        <v>145854650</v>
      </c>
      <c r="B1304">
        <v>30234</v>
      </c>
      <c r="C1304" s="2">
        <v>100145854650</v>
      </c>
      <c r="D1304">
        <v>2</v>
      </c>
      <c r="E1304" s="1" t="s">
        <v>32</v>
      </c>
      <c r="F1304" s="17">
        <v>0</v>
      </c>
      <c r="G1304" s="17">
        <v>0</v>
      </c>
    </row>
    <row r="1305" spans="1:7" x14ac:dyDescent="0.25">
      <c r="A1305">
        <v>145854653</v>
      </c>
      <c r="B1305">
        <v>30234</v>
      </c>
      <c r="C1305" s="2">
        <v>100145854653</v>
      </c>
      <c r="D1305">
        <v>2</v>
      </c>
      <c r="E1305" s="1" t="s">
        <v>32</v>
      </c>
      <c r="F1305" s="17">
        <v>0</v>
      </c>
      <c r="G1305" s="17">
        <v>0</v>
      </c>
    </row>
    <row r="1306" spans="1:7" x14ac:dyDescent="0.25">
      <c r="A1306">
        <v>145854662</v>
      </c>
      <c r="B1306">
        <v>30234</v>
      </c>
      <c r="C1306" s="2">
        <v>100145854662</v>
      </c>
      <c r="D1306">
        <v>2</v>
      </c>
      <c r="E1306" s="1" t="s">
        <v>32</v>
      </c>
      <c r="F1306" s="17">
        <v>0</v>
      </c>
      <c r="G1306" s="17">
        <v>0</v>
      </c>
    </row>
    <row r="1307" spans="1:7" x14ac:dyDescent="0.25">
      <c r="A1307">
        <v>145854673</v>
      </c>
      <c r="B1307">
        <v>30234</v>
      </c>
      <c r="C1307" s="2">
        <v>100145854673</v>
      </c>
      <c r="D1307">
        <v>2</v>
      </c>
      <c r="E1307" s="1" t="s">
        <v>32</v>
      </c>
      <c r="F1307" s="17">
        <v>0</v>
      </c>
      <c r="G1307" s="17">
        <v>0</v>
      </c>
    </row>
    <row r="1308" spans="1:7" x14ac:dyDescent="0.25">
      <c r="A1308">
        <v>145854681</v>
      </c>
      <c r="B1308">
        <v>30234</v>
      </c>
      <c r="C1308" s="2">
        <v>100145854681</v>
      </c>
      <c r="D1308">
        <v>2</v>
      </c>
      <c r="E1308" s="1" t="s">
        <v>32</v>
      </c>
      <c r="F1308" s="17">
        <v>0</v>
      </c>
      <c r="G1308" s="17">
        <v>0</v>
      </c>
    </row>
    <row r="1309" spans="1:7" x14ac:dyDescent="0.25">
      <c r="A1309">
        <v>145854695</v>
      </c>
      <c r="B1309">
        <v>30234</v>
      </c>
      <c r="C1309" s="2">
        <v>100145854695</v>
      </c>
      <c r="D1309">
        <v>2</v>
      </c>
      <c r="E1309" s="1" t="s">
        <v>32</v>
      </c>
      <c r="F1309" s="17">
        <v>0</v>
      </c>
      <c r="G1309" s="17">
        <v>0</v>
      </c>
    </row>
    <row r="1310" spans="1:7" x14ac:dyDescent="0.25">
      <c r="A1310">
        <v>145854702</v>
      </c>
      <c r="B1310">
        <v>30234</v>
      </c>
      <c r="C1310" s="2">
        <v>100145854702</v>
      </c>
      <c r="D1310">
        <v>2</v>
      </c>
      <c r="E1310" s="1" t="s">
        <v>32</v>
      </c>
      <c r="F1310" s="17">
        <v>0</v>
      </c>
      <c r="G1310" s="17">
        <v>0</v>
      </c>
    </row>
    <row r="1311" spans="1:7" x14ac:dyDescent="0.25">
      <c r="A1311">
        <v>145854710</v>
      </c>
      <c r="B1311">
        <v>30234</v>
      </c>
      <c r="C1311" s="2">
        <v>100145854710</v>
      </c>
      <c r="D1311">
        <v>2</v>
      </c>
      <c r="E1311" s="1" t="s">
        <v>32</v>
      </c>
      <c r="F1311" s="17">
        <v>0</v>
      </c>
      <c r="G1311" s="17">
        <v>0</v>
      </c>
    </row>
    <row r="1312" spans="1:7" x14ac:dyDescent="0.25">
      <c r="A1312">
        <v>145854724</v>
      </c>
      <c r="B1312">
        <v>30234</v>
      </c>
      <c r="C1312" s="2">
        <v>100145854724</v>
      </c>
      <c r="D1312">
        <v>2</v>
      </c>
      <c r="E1312" s="1" t="s">
        <v>32</v>
      </c>
      <c r="F1312" s="17">
        <v>0</v>
      </c>
      <c r="G1312" s="17">
        <v>0</v>
      </c>
    </row>
    <row r="1313" spans="1:7" x14ac:dyDescent="0.25">
      <c r="A1313">
        <v>145854730</v>
      </c>
      <c r="B1313">
        <v>30234</v>
      </c>
      <c r="C1313" s="2">
        <v>100145854730</v>
      </c>
      <c r="D1313">
        <v>2</v>
      </c>
      <c r="E1313" s="1" t="s">
        <v>32</v>
      </c>
      <c r="F1313" s="17">
        <v>0</v>
      </c>
      <c r="G1313" s="17">
        <v>0</v>
      </c>
    </row>
    <row r="1314" spans="1:7" x14ac:dyDescent="0.25">
      <c r="A1314">
        <v>145854736</v>
      </c>
      <c r="B1314">
        <v>30234</v>
      </c>
      <c r="C1314" s="2">
        <v>100145854736</v>
      </c>
      <c r="D1314">
        <v>2</v>
      </c>
      <c r="E1314" s="1" t="s">
        <v>32</v>
      </c>
      <c r="F1314" s="17">
        <v>0</v>
      </c>
      <c r="G1314" s="17">
        <v>0</v>
      </c>
    </row>
    <row r="1315" spans="1:7" x14ac:dyDescent="0.25">
      <c r="A1315">
        <v>145854742</v>
      </c>
      <c r="B1315">
        <v>30234</v>
      </c>
      <c r="C1315" s="2">
        <v>100145854742</v>
      </c>
      <c r="D1315">
        <v>2</v>
      </c>
      <c r="E1315" s="1" t="s">
        <v>32</v>
      </c>
      <c r="F1315" s="17">
        <v>0</v>
      </c>
      <c r="G1315" s="17">
        <v>0</v>
      </c>
    </row>
    <row r="1316" spans="1:7" x14ac:dyDescent="0.25">
      <c r="A1316">
        <v>145854755</v>
      </c>
      <c r="B1316">
        <v>30234</v>
      </c>
      <c r="C1316" s="2">
        <v>100145854755</v>
      </c>
      <c r="D1316">
        <v>2</v>
      </c>
      <c r="E1316" s="1" t="s">
        <v>32</v>
      </c>
      <c r="F1316" s="17">
        <v>0</v>
      </c>
      <c r="G1316" s="17">
        <v>0</v>
      </c>
    </row>
    <row r="1317" spans="1:7" x14ac:dyDescent="0.25">
      <c r="A1317">
        <v>145854766</v>
      </c>
      <c r="B1317">
        <v>30234</v>
      </c>
      <c r="C1317" s="2">
        <v>100145854766</v>
      </c>
      <c r="D1317">
        <v>2</v>
      </c>
      <c r="E1317" s="1" t="s">
        <v>32</v>
      </c>
      <c r="F1317" s="17">
        <v>0</v>
      </c>
      <c r="G1317" s="17">
        <v>0</v>
      </c>
    </row>
    <row r="1318" spans="1:7" x14ac:dyDescent="0.25">
      <c r="A1318">
        <v>145854772</v>
      </c>
      <c r="B1318">
        <v>30234</v>
      </c>
      <c r="C1318" s="2">
        <v>100145854772</v>
      </c>
      <c r="D1318">
        <v>2</v>
      </c>
      <c r="E1318" s="1" t="s">
        <v>32</v>
      </c>
      <c r="F1318" s="17">
        <v>0</v>
      </c>
      <c r="G1318" s="17">
        <v>0</v>
      </c>
    </row>
    <row r="1319" spans="1:7" x14ac:dyDescent="0.25">
      <c r="A1319">
        <v>145854782</v>
      </c>
      <c r="B1319">
        <v>30234</v>
      </c>
      <c r="C1319" s="2">
        <v>100145854782</v>
      </c>
      <c r="D1319">
        <v>2</v>
      </c>
      <c r="E1319" s="1" t="s">
        <v>32</v>
      </c>
      <c r="F1319" s="17">
        <v>0</v>
      </c>
      <c r="G1319" s="17">
        <v>0</v>
      </c>
    </row>
    <row r="1320" spans="1:7" x14ac:dyDescent="0.25">
      <c r="A1320">
        <v>145854785</v>
      </c>
      <c r="B1320">
        <v>30234</v>
      </c>
      <c r="C1320" s="2">
        <v>100145854785</v>
      </c>
      <c r="D1320">
        <v>2</v>
      </c>
      <c r="E1320" s="1" t="s">
        <v>32</v>
      </c>
      <c r="F1320" s="17">
        <v>0</v>
      </c>
      <c r="G1320" s="17">
        <v>0</v>
      </c>
    </row>
    <row r="1321" spans="1:7" x14ac:dyDescent="0.25">
      <c r="A1321">
        <v>145854791</v>
      </c>
      <c r="B1321">
        <v>30234</v>
      </c>
      <c r="C1321" s="2">
        <v>100145854791</v>
      </c>
      <c r="D1321">
        <v>2</v>
      </c>
      <c r="E1321" s="1" t="s">
        <v>32</v>
      </c>
      <c r="F1321" s="17">
        <v>0</v>
      </c>
      <c r="G1321" s="17">
        <v>0</v>
      </c>
    </row>
    <row r="1322" spans="1:7" x14ac:dyDescent="0.25">
      <c r="A1322">
        <v>145854795</v>
      </c>
      <c r="B1322">
        <v>30234</v>
      </c>
      <c r="C1322" s="2">
        <v>100145854795</v>
      </c>
      <c r="D1322">
        <v>2</v>
      </c>
      <c r="E1322" s="1" t="s">
        <v>32</v>
      </c>
      <c r="F1322" s="17">
        <v>0</v>
      </c>
      <c r="G1322" s="17">
        <v>0</v>
      </c>
    </row>
    <row r="1323" spans="1:7" x14ac:dyDescent="0.25">
      <c r="A1323">
        <v>145854798</v>
      </c>
      <c r="B1323">
        <v>30234</v>
      </c>
      <c r="C1323" s="2">
        <v>100145854798</v>
      </c>
      <c r="D1323">
        <v>2</v>
      </c>
      <c r="E1323" s="1" t="s">
        <v>32</v>
      </c>
      <c r="F1323" s="17">
        <v>0</v>
      </c>
      <c r="G1323" s="17">
        <v>0</v>
      </c>
    </row>
    <row r="1324" spans="1:7" x14ac:dyDescent="0.25">
      <c r="A1324">
        <v>145854806</v>
      </c>
      <c r="B1324">
        <v>30234</v>
      </c>
      <c r="C1324" s="2">
        <v>100145854806</v>
      </c>
      <c r="D1324">
        <v>2</v>
      </c>
      <c r="E1324" s="1" t="s">
        <v>32</v>
      </c>
      <c r="F1324" s="17">
        <v>0</v>
      </c>
      <c r="G1324" s="17">
        <v>0</v>
      </c>
    </row>
    <row r="1325" spans="1:7" x14ac:dyDescent="0.25">
      <c r="A1325">
        <v>145854818</v>
      </c>
      <c r="B1325">
        <v>30234</v>
      </c>
      <c r="C1325" s="2">
        <v>100145854818</v>
      </c>
      <c r="D1325">
        <v>2</v>
      </c>
      <c r="E1325" s="1" t="s">
        <v>32</v>
      </c>
      <c r="F1325" s="17">
        <v>0</v>
      </c>
      <c r="G1325" s="17">
        <v>0</v>
      </c>
    </row>
    <row r="1326" spans="1:7" x14ac:dyDescent="0.25">
      <c r="A1326">
        <v>145854826</v>
      </c>
      <c r="B1326">
        <v>30234</v>
      </c>
      <c r="C1326" s="2">
        <v>100145854826</v>
      </c>
      <c r="D1326">
        <v>2</v>
      </c>
      <c r="E1326" s="1" t="s">
        <v>32</v>
      </c>
      <c r="F1326" s="17">
        <v>0</v>
      </c>
      <c r="G1326" s="17">
        <v>0</v>
      </c>
    </row>
    <row r="1327" spans="1:7" x14ac:dyDescent="0.25">
      <c r="A1327">
        <v>145854837</v>
      </c>
      <c r="B1327">
        <v>30234</v>
      </c>
      <c r="C1327" s="2">
        <v>100145854837</v>
      </c>
      <c r="D1327">
        <v>2</v>
      </c>
      <c r="E1327" s="1" t="s">
        <v>32</v>
      </c>
      <c r="F1327" s="17">
        <v>0</v>
      </c>
      <c r="G1327" s="17">
        <v>0</v>
      </c>
    </row>
    <row r="1328" spans="1:7" x14ac:dyDescent="0.25">
      <c r="A1328">
        <v>145854851</v>
      </c>
      <c r="B1328">
        <v>30234</v>
      </c>
      <c r="C1328" s="2">
        <v>100145854851</v>
      </c>
      <c r="D1328">
        <v>2</v>
      </c>
      <c r="E1328" s="1" t="s">
        <v>32</v>
      </c>
      <c r="F1328" s="17">
        <v>0</v>
      </c>
      <c r="G1328" s="17">
        <v>0</v>
      </c>
    </row>
    <row r="1329" spans="1:7" x14ac:dyDescent="0.25">
      <c r="A1329">
        <v>145854861</v>
      </c>
      <c r="B1329">
        <v>30234</v>
      </c>
      <c r="C1329" s="2">
        <v>100145854861</v>
      </c>
      <c r="D1329">
        <v>2</v>
      </c>
      <c r="E1329" s="1" t="s">
        <v>32</v>
      </c>
      <c r="F1329" s="17">
        <v>0</v>
      </c>
      <c r="G1329" s="17">
        <v>0</v>
      </c>
    </row>
    <row r="1330" spans="1:7" x14ac:dyDescent="0.25">
      <c r="A1330">
        <v>145854870</v>
      </c>
      <c r="B1330">
        <v>30234</v>
      </c>
      <c r="C1330" s="2">
        <v>100145854870</v>
      </c>
      <c r="D1330">
        <v>2</v>
      </c>
      <c r="E1330" s="1" t="s">
        <v>186</v>
      </c>
      <c r="F1330" s="17">
        <v>0</v>
      </c>
      <c r="G1330" s="17">
        <v>0</v>
      </c>
    </row>
    <row r="1331" spans="1:7" x14ac:dyDescent="0.25">
      <c r="A1331">
        <v>145854875</v>
      </c>
      <c r="B1331">
        <v>30234</v>
      </c>
      <c r="C1331" s="2">
        <v>100145854875</v>
      </c>
      <c r="D1331">
        <v>2</v>
      </c>
      <c r="E1331" s="1" t="s">
        <v>32</v>
      </c>
      <c r="F1331" s="17">
        <v>0</v>
      </c>
      <c r="G1331" s="17">
        <v>0</v>
      </c>
    </row>
    <row r="1332" spans="1:7" x14ac:dyDescent="0.25">
      <c r="A1332">
        <v>145854882</v>
      </c>
      <c r="B1332">
        <v>30234</v>
      </c>
      <c r="C1332" s="2">
        <v>100145854882</v>
      </c>
      <c r="D1332">
        <v>2</v>
      </c>
      <c r="E1332" s="1" t="s">
        <v>32</v>
      </c>
      <c r="F1332" s="17">
        <v>0</v>
      </c>
      <c r="G1332" s="17">
        <v>0</v>
      </c>
    </row>
    <row r="1333" spans="1:7" x14ac:dyDescent="0.25">
      <c r="A1333">
        <v>145854891</v>
      </c>
      <c r="B1333">
        <v>30234</v>
      </c>
      <c r="C1333" s="2">
        <v>100145854891</v>
      </c>
      <c r="D1333">
        <v>2</v>
      </c>
      <c r="E1333" s="1" t="s">
        <v>32</v>
      </c>
      <c r="F1333" s="17">
        <v>0</v>
      </c>
      <c r="G1333" s="17">
        <v>0</v>
      </c>
    </row>
    <row r="1334" spans="1:7" x14ac:dyDescent="0.25">
      <c r="A1334">
        <v>145854894</v>
      </c>
      <c r="B1334">
        <v>30234</v>
      </c>
      <c r="C1334" s="2">
        <v>100145854894</v>
      </c>
      <c r="D1334">
        <v>2</v>
      </c>
      <c r="E1334" s="1" t="s">
        <v>32</v>
      </c>
      <c r="F1334" s="17">
        <v>0</v>
      </c>
      <c r="G1334" s="17">
        <v>0</v>
      </c>
    </row>
    <row r="1335" spans="1:7" x14ac:dyDescent="0.25">
      <c r="A1335">
        <v>145854901</v>
      </c>
      <c r="B1335">
        <v>30234</v>
      </c>
      <c r="C1335" s="2">
        <v>100145854901</v>
      </c>
      <c r="D1335">
        <v>2</v>
      </c>
      <c r="E1335" s="1" t="s">
        <v>32</v>
      </c>
      <c r="F1335" s="17">
        <v>0</v>
      </c>
      <c r="G1335" s="17">
        <v>0</v>
      </c>
    </row>
    <row r="1336" spans="1:7" x14ac:dyDescent="0.25">
      <c r="A1336">
        <v>145854908</v>
      </c>
      <c r="B1336">
        <v>30234</v>
      </c>
      <c r="C1336" s="2">
        <v>100145854908</v>
      </c>
      <c r="D1336">
        <v>2</v>
      </c>
      <c r="E1336" s="1" t="s">
        <v>32</v>
      </c>
      <c r="F1336" s="17">
        <v>0</v>
      </c>
      <c r="G1336" s="17">
        <v>0</v>
      </c>
    </row>
    <row r="1337" spans="1:7" x14ac:dyDescent="0.25">
      <c r="A1337">
        <v>145854911</v>
      </c>
      <c r="B1337">
        <v>30234</v>
      </c>
      <c r="C1337" s="2">
        <v>100145854911</v>
      </c>
      <c r="D1337">
        <v>2</v>
      </c>
      <c r="E1337" s="1" t="s">
        <v>32</v>
      </c>
      <c r="F1337" s="17">
        <v>0</v>
      </c>
      <c r="G1337" s="17">
        <v>0</v>
      </c>
    </row>
    <row r="1338" spans="1:7" x14ac:dyDescent="0.25">
      <c r="A1338">
        <v>145854923</v>
      </c>
      <c r="B1338">
        <v>30234</v>
      </c>
      <c r="C1338" s="2">
        <v>100145854923</v>
      </c>
      <c r="D1338">
        <v>2</v>
      </c>
      <c r="E1338" s="1" t="s">
        <v>32</v>
      </c>
      <c r="F1338" s="17">
        <v>0</v>
      </c>
      <c r="G1338" s="17">
        <v>0</v>
      </c>
    </row>
    <row r="1339" spans="1:7" x14ac:dyDescent="0.25">
      <c r="A1339">
        <v>145854930</v>
      </c>
      <c r="B1339">
        <v>30234</v>
      </c>
      <c r="C1339" s="2">
        <v>100145854930</v>
      </c>
      <c r="D1339">
        <v>2</v>
      </c>
      <c r="E1339" s="1" t="s">
        <v>32</v>
      </c>
      <c r="F1339" s="17">
        <v>0</v>
      </c>
      <c r="G1339" s="17">
        <v>0</v>
      </c>
    </row>
    <row r="1340" spans="1:7" x14ac:dyDescent="0.25">
      <c r="A1340">
        <v>145854959</v>
      </c>
      <c r="B1340">
        <v>30234</v>
      </c>
      <c r="C1340" s="2">
        <v>100145854959</v>
      </c>
      <c r="D1340">
        <v>2</v>
      </c>
      <c r="E1340" s="1" t="s">
        <v>32</v>
      </c>
      <c r="F1340" s="17">
        <v>0</v>
      </c>
      <c r="G1340" s="17">
        <v>0</v>
      </c>
    </row>
    <row r="1341" spans="1:7" x14ac:dyDescent="0.25">
      <c r="A1341">
        <v>145854971</v>
      </c>
      <c r="B1341">
        <v>30234</v>
      </c>
      <c r="C1341" s="2">
        <v>100145854971</v>
      </c>
      <c r="D1341">
        <v>2</v>
      </c>
      <c r="E1341" s="1" t="s">
        <v>32</v>
      </c>
      <c r="F1341" s="17">
        <v>0</v>
      </c>
      <c r="G1341" s="17">
        <v>0</v>
      </c>
    </row>
    <row r="1342" spans="1:7" x14ac:dyDescent="0.25">
      <c r="A1342">
        <v>145854995</v>
      </c>
      <c r="B1342">
        <v>30234</v>
      </c>
      <c r="C1342" s="2">
        <v>100145854995</v>
      </c>
      <c r="D1342">
        <v>2</v>
      </c>
      <c r="E1342" s="1" t="s">
        <v>32</v>
      </c>
      <c r="F1342" s="17">
        <v>0</v>
      </c>
      <c r="G1342" s="17">
        <v>0</v>
      </c>
    </row>
    <row r="1343" spans="1:7" x14ac:dyDescent="0.25">
      <c r="A1343">
        <v>145855012</v>
      </c>
      <c r="B1343">
        <v>30234</v>
      </c>
      <c r="C1343" s="2">
        <v>100145855012</v>
      </c>
      <c r="D1343">
        <v>2</v>
      </c>
      <c r="E1343" s="1" t="s">
        <v>32</v>
      </c>
      <c r="F1343" s="17">
        <v>0</v>
      </c>
      <c r="G1343" s="17">
        <v>0</v>
      </c>
    </row>
    <row r="1344" spans="1:7" x14ac:dyDescent="0.25">
      <c r="A1344">
        <v>145855709</v>
      </c>
      <c r="B1344">
        <v>30234</v>
      </c>
      <c r="C1344" s="2">
        <v>100145855709</v>
      </c>
      <c r="D1344">
        <v>2</v>
      </c>
      <c r="E1344" s="1" t="s">
        <v>39</v>
      </c>
      <c r="F1344" s="17">
        <v>0</v>
      </c>
      <c r="G1344" s="17">
        <v>2.13</v>
      </c>
    </row>
    <row r="1345" spans="1:7" x14ac:dyDescent="0.25">
      <c r="A1345">
        <v>145857768</v>
      </c>
      <c r="B1345">
        <v>30234</v>
      </c>
      <c r="C1345" s="2">
        <v>100145857768</v>
      </c>
      <c r="D1345">
        <v>2</v>
      </c>
      <c r="E1345" s="1" t="s">
        <v>32</v>
      </c>
      <c r="F1345" s="17">
        <v>0</v>
      </c>
      <c r="G1345" s="17">
        <v>0</v>
      </c>
    </row>
    <row r="1346" spans="1:7" x14ac:dyDescent="0.25">
      <c r="A1346">
        <v>145860742</v>
      </c>
      <c r="B1346">
        <v>30234</v>
      </c>
      <c r="C1346" s="2">
        <v>100145860742</v>
      </c>
      <c r="D1346">
        <v>2</v>
      </c>
      <c r="E1346" s="1" t="s">
        <v>216</v>
      </c>
      <c r="F1346" s="17">
        <v>-10</v>
      </c>
      <c r="G1346" s="17">
        <v>0</v>
      </c>
    </row>
    <row r="1347" spans="1:7" x14ac:dyDescent="0.25">
      <c r="A1347">
        <v>145863500</v>
      </c>
      <c r="B1347">
        <v>30234</v>
      </c>
      <c r="C1347" s="2">
        <v>100145863500</v>
      </c>
      <c r="D1347">
        <v>2</v>
      </c>
      <c r="E1347" s="1" t="s">
        <v>188</v>
      </c>
      <c r="F1347" s="17">
        <v>0</v>
      </c>
      <c r="G1347" s="17">
        <v>0.27</v>
      </c>
    </row>
    <row r="1348" spans="1:7" x14ac:dyDescent="0.25">
      <c r="A1348">
        <v>145865421</v>
      </c>
      <c r="B1348">
        <v>30234</v>
      </c>
      <c r="C1348" s="2">
        <v>100145865421</v>
      </c>
      <c r="D1348">
        <v>2</v>
      </c>
      <c r="E1348" s="1" t="s">
        <v>32</v>
      </c>
      <c r="F1348" s="17">
        <v>0</v>
      </c>
      <c r="G1348" s="17">
        <v>0</v>
      </c>
    </row>
    <row r="1349" spans="1:7" x14ac:dyDescent="0.25">
      <c r="A1349">
        <v>145866440</v>
      </c>
      <c r="B1349">
        <v>30234</v>
      </c>
      <c r="C1349" s="2">
        <v>100145866440</v>
      </c>
      <c r="D1349">
        <v>2</v>
      </c>
      <c r="E1349" s="1" t="s">
        <v>188</v>
      </c>
      <c r="F1349" s="17">
        <v>0</v>
      </c>
      <c r="G1349" s="17">
        <v>3.63</v>
      </c>
    </row>
    <row r="1350" spans="1:7" x14ac:dyDescent="0.25">
      <c r="A1350">
        <v>145867974</v>
      </c>
      <c r="B1350">
        <v>30234</v>
      </c>
      <c r="C1350" s="2">
        <v>100145867974</v>
      </c>
      <c r="D1350">
        <v>2</v>
      </c>
      <c r="E1350" s="1" t="s">
        <v>32</v>
      </c>
      <c r="F1350" s="17">
        <v>0</v>
      </c>
      <c r="G1350" s="17">
        <v>3.83</v>
      </c>
    </row>
    <row r="1351" spans="1:7" x14ac:dyDescent="0.25">
      <c r="A1351">
        <v>145875120</v>
      </c>
      <c r="B1351">
        <v>30234</v>
      </c>
      <c r="C1351" s="2">
        <v>100145875120</v>
      </c>
      <c r="D1351">
        <v>2</v>
      </c>
      <c r="E1351" s="1" t="s">
        <v>32</v>
      </c>
      <c r="F1351" s="17">
        <v>0</v>
      </c>
      <c r="G1351" s="17">
        <v>0.24</v>
      </c>
    </row>
    <row r="1352" spans="1:7" x14ac:dyDescent="0.25">
      <c r="A1352">
        <v>145884238</v>
      </c>
      <c r="B1352">
        <v>30234</v>
      </c>
      <c r="C1352" s="2">
        <v>100145884238</v>
      </c>
      <c r="D1352">
        <v>2</v>
      </c>
      <c r="E1352" s="1" t="s">
        <v>186</v>
      </c>
      <c r="F1352" s="17">
        <v>0</v>
      </c>
      <c r="G1352" s="17">
        <v>0</v>
      </c>
    </row>
    <row r="1353" spans="1:7" x14ac:dyDescent="0.25">
      <c r="A1353">
        <v>145885959</v>
      </c>
      <c r="B1353">
        <v>30234</v>
      </c>
      <c r="C1353" s="2">
        <v>100145885959</v>
      </c>
      <c r="D1353">
        <v>2</v>
      </c>
      <c r="E1353" s="1" t="s">
        <v>204</v>
      </c>
      <c r="F1353" s="17">
        <v>0</v>
      </c>
      <c r="G1353" s="17">
        <v>0.27</v>
      </c>
    </row>
    <row r="1354" spans="1:7" x14ac:dyDescent="0.25">
      <c r="A1354">
        <v>145885961</v>
      </c>
      <c r="B1354">
        <v>30234</v>
      </c>
      <c r="C1354" s="2">
        <v>100145885961</v>
      </c>
      <c r="D1354">
        <v>2</v>
      </c>
      <c r="E1354" s="1" t="s">
        <v>11</v>
      </c>
      <c r="F1354" s="17">
        <v>-58</v>
      </c>
      <c r="G1354" s="17">
        <v>0</v>
      </c>
    </row>
    <row r="1355" spans="1:7" x14ac:dyDescent="0.25">
      <c r="A1355">
        <v>145887973</v>
      </c>
      <c r="B1355">
        <v>30234</v>
      </c>
      <c r="C1355" s="2">
        <v>100145887973</v>
      </c>
      <c r="D1355">
        <v>2</v>
      </c>
      <c r="E1355" s="1" t="s">
        <v>32</v>
      </c>
      <c r="F1355" s="17">
        <v>0</v>
      </c>
      <c r="G1355" s="17">
        <v>0</v>
      </c>
    </row>
    <row r="1356" spans="1:7" x14ac:dyDescent="0.25">
      <c r="A1356">
        <v>145891529</v>
      </c>
      <c r="B1356">
        <v>30234</v>
      </c>
      <c r="C1356" s="2">
        <v>100145891529</v>
      </c>
      <c r="D1356">
        <v>2</v>
      </c>
      <c r="E1356" s="1" t="s">
        <v>32</v>
      </c>
      <c r="F1356" s="17">
        <v>0</v>
      </c>
      <c r="G1356" s="17">
        <v>0.17</v>
      </c>
    </row>
    <row r="1357" spans="1:7" x14ac:dyDescent="0.25">
      <c r="A1357">
        <v>145892905</v>
      </c>
      <c r="B1357">
        <v>30234</v>
      </c>
      <c r="C1357" s="2">
        <v>100145892905</v>
      </c>
      <c r="D1357">
        <v>2</v>
      </c>
      <c r="E1357" s="1" t="s">
        <v>32</v>
      </c>
      <c r="F1357" s="17">
        <v>0</v>
      </c>
      <c r="G1357" s="17">
        <v>2.2400000000000002</v>
      </c>
    </row>
    <row r="1358" spans="1:7" x14ac:dyDescent="0.25">
      <c r="A1358">
        <v>145894808</v>
      </c>
      <c r="B1358">
        <v>30234</v>
      </c>
      <c r="C1358" s="2">
        <v>100145894808</v>
      </c>
      <c r="D1358">
        <v>2</v>
      </c>
      <c r="E1358" s="1" t="s">
        <v>186</v>
      </c>
      <c r="F1358" s="17">
        <v>0</v>
      </c>
      <c r="G1358" s="17">
        <v>0</v>
      </c>
    </row>
    <row r="1359" spans="1:7" x14ac:dyDescent="0.25">
      <c r="A1359">
        <v>145895626</v>
      </c>
      <c r="B1359">
        <v>30234</v>
      </c>
      <c r="C1359" s="2">
        <v>100145895626</v>
      </c>
      <c r="D1359">
        <v>2</v>
      </c>
      <c r="E1359" s="1" t="s">
        <v>32</v>
      </c>
      <c r="F1359" s="17">
        <v>-50</v>
      </c>
      <c r="G1359" s="17">
        <v>0</v>
      </c>
    </row>
    <row r="1360" spans="1:7" x14ac:dyDescent="0.25">
      <c r="A1360">
        <v>145896209</v>
      </c>
      <c r="B1360">
        <v>30234</v>
      </c>
      <c r="C1360" s="2">
        <v>100145896209</v>
      </c>
      <c r="D1360">
        <v>2</v>
      </c>
      <c r="E1360" s="1" t="s">
        <v>218</v>
      </c>
      <c r="F1360" s="17">
        <v>0</v>
      </c>
      <c r="G1360" s="17">
        <v>0</v>
      </c>
    </row>
    <row r="1361" spans="1:7" x14ac:dyDescent="0.25">
      <c r="A1361">
        <v>145896440</v>
      </c>
      <c r="B1361">
        <v>30234</v>
      </c>
      <c r="C1361" s="2">
        <v>100145896440</v>
      </c>
      <c r="D1361">
        <v>2</v>
      </c>
      <c r="E1361" s="1" t="s">
        <v>32</v>
      </c>
      <c r="F1361" s="17">
        <v>-50</v>
      </c>
      <c r="G1361" s="17">
        <v>0</v>
      </c>
    </row>
    <row r="1362" spans="1:7" x14ac:dyDescent="0.25">
      <c r="A1362">
        <v>145896871</v>
      </c>
      <c r="B1362">
        <v>30234</v>
      </c>
      <c r="C1362" s="2">
        <v>100145896871</v>
      </c>
      <c r="D1362">
        <v>2</v>
      </c>
      <c r="E1362" s="1" t="s">
        <v>32</v>
      </c>
      <c r="F1362" s="17">
        <v>-50</v>
      </c>
      <c r="G1362" s="17">
        <v>0</v>
      </c>
    </row>
    <row r="1363" spans="1:7" x14ac:dyDescent="0.25">
      <c r="A1363">
        <v>145897116</v>
      </c>
      <c r="B1363">
        <v>30234</v>
      </c>
      <c r="C1363" s="2">
        <v>100145897116</v>
      </c>
      <c r="D1363">
        <v>2</v>
      </c>
      <c r="E1363" s="1" t="s">
        <v>32</v>
      </c>
      <c r="F1363" s="17">
        <v>-50</v>
      </c>
      <c r="G1363" s="17">
        <v>0</v>
      </c>
    </row>
    <row r="1364" spans="1:7" x14ac:dyDescent="0.25">
      <c r="A1364">
        <v>145897655</v>
      </c>
      <c r="B1364">
        <v>30234</v>
      </c>
      <c r="C1364" s="2">
        <v>100145897655</v>
      </c>
      <c r="D1364">
        <v>2</v>
      </c>
      <c r="E1364" s="1" t="s">
        <v>196</v>
      </c>
      <c r="F1364" s="17">
        <v>0</v>
      </c>
      <c r="G1364" s="17">
        <v>0</v>
      </c>
    </row>
    <row r="1365" spans="1:7" x14ac:dyDescent="0.25">
      <c r="A1365">
        <v>145912661</v>
      </c>
      <c r="B1365">
        <v>30234</v>
      </c>
      <c r="C1365" s="2">
        <v>100145912661</v>
      </c>
      <c r="D1365">
        <v>2</v>
      </c>
      <c r="E1365" s="1" t="s">
        <v>218</v>
      </c>
      <c r="F1365" s="17">
        <v>0</v>
      </c>
      <c r="G1365" s="17">
        <v>0</v>
      </c>
    </row>
    <row r="1366" spans="1:7" x14ac:dyDescent="0.25">
      <c r="A1366">
        <v>145915989</v>
      </c>
      <c r="B1366">
        <v>30234</v>
      </c>
      <c r="C1366" s="2">
        <v>100145915989</v>
      </c>
      <c r="D1366">
        <v>2</v>
      </c>
      <c r="E1366" s="1" t="s">
        <v>32</v>
      </c>
      <c r="F1366" s="17">
        <v>0</v>
      </c>
      <c r="G1366" s="17">
        <v>0.27</v>
      </c>
    </row>
    <row r="1367" spans="1:7" x14ac:dyDescent="0.25">
      <c r="A1367">
        <v>145917133</v>
      </c>
      <c r="B1367">
        <v>30234</v>
      </c>
      <c r="C1367" s="2">
        <v>100145917133</v>
      </c>
      <c r="D1367">
        <v>2</v>
      </c>
      <c r="E1367" s="1" t="s">
        <v>204</v>
      </c>
      <c r="F1367" s="17">
        <v>0</v>
      </c>
      <c r="G1367" s="17">
        <v>0</v>
      </c>
    </row>
    <row r="1368" spans="1:7" x14ac:dyDescent="0.25">
      <c r="A1368">
        <v>145922484</v>
      </c>
      <c r="B1368">
        <v>30234</v>
      </c>
      <c r="C1368" s="2">
        <v>100145922484</v>
      </c>
      <c r="D1368">
        <v>2</v>
      </c>
      <c r="E1368" s="1" t="s">
        <v>32</v>
      </c>
      <c r="F1368" s="17">
        <v>0</v>
      </c>
      <c r="G1368" s="17">
        <v>0</v>
      </c>
    </row>
    <row r="1369" spans="1:7" x14ac:dyDescent="0.25">
      <c r="A1369">
        <v>145923382</v>
      </c>
      <c r="B1369">
        <v>30234</v>
      </c>
      <c r="C1369" s="2">
        <v>100145923382</v>
      </c>
      <c r="D1369">
        <v>2</v>
      </c>
      <c r="E1369" s="1" t="s">
        <v>186</v>
      </c>
      <c r="F1369" s="17">
        <v>0</v>
      </c>
      <c r="G1369" s="17">
        <v>0</v>
      </c>
    </row>
    <row r="1370" spans="1:7" x14ac:dyDescent="0.25">
      <c r="A1370">
        <v>145925233</v>
      </c>
      <c r="B1370">
        <v>30234</v>
      </c>
      <c r="C1370" s="2">
        <v>100145925233</v>
      </c>
      <c r="D1370">
        <v>2</v>
      </c>
      <c r="E1370" s="1" t="s">
        <v>188</v>
      </c>
      <c r="F1370" s="17">
        <v>0</v>
      </c>
      <c r="G1370" s="17">
        <v>0</v>
      </c>
    </row>
    <row r="1371" spans="1:7" x14ac:dyDescent="0.25">
      <c r="A1371">
        <v>145925545</v>
      </c>
      <c r="B1371">
        <v>30234</v>
      </c>
      <c r="C1371" s="2">
        <v>100145925545</v>
      </c>
      <c r="D1371">
        <v>1</v>
      </c>
      <c r="E1371" s="1" t="s">
        <v>35</v>
      </c>
      <c r="F1371" s="17">
        <v>0</v>
      </c>
      <c r="G1371" s="17">
        <v>0</v>
      </c>
    </row>
    <row r="1372" spans="1:7" x14ac:dyDescent="0.25">
      <c r="A1372">
        <v>145927087</v>
      </c>
      <c r="B1372">
        <v>30234</v>
      </c>
      <c r="C1372" s="2">
        <v>100145927087</v>
      </c>
      <c r="D1372">
        <v>2</v>
      </c>
      <c r="E1372" s="1" t="s">
        <v>186</v>
      </c>
      <c r="F1372" s="17">
        <v>0</v>
      </c>
      <c r="G1372" s="17">
        <v>0</v>
      </c>
    </row>
    <row r="1373" spans="1:7" x14ac:dyDescent="0.25">
      <c r="A1373">
        <v>145927655</v>
      </c>
      <c r="B1373">
        <v>30234</v>
      </c>
      <c r="C1373" s="2">
        <v>100145927655</v>
      </c>
      <c r="D1373">
        <v>2</v>
      </c>
      <c r="E1373" s="1" t="s">
        <v>32</v>
      </c>
      <c r="F1373" s="17">
        <v>0</v>
      </c>
      <c r="G1373" s="17">
        <v>0</v>
      </c>
    </row>
    <row r="1374" spans="1:7" x14ac:dyDescent="0.25">
      <c r="A1374">
        <v>145927955</v>
      </c>
      <c r="B1374">
        <v>30234</v>
      </c>
      <c r="C1374" s="2">
        <v>100145927955</v>
      </c>
      <c r="D1374">
        <v>2</v>
      </c>
      <c r="E1374" s="1" t="s">
        <v>32</v>
      </c>
      <c r="F1374" s="17">
        <v>0</v>
      </c>
      <c r="G1374" s="17">
        <v>0</v>
      </c>
    </row>
    <row r="1375" spans="1:7" x14ac:dyDescent="0.25">
      <c r="A1375">
        <v>145928653</v>
      </c>
      <c r="B1375">
        <v>30234</v>
      </c>
      <c r="C1375" s="2">
        <v>100145928653</v>
      </c>
      <c r="D1375">
        <v>2</v>
      </c>
      <c r="E1375" s="1" t="s">
        <v>186</v>
      </c>
      <c r="F1375" s="17">
        <v>0</v>
      </c>
      <c r="G1375" s="17">
        <v>0</v>
      </c>
    </row>
    <row r="1376" spans="1:7" x14ac:dyDescent="0.25">
      <c r="A1376">
        <v>145931549</v>
      </c>
      <c r="B1376">
        <v>30234</v>
      </c>
      <c r="C1376" s="2">
        <v>100145931549</v>
      </c>
      <c r="D1376">
        <v>2</v>
      </c>
      <c r="E1376" s="1" t="s">
        <v>188</v>
      </c>
      <c r="F1376" s="17">
        <v>0</v>
      </c>
      <c r="G1376" s="17">
        <v>0</v>
      </c>
    </row>
    <row r="1377" spans="1:7" x14ac:dyDescent="0.25">
      <c r="A1377">
        <v>145939294</v>
      </c>
      <c r="B1377">
        <v>30234</v>
      </c>
      <c r="C1377" s="2">
        <v>100145939294</v>
      </c>
      <c r="D1377">
        <v>2</v>
      </c>
      <c r="E1377" s="1" t="s">
        <v>32</v>
      </c>
      <c r="F1377" s="17">
        <v>0</v>
      </c>
      <c r="G1377" s="17">
        <v>0.11</v>
      </c>
    </row>
    <row r="1378" spans="1:7" x14ac:dyDescent="0.25">
      <c r="A1378">
        <v>145945262</v>
      </c>
      <c r="B1378">
        <v>30234</v>
      </c>
      <c r="C1378" s="2">
        <v>100145945262</v>
      </c>
      <c r="D1378">
        <v>2</v>
      </c>
      <c r="E1378" s="1" t="s">
        <v>32</v>
      </c>
      <c r="F1378" s="17">
        <v>0</v>
      </c>
      <c r="G1378" s="17">
        <v>0.81</v>
      </c>
    </row>
    <row r="1379" spans="1:7" x14ac:dyDescent="0.25">
      <c r="A1379">
        <v>145959127</v>
      </c>
      <c r="B1379">
        <v>30234</v>
      </c>
      <c r="C1379" s="2">
        <v>100145959127</v>
      </c>
      <c r="D1379">
        <v>2</v>
      </c>
      <c r="E1379" s="1" t="s">
        <v>196</v>
      </c>
      <c r="F1379" s="17">
        <v>0</v>
      </c>
      <c r="G1379" s="17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D0E0-761D-489B-AB2E-E6AB787D0C56}">
  <dimension ref="A1:M3740"/>
  <sheetViews>
    <sheetView workbookViewId="0">
      <selection activeCell="K4" sqref="K4"/>
    </sheetView>
  </sheetViews>
  <sheetFormatPr defaultRowHeight="15" x14ac:dyDescent="0.25"/>
  <cols>
    <col min="1" max="1" width="10.28515625" bestFit="1" customWidth="1"/>
    <col min="2" max="2" width="14.42578125" bestFit="1" customWidth="1"/>
    <col min="3" max="3" width="7.5703125" bestFit="1" customWidth="1"/>
    <col min="4" max="4" width="11.140625" bestFit="1" customWidth="1"/>
    <col min="5" max="5" width="25.5703125" bestFit="1" customWidth="1"/>
    <col min="6" max="6" width="52.140625" bestFit="1" customWidth="1"/>
    <col min="7" max="7" width="12" bestFit="1" customWidth="1"/>
    <col min="8" max="8" width="17.85546875" bestFit="1" customWidth="1"/>
    <col min="9" max="9" width="11" bestFit="1" customWidth="1"/>
    <col min="10" max="10" width="16.5703125" bestFit="1" customWidth="1"/>
    <col min="11" max="11" width="19.28515625" bestFit="1" customWidth="1"/>
    <col min="12" max="12" width="13.7109375" bestFit="1" customWidth="1"/>
    <col min="13" max="13" width="10.42578125" bestFit="1" customWidth="1"/>
  </cols>
  <sheetData>
    <row r="1" spans="1:13" x14ac:dyDescent="0.25">
      <c r="A1" t="s">
        <v>0</v>
      </c>
      <c r="B1" t="s">
        <v>40</v>
      </c>
      <c r="C1" t="s">
        <v>41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171</v>
      </c>
      <c r="K1" t="s">
        <v>172</v>
      </c>
      <c r="L1" t="s">
        <v>177</v>
      </c>
      <c r="M1" t="s">
        <v>47</v>
      </c>
    </row>
    <row r="2" spans="1:13" x14ac:dyDescent="0.25">
      <c r="A2">
        <v>136049325</v>
      </c>
      <c r="B2">
        <v>191332192</v>
      </c>
      <c r="C2">
        <v>1</v>
      </c>
      <c r="D2" t="b">
        <v>1</v>
      </c>
      <c r="E2" s="6" t="s">
        <v>55</v>
      </c>
      <c r="F2" s="6" t="s">
        <v>35</v>
      </c>
      <c r="G2">
        <v>0</v>
      </c>
      <c r="H2">
        <v>70</v>
      </c>
      <c r="I2">
        <v>1</v>
      </c>
      <c r="J2" s="6">
        <f>(Items[[#This Row],[FinalPrice]]*Items[[#This Row],[Quantity]])</f>
        <v>0</v>
      </c>
      <c r="K2" s="6">
        <f>(Items[[#This Row],[OriginalTagPrice]]*Items[[#This Row],[Quantity]])</f>
        <v>70</v>
      </c>
      <c r="L2" s="6">
        <f>(Items[[#This Row],[FinalPrice]]-Items[[#This Row],[OriginalTagPrice]])*Items[[#This Row],[Quantity]]</f>
        <v>-70</v>
      </c>
      <c r="M2" s="6" t="str">
        <f>VLOOKUP(Items[[#This Row],[OrderID]],Orders[],5)</f>
        <v>2015-05-09</v>
      </c>
    </row>
    <row r="3" spans="1:13" x14ac:dyDescent="0.25">
      <c r="A3">
        <v>136049325</v>
      </c>
      <c r="B3">
        <v>191332339</v>
      </c>
      <c r="C3">
        <v>1</v>
      </c>
      <c r="D3" t="b">
        <v>1</v>
      </c>
      <c r="E3" s="6" t="s">
        <v>56</v>
      </c>
      <c r="F3" s="6" t="s">
        <v>35</v>
      </c>
      <c r="G3">
        <v>0</v>
      </c>
      <c r="H3">
        <v>80</v>
      </c>
      <c r="I3">
        <v>1</v>
      </c>
      <c r="J3" s="6">
        <f>(Items[[#This Row],[FinalPrice]]*Items[[#This Row],[Quantity]])</f>
        <v>0</v>
      </c>
      <c r="K3" s="6">
        <f>(Items[[#This Row],[OriginalTagPrice]]*Items[[#This Row],[Quantity]])</f>
        <v>80</v>
      </c>
      <c r="L3" s="6">
        <f>(Items[[#This Row],[FinalPrice]]-Items[[#This Row],[OriginalTagPrice]])*Items[[#This Row],[Quantity]]</f>
        <v>-80</v>
      </c>
      <c r="M3" s="6" t="str">
        <f>VLOOKUP(Items[[#This Row],[OrderID]],Orders[],5)</f>
        <v>2015-05-09</v>
      </c>
    </row>
    <row r="4" spans="1:13" x14ac:dyDescent="0.25">
      <c r="A4">
        <v>136049325</v>
      </c>
      <c r="B4">
        <v>199778435</v>
      </c>
      <c r="C4">
        <v>2</v>
      </c>
      <c r="D4" t="b">
        <v>0</v>
      </c>
      <c r="E4" s="6" t="s">
        <v>35</v>
      </c>
      <c r="F4" s="6" t="s">
        <v>57</v>
      </c>
      <c r="G4">
        <v>0</v>
      </c>
      <c r="H4">
        <v>8</v>
      </c>
      <c r="I4">
        <v>1</v>
      </c>
      <c r="J4" s="6">
        <f>(Items[[#This Row],[FinalPrice]]*Items[[#This Row],[Quantity]])</f>
        <v>0</v>
      </c>
      <c r="K4" s="6">
        <f>(Items[[#This Row],[OriginalTagPrice]]*Items[[#This Row],[Quantity]])</f>
        <v>8</v>
      </c>
      <c r="L4" s="6">
        <f>(Items[[#This Row],[FinalPrice]]-Items[[#This Row],[OriginalTagPrice]])*Items[[#This Row],[Quantity]]</f>
        <v>-8</v>
      </c>
      <c r="M4" s="6" t="str">
        <f>VLOOKUP(Items[[#This Row],[OrderID]],Orders[],5)</f>
        <v>2015-05-09</v>
      </c>
    </row>
    <row r="5" spans="1:13" x14ac:dyDescent="0.25">
      <c r="A5">
        <v>136049325</v>
      </c>
      <c r="B5">
        <v>199843943</v>
      </c>
      <c r="C5">
        <v>3</v>
      </c>
      <c r="D5" t="b">
        <v>0</v>
      </c>
      <c r="E5" s="6" t="s">
        <v>35</v>
      </c>
      <c r="F5" s="6" t="s">
        <v>35</v>
      </c>
      <c r="G5">
        <v>0</v>
      </c>
      <c r="H5">
        <v>10</v>
      </c>
      <c r="I5">
        <v>1</v>
      </c>
      <c r="J5" s="6">
        <f>(Items[[#This Row],[FinalPrice]]*Items[[#This Row],[Quantity]])</f>
        <v>0</v>
      </c>
      <c r="K5" s="6">
        <f>(Items[[#This Row],[OriginalTagPrice]]*Items[[#This Row],[Quantity]])</f>
        <v>10</v>
      </c>
      <c r="L5" s="6">
        <f>(Items[[#This Row],[FinalPrice]]-Items[[#This Row],[OriginalTagPrice]])*Items[[#This Row],[Quantity]]</f>
        <v>-10</v>
      </c>
      <c r="M5" s="6" t="str">
        <f>VLOOKUP(Items[[#This Row],[OrderID]],Orders[],5)</f>
        <v>2015-05-09</v>
      </c>
    </row>
    <row r="6" spans="1:13" x14ac:dyDescent="0.25">
      <c r="A6">
        <v>136049325</v>
      </c>
      <c r="B6">
        <v>199844365</v>
      </c>
      <c r="C6">
        <v>3</v>
      </c>
      <c r="D6" t="b">
        <v>0</v>
      </c>
      <c r="E6" s="6" t="s">
        <v>35</v>
      </c>
      <c r="F6" s="6" t="s">
        <v>35</v>
      </c>
      <c r="G6">
        <v>50</v>
      </c>
      <c r="H6">
        <v>100</v>
      </c>
      <c r="I6">
        <v>1</v>
      </c>
      <c r="J6" s="6">
        <f>(Items[[#This Row],[FinalPrice]]*Items[[#This Row],[Quantity]])</f>
        <v>50</v>
      </c>
      <c r="K6" s="6">
        <f>(Items[[#This Row],[OriginalTagPrice]]*Items[[#This Row],[Quantity]])</f>
        <v>100</v>
      </c>
      <c r="L6" s="6">
        <f>(Items[[#This Row],[FinalPrice]]-Items[[#This Row],[OriginalTagPrice]])*Items[[#This Row],[Quantity]]</f>
        <v>-50</v>
      </c>
      <c r="M6" s="6" t="str">
        <f>VLOOKUP(Items[[#This Row],[OrderID]],Orders[],5)</f>
        <v>2015-05-09</v>
      </c>
    </row>
    <row r="7" spans="1:13" x14ac:dyDescent="0.25">
      <c r="A7">
        <v>136049325</v>
      </c>
      <c r="B7">
        <v>199844820</v>
      </c>
      <c r="C7">
        <v>8</v>
      </c>
      <c r="D7" t="b">
        <v>0</v>
      </c>
      <c r="E7" s="6" t="s">
        <v>56</v>
      </c>
      <c r="F7" s="6" t="s">
        <v>35</v>
      </c>
      <c r="G7">
        <v>9</v>
      </c>
      <c r="H7">
        <v>9</v>
      </c>
      <c r="I7">
        <v>1</v>
      </c>
      <c r="J7" s="6">
        <f>(Items[[#This Row],[FinalPrice]]*Items[[#This Row],[Quantity]])</f>
        <v>9</v>
      </c>
      <c r="K7" s="6">
        <f>(Items[[#This Row],[OriginalTagPrice]]*Items[[#This Row],[Quantity]])</f>
        <v>9</v>
      </c>
      <c r="L7" s="6">
        <f>(Items[[#This Row],[FinalPrice]]-Items[[#This Row],[OriginalTagPrice]])*Items[[#This Row],[Quantity]]</f>
        <v>0</v>
      </c>
      <c r="M7" s="6" t="str">
        <f>VLOOKUP(Items[[#This Row],[OrderID]],Orders[],5)</f>
        <v>2015-05-09</v>
      </c>
    </row>
    <row r="8" spans="1:13" x14ac:dyDescent="0.25">
      <c r="A8">
        <v>136049325</v>
      </c>
      <c r="B8">
        <v>199844940</v>
      </c>
      <c r="C8">
        <v>8</v>
      </c>
      <c r="D8" t="b">
        <v>0</v>
      </c>
      <c r="E8" s="6" t="s">
        <v>55</v>
      </c>
      <c r="F8" s="6" t="s">
        <v>35</v>
      </c>
      <c r="G8">
        <v>9</v>
      </c>
      <c r="H8">
        <v>9</v>
      </c>
      <c r="I8">
        <v>1</v>
      </c>
      <c r="J8" s="6">
        <f>(Items[[#This Row],[FinalPrice]]*Items[[#This Row],[Quantity]])</f>
        <v>9</v>
      </c>
      <c r="K8" s="6">
        <f>(Items[[#This Row],[OriginalTagPrice]]*Items[[#This Row],[Quantity]])</f>
        <v>9</v>
      </c>
      <c r="L8" s="6">
        <f>(Items[[#This Row],[FinalPrice]]-Items[[#This Row],[OriginalTagPrice]])*Items[[#This Row],[Quantity]]</f>
        <v>0</v>
      </c>
      <c r="M8" s="6" t="str">
        <f>VLOOKUP(Items[[#This Row],[OrderID]],Orders[],5)</f>
        <v>2015-05-09</v>
      </c>
    </row>
    <row r="9" spans="1:13" x14ac:dyDescent="0.25">
      <c r="A9">
        <v>136115938</v>
      </c>
      <c r="B9">
        <v>194706899</v>
      </c>
      <c r="C9">
        <v>7</v>
      </c>
      <c r="D9" t="b">
        <v>0</v>
      </c>
      <c r="E9" s="6" t="s">
        <v>35</v>
      </c>
      <c r="F9" s="6" t="s">
        <v>35</v>
      </c>
      <c r="G9">
        <v>0</v>
      </c>
      <c r="H9">
        <v>0</v>
      </c>
      <c r="I9">
        <v>1</v>
      </c>
      <c r="J9" s="6">
        <f>(Items[[#This Row],[FinalPrice]]*Items[[#This Row],[Quantity]])</f>
        <v>0</v>
      </c>
      <c r="K9" s="6">
        <f>(Items[[#This Row],[OriginalTagPrice]]*Items[[#This Row],[Quantity]])</f>
        <v>0</v>
      </c>
      <c r="L9" s="6">
        <f>(Items[[#This Row],[FinalPrice]]-Items[[#This Row],[OriginalTagPrice]])*Items[[#This Row],[Quantity]]</f>
        <v>0</v>
      </c>
      <c r="M9" s="6" t="str">
        <f>VLOOKUP(Items[[#This Row],[OrderID]],Orders[],5)</f>
        <v>2015-04-21</v>
      </c>
    </row>
    <row r="10" spans="1:13" x14ac:dyDescent="0.25">
      <c r="A10">
        <v>136179092</v>
      </c>
      <c r="B10">
        <v>191517552</v>
      </c>
      <c r="C10">
        <v>1</v>
      </c>
      <c r="D10" t="b">
        <v>1</v>
      </c>
      <c r="E10" s="6" t="s">
        <v>58</v>
      </c>
      <c r="F10" s="6" t="s">
        <v>35</v>
      </c>
      <c r="G10">
        <v>0</v>
      </c>
      <c r="H10">
        <v>70</v>
      </c>
      <c r="I10">
        <v>1</v>
      </c>
      <c r="J10" s="6">
        <f>(Items[[#This Row],[FinalPrice]]*Items[[#This Row],[Quantity]])</f>
        <v>0</v>
      </c>
      <c r="K10" s="6">
        <f>(Items[[#This Row],[OriginalTagPrice]]*Items[[#This Row],[Quantity]])</f>
        <v>70</v>
      </c>
      <c r="L10" s="6">
        <f>(Items[[#This Row],[FinalPrice]]-Items[[#This Row],[OriginalTagPrice]])*Items[[#This Row],[Quantity]]</f>
        <v>-70</v>
      </c>
      <c r="M10" s="6" t="str">
        <f>VLOOKUP(Items[[#This Row],[OrderID]],Orders[],5)</f>
        <v>2015-05-11</v>
      </c>
    </row>
    <row r="11" spans="1:13" x14ac:dyDescent="0.25">
      <c r="A11">
        <v>136179092</v>
      </c>
      <c r="B11">
        <v>200315607</v>
      </c>
      <c r="C11">
        <v>2</v>
      </c>
      <c r="D11" t="b">
        <v>0</v>
      </c>
      <c r="E11" s="6" t="s">
        <v>35</v>
      </c>
      <c r="F11" s="6" t="s">
        <v>59</v>
      </c>
      <c r="G11">
        <v>6</v>
      </c>
      <c r="H11">
        <v>8</v>
      </c>
      <c r="I11">
        <v>1</v>
      </c>
      <c r="J11" s="6">
        <f>(Items[[#This Row],[FinalPrice]]*Items[[#This Row],[Quantity]])</f>
        <v>6</v>
      </c>
      <c r="K11" s="6">
        <f>(Items[[#This Row],[OriginalTagPrice]]*Items[[#This Row],[Quantity]])</f>
        <v>8</v>
      </c>
      <c r="L11" s="6">
        <f>(Items[[#This Row],[FinalPrice]]-Items[[#This Row],[OriginalTagPrice]])*Items[[#This Row],[Quantity]]</f>
        <v>-2</v>
      </c>
      <c r="M11" s="6" t="str">
        <f>VLOOKUP(Items[[#This Row],[OrderID]],Orders[],5)</f>
        <v>2015-05-11</v>
      </c>
    </row>
    <row r="12" spans="1:13" x14ac:dyDescent="0.25">
      <c r="A12">
        <v>136179092</v>
      </c>
      <c r="B12">
        <v>200315735</v>
      </c>
      <c r="C12">
        <v>3</v>
      </c>
      <c r="D12" t="b">
        <v>0</v>
      </c>
      <c r="E12" s="6" t="s">
        <v>35</v>
      </c>
      <c r="F12" s="6" t="s">
        <v>35</v>
      </c>
      <c r="G12">
        <v>0</v>
      </c>
      <c r="H12">
        <v>15</v>
      </c>
      <c r="I12">
        <v>1</v>
      </c>
      <c r="J12" s="6">
        <f>(Items[[#This Row],[FinalPrice]]*Items[[#This Row],[Quantity]])</f>
        <v>0</v>
      </c>
      <c r="K12" s="6">
        <f>(Items[[#This Row],[OriginalTagPrice]]*Items[[#This Row],[Quantity]])</f>
        <v>15</v>
      </c>
      <c r="L12" s="6">
        <f>(Items[[#This Row],[FinalPrice]]-Items[[#This Row],[OriginalTagPrice]])*Items[[#This Row],[Quantity]]</f>
        <v>-15</v>
      </c>
      <c r="M12" s="6" t="str">
        <f>VLOOKUP(Items[[#This Row],[OrderID]],Orders[],5)</f>
        <v>2015-05-11</v>
      </c>
    </row>
    <row r="13" spans="1:13" x14ac:dyDescent="0.25">
      <c r="A13">
        <v>136179092</v>
      </c>
      <c r="B13">
        <v>200315834</v>
      </c>
      <c r="C13">
        <v>8</v>
      </c>
      <c r="D13" t="b">
        <v>0</v>
      </c>
      <c r="E13" s="6" t="s">
        <v>58</v>
      </c>
      <c r="F13" s="6" t="s">
        <v>35</v>
      </c>
      <c r="G13">
        <v>10</v>
      </c>
      <c r="H13">
        <v>10</v>
      </c>
      <c r="I13">
        <v>1</v>
      </c>
      <c r="J13" s="6">
        <f>(Items[[#This Row],[FinalPrice]]*Items[[#This Row],[Quantity]])</f>
        <v>10</v>
      </c>
      <c r="K13" s="6">
        <f>(Items[[#This Row],[OriginalTagPrice]]*Items[[#This Row],[Quantity]])</f>
        <v>10</v>
      </c>
      <c r="L13" s="6">
        <f>(Items[[#This Row],[FinalPrice]]-Items[[#This Row],[OriginalTagPrice]])*Items[[#This Row],[Quantity]]</f>
        <v>0</v>
      </c>
      <c r="M13" s="6" t="str">
        <f>VLOOKUP(Items[[#This Row],[OrderID]],Orders[],5)</f>
        <v>2015-05-11</v>
      </c>
    </row>
    <row r="14" spans="1:13" x14ac:dyDescent="0.25">
      <c r="A14">
        <v>136254038</v>
      </c>
      <c r="B14">
        <v>191499986</v>
      </c>
      <c r="C14">
        <v>1</v>
      </c>
      <c r="D14" t="b">
        <v>1</v>
      </c>
      <c r="E14" s="6" t="s">
        <v>60</v>
      </c>
      <c r="F14" s="6" t="s">
        <v>35</v>
      </c>
      <c r="G14">
        <v>35</v>
      </c>
      <c r="H14">
        <v>70</v>
      </c>
      <c r="I14">
        <v>1</v>
      </c>
      <c r="J14" s="6">
        <f>(Items[[#This Row],[FinalPrice]]*Items[[#This Row],[Quantity]])</f>
        <v>35</v>
      </c>
      <c r="K14" s="6">
        <f>(Items[[#This Row],[OriginalTagPrice]]*Items[[#This Row],[Quantity]])</f>
        <v>70</v>
      </c>
      <c r="L14" s="6">
        <f>(Items[[#This Row],[FinalPrice]]-Items[[#This Row],[OriginalTagPrice]])*Items[[#This Row],[Quantity]]</f>
        <v>-35</v>
      </c>
      <c r="M14" s="6" t="str">
        <f>VLOOKUP(Items[[#This Row],[OrderID]],Orders[],5)</f>
        <v>2015-05-15</v>
      </c>
    </row>
    <row r="15" spans="1:13" x14ac:dyDescent="0.25">
      <c r="A15">
        <v>136254038</v>
      </c>
      <c r="B15">
        <v>201428735</v>
      </c>
      <c r="C15">
        <v>2</v>
      </c>
      <c r="D15" t="b">
        <v>0</v>
      </c>
      <c r="E15" s="6" t="s">
        <v>35</v>
      </c>
      <c r="F15" s="6" t="s">
        <v>61</v>
      </c>
      <c r="G15">
        <v>0</v>
      </c>
      <c r="H15">
        <v>0</v>
      </c>
      <c r="I15">
        <v>1</v>
      </c>
      <c r="J15" s="6">
        <f>(Items[[#This Row],[FinalPrice]]*Items[[#This Row],[Quantity]])</f>
        <v>0</v>
      </c>
      <c r="K15" s="6">
        <f>(Items[[#This Row],[OriginalTagPrice]]*Items[[#This Row],[Quantity]])</f>
        <v>0</v>
      </c>
      <c r="L15" s="6">
        <f>(Items[[#This Row],[FinalPrice]]-Items[[#This Row],[OriginalTagPrice]])*Items[[#This Row],[Quantity]]</f>
        <v>0</v>
      </c>
      <c r="M15" s="6" t="str">
        <f>VLOOKUP(Items[[#This Row],[OrderID]],Orders[],5)</f>
        <v>2015-05-15</v>
      </c>
    </row>
    <row r="16" spans="1:13" x14ac:dyDescent="0.25">
      <c r="A16">
        <v>136254038</v>
      </c>
      <c r="B16">
        <v>201438860</v>
      </c>
      <c r="C16">
        <v>2</v>
      </c>
      <c r="D16" t="b">
        <v>0</v>
      </c>
      <c r="E16" s="6" t="s">
        <v>35</v>
      </c>
      <c r="F16" s="6" t="s">
        <v>62</v>
      </c>
      <c r="G16">
        <v>6</v>
      </c>
      <c r="H16">
        <v>8</v>
      </c>
      <c r="I16">
        <v>1</v>
      </c>
      <c r="J16" s="6">
        <f>(Items[[#This Row],[FinalPrice]]*Items[[#This Row],[Quantity]])</f>
        <v>6</v>
      </c>
      <c r="K16" s="6">
        <f>(Items[[#This Row],[OriginalTagPrice]]*Items[[#This Row],[Quantity]])</f>
        <v>8</v>
      </c>
      <c r="L16" s="6">
        <f>(Items[[#This Row],[FinalPrice]]-Items[[#This Row],[OriginalTagPrice]])*Items[[#This Row],[Quantity]]</f>
        <v>-2</v>
      </c>
      <c r="M16" s="6" t="str">
        <f>VLOOKUP(Items[[#This Row],[OrderID]],Orders[],5)</f>
        <v>2015-05-15</v>
      </c>
    </row>
    <row r="17" spans="1:13" x14ac:dyDescent="0.25">
      <c r="A17">
        <v>136254038</v>
      </c>
      <c r="B17">
        <v>201472462</v>
      </c>
      <c r="C17">
        <v>8</v>
      </c>
      <c r="D17" t="b">
        <v>0</v>
      </c>
      <c r="E17" s="6" t="s">
        <v>60</v>
      </c>
      <c r="F17" s="6" t="s">
        <v>35</v>
      </c>
      <c r="G17">
        <v>10.5</v>
      </c>
      <c r="H17">
        <v>10.5</v>
      </c>
      <c r="I17">
        <v>1</v>
      </c>
      <c r="J17" s="6">
        <f>(Items[[#This Row],[FinalPrice]]*Items[[#This Row],[Quantity]])</f>
        <v>10.5</v>
      </c>
      <c r="K17" s="6">
        <f>(Items[[#This Row],[OriginalTagPrice]]*Items[[#This Row],[Quantity]])</f>
        <v>10.5</v>
      </c>
      <c r="L17" s="6">
        <f>(Items[[#This Row],[FinalPrice]]-Items[[#This Row],[OriginalTagPrice]])*Items[[#This Row],[Quantity]]</f>
        <v>0</v>
      </c>
      <c r="M17" s="6" t="str">
        <f>VLOOKUP(Items[[#This Row],[OrderID]],Orders[],5)</f>
        <v>2015-05-15</v>
      </c>
    </row>
    <row r="18" spans="1:13" x14ac:dyDescent="0.25">
      <c r="A18">
        <v>136255156</v>
      </c>
      <c r="B18">
        <v>209529389</v>
      </c>
      <c r="C18">
        <v>7</v>
      </c>
      <c r="D18" t="b">
        <v>0</v>
      </c>
      <c r="E18" s="6" t="s">
        <v>35</v>
      </c>
      <c r="F18" s="6" t="s">
        <v>35</v>
      </c>
      <c r="G18">
        <v>0</v>
      </c>
      <c r="H18">
        <v>0</v>
      </c>
      <c r="I18">
        <v>1</v>
      </c>
      <c r="J18" s="6">
        <f>(Items[[#This Row],[FinalPrice]]*Items[[#This Row],[Quantity]])</f>
        <v>0</v>
      </c>
      <c r="K18" s="6">
        <f>(Items[[#This Row],[OriginalTagPrice]]*Items[[#This Row],[Quantity]])</f>
        <v>0</v>
      </c>
      <c r="L18" s="6">
        <f>(Items[[#This Row],[FinalPrice]]-Items[[#This Row],[OriginalTagPrice]])*Items[[#This Row],[Quantity]]</f>
        <v>0</v>
      </c>
      <c r="M18" s="6" t="str">
        <f>VLOOKUP(Items[[#This Row],[OrderID]],Orders[],5)</f>
        <v>2015-06-17</v>
      </c>
    </row>
    <row r="19" spans="1:13" x14ac:dyDescent="0.25">
      <c r="A19">
        <v>136701252</v>
      </c>
      <c r="B19">
        <v>192285803</v>
      </c>
      <c r="C19">
        <v>1</v>
      </c>
      <c r="D19" t="b">
        <v>1</v>
      </c>
      <c r="E19" s="6" t="s">
        <v>63</v>
      </c>
      <c r="F19" s="6" t="s">
        <v>35</v>
      </c>
      <c r="G19">
        <v>0</v>
      </c>
      <c r="H19">
        <v>65</v>
      </c>
      <c r="I19">
        <v>1</v>
      </c>
      <c r="J19" s="6">
        <f>(Items[[#This Row],[FinalPrice]]*Items[[#This Row],[Quantity]])</f>
        <v>0</v>
      </c>
      <c r="K19" s="6">
        <f>(Items[[#This Row],[OriginalTagPrice]]*Items[[#This Row],[Quantity]])</f>
        <v>65</v>
      </c>
      <c r="L19" s="6">
        <f>(Items[[#This Row],[FinalPrice]]-Items[[#This Row],[OriginalTagPrice]])*Items[[#This Row],[Quantity]]</f>
        <v>-65</v>
      </c>
      <c r="M19" s="6" t="str">
        <f>VLOOKUP(Items[[#This Row],[OrderID]],Orders[],5)</f>
        <v>2015-04-30</v>
      </c>
    </row>
    <row r="20" spans="1:13" x14ac:dyDescent="0.25">
      <c r="A20">
        <v>136701252</v>
      </c>
      <c r="B20">
        <v>197329519</v>
      </c>
      <c r="C20">
        <v>8</v>
      </c>
      <c r="D20" t="b">
        <v>0</v>
      </c>
      <c r="E20" s="6" t="s">
        <v>63</v>
      </c>
      <c r="F20" s="6" t="s">
        <v>35</v>
      </c>
      <c r="G20">
        <v>10</v>
      </c>
      <c r="H20">
        <v>10</v>
      </c>
      <c r="I20">
        <v>1</v>
      </c>
      <c r="J20" s="6">
        <f>(Items[[#This Row],[FinalPrice]]*Items[[#This Row],[Quantity]])</f>
        <v>10</v>
      </c>
      <c r="K20" s="6">
        <f>(Items[[#This Row],[OriginalTagPrice]]*Items[[#This Row],[Quantity]])</f>
        <v>10</v>
      </c>
      <c r="L20" s="6">
        <f>(Items[[#This Row],[FinalPrice]]-Items[[#This Row],[OriginalTagPrice]])*Items[[#This Row],[Quantity]]</f>
        <v>0</v>
      </c>
      <c r="M20" s="6" t="str">
        <f>VLOOKUP(Items[[#This Row],[OrderID]],Orders[],5)</f>
        <v>2015-04-30</v>
      </c>
    </row>
    <row r="21" spans="1:13" x14ac:dyDescent="0.25">
      <c r="A21">
        <v>136701252</v>
      </c>
      <c r="B21">
        <v>197330381</v>
      </c>
      <c r="C21">
        <v>3</v>
      </c>
      <c r="D21" t="b">
        <v>0</v>
      </c>
      <c r="E21" s="6" t="s">
        <v>35</v>
      </c>
      <c r="F21" s="6" t="s">
        <v>35</v>
      </c>
      <c r="G21">
        <v>0</v>
      </c>
      <c r="H21">
        <v>15</v>
      </c>
      <c r="I21">
        <v>1</v>
      </c>
      <c r="J21" s="6">
        <f>(Items[[#This Row],[FinalPrice]]*Items[[#This Row],[Quantity]])</f>
        <v>0</v>
      </c>
      <c r="K21" s="6">
        <f>(Items[[#This Row],[OriginalTagPrice]]*Items[[#This Row],[Quantity]])</f>
        <v>15</v>
      </c>
      <c r="L21" s="6">
        <f>(Items[[#This Row],[FinalPrice]]-Items[[#This Row],[OriginalTagPrice]])*Items[[#This Row],[Quantity]]</f>
        <v>-15</v>
      </c>
      <c r="M21" s="6" t="str">
        <f>VLOOKUP(Items[[#This Row],[OrderID]],Orders[],5)</f>
        <v>2015-04-30</v>
      </c>
    </row>
    <row r="22" spans="1:13" x14ac:dyDescent="0.25">
      <c r="A22">
        <v>136815016</v>
      </c>
      <c r="B22">
        <v>192450432</v>
      </c>
      <c r="C22">
        <v>1</v>
      </c>
      <c r="D22" t="b">
        <v>1</v>
      </c>
      <c r="E22" s="6" t="s">
        <v>63</v>
      </c>
      <c r="F22" s="6" t="s">
        <v>35</v>
      </c>
      <c r="G22">
        <v>15</v>
      </c>
      <c r="H22">
        <v>65</v>
      </c>
      <c r="I22">
        <v>1</v>
      </c>
      <c r="J22" s="6">
        <f>(Items[[#This Row],[FinalPrice]]*Items[[#This Row],[Quantity]])</f>
        <v>15</v>
      </c>
      <c r="K22" s="6">
        <f>(Items[[#This Row],[OriginalTagPrice]]*Items[[#This Row],[Quantity]])</f>
        <v>65</v>
      </c>
      <c r="L22" s="6">
        <f>(Items[[#This Row],[FinalPrice]]-Items[[#This Row],[OriginalTagPrice]])*Items[[#This Row],[Quantity]]</f>
        <v>-50</v>
      </c>
      <c r="M22" s="6" t="str">
        <f>VLOOKUP(Items[[#This Row],[OrderID]],Orders[],5)</f>
        <v>2015-05-01</v>
      </c>
    </row>
    <row r="23" spans="1:13" x14ac:dyDescent="0.25">
      <c r="A23">
        <v>136815016</v>
      </c>
      <c r="B23">
        <v>197705528</v>
      </c>
      <c r="C23">
        <v>5</v>
      </c>
      <c r="D23" t="b">
        <v>1</v>
      </c>
      <c r="E23" s="6" t="s">
        <v>64</v>
      </c>
      <c r="F23" s="6" t="s">
        <v>35</v>
      </c>
      <c r="G23">
        <v>0</v>
      </c>
      <c r="H23">
        <v>70</v>
      </c>
      <c r="I23">
        <v>1</v>
      </c>
      <c r="J23" s="6">
        <f>(Items[[#This Row],[FinalPrice]]*Items[[#This Row],[Quantity]])</f>
        <v>0</v>
      </c>
      <c r="K23" s="6">
        <f>(Items[[#This Row],[OriginalTagPrice]]*Items[[#This Row],[Quantity]])</f>
        <v>70</v>
      </c>
      <c r="L23" s="6">
        <f>(Items[[#This Row],[FinalPrice]]-Items[[#This Row],[OriginalTagPrice]])*Items[[#This Row],[Quantity]]</f>
        <v>-70</v>
      </c>
      <c r="M23" s="6" t="str">
        <f>VLOOKUP(Items[[#This Row],[OrderID]],Orders[],5)</f>
        <v>2015-05-01</v>
      </c>
    </row>
    <row r="24" spans="1:13" x14ac:dyDescent="0.25">
      <c r="A24">
        <v>136815016</v>
      </c>
      <c r="B24">
        <v>197706061</v>
      </c>
      <c r="C24">
        <v>8</v>
      </c>
      <c r="D24" t="b">
        <v>0</v>
      </c>
      <c r="E24" s="6" t="s">
        <v>63</v>
      </c>
      <c r="F24" s="6" t="s">
        <v>35</v>
      </c>
      <c r="G24">
        <v>14</v>
      </c>
      <c r="H24">
        <v>14</v>
      </c>
      <c r="I24">
        <v>1</v>
      </c>
      <c r="J24" s="6">
        <f>(Items[[#This Row],[FinalPrice]]*Items[[#This Row],[Quantity]])</f>
        <v>14</v>
      </c>
      <c r="K24" s="6">
        <f>(Items[[#This Row],[OriginalTagPrice]]*Items[[#This Row],[Quantity]])</f>
        <v>14</v>
      </c>
      <c r="L24" s="6">
        <f>(Items[[#This Row],[FinalPrice]]-Items[[#This Row],[OriginalTagPrice]])*Items[[#This Row],[Quantity]]</f>
        <v>0</v>
      </c>
      <c r="M24" s="6" t="str">
        <f>VLOOKUP(Items[[#This Row],[OrderID]],Orders[],5)</f>
        <v>2015-05-01</v>
      </c>
    </row>
    <row r="25" spans="1:13" x14ac:dyDescent="0.25">
      <c r="A25">
        <v>136815016</v>
      </c>
      <c r="B25">
        <v>197706104</v>
      </c>
      <c r="C25">
        <v>8</v>
      </c>
      <c r="D25" t="b">
        <v>0</v>
      </c>
      <c r="E25" s="6" t="s">
        <v>64</v>
      </c>
      <c r="F25" s="6" t="s">
        <v>35</v>
      </c>
      <c r="G25">
        <v>14</v>
      </c>
      <c r="H25">
        <v>14</v>
      </c>
      <c r="I25">
        <v>1</v>
      </c>
      <c r="J25" s="6">
        <f>(Items[[#This Row],[FinalPrice]]*Items[[#This Row],[Quantity]])</f>
        <v>14</v>
      </c>
      <c r="K25" s="6">
        <f>(Items[[#This Row],[OriginalTagPrice]]*Items[[#This Row],[Quantity]])</f>
        <v>14</v>
      </c>
      <c r="L25" s="6">
        <f>(Items[[#This Row],[FinalPrice]]-Items[[#This Row],[OriginalTagPrice]])*Items[[#This Row],[Quantity]]</f>
        <v>0</v>
      </c>
      <c r="M25" s="6" t="str">
        <f>VLOOKUP(Items[[#This Row],[OrderID]],Orders[],5)</f>
        <v>2015-05-01</v>
      </c>
    </row>
    <row r="26" spans="1:13" x14ac:dyDescent="0.25">
      <c r="A26">
        <v>136866285</v>
      </c>
      <c r="B26">
        <v>196389120</v>
      </c>
      <c r="C26">
        <v>7</v>
      </c>
      <c r="D26" t="b">
        <v>0</v>
      </c>
      <c r="E26" s="6" t="s">
        <v>35</v>
      </c>
      <c r="F26" s="6" t="s">
        <v>35</v>
      </c>
      <c r="G26">
        <v>0</v>
      </c>
      <c r="H26">
        <v>0</v>
      </c>
      <c r="I26">
        <v>1</v>
      </c>
      <c r="J26" s="6">
        <f>(Items[[#This Row],[FinalPrice]]*Items[[#This Row],[Quantity]])</f>
        <v>0</v>
      </c>
      <c r="K26" s="6">
        <f>(Items[[#This Row],[OriginalTagPrice]]*Items[[#This Row],[Quantity]])</f>
        <v>0</v>
      </c>
      <c r="L26" s="6">
        <f>(Items[[#This Row],[FinalPrice]]-Items[[#This Row],[OriginalTagPrice]])*Items[[#This Row],[Quantity]]</f>
        <v>0</v>
      </c>
      <c r="M26" s="6" t="str">
        <f>VLOOKUP(Items[[#This Row],[OrderID]],Orders[],5)</f>
        <v>2015-04-27</v>
      </c>
    </row>
    <row r="27" spans="1:13" x14ac:dyDescent="0.25">
      <c r="A27">
        <v>136866434</v>
      </c>
      <c r="B27">
        <v>193920801</v>
      </c>
      <c r="C27">
        <v>7</v>
      </c>
      <c r="D27" t="b">
        <v>0</v>
      </c>
      <c r="E27" s="6" t="s">
        <v>35</v>
      </c>
      <c r="F27" s="6" t="s">
        <v>35</v>
      </c>
      <c r="G27">
        <v>0</v>
      </c>
      <c r="H27">
        <v>0</v>
      </c>
      <c r="I27">
        <v>1</v>
      </c>
      <c r="J27" s="6">
        <f>(Items[[#This Row],[FinalPrice]]*Items[[#This Row],[Quantity]])</f>
        <v>0</v>
      </c>
      <c r="K27" s="6">
        <f>(Items[[#This Row],[OriginalTagPrice]]*Items[[#This Row],[Quantity]])</f>
        <v>0</v>
      </c>
      <c r="L27" s="6">
        <f>(Items[[#This Row],[FinalPrice]]-Items[[#This Row],[OriginalTagPrice]])*Items[[#This Row],[Quantity]]</f>
        <v>0</v>
      </c>
      <c r="M27" s="6" t="str">
        <f>VLOOKUP(Items[[#This Row],[OrderID]],Orders[],5)</f>
        <v>2015-04-17</v>
      </c>
    </row>
    <row r="28" spans="1:13" x14ac:dyDescent="0.25">
      <c r="A28">
        <v>136951944</v>
      </c>
      <c r="B28">
        <v>192644997</v>
      </c>
      <c r="C28">
        <v>1</v>
      </c>
      <c r="D28" t="b">
        <v>1</v>
      </c>
      <c r="E28" s="6" t="s">
        <v>65</v>
      </c>
      <c r="F28" s="6" t="s">
        <v>35</v>
      </c>
      <c r="G28">
        <v>35</v>
      </c>
      <c r="H28">
        <v>70</v>
      </c>
      <c r="I28">
        <v>1</v>
      </c>
      <c r="J28" s="6">
        <f>(Items[[#This Row],[FinalPrice]]*Items[[#This Row],[Quantity]])</f>
        <v>35</v>
      </c>
      <c r="K28" s="6">
        <f>(Items[[#This Row],[OriginalTagPrice]]*Items[[#This Row],[Quantity]])</f>
        <v>70</v>
      </c>
      <c r="L28" s="6">
        <f>(Items[[#This Row],[FinalPrice]]-Items[[#This Row],[OriginalTagPrice]])*Items[[#This Row],[Quantity]]</f>
        <v>-35</v>
      </c>
      <c r="M28" s="6" t="str">
        <f>VLOOKUP(Items[[#This Row],[OrderID]],Orders[],5)</f>
        <v>2015-05-09</v>
      </c>
    </row>
    <row r="29" spans="1:13" x14ac:dyDescent="0.25">
      <c r="A29">
        <v>136951944</v>
      </c>
      <c r="B29">
        <v>192644998</v>
      </c>
      <c r="C29">
        <v>1</v>
      </c>
      <c r="D29" t="b">
        <v>1</v>
      </c>
      <c r="E29" s="6" t="s">
        <v>66</v>
      </c>
      <c r="F29" s="6" t="s">
        <v>35</v>
      </c>
      <c r="G29">
        <v>35</v>
      </c>
      <c r="H29">
        <v>70</v>
      </c>
      <c r="I29">
        <v>1</v>
      </c>
      <c r="J29" s="6">
        <f>(Items[[#This Row],[FinalPrice]]*Items[[#This Row],[Quantity]])</f>
        <v>35</v>
      </c>
      <c r="K29" s="6">
        <f>(Items[[#This Row],[OriginalTagPrice]]*Items[[#This Row],[Quantity]])</f>
        <v>70</v>
      </c>
      <c r="L29" s="6">
        <f>(Items[[#This Row],[FinalPrice]]-Items[[#This Row],[OriginalTagPrice]])*Items[[#This Row],[Quantity]]</f>
        <v>-35</v>
      </c>
      <c r="M29" s="6" t="str">
        <f>VLOOKUP(Items[[#This Row],[OrderID]],Orders[],5)</f>
        <v>2015-05-09</v>
      </c>
    </row>
    <row r="30" spans="1:13" x14ac:dyDescent="0.25">
      <c r="A30">
        <v>136951944</v>
      </c>
      <c r="B30">
        <v>192645000</v>
      </c>
      <c r="C30">
        <v>1</v>
      </c>
      <c r="D30" t="b">
        <v>1</v>
      </c>
      <c r="E30" s="6" t="s">
        <v>56</v>
      </c>
      <c r="F30" s="6" t="s">
        <v>35</v>
      </c>
      <c r="G30">
        <v>35</v>
      </c>
      <c r="H30">
        <v>40</v>
      </c>
      <c r="I30">
        <v>1</v>
      </c>
      <c r="J30" s="6">
        <f>(Items[[#This Row],[FinalPrice]]*Items[[#This Row],[Quantity]])</f>
        <v>35</v>
      </c>
      <c r="K30" s="6">
        <f>(Items[[#This Row],[OriginalTagPrice]]*Items[[#This Row],[Quantity]])</f>
        <v>40</v>
      </c>
      <c r="L30" s="6">
        <f>(Items[[#This Row],[FinalPrice]]-Items[[#This Row],[OriginalTagPrice]])*Items[[#This Row],[Quantity]]</f>
        <v>-5</v>
      </c>
      <c r="M30" s="6" t="str">
        <f>VLOOKUP(Items[[#This Row],[OrderID]],Orders[],5)</f>
        <v>2015-05-09</v>
      </c>
    </row>
    <row r="31" spans="1:13" x14ac:dyDescent="0.25">
      <c r="A31">
        <v>136951944</v>
      </c>
      <c r="B31">
        <v>199868088</v>
      </c>
      <c r="C31">
        <v>2</v>
      </c>
      <c r="D31" t="b">
        <v>0</v>
      </c>
      <c r="E31" s="6" t="s">
        <v>35</v>
      </c>
      <c r="F31" s="6" t="s">
        <v>67</v>
      </c>
      <c r="G31">
        <v>0</v>
      </c>
      <c r="H31">
        <v>0</v>
      </c>
      <c r="I31">
        <v>1</v>
      </c>
      <c r="J31" s="6">
        <f>(Items[[#This Row],[FinalPrice]]*Items[[#This Row],[Quantity]])</f>
        <v>0</v>
      </c>
      <c r="K31" s="6">
        <f>(Items[[#This Row],[OriginalTagPrice]]*Items[[#This Row],[Quantity]])</f>
        <v>0</v>
      </c>
      <c r="L31" s="6">
        <f>(Items[[#This Row],[FinalPrice]]-Items[[#This Row],[OriginalTagPrice]])*Items[[#This Row],[Quantity]]</f>
        <v>0</v>
      </c>
      <c r="M31" s="6" t="str">
        <f>VLOOKUP(Items[[#This Row],[OrderID]],Orders[],5)</f>
        <v>2015-05-09</v>
      </c>
    </row>
    <row r="32" spans="1:13" x14ac:dyDescent="0.25">
      <c r="A32">
        <v>136951944</v>
      </c>
      <c r="B32">
        <v>199927901</v>
      </c>
      <c r="C32">
        <v>8</v>
      </c>
      <c r="D32" t="b">
        <v>0</v>
      </c>
      <c r="E32" s="6" t="s">
        <v>65</v>
      </c>
      <c r="F32" s="6" t="s">
        <v>35</v>
      </c>
      <c r="G32">
        <v>12</v>
      </c>
      <c r="H32">
        <v>12</v>
      </c>
      <c r="I32">
        <v>1</v>
      </c>
      <c r="J32" s="6">
        <f>(Items[[#This Row],[FinalPrice]]*Items[[#This Row],[Quantity]])</f>
        <v>12</v>
      </c>
      <c r="K32" s="6">
        <f>(Items[[#This Row],[OriginalTagPrice]]*Items[[#This Row],[Quantity]])</f>
        <v>12</v>
      </c>
      <c r="L32" s="6">
        <f>(Items[[#This Row],[FinalPrice]]-Items[[#This Row],[OriginalTagPrice]])*Items[[#This Row],[Quantity]]</f>
        <v>0</v>
      </c>
      <c r="M32" s="6" t="str">
        <f>VLOOKUP(Items[[#This Row],[OrderID]],Orders[],5)</f>
        <v>2015-05-09</v>
      </c>
    </row>
    <row r="33" spans="1:13" x14ac:dyDescent="0.25">
      <c r="A33">
        <v>136951944</v>
      </c>
      <c r="B33">
        <v>199927977</v>
      </c>
      <c r="C33">
        <v>8</v>
      </c>
      <c r="D33" t="b">
        <v>0</v>
      </c>
      <c r="E33" s="6" t="s">
        <v>66</v>
      </c>
      <c r="F33" s="6" t="s">
        <v>35</v>
      </c>
      <c r="G33">
        <v>12</v>
      </c>
      <c r="H33">
        <v>12</v>
      </c>
      <c r="I33">
        <v>1</v>
      </c>
      <c r="J33" s="6">
        <f>(Items[[#This Row],[FinalPrice]]*Items[[#This Row],[Quantity]])</f>
        <v>12</v>
      </c>
      <c r="K33" s="6">
        <f>(Items[[#This Row],[OriginalTagPrice]]*Items[[#This Row],[Quantity]])</f>
        <v>12</v>
      </c>
      <c r="L33" s="6">
        <f>(Items[[#This Row],[FinalPrice]]-Items[[#This Row],[OriginalTagPrice]])*Items[[#This Row],[Quantity]]</f>
        <v>0</v>
      </c>
      <c r="M33" s="6" t="str">
        <f>VLOOKUP(Items[[#This Row],[OrderID]],Orders[],5)</f>
        <v>2015-05-09</v>
      </c>
    </row>
    <row r="34" spans="1:13" x14ac:dyDescent="0.25">
      <c r="A34">
        <v>136951944</v>
      </c>
      <c r="B34">
        <v>199928092</v>
      </c>
      <c r="C34">
        <v>8</v>
      </c>
      <c r="D34" t="b">
        <v>0</v>
      </c>
      <c r="E34" s="6" t="s">
        <v>56</v>
      </c>
      <c r="F34" s="6" t="s">
        <v>35</v>
      </c>
      <c r="G34">
        <v>10</v>
      </c>
      <c r="H34">
        <v>10</v>
      </c>
      <c r="I34">
        <v>1</v>
      </c>
      <c r="J34" s="6">
        <f>(Items[[#This Row],[FinalPrice]]*Items[[#This Row],[Quantity]])</f>
        <v>10</v>
      </c>
      <c r="K34" s="6">
        <f>(Items[[#This Row],[OriginalTagPrice]]*Items[[#This Row],[Quantity]])</f>
        <v>10</v>
      </c>
      <c r="L34" s="6">
        <f>(Items[[#This Row],[FinalPrice]]-Items[[#This Row],[OriginalTagPrice]])*Items[[#This Row],[Quantity]]</f>
        <v>0</v>
      </c>
      <c r="M34" s="6" t="str">
        <f>VLOOKUP(Items[[#This Row],[OrderID]],Orders[],5)</f>
        <v>2015-05-09</v>
      </c>
    </row>
    <row r="35" spans="1:13" x14ac:dyDescent="0.25">
      <c r="A35">
        <v>137030327</v>
      </c>
      <c r="B35">
        <v>192755466</v>
      </c>
      <c r="C35">
        <v>1</v>
      </c>
      <c r="D35" t="b">
        <v>1</v>
      </c>
      <c r="E35" s="6" t="s">
        <v>68</v>
      </c>
      <c r="F35" s="6" t="s">
        <v>35</v>
      </c>
      <c r="G35">
        <v>0</v>
      </c>
      <c r="H35">
        <v>70</v>
      </c>
      <c r="I35">
        <v>1</v>
      </c>
      <c r="J35" s="6">
        <f>(Items[[#This Row],[FinalPrice]]*Items[[#This Row],[Quantity]])</f>
        <v>0</v>
      </c>
      <c r="K35" s="6">
        <f>(Items[[#This Row],[OriginalTagPrice]]*Items[[#This Row],[Quantity]])</f>
        <v>70</v>
      </c>
      <c r="L35" s="6">
        <f>(Items[[#This Row],[FinalPrice]]-Items[[#This Row],[OriginalTagPrice]])*Items[[#This Row],[Quantity]]</f>
        <v>-70</v>
      </c>
      <c r="M35" s="6" t="str">
        <f>VLOOKUP(Items[[#This Row],[OrderID]],Orders[],5)</f>
        <v>2015-05-04</v>
      </c>
    </row>
    <row r="36" spans="1:13" x14ac:dyDescent="0.25">
      <c r="A36">
        <v>137030327</v>
      </c>
      <c r="B36">
        <v>198342167</v>
      </c>
      <c r="C36">
        <v>5</v>
      </c>
      <c r="D36" t="b">
        <v>1</v>
      </c>
      <c r="E36" s="6" t="s">
        <v>68</v>
      </c>
      <c r="F36" s="6" t="s">
        <v>35</v>
      </c>
      <c r="G36">
        <v>0</v>
      </c>
      <c r="H36">
        <v>5</v>
      </c>
      <c r="I36">
        <v>1</v>
      </c>
      <c r="J36" s="6">
        <f>(Items[[#This Row],[FinalPrice]]*Items[[#This Row],[Quantity]])</f>
        <v>0</v>
      </c>
      <c r="K36" s="6">
        <f>(Items[[#This Row],[OriginalTagPrice]]*Items[[#This Row],[Quantity]])</f>
        <v>5</v>
      </c>
      <c r="L36" s="6">
        <f>(Items[[#This Row],[FinalPrice]]-Items[[#This Row],[OriginalTagPrice]])*Items[[#This Row],[Quantity]]</f>
        <v>-5</v>
      </c>
      <c r="M36" s="6" t="str">
        <f>VLOOKUP(Items[[#This Row],[OrderID]],Orders[],5)</f>
        <v>2015-05-04</v>
      </c>
    </row>
    <row r="37" spans="1:13" x14ac:dyDescent="0.25">
      <c r="A37">
        <v>137030327</v>
      </c>
      <c r="B37">
        <v>198342466</v>
      </c>
      <c r="C37">
        <v>3</v>
      </c>
      <c r="D37" t="b">
        <v>0</v>
      </c>
      <c r="E37" s="6" t="s">
        <v>35</v>
      </c>
      <c r="F37" s="6" t="s">
        <v>35</v>
      </c>
      <c r="G37">
        <v>0</v>
      </c>
      <c r="H37">
        <v>5</v>
      </c>
      <c r="I37">
        <v>1</v>
      </c>
      <c r="J37" s="6">
        <f>(Items[[#This Row],[FinalPrice]]*Items[[#This Row],[Quantity]])</f>
        <v>0</v>
      </c>
      <c r="K37" s="6">
        <f>(Items[[#This Row],[OriginalTagPrice]]*Items[[#This Row],[Quantity]])</f>
        <v>5</v>
      </c>
      <c r="L37" s="6">
        <f>(Items[[#This Row],[FinalPrice]]-Items[[#This Row],[OriginalTagPrice]])*Items[[#This Row],[Quantity]]</f>
        <v>-5</v>
      </c>
      <c r="M37" s="6" t="str">
        <f>VLOOKUP(Items[[#This Row],[OrderID]],Orders[],5)</f>
        <v>2015-05-04</v>
      </c>
    </row>
    <row r="38" spans="1:13" x14ac:dyDescent="0.25">
      <c r="A38">
        <v>137030327</v>
      </c>
      <c r="B38">
        <v>198342704</v>
      </c>
      <c r="C38">
        <v>3</v>
      </c>
      <c r="D38" t="b">
        <v>0</v>
      </c>
      <c r="E38" s="6" t="s">
        <v>35</v>
      </c>
      <c r="F38" s="6" t="s">
        <v>35</v>
      </c>
      <c r="G38">
        <v>100</v>
      </c>
      <c r="H38">
        <v>200</v>
      </c>
      <c r="I38">
        <v>1</v>
      </c>
      <c r="J38" s="6">
        <f>(Items[[#This Row],[FinalPrice]]*Items[[#This Row],[Quantity]])</f>
        <v>100</v>
      </c>
      <c r="K38" s="6">
        <f>(Items[[#This Row],[OriginalTagPrice]]*Items[[#This Row],[Quantity]])</f>
        <v>200</v>
      </c>
      <c r="L38" s="6">
        <f>(Items[[#This Row],[FinalPrice]]-Items[[#This Row],[OriginalTagPrice]])*Items[[#This Row],[Quantity]]</f>
        <v>-100</v>
      </c>
      <c r="M38" s="6" t="str">
        <f>VLOOKUP(Items[[#This Row],[OrderID]],Orders[],5)</f>
        <v>2015-05-04</v>
      </c>
    </row>
    <row r="39" spans="1:13" x14ac:dyDescent="0.25">
      <c r="A39">
        <v>137030327</v>
      </c>
      <c r="B39">
        <v>198342602</v>
      </c>
      <c r="C39">
        <v>2</v>
      </c>
      <c r="D39" t="b">
        <v>0</v>
      </c>
      <c r="E39" s="6" t="s">
        <v>35</v>
      </c>
      <c r="F39" s="6" t="s">
        <v>69</v>
      </c>
      <c r="G39">
        <v>0</v>
      </c>
      <c r="H39">
        <v>0</v>
      </c>
      <c r="I39">
        <v>1</v>
      </c>
      <c r="J39" s="6">
        <f>(Items[[#This Row],[FinalPrice]]*Items[[#This Row],[Quantity]])</f>
        <v>0</v>
      </c>
      <c r="K39" s="6">
        <f>(Items[[#This Row],[OriginalTagPrice]]*Items[[#This Row],[Quantity]])</f>
        <v>0</v>
      </c>
      <c r="L39" s="6">
        <f>(Items[[#This Row],[FinalPrice]]-Items[[#This Row],[OriginalTagPrice]])*Items[[#This Row],[Quantity]]</f>
        <v>0</v>
      </c>
      <c r="M39" s="6" t="str">
        <f>VLOOKUP(Items[[#This Row],[OrderID]],Orders[],5)</f>
        <v>2015-05-04</v>
      </c>
    </row>
    <row r="40" spans="1:13" x14ac:dyDescent="0.25">
      <c r="A40">
        <v>137030327</v>
      </c>
      <c r="B40">
        <v>198342771</v>
      </c>
      <c r="C40">
        <v>8</v>
      </c>
      <c r="D40" t="b">
        <v>0</v>
      </c>
      <c r="E40" s="6" t="s">
        <v>68</v>
      </c>
      <c r="F40" s="6" t="s">
        <v>35</v>
      </c>
      <c r="G40">
        <v>15</v>
      </c>
      <c r="H40">
        <v>15</v>
      </c>
      <c r="I40">
        <v>1</v>
      </c>
      <c r="J40" s="6">
        <f>(Items[[#This Row],[FinalPrice]]*Items[[#This Row],[Quantity]])</f>
        <v>15</v>
      </c>
      <c r="K40" s="6">
        <f>(Items[[#This Row],[OriginalTagPrice]]*Items[[#This Row],[Quantity]])</f>
        <v>15</v>
      </c>
      <c r="L40" s="6">
        <f>(Items[[#This Row],[FinalPrice]]-Items[[#This Row],[OriginalTagPrice]])*Items[[#This Row],[Quantity]]</f>
        <v>0</v>
      </c>
      <c r="M40" s="6" t="str">
        <f>VLOOKUP(Items[[#This Row],[OrderID]],Orders[],5)</f>
        <v>2015-05-04</v>
      </c>
    </row>
    <row r="41" spans="1:13" x14ac:dyDescent="0.25">
      <c r="A41">
        <v>137092649</v>
      </c>
      <c r="B41">
        <v>194721244</v>
      </c>
      <c r="C41">
        <v>7</v>
      </c>
      <c r="D41" t="b">
        <v>0</v>
      </c>
      <c r="E41" s="6" t="s">
        <v>35</v>
      </c>
      <c r="F41" s="6" t="s">
        <v>35</v>
      </c>
      <c r="G41">
        <v>0</v>
      </c>
      <c r="H41">
        <v>0</v>
      </c>
      <c r="I41">
        <v>1</v>
      </c>
      <c r="J41" s="6">
        <f>(Items[[#This Row],[FinalPrice]]*Items[[#This Row],[Quantity]])</f>
        <v>0</v>
      </c>
      <c r="K41" s="6">
        <f>(Items[[#This Row],[OriginalTagPrice]]*Items[[#This Row],[Quantity]])</f>
        <v>0</v>
      </c>
      <c r="L41" s="6">
        <f>(Items[[#This Row],[FinalPrice]]-Items[[#This Row],[OriginalTagPrice]])*Items[[#This Row],[Quantity]]</f>
        <v>0</v>
      </c>
      <c r="M41" s="6" t="str">
        <f>VLOOKUP(Items[[#This Row],[OrderID]],Orders[],5)</f>
        <v>2015-04-21</v>
      </c>
    </row>
    <row r="42" spans="1:13" x14ac:dyDescent="0.25">
      <c r="A42">
        <v>137127685</v>
      </c>
      <c r="B42">
        <v>192893726</v>
      </c>
      <c r="C42">
        <v>1</v>
      </c>
      <c r="D42" t="b">
        <v>1</v>
      </c>
      <c r="E42" s="6" t="s">
        <v>70</v>
      </c>
      <c r="F42" s="6" t="s">
        <v>35</v>
      </c>
      <c r="G42">
        <v>0</v>
      </c>
      <c r="H42">
        <v>70</v>
      </c>
      <c r="I42">
        <v>1</v>
      </c>
      <c r="J42" s="6">
        <f>(Items[[#This Row],[FinalPrice]]*Items[[#This Row],[Quantity]])</f>
        <v>0</v>
      </c>
      <c r="K42" s="6">
        <f>(Items[[#This Row],[OriginalTagPrice]]*Items[[#This Row],[Quantity]])</f>
        <v>70</v>
      </c>
      <c r="L42" s="6">
        <f>(Items[[#This Row],[FinalPrice]]-Items[[#This Row],[OriginalTagPrice]])*Items[[#This Row],[Quantity]]</f>
        <v>-70</v>
      </c>
      <c r="M42" s="6" t="str">
        <f>VLOOKUP(Items[[#This Row],[OrderID]],Orders[],5)</f>
        <v>2015-05-24</v>
      </c>
    </row>
    <row r="43" spans="1:13" x14ac:dyDescent="0.25">
      <c r="A43">
        <v>137127685</v>
      </c>
      <c r="B43">
        <v>192893730</v>
      </c>
      <c r="C43">
        <v>1</v>
      </c>
      <c r="D43" t="b">
        <v>1</v>
      </c>
      <c r="E43" s="6" t="s">
        <v>70</v>
      </c>
      <c r="F43" s="6" t="s">
        <v>35</v>
      </c>
      <c r="G43">
        <v>0</v>
      </c>
      <c r="H43">
        <v>20</v>
      </c>
      <c r="I43">
        <v>1</v>
      </c>
      <c r="J43" s="6">
        <f>(Items[[#This Row],[FinalPrice]]*Items[[#This Row],[Quantity]])</f>
        <v>0</v>
      </c>
      <c r="K43" s="6">
        <f>(Items[[#This Row],[OriginalTagPrice]]*Items[[#This Row],[Quantity]])</f>
        <v>20</v>
      </c>
      <c r="L43" s="6">
        <f>(Items[[#This Row],[FinalPrice]]-Items[[#This Row],[OriginalTagPrice]])*Items[[#This Row],[Quantity]]</f>
        <v>-20</v>
      </c>
      <c r="M43" s="6" t="str">
        <f>VLOOKUP(Items[[#This Row],[OrderID]],Orders[],5)</f>
        <v>2015-05-24</v>
      </c>
    </row>
    <row r="44" spans="1:13" x14ac:dyDescent="0.25">
      <c r="A44">
        <v>137127685</v>
      </c>
      <c r="B44">
        <v>192897587</v>
      </c>
      <c r="C44">
        <v>1</v>
      </c>
      <c r="D44" t="b">
        <v>1</v>
      </c>
      <c r="E44" s="6" t="s">
        <v>71</v>
      </c>
      <c r="F44" s="6" t="s">
        <v>35</v>
      </c>
      <c r="G44">
        <v>0</v>
      </c>
      <c r="H44">
        <v>90</v>
      </c>
      <c r="I44">
        <v>1</v>
      </c>
      <c r="J44" s="6">
        <f>(Items[[#This Row],[FinalPrice]]*Items[[#This Row],[Quantity]])</f>
        <v>0</v>
      </c>
      <c r="K44" s="6">
        <f>(Items[[#This Row],[OriginalTagPrice]]*Items[[#This Row],[Quantity]])</f>
        <v>90</v>
      </c>
      <c r="L44" s="6">
        <f>(Items[[#This Row],[FinalPrice]]-Items[[#This Row],[OriginalTagPrice]])*Items[[#This Row],[Quantity]]</f>
        <v>-90</v>
      </c>
      <c r="M44" s="6" t="str">
        <f>VLOOKUP(Items[[#This Row],[OrderID]],Orders[],5)</f>
        <v>2015-05-24</v>
      </c>
    </row>
    <row r="45" spans="1:13" x14ac:dyDescent="0.25">
      <c r="A45">
        <v>137127685</v>
      </c>
      <c r="B45">
        <v>203636900</v>
      </c>
      <c r="C45">
        <v>8</v>
      </c>
      <c r="D45" t="b">
        <v>0</v>
      </c>
      <c r="E45" s="6" t="s">
        <v>70</v>
      </c>
      <c r="F45" s="6" t="s">
        <v>35</v>
      </c>
      <c r="G45">
        <v>20</v>
      </c>
      <c r="H45">
        <v>20</v>
      </c>
      <c r="I45">
        <v>1</v>
      </c>
      <c r="J45" s="6">
        <f>(Items[[#This Row],[FinalPrice]]*Items[[#This Row],[Quantity]])</f>
        <v>20</v>
      </c>
      <c r="K45" s="6">
        <f>(Items[[#This Row],[OriginalTagPrice]]*Items[[#This Row],[Quantity]])</f>
        <v>20</v>
      </c>
      <c r="L45" s="6">
        <f>(Items[[#This Row],[FinalPrice]]-Items[[#This Row],[OriginalTagPrice]])*Items[[#This Row],[Quantity]]</f>
        <v>0</v>
      </c>
      <c r="M45" s="6" t="str">
        <f>VLOOKUP(Items[[#This Row],[OrderID]],Orders[],5)</f>
        <v>2015-05-24</v>
      </c>
    </row>
    <row r="46" spans="1:13" x14ac:dyDescent="0.25">
      <c r="A46">
        <v>137127685</v>
      </c>
      <c r="B46">
        <v>203636932</v>
      </c>
      <c r="C46">
        <v>8</v>
      </c>
      <c r="D46" t="b">
        <v>0</v>
      </c>
      <c r="E46" s="6" t="s">
        <v>71</v>
      </c>
      <c r="F46" s="6" t="s">
        <v>35</v>
      </c>
      <c r="G46">
        <v>15</v>
      </c>
      <c r="H46">
        <v>15</v>
      </c>
      <c r="I46">
        <v>1</v>
      </c>
      <c r="J46" s="6">
        <f>(Items[[#This Row],[FinalPrice]]*Items[[#This Row],[Quantity]])</f>
        <v>15</v>
      </c>
      <c r="K46" s="6">
        <f>(Items[[#This Row],[OriginalTagPrice]]*Items[[#This Row],[Quantity]])</f>
        <v>15</v>
      </c>
      <c r="L46" s="6">
        <f>(Items[[#This Row],[FinalPrice]]-Items[[#This Row],[OriginalTagPrice]])*Items[[#This Row],[Quantity]]</f>
        <v>0</v>
      </c>
      <c r="M46" s="6" t="str">
        <f>VLOOKUP(Items[[#This Row],[OrderID]],Orders[],5)</f>
        <v>2015-05-24</v>
      </c>
    </row>
    <row r="47" spans="1:13" x14ac:dyDescent="0.25">
      <c r="A47">
        <v>137129098</v>
      </c>
      <c r="B47">
        <v>192895761</v>
      </c>
      <c r="C47">
        <v>1</v>
      </c>
      <c r="D47" t="b">
        <v>1</v>
      </c>
      <c r="E47" s="6" t="s">
        <v>72</v>
      </c>
      <c r="F47" s="6" t="s">
        <v>35</v>
      </c>
      <c r="G47">
        <v>35</v>
      </c>
      <c r="H47">
        <v>45</v>
      </c>
      <c r="I47">
        <v>1</v>
      </c>
      <c r="J47" s="6">
        <f>(Items[[#This Row],[FinalPrice]]*Items[[#This Row],[Quantity]])</f>
        <v>35</v>
      </c>
      <c r="K47" s="6">
        <f>(Items[[#This Row],[OriginalTagPrice]]*Items[[#This Row],[Quantity]])</f>
        <v>45</v>
      </c>
      <c r="L47" s="6">
        <f>(Items[[#This Row],[FinalPrice]]-Items[[#This Row],[OriginalTagPrice]])*Items[[#This Row],[Quantity]]</f>
        <v>-10</v>
      </c>
      <c r="M47" s="6" t="str">
        <f>VLOOKUP(Items[[#This Row],[OrderID]],Orders[],5)</f>
        <v>2015-05-12</v>
      </c>
    </row>
    <row r="48" spans="1:13" x14ac:dyDescent="0.25">
      <c r="A48">
        <v>137245090</v>
      </c>
      <c r="B48">
        <v>193061857</v>
      </c>
      <c r="C48">
        <v>1</v>
      </c>
      <c r="D48" t="b">
        <v>1</v>
      </c>
      <c r="E48" s="6" t="s">
        <v>71</v>
      </c>
      <c r="F48" s="6" t="s">
        <v>35</v>
      </c>
      <c r="G48">
        <v>35</v>
      </c>
      <c r="H48">
        <v>70</v>
      </c>
      <c r="I48">
        <v>1</v>
      </c>
      <c r="J48" s="6">
        <f>(Items[[#This Row],[FinalPrice]]*Items[[#This Row],[Quantity]])</f>
        <v>35</v>
      </c>
      <c r="K48" s="6">
        <f>(Items[[#This Row],[OriginalTagPrice]]*Items[[#This Row],[Quantity]])</f>
        <v>70</v>
      </c>
      <c r="L48" s="6">
        <f>(Items[[#This Row],[FinalPrice]]-Items[[#This Row],[OriginalTagPrice]])*Items[[#This Row],[Quantity]]</f>
        <v>-35</v>
      </c>
      <c r="M48" s="6" t="str">
        <f>VLOOKUP(Items[[#This Row],[OrderID]],Orders[],5)</f>
        <v>2015-05-01</v>
      </c>
    </row>
    <row r="49" spans="1:13" x14ac:dyDescent="0.25">
      <c r="A49">
        <v>137245090</v>
      </c>
      <c r="B49">
        <v>197719911</v>
      </c>
      <c r="C49">
        <v>8</v>
      </c>
      <c r="D49" t="b">
        <v>0</v>
      </c>
      <c r="E49" s="6" t="s">
        <v>71</v>
      </c>
      <c r="F49" s="6" t="s">
        <v>35</v>
      </c>
      <c r="G49">
        <v>14</v>
      </c>
      <c r="H49">
        <v>14</v>
      </c>
      <c r="I49">
        <v>1</v>
      </c>
      <c r="J49" s="6">
        <f>(Items[[#This Row],[FinalPrice]]*Items[[#This Row],[Quantity]])</f>
        <v>14</v>
      </c>
      <c r="K49" s="6">
        <f>(Items[[#This Row],[OriginalTagPrice]]*Items[[#This Row],[Quantity]])</f>
        <v>14</v>
      </c>
      <c r="L49" s="6">
        <f>(Items[[#This Row],[FinalPrice]]-Items[[#This Row],[OriginalTagPrice]])*Items[[#This Row],[Quantity]]</f>
        <v>0</v>
      </c>
      <c r="M49" s="6" t="str">
        <f>VLOOKUP(Items[[#This Row],[OrderID]],Orders[],5)</f>
        <v>2015-05-01</v>
      </c>
    </row>
    <row r="50" spans="1:13" x14ac:dyDescent="0.25">
      <c r="A50">
        <v>137245215</v>
      </c>
      <c r="B50">
        <v>193062013</v>
      </c>
      <c r="C50">
        <v>1</v>
      </c>
      <c r="D50" t="b">
        <v>1</v>
      </c>
      <c r="E50" s="6" t="s">
        <v>58</v>
      </c>
      <c r="F50" s="6" t="s">
        <v>35</v>
      </c>
      <c r="G50">
        <v>0</v>
      </c>
      <c r="H50">
        <v>70</v>
      </c>
      <c r="I50">
        <v>1</v>
      </c>
      <c r="J50" s="6">
        <f>(Items[[#This Row],[FinalPrice]]*Items[[#This Row],[Quantity]])</f>
        <v>0</v>
      </c>
      <c r="K50" s="6">
        <f>(Items[[#This Row],[OriginalTagPrice]]*Items[[#This Row],[Quantity]])</f>
        <v>70</v>
      </c>
      <c r="L50" s="6">
        <f>(Items[[#This Row],[FinalPrice]]-Items[[#This Row],[OriginalTagPrice]])*Items[[#This Row],[Quantity]]</f>
        <v>-70</v>
      </c>
      <c r="M50" s="6" t="str">
        <f>VLOOKUP(Items[[#This Row],[OrderID]],Orders[],5)</f>
        <v>2015-05-03</v>
      </c>
    </row>
    <row r="51" spans="1:13" x14ac:dyDescent="0.25">
      <c r="A51">
        <v>137245215</v>
      </c>
      <c r="B51">
        <v>198036040</v>
      </c>
      <c r="C51">
        <v>2</v>
      </c>
      <c r="D51" t="b">
        <v>0</v>
      </c>
      <c r="E51" s="6" t="s">
        <v>58</v>
      </c>
      <c r="F51" s="6" t="s">
        <v>73</v>
      </c>
      <c r="G51">
        <v>0</v>
      </c>
      <c r="H51">
        <v>0</v>
      </c>
      <c r="I51">
        <v>1</v>
      </c>
      <c r="J51" s="6">
        <f>(Items[[#This Row],[FinalPrice]]*Items[[#This Row],[Quantity]])</f>
        <v>0</v>
      </c>
      <c r="K51" s="6">
        <f>(Items[[#This Row],[OriginalTagPrice]]*Items[[#This Row],[Quantity]])</f>
        <v>0</v>
      </c>
      <c r="L51" s="6">
        <f>(Items[[#This Row],[FinalPrice]]-Items[[#This Row],[OriginalTagPrice]])*Items[[#This Row],[Quantity]]</f>
        <v>0</v>
      </c>
      <c r="M51" s="6" t="str">
        <f>VLOOKUP(Items[[#This Row],[OrderID]],Orders[],5)</f>
        <v>2015-05-03</v>
      </c>
    </row>
    <row r="52" spans="1:13" x14ac:dyDescent="0.25">
      <c r="A52">
        <v>137245215</v>
      </c>
      <c r="B52">
        <v>198047335</v>
      </c>
      <c r="C52">
        <v>8</v>
      </c>
      <c r="D52" t="b">
        <v>0</v>
      </c>
      <c r="E52" s="6" t="s">
        <v>58</v>
      </c>
      <c r="F52" s="6" t="s">
        <v>35</v>
      </c>
      <c r="G52">
        <v>9</v>
      </c>
      <c r="H52">
        <v>9</v>
      </c>
      <c r="I52">
        <v>1</v>
      </c>
      <c r="J52" s="6">
        <f>(Items[[#This Row],[FinalPrice]]*Items[[#This Row],[Quantity]])</f>
        <v>9</v>
      </c>
      <c r="K52" s="6">
        <f>(Items[[#This Row],[OriginalTagPrice]]*Items[[#This Row],[Quantity]])</f>
        <v>9</v>
      </c>
      <c r="L52" s="6">
        <f>(Items[[#This Row],[FinalPrice]]-Items[[#This Row],[OriginalTagPrice]])*Items[[#This Row],[Quantity]]</f>
        <v>0</v>
      </c>
      <c r="M52" s="6" t="str">
        <f>VLOOKUP(Items[[#This Row],[OrderID]],Orders[],5)</f>
        <v>2015-05-03</v>
      </c>
    </row>
    <row r="53" spans="1:13" x14ac:dyDescent="0.25">
      <c r="A53">
        <v>137397824</v>
      </c>
      <c r="B53">
        <v>193277533</v>
      </c>
      <c r="C53">
        <v>1</v>
      </c>
      <c r="D53" t="b">
        <v>1</v>
      </c>
      <c r="E53" s="6" t="s">
        <v>56</v>
      </c>
      <c r="F53" s="6" t="s">
        <v>35</v>
      </c>
      <c r="G53">
        <v>35</v>
      </c>
      <c r="H53">
        <v>70</v>
      </c>
      <c r="I53">
        <v>1</v>
      </c>
      <c r="J53" s="6">
        <f>(Items[[#This Row],[FinalPrice]]*Items[[#This Row],[Quantity]])</f>
        <v>35</v>
      </c>
      <c r="K53" s="6">
        <f>(Items[[#This Row],[OriginalTagPrice]]*Items[[#This Row],[Quantity]])</f>
        <v>70</v>
      </c>
      <c r="L53" s="6">
        <f>(Items[[#This Row],[FinalPrice]]-Items[[#This Row],[OriginalTagPrice]])*Items[[#This Row],[Quantity]]</f>
        <v>-35</v>
      </c>
      <c r="M53" s="6" t="str">
        <f>VLOOKUP(Items[[#This Row],[OrderID]],Orders[],5)</f>
        <v>2015-05-01</v>
      </c>
    </row>
    <row r="54" spans="1:13" x14ac:dyDescent="0.25">
      <c r="A54">
        <v>137397824</v>
      </c>
      <c r="B54">
        <v>193280382</v>
      </c>
      <c r="C54">
        <v>1</v>
      </c>
      <c r="D54" t="b">
        <v>1</v>
      </c>
      <c r="E54" s="6" t="s">
        <v>58</v>
      </c>
      <c r="F54" s="6" t="s">
        <v>35</v>
      </c>
      <c r="G54">
        <v>35</v>
      </c>
      <c r="H54">
        <v>55</v>
      </c>
      <c r="I54">
        <v>1</v>
      </c>
      <c r="J54" s="6">
        <f>(Items[[#This Row],[FinalPrice]]*Items[[#This Row],[Quantity]])</f>
        <v>35</v>
      </c>
      <c r="K54" s="6">
        <f>(Items[[#This Row],[OriginalTagPrice]]*Items[[#This Row],[Quantity]])</f>
        <v>55</v>
      </c>
      <c r="L54" s="6">
        <f>(Items[[#This Row],[FinalPrice]]-Items[[#This Row],[OriginalTagPrice]])*Items[[#This Row],[Quantity]]</f>
        <v>-20</v>
      </c>
      <c r="M54" s="6" t="str">
        <f>VLOOKUP(Items[[#This Row],[OrderID]],Orders[],5)</f>
        <v>2015-05-01</v>
      </c>
    </row>
    <row r="55" spans="1:13" x14ac:dyDescent="0.25">
      <c r="A55">
        <v>137397824</v>
      </c>
      <c r="B55">
        <v>197679041</v>
      </c>
      <c r="C55">
        <v>2</v>
      </c>
      <c r="D55" t="b">
        <v>0</v>
      </c>
      <c r="E55" s="6" t="s">
        <v>35</v>
      </c>
      <c r="F55" s="6" t="s">
        <v>74</v>
      </c>
      <c r="G55">
        <v>0</v>
      </c>
      <c r="H55">
        <v>0</v>
      </c>
      <c r="I55">
        <v>1</v>
      </c>
      <c r="J55" s="6">
        <f>(Items[[#This Row],[FinalPrice]]*Items[[#This Row],[Quantity]])</f>
        <v>0</v>
      </c>
      <c r="K55" s="6">
        <f>(Items[[#This Row],[OriginalTagPrice]]*Items[[#This Row],[Quantity]])</f>
        <v>0</v>
      </c>
      <c r="L55" s="6">
        <f>(Items[[#This Row],[FinalPrice]]-Items[[#This Row],[OriginalTagPrice]])*Items[[#This Row],[Quantity]]</f>
        <v>0</v>
      </c>
      <c r="M55" s="6" t="str">
        <f>VLOOKUP(Items[[#This Row],[OrderID]],Orders[],5)</f>
        <v>2015-05-01</v>
      </c>
    </row>
    <row r="56" spans="1:13" x14ac:dyDescent="0.25">
      <c r="A56">
        <v>137397824</v>
      </c>
      <c r="B56">
        <v>197679183</v>
      </c>
      <c r="C56">
        <v>2</v>
      </c>
      <c r="D56" t="b">
        <v>0</v>
      </c>
      <c r="E56" s="6" t="s">
        <v>75</v>
      </c>
      <c r="F56" s="6" t="s">
        <v>76</v>
      </c>
      <c r="G56">
        <v>3.5</v>
      </c>
      <c r="H56">
        <v>3.5</v>
      </c>
      <c r="I56">
        <v>1</v>
      </c>
      <c r="J56" s="6">
        <f>(Items[[#This Row],[FinalPrice]]*Items[[#This Row],[Quantity]])</f>
        <v>3.5</v>
      </c>
      <c r="K56" s="6">
        <f>(Items[[#This Row],[OriginalTagPrice]]*Items[[#This Row],[Quantity]])</f>
        <v>3.5</v>
      </c>
      <c r="L56" s="6">
        <f>(Items[[#This Row],[FinalPrice]]-Items[[#This Row],[OriginalTagPrice]])*Items[[#This Row],[Quantity]]</f>
        <v>0</v>
      </c>
      <c r="M56" s="6" t="str">
        <f>VLOOKUP(Items[[#This Row],[OrderID]],Orders[],5)</f>
        <v>2015-05-01</v>
      </c>
    </row>
    <row r="57" spans="1:13" x14ac:dyDescent="0.25">
      <c r="A57">
        <v>137397824</v>
      </c>
      <c r="B57">
        <v>197679530</v>
      </c>
      <c r="C57">
        <v>2</v>
      </c>
      <c r="D57" t="b">
        <v>0</v>
      </c>
      <c r="E57" s="6" t="s">
        <v>35</v>
      </c>
      <c r="F57" s="6" t="s">
        <v>77</v>
      </c>
      <c r="G57">
        <v>0</v>
      </c>
      <c r="H57">
        <v>0</v>
      </c>
      <c r="I57">
        <v>1</v>
      </c>
      <c r="J57" s="6">
        <f>(Items[[#This Row],[FinalPrice]]*Items[[#This Row],[Quantity]])</f>
        <v>0</v>
      </c>
      <c r="K57" s="6">
        <f>(Items[[#This Row],[OriginalTagPrice]]*Items[[#This Row],[Quantity]])</f>
        <v>0</v>
      </c>
      <c r="L57" s="6">
        <f>(Items[[#This Row],[FinalPrice]]-Items[[#This Row],[OriginalTagPrice]])*Items[[#This Row],[Quantity]]</f>
        <v>0</v>
      </c>
      <c r="M57" s="6" t="str">
        <f>VLOOKUP(Items[[#This Row],[OrderID]],Orders[],5)</f>
        <v>2015-05-01</v>
      </c>
    </row>
    <row r="58" spans="1:13" x14ac:dyDescent="0.25">
      <c r="A58">
        <v>137397824</v>
      </c>
      <c r="B58">
        <v>197681010</v>
      </c>
      <c r="C58">
        <v>2</v>
      </c>
      <c r="D58" t="b">
        <v>0</v>
      </c>
      <c r="E58" s="6" t="s">
        <v>75</v>
      </c>
      <c r="F58" s="6" t="s">
        <v>78</v>
      </c>
      <c r="G58">
        <v>1.5</v>
      </c>
      <c r="H58">
        <v>1.5</v>
      </c>
      <c r="I58">
        <v>2</v>
      </c>
      <c r="J58" s="6">
        <f>(Items[[#This Row],[FinalPrice]]*Items[[#This Row],[Quantity]])</f>
        <v>3</v>
      </c>
      <c r="K58" s="6">
        <f>(Items[[#This Row],[OriginalTagPrice]]*Items[[#This Row],[Quantity]])</f>
        <v>3</v>
      </c>
      <c r="L58" s="6">
        <f>(Items[[#This Row],[FinalPrice]]-Items[[#This Row],[OriginalTagPrice]])*Items[[#This Row],[Quantity]]</f>
        <v>0</v>
      </c>
      <c r="M58" s="6" t="str">
        <f>VLOOKUP(Items[[#This Row],[OrderID]],Orders[],5)</f>
        <v>2015-05-01</v>
      </c>
    </row>
    <row r="59" spans="1:13" x14ac:dyDescent="0.25">
      <c r="A59">
        <v>137397824</v>
      </c>
      <c r="B59">
        <v>197696513</v>
      </c>
      <c r="C59">
        <v>8</v>
      </c>
      <c r="D59" t="b">
        <v>0</v>
      </c>
      <c r="E59" s="6" t="s">
        <v>56</v>
      </c>
      <c r="F59" s="6" t="s">
        <v>35</v>
      </c>
      <c r="G59">
        <v>6</v>
      </c>
      <c r="H59">
        <v>6</v>
      </c>
      <c r="I59">
        <v>1</v>
      </c>
      <c r="J59" s="6">
        <f>(Items[[#This Row],[FinalPrice]]*Items[[#This Row],[Quantity]])</f>
        <v>6</v>
      </c>
      <c r="K59" s="6">
        <f>(Items[[#This Row],[OriginalTagPrice]]*Items[[#This Row],[Quantity]])</f>
        <v>6</v>
      </c>
      <c r="L59" s="6">
        <f>(Items[[#This Row],[FinalPrice]]-Items[[#This Row],[OriginalTagPrice]])*Items[[#This Row],[Quantity]]</f>
        <v>0</v>
      </c>
      <c r="M59" s="6" t="str">
        <f>VLOOKUP(Items[[#This Row],[OrderID]],Orders[],5)</f>
        <v>2015-05-01</v>
      </c>
    </row>
    <row r="60" spans="1:13" x14ac:dyDescent="0.25">
      <c r="A60">
        <v>137397824</v>
      </c>
      <c r="B60">
        <v>197696565</v>
      </c>
      <c r="C60">
        <v>8</v>
      </c>
      <c r="D60" t="b">
        <v>0</v>
      </c>
      <c r="E60" s="6" t="s">
        <v>58</v>
      </c>
      <c r="F60" s="6" t="s">
        <v>35</v>
      </c>
      <c r="G60">
        <v>10</v>
      </c>
      <c r="H60">
        <v>6</v>
      </c>
      <c r="I60">
        <v>1</v>
      </c>
      <c r="J60" s="6">
        <f>(Items[[#This Row],[FinalPrice]]*Items[[#This Row],[Quantity]])</f>
        <v>10</v>
      </c>
      <c r="K60" s="6">
        <f>(Items[[#This Row],[OriginalTagPrice]]*Items[[#This Row],[Quantity]])</f>
        <v>6</v>
      </c>
      <c r="L60" s="6">
        <f>(Items[[#This Row],[FinalPrice]]-Items[[#This Row],[OriginalTagPrice]])*Items[[#This Row],[Quantity]]</f>
        <v>4</v>
      </c>
      <c r="M60" s="6" t="str">
        <f>VLOOKUP(Items[[#This Row],[OrderID]],Orders[],5)</f>
        <v>2015-05-01</v>
      </c>
    </row>
    <row r="61" spans="1:13" x14ac:dyDescent="0.25">
      <c r="A61">
        <v>137452013</v>
      </c>
      <c r="B61">
        <v>193358181</v>
      </c>
      <c r="C61">
        <v>1</v>
      </c>
      <c r="D61" t="b">
        <v>1</v>
      </c>
      <c r="E61" s="6" t="s">
        <v>56</v>
      </c>
      <c r="F61" s="6" t="s">
        <v>35</v>
      </c>
      <c r="G61">
        <v>0</v>
      </c>
      <c r="H61">
        <v>70</v>
      </c>
      <c r="I61">
        <v>1</v>
      </c>
      <c r="J61" s="6">
        <f>(Items[[#This Row],[FinalPrice]]*Items[[#This Row],[Quantity]])</f>
        <v>0</v>
      </c>
      <c r="K61" s="6">
        <f>(Items[[#This Row],[OriginalTagPrice]]*Items[[#This Row],[Quantity]])</f>
        <v>70</v>
      </c>
      <c r="L61" s="6">
        <f>(Items[[#This Row],[FinalPrice]]-Items[[#This Row],[OriginalTagPrice]])*Items[[#This Row],[Quantity]]</f>
        <v>-70</v>
      </c>
      <c r="M61" s="6" t="str">
        <f>VLOOKUP(Items[[#This Row],[OrderID]],Orders[],5)</f>
        <v>2015-05-01</v>
      </c>
    </row>
    <row r="62" spans="1:13" x14ac:dyDescent="0.25">
      <c r="A62">
        <v>137452013</v>
      </c>
      <c r="B62">
        <v>193366738</v>
      </c>
      <c r="C62">
        <v>1</v>
      </c>
      <c r="D62" t="b">
        <v>1</v>
      </c>
      <c r="E62" s="6" t="s">
        <v>79</v>
      </c>
      <c r="F62" s="6" t="s">
        <v>35</v>
      </c>
      <c r="G62">
        <v>0</v>
      </c>
      <c r="H62">
        <v>70</v>
      </c>
      <c r="I62">
        <v>1</v>
      </c>
      <c r="J62" s="6">
        <f>(Items[[#This Row],[FinalPrice]]*Items[[#This Row],[Quantity]])</f>
        <v>0</v>
      </c>
      <c r="K62" s="6">
        <f>(Items[[#This Row],[OriginalTagPrice]]*Items[[#This Row],[Quantity]])</f>
        <v>70</v>
      </c>
      <c r="L62" s="6">
        <f>(Items[[#This Row],[FinalPrice]]-Items[[#This Row],[OriginalTagPrice]])*Items[[#This Row],[Quantity]]</f>
        <v>-70</v>
      </c>
      <c r="M62" s="6" t="str">
        <f>VLOOKUP(Items[[#This Row],[OrderID]],Orders[],5)</f>
        <v>2015-05-01</v>
      </c>
    </row>
    <row r="63" spans="1:13" x14ac:dyDescent="0.25">
      <c r="A63">
        <v>137452013</v>
      </c>
      <c r="B63">
        <v>197738694</v>
      </c>
      <c r="C63">
        <v>3</v>
      </c>
      <c r="D63" t="b">
        <v>0</v>
      </c>
      <c r="E63" s="6" t="s">
        <v>35</v>
      </c>
      <c r="F63" s="6" t="s">
        <v>35</v>
      </c>
      <c r="G63">
        <v>0</v>
      </c>
      <c r="H63">
        <v>20</v>
      </c>
      <c r="I63">
        <v>1</v>
      </c>
      <c r="J63" s="6">
        <f>(Items[[#This Row],[FinalPrice]]*Items[[#This Row],[Quantity]])</f>
        <v>0</v>
      </c>
      <c r="K63" s="6">
        <f>(Items[[#This Row],[OriginalTagPrice]]*Items[[#This Row],[Quantity]])</f>
        <v>20</v>
      </c>
      <c r="L63" s="6">
        <f>(Items[[#This Row],[FinalPrice]]-Items[[#This Row],[OriginalTagPrice]])*Items[[#This Row],[Quantity]]</f>
        <v>-20</v>
      </c>
      <c r="M63" s="6" t="str">
        <f>VLOOKUP(Items[[#This Row],[OrderID]],Orders[],5)</f>
        <v>2015-05-01</v>
      </c>
    </row>
    <row r="64" spans="1:13" x14ac:dyDescent="0.25">
      <c r="A64">
        <v>137452013</v>
      </c>
      <c r="B64">
        <v>197738730</v>
      </c>
      <c r="C64">
        <v>2</v>
      </c>
      <c r="D64" t="b">
        <v>0</v>
      </c>
      <c r="E64" s="6" t="s">
        <v>35</v>
      </c>
      <c r="F64" s="6" t="s">
        <v>80</v>
      </c>
      <c r="G64">
        <v>1.5</v>
      </c>
      <c r="H64">
        <v>1.5</v>
      </c>
      <c r="I64">
        <v>2</v>
      </c>
      <c r="J64" s="6">
        <f>(Items[[#This Row],[FinalPrice]]*Items[[#This Row],[Quantity]])</f>
        <v>3</v>
      </c>
      <c r="K64" s="6">
        <f>(Items[[#This Row],[OriginalTagPrice]]*Items[[#This Row],[Quantity]])</f>
        <v>3</v>
      </c>
      <c r="L64" s="6">
        <f>(Items[[#This Row],[FinalPrice]]-Items[[#This Row],[OriginalTagPrice]])*Items[[#This Row],[Quantity]]</f>
        <v>0</v>
      </c>
      <c r="M64" s="6" t="str">
        <f>VLOOKUP(Items[[#This Row],[OrderID]],Orders[],5)</f>
        <v>2015-05-01</v>
      </c>
    </row>
    <row r="65" spans="1:13" x14ac:dyDescent="0.25">
      <c r="A65">
        <v>137452013</v>
      </c>
      <c r="B65">
        <v>197738773</v>
      </c>
      <c r="C65">
        <v>2</v>
      </c>
      <c r="D65" t="b">
        <v>0</v>
      </c>
      <c r="E65" s="6" t="s">
        <v>35</v>
      </c>
      <c r="F65" s="6" t="s">
        <v>74</v>
      </c>
      <c r="G65">
        <v>0</v>
      </c>
      <c r="H65">
        <v>0</v>
      </c>
      <c r="I65">
        <v>1</v>
      </c>
      <c r="J65" s="6">
        <f>(Items[[#This Row],[FinalPrice]]*Items[[#This Row],[Quantity]])</f>
        <v>0</v>
      </c>
      <c r="K65" s="6">
        <f>(Items[[#This Row],[OriginalTagPrice]]*Items[[#This Row],[Quantity]])</f>
        <v>0</v>
      </c>
      <c r="L65" s="6">
        <f>(Items[[#This Row],[FinalPrice]]-Items[[#This Row],[OriginalTagPrice]])*Items[[#This Row],[Quantity]]</f>
        <v>0</v>
      </c>
      <c r="M65" s="6" t="str">
        <f>VLOOKUP(Items[[#This Row],[OrderID]],Orders[],5)</f>
        <v>2015-05-01</v>
      </c>
    </row>
    <row r="66" spans="1:13" x14ac:dyDescent="0.25">
      <c r="A66">
        <v>137452013</v>
      </c>
      <c r="B66">
        <v>197738836</v>
      </c>
      <c r="C66">
        <v>2</v>
      </c>
      <c r="D66" t="b">
        <v>0</v>
      </c>
      <c r="E66" s="6" t="s">
        <v>35</v>
      </c>
      <c r="F66" s="6" t="s">
        <v>81</v>
      </c>
      <c r="G66">
        <v>34.5</v>
      </c>
      <c r="H66">
        <v>37</v>
      </c>
      <c r="I66">
        <v>1</v>
      </c>
      <c r="J66" s="6">
        <f>(Items[[#This Row],[FinalPrice]]*Items[[#This Row],[Quantity]])</f>
        <v>34.5</v>
      </c>
      <c r="K66" s="6">
        <f>(Items[[#This Row],[OriginalTagPrice]]*Items[[#This Row],[Quantity]])</f>
        <v>37</v>
      </c>
      <c r="L66" s="6">
        <f>(Items[[#This Row],[FinalPrice]]-Items[[#This Row],[OriginalTagPrice]])*Items[[#This Row],[Quantity]]</f>
        <v>-2.5</v>
      </c>
      <c r="M66" s="6" t="str">
        <f>VLOOKUP(Items[[#This Row],[OrderID]],Orders[],5)</f>
        <v>2015-05-01</v>
      </c>
    </row>
    <row r="67" spans="1:13" x14ac:dyDescent="0.25">
      <c r="A67">
        <v>137458186</v>
      </c>
      <c r="B67">
        <v>193366954</v>
      </c>
      <c r="C67">
        <v>1</v>
      </c>
      <c r="D67" t="b">
        <v>1</v>
      </c>
      <c r="E67" s="6" t="s">
        <v>68</v>
      </c>
      <c r="F67" s="6" t="s">
        <v>35</v>
      </c>
      <c r="G67">
        <v>0</v>
      </c>
      <c r="H67">
        <v>70</v>
      </c>
      <c r="I67">
        <v>1</v>
      </c>
      <c r="J67" s="6">
        <f>(Items[[#This Row],[FinalPrice]]*Items[[#This Row],[Quantity]])</f>
        <v>0</v>
      </c>
      <c r="K67" s="6">
        <f>(Items[[#This Row],[OriginalTagPrice]]*Items[[#This Row],[Quantity]])</f>
        <v>70</v>
      </c>
      <c r="L67" s="6">
        <f>(Items[[#This Row],[FinalPrice]]-Items[[#This Row],[OriginalTagPrice]])*Items[[#This Row],[Quantity]]</f>
        <v>-70</v>
      </c>
      <c r="M67" s="6" t="str">
        <f>VLOOKUP(Items[[#This Row],[OrderID]],Orders[],5)</f>
        <v>2015-05-01</v>
      </c>
    </row>
    <row r="68" spans="1:13" x14ac:dyDescent="0.25">
      <c r="A68">
        <v>137458186</v>
      </c>
      <c r="B68">
        <v>196351015</v>
      </c>
      <c r="C68">
        <v>1</v>
      </c>
      <c r="D68" t="b">
        <v>1</v>
      </c>
      <c r="E68" s="6" t="s">
        <v>66</v>
      </c>
      <c r="F68" s="6" t="s">
        <v>35</v>
      </c>
      <c r="G68">
        <v>0</v>
      </c>
      <c r="H68">
        <v>70</v>
      </c>
      <c r="I68">
        <v>1</v>
      </c>
      <c r="J68" s="6">
        <f>(Items[[#This Row],[FinalPrice]]*Items[[#This Row],[Quantity]])</f>
        <v>0</v>
      </c>
      <c r="K68" s="6">
        <f>(Items[[#This Row],[OriginalTagPrice]]*Items[[#This Row],[Quantity]])</f>
        <v>70</v>
      </c>
      <c r="L68" s="6">
        <f>(Items[[#This Row],[FinalPrice]]-Items[[#This Row],[OriginalTagPrice]])*Items[[#This Row],[Quantity]]</f>
        <v>-70</v>
      </c>
      <c r="M68" s="6" t="str">
        <f>VLOOKUP(Items[[#This Row],[OrderID]],Orders[],5)</f>
        <v>2015-05-01</v>
      </c>
    </row>
    <row r="69" spans="1:13" x14ac:dyDescent="0.25">
      <c r="A69">
        <v>137458186</v>
      </c>
      <c r="B69">
        <v>197739317</v>
      </c>
      <c r="C69">
        <v>8</v>
      </c>
      <c r="D69" t="b">
        <v>0</v>
      </c>
      <c r="E69" s="6" t="s">
        <v>68</v>
      </c>
      <c r="F69" s="6" t="s">
        <v>35</v>
      </c>
      <c r="G69">
        <v>12.6</v>
      </c>
      <c r="H69">
        <v>12.6</v>
      </c>
      <c r="I69">
        <v>1</v>
      </c>
      <c r="J69" s="6">
        <f>(Items[[#This Row],[FinalPrice]]*Items[[#This Row],[Quantity]])</f>
        <v>12.6</v>
      </c>
      <c r="K69" s="6">
        <f>(Items[[#This Row],[OriginalTagPrice]]*Items[[#This Row],[Quantity]])</f>
        <v>12.6</v>
      </c>
      <c r="L69" s="6">
        <f>(Items[[#This Row],[FinalPrice]]-Items[[#This Row],[OriginalTagPrice]])*Items[[#This Row],[Quantity]]</f>
        <v>0</v>
      </c>
      <c r="M69" s="6" t="str">
        <f>VLOOKUP(Items[[#This Row],[OrderID]],Orders[],5)</f>
        <v>2015-05-01</v>
      </c>
    </row>
    <row r="70" spans="1:13" x14ac:dyDescent="0.25">
      <c r="A70">
        <v>137458186</v>
      </c>
      <c r="B70">
        <v>197739327</v>
      </c>
      <c r="C70">
        <v>8</v>
      </c>
      <c r="D70" t="b">
        <v>0</v>
      </c>
      <c r="E70" s="6" t="s">
        <v>66</v>
      </c>
      <c r="F70" s="6" t="s">
        <v>35</v>
      </c>
      <c r="G70">
        <v>12.6</v>
      </c>
      <c r="H70">
        <v>12.6</v>
      </c>
      <c r="I70">
        <v>1</v>
      </c>
      <c r="J70" s="6">
        <f>(Items[[#This Row],[FinalPrice]]*Items[[#This Row],[Quantity]])</f>
        <v>12.6</v>
      </c>
      <c r="K70" s="6">
        <f>(Items[[#This Row],[OriginalTagPrice]]*Items[[#This Row],[Quantity]])</f>
        <v>12.6</v>
      </c>
      <c r="L70" s="6">
        <f>(Items[[#This Row],[FinalPrice]]-Items[[#This Row],[OriginalTagPrice]])*Items[[#This Row],[Quantity]]</f>
        <v>0</v>
      </c>
      <c r="M70" s="6" t="str">
        <f>VLOOKUP(Items[[#This Row],[OrderID]],Orders[],5)</f>
        <v>2015-05-01</v>
      </c>
    </row>
    <row r="71" spans="1:13" x14ac:dyDescent="0.25">
      <c r="A71">
        <v>137525599</v>
      </c>
      <c r="B71">
        <v>198551566</v>
      </c>
      <c r="C71">
        <v>7</v>
      </c>
      <c r="D71" t="b">
        <v>0</v>
      </c>
      <c r="E71" s="6" t="s">
        <v>35</v>
      </c>
      <c r="F71" s="6" t="s">
        <v>35</v>
      </c>
      <c r="G71">
        <v>0</v>
      </c>
      <c r="H71">
        <v>0</v>
      </c>
      <c r="I71">
        <v>1</v>
      </c>
      <c r="J71" s="6">
        <f>(Items[[#This Row],[FinalPrice]]*Items[[#This Row],[Quantity]])</f>
        <v>0</v>
      </c>
      <c r="K71" s="6">
        <f>(Items[[#This Row],[OriginalTagPrice]]*Items[[#This Row],[Quantity]])</f>
        <v>0</v>
      </c>
      <c r="L71" s="6">
        <f>(Items[[#This Row],[FinalPrice]]-Items[[#This Row],[OriginalTagPrice]])*Items[[#This Row],[Quantity]]</f>
        <v>0</v>
      </c>
      <c r="M71" s="6" t="str">
        <f>VLOOKUP(Items[[#This Row],[OrderID]],Orders[],5)</f>
        <v>2015-05-05</v>
      </c>
    </row>
    <row r="72" spans="1:13" x14ac:dyDescent="0.25">
      <c r="A72">
        <v>137676872</v>
      </c>
      <c r="B72">
        <v>193684777</v>
      </c>
      <c r="C72">
        <v>1</v>
      </c>
      <c r="D72" t="b">
        <v>1</v>
      </c>
      <c r="E72" s="6" t="s">
        <v>60</v>
      </c>
      <c r="F72" s="6" t="s">
        <v>35</v>
      </c>
      <c r="G72">
        <v>0</v>
      </c>
      <c r="H72">
        <v>70</v>
      </c>
      <c r="I72">
        <v>1</v>
      </c>
      <c r="J72" s="6">
        <f>(Items[[#This Row],[FinalPrice]]*Items[[#This Row],[Quantity]])</f>
        <v>0</v>
      </c>
      <c r="K72" s="6">
        <f>(Items[[#This Row],[OriginalTagPrice]]*Items[[#This Row],[Quantity]])</f>
        <v>70</v>
      </c>
      <c r="L72" s="6">
        <f>(Items[[#This Row],[FinalPrice]]-Items[[#This Row],[OriginalTagPrice]])*Items[[#This Row],[Quantity]]</f>
        <v>-70</v>
      </c>
      <c r="M72" s="6" t="str">
        <f>VLOOKUP(Items[[#This Row],[OrderID]],Orders[],5)</f>
        <v>2015-05-08</v>
      </c>
    </row>
    <row r="73" spans="1:13" x14ac:dyDescent="0.25">
      <c r="A73">
        <v>137676872</v>
      </c>
      <c r="B73">
        <v>199559057</v>
      </c>
      <c r="C73">
        <v>2</v>
      </c>
      <c r="D73" t="b">
        <v>0</v>
      </c>
      <c r="E73" s="6" t="s">
        <v>60</v>
      </c>
      <c r="F73" s="6" t="s">
        <v>82</v>
      </c>
      <c r="G73">
        <v>0</v>
      </c>
      <c r="H73">
        <v>0</v>
      </c>
      <c r="I73">
        <v>1</v>
      </c>
      <c r="J73" s="6">
        <f>(Items[[#This Row],[FinalPrice]]*Items[[#This Row],[Quantity]])</f>
        <v>0</v>
      </c>
      <c r="K73" s="6">
        <f>(Items[[#This Row],[OriginalTagPrice]]*Items[[#This Row],[Quantity]])</f>
        <v>0</v>
      </c>
      <c r="L73" s="6">
        <f>(Items[[#This Row],[FinalPrice]]-Items[[#This Row],[OriginalTagPrice]])*Items[[#This Row],[Quantity]]</f>
        <v>0</v>
      </c>
      <c r="M73" s="6" t="str">
        <f>VLOOKUP(Items[[#This Row],[OrderID]],Orders[],5)</f>
        <v>2015-05-08</v>
      </c>
    </row>
    <row r="74" spans="1:13" x14ac:dyDescent="0.25">
      <c r="A74">
        <v>137676872</v>
      </c>
      <c r="B74">
        <v>199559119</v>
      </c>
      <c r="C74">
        <v>2</v>
      </c>
      <c r="D74" t="b">
        <v>0</v>
      </c>
      <c r="E74" s="6" t="s">
        <v>83</v>
      </c>
      <c r="F74" s="6" t="s">
        <v>84</v>
      </c>
      <c r="G74">
        <v>5</v>
      </c>
      <c r="H74">
        <v>5</v>
      </c>
      <c r="I74">
        <v>1</v>
      </c>
      <c r="J74" s="6">
        <f>(Items[[#This Row],[FinalPrice]]*Items[[#This Row],[Quantity]])</f>
        <v>5</v>
      </c>
      <c r="K74" s="6">
        <f>(Items[[#This Row],[OriginalTagPrice]]*Items[[#This Row],[Quantity]])</f>
        <v>5</v>
      </c>
      <c r="L74" s="6">
        <f>(Items[[#This Row],[FinalPrice]]-Items[[#This Row],[OriginalTagPrice]])*Items[[#This Row],[Quantity]]</f>
        <v>0</v>
      </c>
      <c r="M74" s="6" t="str">
        <f>VLOOKUP(Items[[#This Row],[OrderID]],Orders[],5)</f>
        <v>2015-05-08</v>
      </c>
    </row>
    <row r="75" spans="1:13" x14ac:dyDescent="0.25">
      <c r="A75">
        <v>137676872</v>
      </c>
      <c r="B75">
        <v>199559247</v>
      </c>
      <c r="C75">
        <v>2</v>
      </c>
      <c r="D75" t="b">
        <v>0</v>
      </c>
      <c r="E75" s="6" t="s">
        <v>83</v>
      </c>
      <c r="F75" s="6" t="s">
        <v>62</v>
      </c>
      <c r="G75">
        <v>8</v>
      </c>
      <c r="H75">
        <v>8</v>
      </c>
      <c r="I75">
        <v>1</v>
      </c>
      <c r="J75" s="6">
        <f>(Items[[#This Row],[FinalPrice]]*Items[[#This Row],[Quantity]])</f>
        <v>8</v>
      </c>
      <c r="K75" s="6">
        <f>(Items[[#This Row],[OriginalTagPrice]]*Items[[#This Row],[Quantity]])</f>
        <v>8</v>
      </c>
      <c r="L75" s="6">
        <f>(Items[[#This Row],[FinalPrice]]-Items[[#This Row],[OriginalTagPrice]])*Items[[#This Row],[Quantity]]</f>
        <v>0</v>
      </c>
      <c r="M75" s="6" t="str">
        <f>VLOOKUP(Items[[#This Row],[OrderID]],Orders[],5)</f>
        <v>2015-05-08</v>
      </c>
    </row>
    <row r="76" spans="1:13" x14ac:dyDescent="0.25">
      <c r="A76">
        <v>137676872</v>
      </c>
      <c r="B76">
        <v>199581212</v>
      </c>
      <c r="C76">
        <v>8</v>
      </c>
      <c r="D76" t="b">
        <v>0</v>
      </c>
      <c r="E76" s="6" t="s">
        <v>60</v>
      </c>
      <c r="F76" s="6" t="s">
        <v>35</v>
      </c>
      <c r="G76">
        <v>14</v>
      </c>
      <c r="H76">
        <v>14</v>
      </c>
      <c r="I76">
        <v>1</v>
      </c>
      <c r="J76" s="6">
        <f>(Items[[#This Row],[FinalPrice]]*Items[[#This Row],[Quantity]])</f>
        <v>14</v>
      </c>
      <c r="K76" s="6">
        <f>(Items[[#This Row],[OriginalTagPrice]]*Items[[#This Row],[Quantity]])</f>
        <v>14</v>
      </c>
      <c r="L76" s="6">
        <f>(Items[[#This Row],[FinalPrice]]-Items[[#This Row],[OriginalTagPrice]])*Items[[#This Row],[Quantity]]</f>
        <v>0</v>
      </c>
      <c r="M76" s="6" t="str">
        <f>VLOOKUP(Items[[#This Row],[OrderID]],Orders[],5)</f>
        <v>2015-05-08</v>
      </c>
    </row>
    <row r="77" spans="1:13" x14ac:dyDescent="0.25">
      <c r="A77">
        <v>137676872</v>
      </c>
      <c r="B77">
        <v>199581598</v>
      </c>
      <c r="C77">
        <v>3</v>
      </c>
      <c r="D77" t="b">
        <v>0</v>
      </c>
      <c r="E77" s="6" t="s">
        <v>35</v>
      </c>
      <c r="F77" s="6" t="s">
        <v>35</v>
      </c>
      <c r="G77">
        <v>0</v>
      </c>
      <c r="H77">
        <v>15</v>
      </c>
      <c r="I77">
        <v>1</v>
      </c>
      <c r="J77" s="6">
        <f>(Items[[#This Row],[FinalPrice]]*Items[[#This Row],[Quantity]])</f>
        <v>0</v>
      </c>
      <c r="K77" s="6">
        <f>(Items[[#This Row],[OriginalTagPrice]]*Items[[#This Row],[Quantity]])</f>
        <v>15</v>
      </c>
      <c r="L77" s="6">
        <f>(Items[[#This Row],[FinalPrice]]-Items[[#This Row],[OriginalTagPrice]])*Items[[#This Row],[Quantity]]</f>
        <v>-15</v>
      </c>
      <c r="M77" s="6" t="str">
        <f>VLOOKUP(Items[[#This Row],[OrderID]],Orders[],5)</f>
        <v>2015-05-08</v>
      </c>
    </row>
    <row r="78" spans="1:13" x14ac:dyDescent="0.25">
      <c r="A78">
        <v>137731649</v>
      </c>
      <c r="B78">
        <v>193763996</v>
      </c>
      <c r="C78">
        <v>1</v>
      </c>
      <c r="D78" t="b">
        <v>1</v>
      </c>
      <c r="E78" s="6" t="s">
        <v>63</v>
      </c>
      <c r="F78" s="6" t="s">
        <v>35</v>
      </c>
      <c r="G78">
        <v>30</v>
      </c>
      <c r="H78">
        <v>65</v>
      </c>
      <c r="I78">
        <v>1</v>
      </c>
      <c r="J78" s="6">
        <f>(Items[[#This Row],[FinalPrice]]*Items[[#This Row],[Quantity]])</f>
        <v>30</v>
      </c>
      <c r="K78" s="6">
        <f>(Items[[#This Row],[OriginalTagPrice]]*Items[[#This Row],[Quantity]])</f>
        <v>65</v>
      </c>
      <c r="L78" s="6">
        <f>(Items[[#This Row],[FinalPrice]]-Items[[#This Row],[OriginalTagPrice]])*Items[[#This Row],[Quantity]]</f>
        <v>-35</v>
      </c>
      <c r="M78" s="6" t="str">
        <f>VLOOKUP(Items[[#This Row],[OrderID]],Orders[],5)</f>
        <v>2015-05-01</v>
      </c>
    </row>
    <row r="79" spans="1:13" x14ac:dyDescent="0.25">
      <c r="A79">
        <v>137731649</v>
      </c>
      <c r="B79">
        <v>197704955</v>
      </c>
      <c r="C79">
        <v>8</v>
      </c>
      <c r="D79" t="b">
        <v>0</v>
      </c>
      <c r="E79" s="6" t="s">
        <v>63</v>
      </c>
      <c r="F79" s="6" t="s">
        <v>35</v>
      </c>
      <c r="G79">
        <v>20</v>
      </c>
      <c r="H79">
        <v>20</v>
      </c>
      <c r="I79">
        <v>1</v>
      </c>
      <c r="J79" s="6">
        <f>(Items[[#This Row],[FinalPrice]]*Items[[#This Row],[Quantity]])</f>
        <v>20</v>
      </c>
      <c r="K79" s="6">
        <f>(Items[[#This Row],[OriginalTagPrice]]*Items[[#This Row],[Quantity]])</f>
        <v>20</v>
      </c>
      <c r="L79" s="6">
        <f>(Items[[#This Row],[FinalPrice]]-Items[[#This Row],[OriginalTagPrice]])*Items[[#This Row],[Quantity]]</f>
        <v>0</v>
      </c>
      <c r="M79" s="6" t="str">
        <f>VLOOKUP(Items[[#This Row],[OrderID]],Orders[],5)</f>
        <v>2015-05-01</v>
      </c>
    </row>
    <row r="80" spans="1:13" x14ac:dyDescent="0.25">
      <c r="A80">
        <v>138134944</v>
      </c>
      <c r="B80">
        <v>194356822</v>
      </c>
      <c r="C80">
        <v>1</v>
      </c>
      <c r="D80" t="b">
        <v>1</v>
      </c>
      <c r="E80" s="6" t="s">
        <v>58</v>
      </c>
      <c r="F80" s="6" t="s">
        <v>35</v>
      </c>
      <c r="G80">
        <v>35</v>
      </c>
      <c r="H80">
        <v>70</v>
      </c>
      <c r="I80">
        <v>1</v>
      </c>
      <c r="J80" s="6">
        <f>(Items[[#This Row],[FinalPrice]]*Items[[#This Row],[Quantity]])</f>
        <v>35</v>
      </c>
      <c r="K80" s="6">
        <f>(Items[[#This Row],[OriginalTagPrice]]*Items[[#This Row],[Quantity]])</f>
        <v>70</v>
      </c>
      <c r="L80" s="6">
        <f>(Items[[#This Row],[FinalPrice]]-Items[[#This Row],[OriginalTagPrice]])*Items[[#This Row],[Quantity]]</f>
        <v>-35</v>
      </c>
      <c r="M80" s="6" t="str">
        <f>VLOOKUP(Items[[#This Row],[OrderID]],Orders[],5)</f>
        <v>2015-05-02</v>
      </c>
    </row>
    <row r="81" spans="1:13" x14ac:dyDescent="0.25">
      <c r="A81">
        <v>138134944</v>
      </c>
      <c r="B81">
        <v>194356823</v>
      </c>
      <c r="C81">
        <v>1</v>
      </c>
      <c r="D81" t="b">
        <v>1</v>
      </c>
      <c r="E81" s="6" t="s">
        <v>58</v>
      </c>
      <c r="F81" s="6" t="s">
        <v>35</v>
      </c>
      <c r="G81">
        <v>0</v>
      </c>
      <c r="H81">
        <v>10</v>
      </c>
      <c r="I81">
        <v>1</v>
      </c>
      <c r="J81" s="6">
        <f>(Items[[#This Row],[FinalPrice]]*Items[[#This Row],[Quantity]])</f>
        <v>0</v>
      </c>
      <c r="K81" s="6">
        <f>(Items[[#This Row],[OriginalTagPrice]]*Items[[#This Row],[Quantity]])</f>
        <v>10</v>
      </c>
      <c r="L81" s="6">
        <f>(Items[[#This Row],[FinalPrice]]-Items[[#This Row],[OriginalTagPrice]])*Items[[#This Row],[Quantity]]</f>
        <v>-10</v>
      </c>
      <c r="M81" s="6" t="str">
        <f>VLOOKUP(Items[[#This Row],[OrderID]],Orders[],5)</f>
        <v>2015-05-02</v>
      </c>
    </row>
    <row r="82" spans="1:13" x14ac:dyDescent="0.25">
      <c r="A82">
        <v>138134944</v>
      </c>
      <c r="B82">
        <v>194356824</v>
      </c>
      <c r="C82">
        <v>1</v>
      </c>
      <c r="D82" t="b">
        <v>1</v>
      </c>
      <c r="E82" s="6" t="s">
        <v>58</v>
      </c>
      <c r="F82" s="6" t="s">
        <v>35</v>
      </c>
      <c r="G82">
        <v>0</v>
      </c>
      <c r="H82">
        <v>70</v>
      </c>
      <c r="I82">
        <v>1</v>
      </c>
      <c r="J82" s="6">
        <f>(Items[[#This Row],[FinalPrice]]*Items[[#This Row],[Quantity]])</f>
        <v>0</v>
      </c>
      <c r="K82" s="6">
        <f>(Items[[#This Row],[OriginalTagPrice]]*Items[[#This Row],[Quantity]])</f>
        <v>70</v>
      </c>
      <c r="L82" s="6">
        <f>(Items[[#This Row],[FinalPrice]]-Items[[#This Row],[OriginalTagPrice]])*Items[[#This Row],[Quantity]]</f>
        <v>-70</v>
      </c>
      <c r="M82" s="6" t="str">
        <f>VLOOKUP(Items[[#This Row],[OrderID]],Orders[],5)</f>
        <v>2015-05-02</v>
      </c>
    </row>
    <row r="83" spans="1:13" x14ac:dyDescent="0.25">
      <c r="A83">
        <v>138134944</v>
      </c>
      <c r="B83">
        <v>197962101</v>
      </c>
      <c r="C83">
        <v>8</v>
      </c>
      <c r="D83" t="b">
        <v>0</v>
      </c>
      <c r="E83" s="6" t="s">
        <v>58</v>
      </c>
      <c r="F83" s="6" t="s">
        <v>35</v>
      </c>
      <c r="G83">
        <v>35</v>
      </c>
      <c r="H83">
        <v>35</v>
      </c>
      <c r="I83">
        <v>1</v>
      </c>
      <c r="J83" s="6">
        <f>(Items[[#This Row],[FinalPrice]]*Items[[#This Row],[Quantity]])</f>
        <v>35</v>
      </c>
      <c r="K83" s="6">
        <f>(Items[[#This Row],[OriginalTagPrice]]*Items[[#This Row],[Quantity]])</f>
        <v>35</v>
      </c>
      <c r="L83" s="6">
        <f>(Items[[#This Row],[FinalPrice]]-Items[[#This Row],[OriginalTagPrice]])*Items[[#This Row],[Quantity]]</f>
        <v>0</v>
      </c>
      <c r="M83" s="6" t="str">
        <f>VLOOKUP(Items[[#This Row],[OrderID]],Orders[],5)</f>
        <v>2015-05-02</v>
      </c>
    </row>
    <row r="84" spans="1:13" x14ac:dyDescent="0.25">
      <c r="A84">
        <v>138134944</v>
      </c>
      <c r="B84">
        <v>197962801</v>
      </c>
      <c r="C84">
        <v>3</v>
      </c>
      <c r="D84" t="b">
        <v>0</v>
      </c>
      <c r="E84" s="6" t="s">
        <v>35</v>
      </c>
      <c r="F84" s="6" t="s">
        <v>35</v>
      </c>
      <c r="G84">
        <v>0</v>
      </c>
      <c r="H84">
        <v>50</v>
      </c>
      <c r="I84">
        <v>1</v>
      </c>
      <c r="J84" s="6">
        <f>(Items[[#This Row],[FinalPrice]]*Items[[#This Row],[Quantity]])</f>
        <v>0</v>
      </c>
      <c r="K84" s="6">
        <f>(Items[[#This Row],[OriginalTagPrice]]*Items[[#This Row],[Quantity]])</f>
        <v>50</v>
      </c>
      <c r="L84" s="6">
        <f>(Items[[#This Row],[FinalPrice]]-Items[[#This Row],[OriginalTagPrice]])*Items[[#This Row],[Quantity]]</f>
        <v>-50</v>
      </c>
      <c r="M84" s="6" t="str">
        <f>VLOOKUP(Items[[#This Row],[OrderID]],Orders[],5)</f>
        <v>2015-05-02</v>
      </c>
    </row>
    <row r="85" spans="1:13" x14ac:dyDescent="0.25">
      <c r="A85">
        <v>138134944</v>
      </c>
      <c r="B85">
        <v>197962867</v>
      </c>
      <c r="C85">
        <v>3</v>
      </c>
      <c r="D85" t="b">
        <v>0</v>
      </c>
      <c r="E85" s="6" t="s">
        <v>35</v>
      </c>
      <c r="F85" s="6" t="s">
        <v>35</v>
      </c>
      <c r="G85">
        <v>50</v>
      </c>
      <c r="H85">
        <v>50</v>
      </c>
      <c r="I85">
        <v>1</v>
      </c>
      <c r="J85" s="6">
        <f>(Items[[#This Row],[FinalPrice]]*Items[[#This Row],[Quantity]])</f>
        <v>50</v>
      </c>
      <c r="K85" s="6">
        <f>(Items[[#This Row],[OriginalTagPrice]]*Items[[#This Row],[Quantity]])</f>
        <v>50</v>
      </c>
      <c r="L85" s="6">
        <f>(Items[[#This Row],[FinalPrice]]-Items[[#This Row],[OriginalTagPrice]])*Items[[#This Row],[Quantity]]</f>
        <v>0</v>
      </c>
      <c r="M85" s="6" t="str">
        <f>VLOOKUP(Items[[#This Row],[OrderID]],Orders[],5)</f>
        <v>2015-05-02</v>
      </c>
    </row>
    <row r="86" spans="1:13" x14ac:dyDescent="0.25">
      <c r="A86">
        <v>138225566</v>
      </c>
      <c r="B86">
        <v>194486068</v>
      </c>
      <c r="C86">
        <v>1</v>
      </c>
      <c r="D86" t="b">
        <v>1</v>
      </c>
      <c r="E86" s="6" t="s">
        <v>70</v>
      </c>
      <c r="F86" s="6" t="s">
        <v>35</v>
      </c>
      <c r="G86">
        <v>35</v>
      </c>
      <c r="H86">
        <v>70</v>
      </c>
      <c r="I86">
        <v>1</v>
      </c>
      <c r="J86" s="6">
        <f>(Items[[#This Row],[FinalPrice]]*Items[[#This Row],[Quantity]])</f>
        <v>35</v>
      </c>
      <c r="K86" s="6">
        <f>(Items[[#This Row],[OriginalTagPrice]]*Items[[#This Row],[Quantity]])</f>
        <v>70</v>
      </c>
      <c r="L86" s="6">
        <f>(Items[[#This Row],[FinalPrice]]-Items[[#This Row],[OriginalTagPrice]])*Items[[#This Row],[Quantity]]</f>
        <v>-35</v>
      </c>
      <c r="M86" s="6" t="str">
        <f>VLOOKUP(Items[[#This Row],[OrderID]],Orders[],5)</f>
        <v>2015-04-29</v>
      </c>
    </row>
    <row r="87" spans="1:13" x14ac:dyDescent="0.25">
      <c r="A87">
        <v>138225566</v>
      </c>
      <c r="B87">
        <v>197067037</v>
      </c>
      <c r="C87">
        <v>8</v>
      </c>
      <c r="D87" t="b">
        <v>0</v>
      </c>
      <c r="E87" s="6" t="s">
        <v>70</v>
      </c>
      <c r="F87" s="6" t="s">
        <v>35</v>
      </c>
      <c r="G87">
        <v>15</v>
      </c>
      <c r="H87">
        <v>15</v>
      </c>
      <c r="I87">
        <v>1</v>
      </c>
      <c r="J87" s="6">
        <f>(Items[[#This Row],[FinalPrice]]*Items[[#This Row],[Quantity]])</f>
        <v>15</v>
      </c>
      <c r="K87" s="6">
        <f>(Items[[#This Row],[OriginalTagPrice]]*Items[[#This Row],[Quantity]])</f>
        <v>15</v>
      </c>
      <c r="L87" s="6">
        <f>(Items[[#This Row],[FinalPrice]]-Items[[#This Row],[OriginalTagPrice]])*Items[[#This Row],[Quantity]]</f>
        <v>0</v>
      </c>
      <c r="M87" s="6" t="str">
        <f>VLOOKUP(Items[[#This Row],[OrderID]],Orders[],5)</f>
        <v>2015-04-29</v>
      </c>
    </row>
    <row r="88" spans="1:13" x14ac:dyDescent="0.25">
      <c r="A88">
        <v>138247641</v>
      </c>
      <c r="B88">
        <v>203571656</v>
      </c>
      <c r="C88">
        <v>7</v>
      </c>
      <c r="D88" t="b">
        <v>0</v>
      </c>
      <c r="E88" s="6" t="s">
        <v>35</v>
      </c>
      <c r="F88" s="6" t="s">
        <v>35</v>
      </c>
      <c r="G88">
        <v>0</v>
      </c>
      <c r="H88">
        <v>0</v>
      </c>
      <c r="I88">
        <v>1</v>
      </c>
      <c r="J88" s="6">
        <f>(Items[[#This Row],[FinalPrice]]*Items[[#This Row],[Quantity]])</f>
        <v>0</v>
      </c>
      <c r="K88" s="6">
        <f>(Items[[#This Row],[OriginalTagPrice]]*Items[[#This Row],[Quantity]])</f>
        <v>0</v>
      </c>
      <c r="L88" s="6">
        <f>(Items[[#This Row],[FinalPrice]]-Items[[#This Row],[OriginalTagPrice]])*Items[[#This Row],[Quantity]]</f>
        <v>0</v>
      </c>
      <c r="M88" s="6" t="str">
        <f>VLOOKUP(Items[[#This Row],[OrderID]],Orders[],5)</f>
        <v>2015-05-23</v>
      </c>
    </row>
    <row r="89" spans="1:13" x14ac:dyDescent="0.25">
      <c r="A89">
        <v>138248191</v>
      </c>
      <c r="B89">
        <v>194517607</v>
      </c>
      <c r="C89">
        <v>1</v>
      </c>
      <c r="D89" t="b">
        <v>1</v>
      </c>
      <c r="E89" s="6" t="s">
        <v>56</v>
      </c>
      <c r="F89" s="6" t="s">
        <v>35</v>
      </c>
      <c r="G89">
        <v>35</v>
      </c>
      <c r="H89">
        <v>40</v>
      </c>
      <c r="I89">
        <v>1</v>
      </c>
      <c r="J89" s="6">
        <f>(Items[[#This Row],[FinalPrice]]*Items[[#This Row],[Quantity]])</f>
        <v>35</v>
      </c>
      <c r="K89" s="6">
        <f>(Items[[#This Row],[OriginalTagPrice]]*Items[[#This Row],[Quantity]])</f>
        <v>40</v>
      </c>
      <c r="L89" s="6">
        <f>(Items[[#This Row],[FinalPrice]]-Items[[#This Row],[OriginalTagPrice]])*Items[[#This Row],[Quantity]]</f>
        <v>-5</v>
      </c>
      <c r="M89" s="6" t="str">
        <f>VLOOKUP(Items[[#This Row],[OrderID]],Orders[],5)</f>
        <v>2015-05-27</v>
      </c>
    </row>
    <row r="90" spans="1:13" x14ac:dyDescent="0.25">
      <c r="A90">
        <v>138248191</v>
      </c>
      <c r="B90">
        <v>204361224</v>
      </c>
      <c r="C90">
        <v>2</v>
      </c>
      <c r="D90" t="b">
        <v>0</v>
      </c>
      <c r="E90" s="6" t="s">
        <v>56</v>
      </c>
      <c r="F90" s="6" t="s">
        <v>85</v>
      </c>
      <c r="G90">
        <v>3.5</v>
      </c>
      <c r="H90">
        <v>3.5</v>
      </c>
      <c r="I90">
        <v>1</v>
      </c>
      <c r="J90" s="6">
        <f>(Items[[#This Row],[FinalPrice]]*Items[[#This Row],[Quantity]])</f>
        <v>3.5</v>
      </c>
      <c r="K90" s="6">
        <f>(Items[[#This Row],[OriginalTagPrice]]*Items[[#This Row],[Quantity]])</f>
        <v>3.5</v>
      </c>
      <c r="L90" s="6">
        <f>(Items[[#This Row],[FinalPrice]]-Items[[#This Row],[OriginalTagPrice]])*Items[[#This Row],[Quantity]]</f>
        <v>0</v>
      </c>
      <c r="M90" s="6" t="str">
        <f>VLOOKUP(Items[[#This Row],[OrderID]],Orders[],5)</f>
        <v>2015-05-27</v>
      </c>
    </row>
    <row r="91" spans="1:13" x14ac:dyDescent="0.25">
      <c r="A91">
        <v>138248191</v>
      </c>
      <c r="B91">
        <v>204361361</v>
      </c>
      <c r="C91">
        <v>8</v>
      </c>
      <c r="D91" t="b">
        <v>0</v>
      </c>
      <c r="E91" s="6" t="s">
        <v>56</v>
      </c>
      <c r="F91" s="6" t="s">
        <v>35</v>
      </c>
      <c r="G91">
        <v>10</v>
      </c>
      <c r="H91">
        <v>10</v>
      </c>
      <c r="I91">
        <v>1</v>
      </c>
      <c r="J91" s="6">
        <f>(Items[[#This Row],[FinalPrice]]*Items[[#This Row],[Quantity]])</f>
        <v>10</v>
      </c>
      <c r="K91" s="6">
        <f>(Items[[#This Row],[OriginalTagPrice]]*Items[[#This Row],[Quantity]])</f>
        <v>10</v>
      </c>
      <c r="L91" s="6">
        <f>(Items[[#This Row],[FinalPrice]]-Items[[#This Row],[OriginalTagPrice]])*Items[[#This Row],[Quantity]]</f>
        <v>0</v>
      </c>
      <c r="M91" s="6" t="str">
        <f>VLOOKUP(Items[[#This Row],[OrderID]],Orders[],5)</f>
        <v>2015-05-27</v>
      </c>
    </row>
    <row r="92" spans="1:13" x14ac:dyDescent="0.25">
      <c r="A92">
        <v>138248690</v>
      </c>
      <c r="B92">
        <v>194518366</v>
      </c>
      <c r="C92">
        <v>1</v>
      </c>
      <c r="D92" t="b">
        <v>1</v>
      </c>
      <c r="E92" s="6" t="s">
        <v>58</v>
      </c>
      <c r="F92" s="6" t="s">
        <v>35</v>
      </c>
      <c r="G92">
        <v>50</v>
      </c>
      <c r="H92">
        <v>70</v>
      </c>
      <c r="I92">
        <v>1</v>
      </c>
      <c r="J92" s="6">
        <f>(Items[[#This Row],[FinalPrice]]*Items[[#This Row],[Quantity]])</f>
        <v>50</v>
      </c>
      <c r="K92" s="6">
        <f>(Items[[#This Row],[OriginalTagPrice]]*Items[[#This Row],[Quantity]])</f>
        <v>70</v>
      </c>
      <c r="L92" s="6">
        <f>(Items[[#This Row],[FinalPrice]]-Items[[#This Row],[OriginalTagPrice]])*Items[[#This Row],[Quantity]]</f>
        <v>-20</v>
      </c>
      <c r="M92" s="6" t="str">
        <f>VLOOKUP(Items[[#This Row],[OrderID]],Orders[],5)</f>
        <v>2015-05-27</v>
      </c>
    </row>
    <row r="93" spans="1:13" x14ac:dyDescent="0.25">
      <c r="A93">
        <v>138248690</v>
      </c>
      <c r="B93">
        <v>204339050</v>
      </c>
      <c r="C93">
        <v>2</v>
      </c>
      <c r="D93" t="b">
        <v>0</v>
      </c>
      <c r="E93" s="6" t="s">
        <v>86</v>
      </c>
      <c r="F93" s="6" t="s">
        <v>87</v>
      </c>
      <c r="G93">
        <v>5</v>
      </c>
      <c r="H93">
        <v>5</v>
      </c>
      <c r="I93">
        <v>1</v>
      </c>
      <c r="J93" s="6">
        <f>(Items[[#This Row],[FinalPrice]]*Items[[#This Row],[Quantity]])</f>
        <v>5</v>
      </c>
      <c r="K93" s="6">
        <f>(Items[[#This Row],[OriginalTagPrice]]*Items[[#This Row],[Quantity]])</f>
        <v>5</v>
      </c>
      <c r="L93" s="6">
        <f>(Items[[#This Row],[FinalPrice]]-Items[[#This Row],[OriginalTagPrice]])*Items[[#This Row],[Quantity]]</f>
        <v>0</v>
      </c>
      <c r="M93" s="6" t="str">
        <f>VLOOKUP(Items[[#This Row],[OrderID]],Orders[],5)</f>
        <v>2015-05-27</v>
      </c>
    </row>
    <row r="94" spans="1:13" x14ac:dyDescent="0.25">
      <c r="A94">
        <v>138248690</v>
      </c>
      <c r="B94">
        <v>204367427</v>
      </c>
      <c r="C94">
        <v>8</v>
      </c>
      <c r="D94" t="b">
        <v>0</v>
      </c>
      <c r="E94" s="6" t="s">
        <v>58</v>
      </c>
      <c r="F94" s="6" t="s">
        <v>35</v>
      </c>
      <c r="G94">
        <v>12</v>
      </c>
      <c r="H94">
        <v>12</v>
      </c>
      <c r="I94">
        <v>1</v>
      </c>
      <c r="J94" s="6">
        <f>(Items[[#This Row],[FinalPrice]]*Items[[#This Row],[Quantity]])</f>
        <v>12</v>
      </c>
      <c r="K94" s="6">
        <f>(Items[[#This Row],[OriginalTagPrice]]*Items[[#This Row],[Quantity]])</f>
        <v>12</v>
      </c>
      <c r="L94" s="6">
        <f>(Items[[#This Row],[FinalPrice]]-Items[[#This Row],[OriginalTagPrice]])*Items[[#This Row],[Quantity]]</f>
        <v>0</v>
      </c>
      <c r="M94" s="6" t="str">
        <f>VLOOKUP(Items[[#This Row],[OrderID]],Orders[],5)</f>
        <v>2015-05-27</v>
      </c>
    </row>
    <row r="95" spans="1:13" x14ac:dyDescent="0.25">
      <c r="A95">
        <v>138316128</v>
      </c>
      <c r="B95">
        <v>194612107</v>
      </c>
      <c r="C95">
        <v>1</v>
      </c>
      <c r="D95" t="b">
        <v>1</v>
      </c>
      <c r="E95" s="6" t="s">
        <v>70</v>
      </c>
      <c r="F95" s="6" t="s">
        <v>35</v>
      </c>
      <c r="G95">
        <v>0</v>
      </c>
      <c r="H95">
        <v>70</v>
      </c>
      <c r="I95">
        <v>1</v>
      </c>
      <c r="J95" s="6">
        <f>(Items[[#This Row],[FinalPrice]]*Items[[#This Row],[Quantity]])</f>
        <v>0</v>
      </c>
      <c r="K95" s="6">
        <f>(Items[[#This Row],[OriginalTagPrice]]*Items[[#This Row],[Quantity]])</f>
        <v>70</v>
      </c>
      <c r="L95" s="6">
        <f>(Items[[#This Row],[FinalPrice]]-Items[[#This Row],[OriginalTagPrice]])*Items[[#This Row],[Quantity]]</f>
        <v>-70</v>
      </c>
      <c r="M95" s="6" t="str">
        <f>VLOOKUP(Items[[#This Row],[OrderID]],Orders[],5)</f>
        <v>2015-05-03</v>
      </c>
    </row>
    <row r="96" spans="1:13" x14ac:dyDescent="0.25">
      <c r="A96">
        <v>138316128</v>
      </c>
      <c r="B96">
        <v>198064087</v>
      </c>
      <c r="C96">
        <v>3</v>
      </c>
      <c r="D96" t="b">
        <v>0</v>
      </c>
      <c r="E96" s="6" t="s">
        <v>35</v>
      </c>
      <c r="F96" s="6" t="s">
        <v>35</v>
      </c>
      <c r="G96">
        <v>50</v>
      </c>
      <c r="H96">
        <v>65</v>
      </c>
      <c r="I96">
        <v>1</v>
      </c>
      <c r="J96" s="6">
        <f>(Items[[#This Row],[FinalPrice]]*Items[[#This Row],[Quantity]])</f>
        <v>50</v>
      </c>
      <c r="K96" s="6">
        <f>(Items[[#This Row],[OriginalTagPrice]]*Items[[#This Row],[Quantity]])</f>
        <v>65</v>
      </c>
      <c r="L96" s="6">
        <f>(Items[[#This Row],[FinalPrice]]-Items[[#This Row],[OriginalTagPrice]])*Items[[#This Row],[Quantity]]</f>
        <v>-15</v>
      </c>
      <c r="M96" s="6" t="str">
        <f>VLOOKUP(Items[[#This Row],[OrderID]],Orders[],5)</f>
        <v>2015-05-03</v>
      </c>
    </row>
    <row r="97" spans="1:13" x14ac:dyDescent="0.25">
      <c r="A97">
        <v>138316128</v>
      </c>
      <c r="B97">
        <v>198064187</v>
      </c>
      <c r="C97">
        <v>8</v>
      </c>
      <c r="D97" t="b">
        <v>0</v>
      </c>
      <c r="E97" s="6" t="s">
        <v>70</v>
      </c>
      <c r="F97" s="6" t="s">
        <v>35</v>
      </c>
      <c r="G97">
        <v>14</v>
      </c>
      <c r="H97">
        <v>14</v>
      </c>
      <c r="I97">
        <v>1</v>
      </c>
      <c r="J97" s="6">
        <f>(Items[[#This Row],[FinalPrice]]*Items[[#This Row],[Quantity]])</f>
        <v>14</v>
      </c>
      <c r="K97" s="6">
        <f>(Items[[#This Row],[OriginalTagPrice]]*Items[[#This Row],[Quantity]])</f>
        <v>14</v>
      </c>
      <c r="L97" s="6">
        <f>(Items[[#This Row],[FinalPrice]]-Items[[#This Row],[OriginalTagPrice]])*Items[[#This Row],[Quantity]]</f>
        <v>0</v>
      </c>
      <c r="M97" s="6" t="str">
        <f>VLOOKUP(Items[[#This Row],[OrderID]],Orders[],5)</f>
        <v>2015-05-03</v>
      </c>
    </row>
    <row r="98" spans="1:13" x14ac:dyDescent="0.25">
      <c r="A98">
        <v>138317387</v>
      </c>
      <c r="B98">
        <v>194613899</v>
      </c>
      <c r="C98">
        <v>1</v>
      </c>
      <c r="D98" t="b">
        <v>1</v>
      </c>
      <c r="E98" s="6" t="s">
        <v>58</v>
      </c>
      <c r="F98" s="6" t="s">
        <v>35</v>
      </c>
      <c r="G98">
        <v>35</v>
      </c>
      <c r="H98">
        <v>70</v>
      </c>
      <c r="I98">
        <v>1</v>
      </c>
      <c r="J98" s="6">
        <f>(Items[[#This Row],[FinalPrice]]*Items[[#This Row],[Quantity]])</f>
        <v>35</v>
      </c>
      <c r="K98" s="6">
        <f>(Items[[#This Row],[OriginalTagPrice]]*Items[[#This Row],[Quantity]])</f>
        <v>70</v>
      </c>
      <c r="L98" s="6">
        <f>(Items[[#This Row],[FinalPrice]]-Items[[#This Row],[OriginalTagPrice]])*Items[[#This Row],[Quantity]]</f>
        <v>-35</v>
      </c>
      <c r="M98" s="6" t="str">
        <f>VLOOKUP(Items[[#This Row],[OrderID]],Orders[],5)</f>
        <v>2015-05-10</v>
      </c>
    </row>
    <row r="99" spans="1:13" x14ac:dyDescent="0.25">
      <c r="A99">
        <v>138317387</v>
      </c>
      <c r="B99">
        <v>194613900</v>
      </c>
      <c r="C99">
        <v>1</v>
      </c>
      <c r="D99" t="b">
        <v>1</v>
      </c>
      <c r="E99" s="6" t="s">
        <v>72</v>
      </c>
      <c r="F99" s="6" t="s">
        <v>35</v>
      </c>
      <c r="G99">
        <v>35</v>
      </c>
      <c r="H99">
        <v>70</v>
      </c>
      <c r="I99">
        <v>1</v>
      </c>
      <c r="J99" s="6">
        <f>(Items[[#This Row],[FinalPrice]]*Items[[#This Row],[Quantity]])</f>
        <v>35</v>
      </c>
      <c r="K99" s="6">
        <f>(Items[[#This Row],[OriginalTagPrice]]*Items[[#This Row],[Quantity]])</f>
        <v>70</v>
      </c>
      <c r="L99" s="6">
        <f>(Items[[#This Row],[FinalPrice]]-Items[[#This Row],[OriginalTagPrice]])*Items[[#This Row],[Quantity]]</f>
        <v>-35</v>
      </c>
      <c r="M99" s="6" t="str">
        <f>VLOOKUP(Items[[#This Row],[OrderID]],Orders[],5)</f>
        <v>2015-05-10</v>
      </c>
    </row>
    <row r="100" spans="1:13" x14ac:dyDescent="0.25">
      <c r="A100">
        <v>138317387</v>
      </c>
      <c r="B100">
        <v>194613987</v>
      </c>
      <c r="C100">
        <v>1</v>
      </c>
      <c r="D100" t="b">
        <v>1</v>
      </c>
      <c r="E100" s="6" t="s">
        <v>58</v>
      </c>
      <c r="F100" s="6" t="s">
        <v>35</v>
      </c>
      <c r="G100">
        <v>35</v>
      </c>
      <c r="H100">
        <v>55</v>
      </c>
      <c r="I100">
        <v>1</v>
      </c>
      <c r="J100" s="6">
        <f>(Items[[#This Row],[FinalPrice]]*Items[[#This Row],[Quantity]])</f>
        <v>35</v>
      </c>
      <c r="K100" s="6">
        <f>(Items[[#This Row],[OriginalTagPrice]]*Items[[#This Row],[Quantity]])</f>
        <v>55</v>
      </c>
      <c r="L100" s="6">
        <f>(Items[[#This Row],[FinalPrice]]-Items[[#This Row],[OriginalTagPrice]])*Items[[#This Row],[Quantity]]</f>
        <v>-20</v>
      </c>
      <c r="M100" s="6" t="str">
        <f>VLOOKUP(Items[[#This Row],[OrderID]],Orders[],5)</f>
        <v>2015-05-10</v>
      </c>
    </row>
    <row r="101" spans="1:13" x14ac:dyDescent="0.25">
      <c r="A101">
        <v>138317387</v>
      </c>
      <c r="B101">
        <v>200006364</v>
      </c>
      <c r="C101">
        <v>2</v>
      </c>
      <c r="D101" t="b">
        <v>0</v>
      </c>
      <c r="E101" s="6" t="s">
        <v>35</v>
      </c>
      <c r="F101" s="6" t="s">
        <v>73</v>
      </c>
      <c r="G101">
        <v>0</v>
      </c>
      <c r="H101">
        <v>0</v>
      </c>
      <c r="I101">
        <v>1</v>
      </c>
      <c r="J101" s="6">
        <f>(Items[[#This Row],[FinalPrice]]*Items[[#This Row],[Quantity]])</f>
        <v>0</v>
      </c>
      <c r="K101" s="6">
        <f>(Items[[#This Row],[OriginalTagPrice]]*Items[[#This Row],[Quantity]])</f>
        <v>0</v>
      </c>
      <c r="L101" s="6">
        <f>(Items[[#This Row],[FinalPrice]]-Items[[#This Row],[OriginalTagPrice]])*Items[[#This Row],[Quantity]]</f>
        <v>0</v>
      </c>
      <c r="M101" s="6" t="str">
        <f>VLOOKUP(Items[[#This Row],[OrderID]],Orders[],5)</f>
        <v>2015-05-10</v>
      </c>
    </row>
    <row r="102" spans="1:13" x14ac:dyDescent="0.25">
      <c r="A102">
        <v>138317387</v>
      </c>
      <c r="B102">
        <v>200007323</v>
      </c>
      <c r="C102">
        <v>2</v>
      </c>
      <c r="D102" t="b">
        <v>0</v>
      </c>
      <c r="E102" s="6" t="s">
        <v>35</v>
      </c>
      <c r="F102" s="6" t="s">
        <v>88</v>
      </c>
      <c r="G102">
        <v>0</v>
      </c>
      <c r="H102">
        <v>0</v>
      </c>
      <c r="I102">
        <v>1</v>
      </c>
      <c r="J102" s="6">
        <f>(Items[[#This Row],[FinalPrice]]*Items[[#This Row],[Quantity]])</f>
        <v>0</v>
      </c>
      <c r="K102" s="6">
        <f>(Items[[#This Row],[OriginalTagPrice]]*Items[[#This Row],[Quantity]])</f>
        <v>0</v>
      </c>
      <c r="L102" s="6">
        <f>(Items[[#This Row],[FinalPrice]]-Items[[#This Row],[OriginalTagPrice]])*Items[[#This Row],[Quantity]]</f>
        <v>0</v>
      </c>
      <c r="M102" s="6" t="str">
        <f>VLOOKUP(Items[[#This Row],[OrderID]],Orders[],5)</f>
        <v>2015-05-10</v>
      </c>
    </row>
    <row r="103" spans="1:13" x14ac:dyDescent="0.25">
      <c r="A103">
        <v>138359071</v>
      </c>
      <c r="B103">
        <v>196757560</v>
      </c>
      <c r="C103">
        <v>7</v>
      </c>
      <c r="D103" t="b">
        <v>0</v>
      </c>
      <c r="E103" s="6" t="s">
        <v>35</v>
      </c>
      <c r="F103" s="6" t="s">
        <v>35</v>
      </c>
      <c r="G103">
        <v>0</v>
      </c>
      <c r="H103">
        <v>0</v>
      </c>
      <c r="I103">
        <v>1</v>
      </c>
      <c r="J103" s="6">
        <f>(Items[[#This Row],[FinalPrice]]*Items[[#This Row],[Quantity]])</f>
        <v>0</v>
      </c>
      <c r="K103" s="6">
        <f>(Items[[#This Row],[OriginalTagPrice]]*Items[[#This Row],[Quantity]])</f>
        <v>0</v>
      </c>
      <c r="L103" s="6">
        <f>(Items[[#This Row],[FinalPrice]]-Items[[#This Row],[OriginalTagPrice]])*Items[[#This Row],[Quantity]]</f>
        <v>0</v>
      </c>
      <c r="M103" s="6" t="str">
        <f>VLOOKUP(Items[[#This Row],[OrderID]],Orders[],5)</f>
        <v>2015-04-28</v>
      </c>
    </row>
    <row r="104" spans="1:13" x14ac:dyDescent="0.25">
      <c r="A104">
        <v>138401867</v>
      </c>
      <c r="B104">
        <v>194735184</v>
      </c>
      <c r="C104">
        <v>1</v>
      </c>
      <c r="D104" t="b">
        <v>1</v>
      </c>
      <c r="E104" s="6" t="s">
        <v>89</v>
      </c>
      <c r="F104" s="6" t="s">
        <v>35</v>
      </c>
      <c r="G104">
        <v>35</v>
      </c>
      <c r="H104">
        <v>70</v>
      </c>
      <c r="I104">
        <v>1</v>
      </c>
      <c r="J104" s="6">
        <f>(Items[[#This Row],[FinalPrice]]*Items[[#This Row],[Quantity]])</f>
        <v>35</v>
      </c>
      <c r="K104" s="6">
        <f>(Items[[#This Row],[OriginalTagPrice]]*Items[[#This Row],[Quantity]])</f>
        <v>70</v>
      </c>
      <c r="L104" s="6">
        <f>(Items[[#This Row],[FinalPrice]]-Items[[#This Row],[OriginalTagPrice]])*Items[[#This Row],[Quantity]]</f>
        <v>-35</v>
      </c>
      <c r="M104" s="6" t="str">
        <f>VLOOKUP(Items[[#This Row],[OrderID]],Orders[],5)</f>
        <v>2015-05-09</v>
      </c>
    </row>
    <row r="105" spans="1:13" x14ac:dyDescent="0.25">
      <c r="A105">
        <v>138401867</v>
      </c>
      <c r="B105">
        <v>199921070</v>
      </c>
      <c r="C105">
        <v>2</v>
      </c>
      <c r="D105" t="b">
        <v>0</v>
      </c>
      <c r="E105" s="6" t="s">
        <v>75</v>
      </c>
      <c r="F105" s="6" t="s">
        <v>90</v>
      </c>
      <c r="G105">
        <v>0</v>
      </c>
      <c r="H105">
        <v>0</v>
      </c>
      <c r="I105">
        <v>1</v>
      </c>
      <c r="J105" s="6">
        <f>(Items[[#This Row],[FinalPrice]]*Items[[#This Row],[Quantity]])</f>
        <v>0</v>
      </c>
      <c r="K105" s="6">
        <f>(Items[[#This Row],[OriginalTagPrice]]*Items[[#This Row],[Quantity]])</f>
        <v>0</v>
      </c>
      <c r="L105" s="6">
        <f>(Items[[#This Row],[FinalPrice]]-Items[[#This Row],[OriginalTagPrice]])*Items[[#This Row],[Quantity]]</f>
        <v>0</v>
      </c>
      <c r="M105" s="6" t="str">
        <f>VLOOKUP(Items[[#This Row],[OrderID]],Orders[],5)</f>
        <v>2015-05-09</v>
      </c>
    </row>
    <row r="106" spans="1:13" x14ac:dyDescent="0.25">
      <c r="A106">
        <v>138401867</v>
      </c>
      <c r="B106">
        <v>199940518</v>
      </c>
      <c r="C106">
        <v>3</v>
      </c>
      <c r="D106" t="b">
        <v>0</v>
      </c>
      <c r="E106" s="6" t="s">
        <v>35</v>
      </c>
      <c r="F106" s="6" t="s">
        <v>35</v>
      </c>
      <c r="G106">
        <v>50</v>
      </c>
      <c r="H106">
        <v>100</v>
      </c>
      <c r="I106">
        <v>1</v>
      </c>
      <c r="J106" s="6">
        <f>(Items[[#This Row],[FinalPrice]]*Items[[#This Row],[Quantity]])</f>
        <v>50</v>
      </c>
      <c r="K106" s="6">
        <f>(Items[[#This Row],[OriginalTagPrice]]*Items[[#This Row],[Quantity]])</f>
        <v>100</v>
      </c>
      <c r="L106" s="6">
        <f>(Items[[#This Row],[FinalPrice]]-Items[[#This Row],[OriginalTagPrice]])*Items[[#This Row],[Quantity]]</f>
        <v>-50</v>
      </c>
      <c r="M106" s="6" t="str">
        <f>VLOOKUP(Items[[#This Row],[OrderID]],Orders[],5)</f>
        <v>2015-05-09</v>
      </c>
    </row>
    <row r="107" spans="1:13" x14ac:dyDescent="0.25">
      <c r="A107">
        <v>138401867</v>
      </c>
      <c r="B107">
        <v>199940959</v>
      </c>
      <c r="C107">
        <v>8</v>
      </c>
      <c r="D107" t="b">
        <v>0</v>
      </c>
      <c r="E107" s="6" t="s">
        <v>89</v>
      </c>
      <c r="F107" s="6" t="s">
        <v>35</v>
      </c>
      <c r="G107">
        <v>10</v>
      </c>
      <c r="H107">
        <v>10</v>
      </c>
      <c r="I107">
        <v>1</v>
      </c>
      <c r="J107" s="6">
        <f>(Items[[#This Row],[FinalPrice]]*Items[[#This Row],[Quantity]])</f>
        <v>10</v>
      </c>
      <c r="K107" s="6">
        <f>(Items[[#This Row],[OriginalTagPrice]]*Items[[#This Row],[Quantity]])</f>
        <v>10</v>
      </c>
      <c r="L107" s="6">
        <f>(Items[[#This Row],[FinalPrice]]-Items[[#This Row],[OriginalTagPrice]])*Items[[#This Row],[Quantity]]</f>
        <v>0</v>
      </c>
      <c r="M107" s="6" t="str">
        <f>VLOOKUP(Items[[#This Row],[OrderID]],Orders[],5)</f>
        <v>2015-05-09</v>
      </c>
    </row>
    <row r="108" spans="1:13" x14ac:dyDescent="0.25">
      <c r="A108">
        <v>138401867</v>
      </c>
      <c r="B108">
        <v>199941003</v>
      </c>
      <c r="C108">
        <v>8</v>
      </c>
      <c r="D108" t="b">
        <v>0</v>
      </c>
      <c r="E108" s="6" t="s">
        <v>58</v>
      </c>
      <c r="F108" s="6" t="s">
        <v>35</v>
      </c>
      <c r="G108">
        <v>2.6</v>
      </c>
      <c r="H108">
        <v>2.6</v>
      </c>
      <c r="I108">
        <v>1</v>
      </c>
      <c r="J108" s="6">
        <f>(Items[[#This Row],[FinalPrice]]*Items[[#This Row],[Quantity]])</f>
        <v>2.6</v>
      </c>
      <c r="K108" s="6">
        <f>(Items[[#This Row],[OriginalTagPrice]]*Items[[#This Row],[Quantity]])</f>
        <v>2.6</v>
      </c>
      <c r="L108" s="6">
        <f>(Items[[#This Row],[FinalPrice]]-Items[[#This Row],[OriginalTagPrice]])*Items[[#This Row],[Quantity]]</f>
        <v>0</v>
      </c>
      <c r="M108" s="6" t="str">
        <f>VLOOKUP(Items[[#This Row],[OrderID]],Orders[],5)</f>
        <v>2015-05-09</v>
      </c>
    </row>
    <row r="109" spans="1:13" x14ac:dyDescent="0.25">
      <c r="A109">
        <v>138468485</v>
      </c>
      <c r="B109">
        <v>194831731</v>
      </c>
      <c r="C109">
        <v>1</v>
      </c>
      <c r="D109" t="b">
        <v>1</v>
      </c>
      <c r="E109" s="6" t="s">
        <v>56</v>
      </c>
      <c r="F109" s="6" t="s">
        <v>35</v>
      </c>
      <c r="G109">
        <v>35</v>
      </c>
      <c r="H109">
        <v>70</v>
      </c>
      <c r="I109">
        <v>1</v>
      </c>
      <c r="J109" s="6">
        <f>(Items[[#This Row],[FinalPrice]]*Items[[#This Row],[Quantity]])</f>
        <v>35</v>
      </c>
      <c r="K109" s="6">
        <f>(Items[[#This Row],[OriginalTagPrice]]*Items[[#This Row],[Quantity]])</f>
        <v>70</v>
      </c>
      <c r="L109" s="6">
        <f>(Items[[#This Row],[FinalPrice]]-Items[[#This Row],[OriginalTagPrice]])*Items[[#This Row],[Quantity]]</f>
        <v>-35</v>
      </c>
      <c r="M109" s="6" t="str">
        <f>VLOOKUP(Items[[#This Row],[OrderID]],Orders[],5)</f>
        <v>2015-05-08</v>
      </c>
    </row>
    <row r="110" spans="1:13" x14ac:dyDescent="0.25">
      <c r="A110">
        <v>138468485</v>
      </c>
      <c r="B110">
        <v>199571521</v>
      </c>
      <c r="C110">
        <v>2</v>
      </c>
      <c r="D110" t="b">
        <v>0</v>
      </c>
      <c r="E110" s="6" t="s">
        <v>56</v>
      </c>
      <c r="F110" s="6" t="s">
        <v>91</v>
      </c>
      <c r="G110">
        <v>6</v>
      </c>
      <c r="H110">
        <v>8</v>
      </c>
      <c r="I110">
        <v>1</v>
      </c>
      <c r="J110" s="6">
        <f>(Items[[#This Row],[FinalPrice]]*Items[[#This Row],[Quantity]])</f>
        <v>6</v>
      </c>
      <c r="K110" s="6">
        <f>(Items[[#This Row],[OriginalTagPrice]]*Items[[#This Row],[Quantity]])</f>
        <v>8</v>
      </c>
      <c r="L110" s="6">
        <f>(Items[[#This Row],[FinalPrice]]-Items[[#This Row],[OriginalTagPrice]])*Items[[#This Row],[Quantity]]</f>
        <v>-2</v>
      </c>
      <c r="M110" s="6" t="str">
        <f>VLOOKUP(Items[[#This Row],[OrderID]],Orders[],5)</f>
        <v>2015-05-08</v>
      </c>
    </row>
    <row r="111" spans="1:13" x14ac:dyDescent="0.25">
      <c r="A111">
        <v>138468485</v>
      </c>
      <c r="B111">
        <v>199605669</v>
      </c>
      <c r="C111">
        <v>8</v>
      </c>
      <c r="D111" t="b">
        <v>0</v>
      </c>
      <c r="E111" s="6" t="s">
        <v>56</v>
      </c>
      <c r="F111" s="6" t="s">
        <v>35</v>
      </c>
      <c r="G111">
        <v>12.6</v>
      </c>
      <c r="H111">
        <v>12.6</v>
      </c>
      <c r="I111">
        <v>1</v>
      </c>
      <c r="J111" s="6">
        <f>(Items[[#This Row],[FinalPrice]]*Items[[#This Row],[Quantity]])</f>
        <v>12.6</v>
      </c>
      <c r="K111" s="6">
        <f>(Items[[#This Row],[OriginalTagPrice]]*Items[[#This Row],[Quantity]])</f>
        <v>12.6</v>
      </c>
      <c r="L111" s="6">
        <f>(Items[[#This Row],[FinalPrice]]-Items[[#This Row],[OriginalTagPrice]])*Items[[#This Row],[Quantity]]</f>
        <v>0</v>
      </c>
      <c r="M111" s="6" t="str">
        <f>VLOOKUP(Items[[#This Row],[OrderID]],Orders[],5)</f>
        <v>2015-05-08</v>
      </c>
    </row>
    <row r="112" spans="1:13" x14ac:dyDescent="0.25">
      <c r="A112">
        <v>138468672</v>
      </c>
      <c r="B112">
        <v>194831991</v>
      </c>
      <c r="C112">
        <v>1</v>
      </c>
      <c r="D112" t="b">
        <v>1</v>
      </c>
      <c r="E112" s="6" t="s">
        <v>64</v>
      </c>
      <c r="F112" s="6" t="s">
        <v>35</v>
      </c>
      <c r="G112">
        <v>0</v>
      </c>
      <c r="H112">
        <v>70</v>
      </c>
      <c r="I112">
        <v>1</v>
      </c>
      <c r="J112" s="6">
        <f>(Items[[#This Row],[FinalPrice]]*Items[[#This Row],[Quantity]])</f>
        <v>0</v>
      </c>
      <c r="K112" s="6">
        <f>(Items[[#This Row],[OriginalTagPrice]]*Items[[#This Row],[Quantity]])</f>
        <v>70</v>
      </c>
      <c r="L112" s="6">
        <f>(Items[[#This Row],[FinalPrice]]-Items[[#This Row],[OriginalTagPrice]])*Items[[#This Row],[Quantity]]</f>
        <v>-70</v>
      </c>
      <c r="M112" s="6" t="str">
        <f>VLOOKUP(Items[[#This Row],[OrderID]],Orders[],5)</f>
        <v>2015-05-08</v>
      </c>
    </row>
    <row r="113" spans="1:13" x14ac:dyDescent="0.25">
      <c r="A113">
        <v>138468672</v>
      </c>
      <c r="B113">
        <v>199570743</v>
      </c>
      <c r="C113">
        <v>2</v>
      </c>
      <c r="D113" t="b">
        <v>0</v>
      </c>
      <c r="E113" s="6" t="s">
        <v>68</v>
      </c>
      <c r="F113" s="6" t="s">
        <v>91</v>
      </c>
      <c r="G113">
        <v>6</v>
      </c>
      <c r="H113">
        <v>8</v>
      </c>
      <c r="I113">
        <v>1</v>
      </c>
      <c r="J113" s="6">
        <f>(Items[[#This Row],[FinalPrice]]*Items[[#This Row],[Quantity]])</f>
        <v>6</v>
      </c>
      <c r="K113" s="6">
        <f>(Items[[#This Row],[OriginalTagPrice]]*Items[[#This Row],[Quantity]])</f>
        <v>8</v>
      </c>
      <c r="L113" s="6">
        <f>(Items[[#This Row],[FinalPrice]]-Items[[#This Row],[OriginalTagPrice]])*Items[[#This Row],[Quantity]]</f>
        <v>-2</v>
      </c>
      <c r="M113" s="6" t="str">
        <f>VLOOKUP(Items[[#This Row],[OrderID]],Orders[],5)</f>
        <v>2015-05-08</v>
      </c>
    </row>
    <row r="114" spans="1:13" x14ac:dyDescent="0.25">
      <c r="A114">
        <v>138468672</v>
      </c>
      <c r="B114">
        <v>199606995</v>
      </c>
      <c r="C114">
        <v>3</v>
      </c>
      <c r="D114" t="b">
        <v>0</v>
      </c>
      <c r="E114" s="6" t="s">
        <v>35</v>
      </c>
      <c r="F114" s="6" t="s">
        <v>35</v>
      </c>
      <c r="G114">
        <v>0</v>
      </c>
      <c r="H114">
        <v>10</v>
      </c>
      <c r="I114">
        <v>1</v>
      </c>
      <c r="J114" s="6">
        <f>(Items[[#This Row],[FinalPrice]]*Items[[#This Row],[Quantity]])</f>
        <v>0</v>
      </c>
      <c r="K114" s="6">
        <f>(Items[[#This Row],[OriginalTagPrice]]*Items[[#This Row],[Quantity]])</f>
        <v>10</v>
      </c>
      <c r="L114" s="6">
        <f>(Items[[#This Row],[FinalPrice]]-Items[[#This Row],[OriginalTagPrice]])*Items[[#This Row],[Quantity]]</f>
        <v>-10</v>
      </c>
      <c r="M114" s="6" t="str">
        <f>VLOOKUP(Items[[#This Row],[OrderID]],Orders[],5)</f>
        <v>2015-05-08</v>
      </c>
    </row>
    <row r="115" spans="1:13" x14ac:dyDescent="0.25">
      <c r="A115">
        <v>138468672</v>
      </c>
      <c r="B115">
        <v>199607212</v>
      </c>
      <c r="C115">
        <v>8</v>
      </c>
      <c r="D115" t="b">
        <v>0</v>
      </c>
      <c r="E115" s="6" t="s">
        <v>64</v>
      </c>
      <c r="F115" s="6" t="s">
        <v>35</v>
      </c>
      <c r="G115">
        <v>12.6</v>
      </c>
      <c r="H115">
        <v>12.6</v>
      </c>
      <c r="I115">
        <v>1</v>
      </c>
      <c r="J115" s="6">
        <f>(Items[[#This Row],[FinalPrice]]*Items[[#This Row],[Quantity]])</f>
        <v>12.6</v>
      </c>
      <c r="K115" s="6">
        <f>(Items[[#This Row],[OriginalTagPrice]]*Items[[#This Row],[Quantity]])</f>
        <v>12.6</v>
      </c>
      <c r="L115" s="6">
        <f>(Items[[#This Row],[FinalPrice]]-Items[[#This Row],[OriginalTagPrice]])*Items[[#This Row],[Quantity]]</f>
        <v>0</v>
      </c>
      <c r="M115" s="6" t="str">
        <f>VLOOKUP(Items[[#This Row],[OrderID]],Orders[],5)</f>
        <v>2015-05-08</v>
      </c>
    </row>
    <row r="116" spans="1:13" x14ac:dyDescent="0.25">
      <c r="A116">
        <v>138473359</v>
      </c>
      <c r="B116">
        <v>193942423</v>
      </c>
      <c r="C116">
        <v>1</v>
      </c>
      <c r="D116" t="b">
        <v>1</v>
      </c>
      <c r="E116" s="6" t="s">
        <v>71</v>
      </c>
      <c r="F116" s="6" t="s">
        <v>35</v>
      </c>
      <c r="G116">
        <v>0</v>
      </c>
      <c r="H116">
        <v>70</v>
      </c>
      <c r="I116">
        <v>1</v>
      </c>
      <c r="J116" s="6">
        <f>(Items[[#This Row],[FinalPrice]]*Items[[#This Row],[Quantity]])</f>
        <v>0</v>
      </c>
      <c r="K116" s="6">
        <f>(Items[[#This Row],[OriginalTagPrice]]*Items[[#This Row],[Quantity]])</f>
        <v>70</v>
      </c>
      <c r="L116" s="6">
        <f>(Items[[#This Row],[FinalPrice]]-Items[[#This Row],[OriginalTagPrice]])*Items[[#This Row],[Quantity]]</f>
        <v>-70</v>
      </c>
      <c r="M116" s="6" t="str">
        <f>VLOOKUP(Items[[#This Row],[OrderID]],Orders[],5)</f>
        <v>2015-05-11</v>
      </c>
    </row>
    <row r="117" spans="1:13" x14ac:dyDescent="0.25">
      <c r="A117">
        <v>138473359</v>
      </c>
      <c r="B117">
        <v>193942635</v>
      </c>
      <c r="C117">
        <v>1</v>
      </c>
      <c r="D117" t="b">
        <v>1</v>
      </c>
      <c r="E117" s="6" t="s">
        <v>92</v>
      </c>
      <c r="F117" s="6" t="s">
        <v>35</v>
      </c>
      <c r="G117">
        <v>0</v>
      </c>
      <c r="H117">
        <v>70</v>
      </c>
      <c r="I117">
        <v>1</v>
      </c>
      <c r="J117" s="6">
        <f>(Items[[#This Row],[FinalPrice]]*Items[[#This Row],[Quantity]])</f>
        <v>0</v>
      </c>
      <c r="K117" s="6">
        <f>(Items[[#This Row],[OriginalTagPrice]]*Items[[#This Row],[Quantity]])</f>
        <v>70</v>
      </c>
      <c r="L117" s="6">
        <f>(Items[[#This Row],[FinalPrice]]-Items[[#This Row],[OriginalTagPrice]])*Items[[#This Row],[Quantity]]</f>
        <v>-70</v>
      </c>
      <c r="M117" s="6" t="str">
        <f>VLOOKUP(Items[[#This Row],[OrderID]],Orders[],5)</f>
        <v>2015-05-11</v>
      </c>
    </row>
    <row r="118" spans="1:13" x14ac:dyDescent="0.25">
      <c r="A118">
        <v>138473359</v>
      </c>
      <c r="B118">
        <v>200259705</v>
      </c>
      <c r="C118">
        <v>3</v>
      </c>
      <c r="D118" t="b">
        <v>0</v>
      </c>
      <c r="E118" s="6" t="s">
        <v>35</v>
      </c>
      <c r="F118" s="6" t="s">
        <v>35</v>
      </c>
      <c r="G118">
        <v>0</v>
      </c>
      <c r="H118">
        <v>30</v>
      </c>
      <c r="I118">
        <v>1</v>
      </c>
      <c r="J118" s="6">
        <f>(Items[[#This Row],[FinalPrice]]*Items[[#This Row],[Quantity]])</f>
        <v>0</v>
      </c>
      <c r="K118" s="6">
        <f>(Items[[#This Row],[OriginalTagPrice]]*Items[[#This Row],[Quantity]])</f>
        <v>30</v>
      </c>
      <c r="L118" s="6">
        <f>(Items[[#This Row],[FinalPrice]]-Items[[#This Row],[OriginalTagPrice]])*Items[[#This Row],[Quantity]]</f>
        <v>-30</v>
      </c>
      <c r="M118" s="6" t="str">
        <f>VLOOKUP(Items[[#This Row],[OrderID]],Orders[],5)</f>
        <v>2015-05-11</v>
      </c>
    </row>
    <row r="119" spans="1:13" x14ac:dyDescent="0.25">
      <c r="A119">
        <v>138497993</v>
      </c>
      <c r="B119">
        <v>194873764</v>
      </c>
      <c r="C119">
        <v>1</v>
      </c>
      <c r="D119" t="b">
        <v>1</v>
      </c>
      <c r="E119" s="6" t="s">
        <v>93</v>
      </c>
      <c r="F119" s="6" t="s">
        <v>35</v>
      </c>
      <c r="G119">
        <v>35</v>
      </c>
      <c r="H119">
        <v>70</v>
      </c>
      <c r="I119">
        <v>1</v>
      </c>
      <c r="J119" s="6">
        <f>(Items[[#This Row],[FinalPrice]]*Items[[#This Row],[Quantity]])</f>
        <v>35</v>
      </c>
      <c r="K119" s="6">
        <f>(Items[[#This Row],[OriginalTagPrice]]*Items[[#This Row],[Quantity]])</f>
        <v>70</v>
      </c>
      <c r="L119" s="6">
        <f>(Items[[#This Row],[FinalPrice]]-Items[[#This Row],[OriginalTagPrice]])*Items[[#This Row],[Quantity]]</f>
        <v>-35</v>
      </c>
      <c r="M119" s="6" t="str">
        <f>VLOOKUP(Items[[#This Row],[OrderID]],Orders[],5)</f>
        <v>2015-05-03</v>
      </c>
    </row>
    <row r="120" spans="1:13" x14ac:dyDescent="0.25">
      <c r="A120">
        <v>138806871</v>
      </c>
      <c r="B120">
        <v>195319997</v>
      </c>
      <c r="C120">
        <v>1</v>
      </c>
      <c r="D120" t="b">
        <v>1</v>
      </c>
      <c r="E120" s="6" t="s">
        <v>93</v>
      </c>
      <c r="F120" s="6" t="s">
        <v>35</v>
      </c>
      <c r="G120">
        <v>18</v>
      </c>
      <c r="H120">
        <v>20</v>
      </c>
      <c r="I120">
        <v>1</v>
      </c>
      <c r="J120" s="6">
        <f>(Items[[#This Row],[FinalPrice]]*Items[[#This Row],[Quantity]])</f>
        <v>18</v>
      </c>
      <c r="K120" s="6">
        <f>(Items[[#This Row],[OriginalTagPrice]]*Items[[#This Row],[Quantity]])</f>
        <v>20</v>
      </c>
      <c r="L120" s="6">
        <f>(Items[[#This Row],[FinalPrice]]-Items[[#This Row],[OriginalTagPrice]])*Items[[#This Row],[Quantity]]</f>
        <v>-2</v>
      </c>
      <c r="M120" s="6" t="str">
        <f>VLOOKUP(Items[[#This Row],[OrderID]],Orders[],5)</f>
        <v>2015-05-03</v>
      </c>
    </row>
    <row r="121" spans="1:13" x14ac:dyDescent="0.25">
      <c r="A121">
        <v>138806871</v>
      </c>
      <c r="B121">
        <v>198058944</v>
      </c>
      <c r="C121">
        <v>2</v>
      </c>
      <c r="D121" t="b">
        <v>0</v>
      </c>
      <c r="E121" s="6" t="s">
        <v>93</v>
      </c>
      <c r="F121" s="6" t="s">
        <v>94</v>
      </c>
      <c r="G121">
        <v>0</v>
      </c>
      <c r="H121">
        <v>0</v>
      </c>
      <c r="I121">
        <v>2</v>
      </c>
      <c r="J121" s="6">
        <f>(Items[[#This Row],[FinalPrice]]*Items[[#This Row],[Quantity]])</f>
        <v>0</v>
      </c>
      <c r="K121" s="6">
        <f>(Items[[#This Row],[OriginalTagPrice]]*Items[[#This Row],[Quantity]])</f>
        <v>0</v>
      </c>
      <c r="L121" s="6">
        <f>(Items[[#This Row],[FinalPrice]]-Items[[#This Row],[OriginalTagPrice]])*Items[[#This Row],[Quantity]]</f>
        <v>0</v>
      </c>
      <c r="M121" s="6" t="str">
        <f>VLOOKUP(Items[[#This Row],[OrderID]],Orders[],5)</f>
        <v>2015-05-03</v>
      </c>
    </row>
    <row r="122" spans="1:13" x14ac:dyDescent="0.25">
      <c r="A122">
        <v>138848761</v>
      </c>
      <c r="B122">
        <v>195382011</v>
      </c>
      <c r="C122">
        <v>1</v>
      </c>
      <c r="D122" t="b">
        <v>1</v>
      </c>
      <c r="E122" s="6" t="s">
        <v>95</v>
      </c>
      <c r="F122" s="6" t="s">
        <v>35</v>
      </c>
      <c r="G122">
        <v>18</v>
      </c>
      <c r="H122">
        <v>40</v>
      </c>
      <c r="I122">
        <v>1</v>
      </c>
      <c r="J122" s="6">
        <f>(Items[[#This Row],[FinalPrice]]*Items[[#This Row],[Quantity]])</f>
        <v>18</v>
      </c>
      <c r="K122" s="6">
        <f>(Items[[#This Row],[OriginalTagPrice]]*Items[[#This Row],[Quantity]])</f>
        <v>40</v>
      </c>
      <c r="L122" s="6">
        <f>(Items[[#This Row],[FinalPrice]]-Items[[#This Row],[OriginalTagPrice]])*Items[[#This Row],[Quantity]]</f>
        <v>-22</v>
      </c>
      <c r="M122" s="6" t="str">
        <f>VLOOKUP(Items[[#This Row],[OrderID]],Orders[],5)</f>
        <v>2015-04-30</v>
      </c>
    </row>
    <row r="123" spans="1:13" x14ac:dyDescent="0.25">
      <c r="A123">
        <v>138848761</v>
      </c>
      <c r="B123">
        <v>197397194</v>
      </c>
      <c r="C123">
        <v>2</v>
      </c>
      <c r="D123" t="b">
        <v>0</v>
      </c>
      <c r="E123" s="6" t="s">
        <v>75</v>
      </c>
      <c r="F123" s="6" t="s">
        <v>76</v>
      </c>
      <c r="G123">
        <v>3.5</v>
      </c>
      <c r="H123">
        <v>3.5</v>
      </c>
      <c r="I123">
        <v>1</v>
      </c>
      <c r="J123" s="6">
        <f>(Items[[#This Row],[FinalPrice]]*Items[[#This Row],[Quantity]])</f>
        <v>3.5</v>
      </c>
      <c r="K123" s="6">
        <f>(Items[[#This Row],[OriginalTagPrice]]*Items[[#This Row],[Quantity]])</f>
        <v>3.5</v>
      </c>
      <c r="L123" s="6">
        <f>(Items[[#This Row],[FinalPrice]]-Items[[#This Row],[OriginalTagPrice]])*Items[[#This Row],[Quantity]]</f>
        <v>0</v>
      </c>
      <c r="M123" s="6" t="str">
        <f>VLOOKUP(Items[[#This Row],[OrderID]],Orders[],5)</f>
        <v>2015-04-30</v>
      </c>
    </row>
    <row r="124" spans="1:13" x14ac:dyDescent="0.25">
      <c r="A124">
        <v>138848761</v>
      </c>
      <c r="B124">
        <v>197397218</v>
      </c>
      <c r="C124">
        <v>2</v>
      </c>
      <c r="D124" t="b">
        <v>0</v>
      </c>
      <c r="E124" s="6" t="s">
        <v>75</v>
      </c>
      <c r="F124" s="6" t="s">
        <v>74</v>
      </c>
      <c r="G124">
        <v>0</v>
      </c>
      <c r="H124">
        <v>0</v>
      </c>
      <c r="I124">
        <v>2</v>
      </c>
      <c r="J124" s="6">
        <f>(Items[[#This Row],[FinalPrice]]*Items[[#This Row],[Quantity]])</f>
        <v>0</v>
      </c>
      <c r="K124" s="6">
        <f>(Items[[#This Row],[OriginalTagPrice]]*Items[[#This Row],[Quantity]])</f>
        <v>0</v>
      </c>
      <c r="L124" s="6">
        <f>(Items[[#This Row],[FinalPrice]]-Items[[#This Row],[OriginalTagPrice]])*Items[[#This Row],[Quantity]]</f>
        <v>0</v>
      </c>
      <c r="M124" s="6" t="str">
        <f>VLOOKUP(Items[[#This Row],[OrderID]],Orders[],5)</f>
        <v>2015-04-30</v>
      </c>
    </row>
    <row r="125" spans="1:13" x14ac:dyDescent="0.25">
      <c r="A125">
        <v>138848761</v>
      </c>
      <c r="B125">
        <v>197400129</v>
      </c>
      <c r="C125">
        <v>8</v>
      </c>
      <c r="D125" t="b">
        <v>0</v>
      </c>
      <c r="E125" s="6" t="s">
        <v>95</v>
      </c>
      <c r="F125" s="6" t="s">
        <v>35</v>
      </c>
      <c r="G125">
        <v>6</v>
      </c>
      <c r="H125">
        <v>6</v>
      </c>
      <c r="I125">
        <v>1</v>
      </c>
      <c r="J125" s="6">
        <f>(Items[[#This Row],[FinalPrice]]*Items[[#This Row],[Quantity]])</f>
        <v>6</v>
      </c>
      <c r="K125" s="6">
        <f>(Items[[#This Row],[OriginalTagPrice]]*Items[[#This Row],[Quantity]])</f>
        <v>6</v>
      </c>
      <c r="L125" s="6">
        <f>(Items[[#This Row],[FinalPrice]]-Items[[#This Row],[OriginalTagPrice]])*Items[[#This Row],[Quantity]]</f>
        <v>0</v>
      </c>
      <c r="M125" s="6" t="str">
        <f>VLOOKUP(Items[[#This Row],[OrderID]],Orders[],5)</f>
        <v>2015-04-30</v>
      </c>
    </row>
    <row r="126" spans="1:13" x14ac:dyDescent="0.25">
      <c r="A126">
        <v>138849293</v>
      </c>
      <c r="B126">
        <v>195382848</v>
      </c>
      <c r="C126">
        <v>1</v>
      </c>
      <c r="D126" t="b">
        <v>1</v>
      </c>
      <c r="E126" s="6" t="s">
        <v>95</v>
      </c>
      <c r="F126" s="6" t="s">
        <v>35</v>
      </c>
      <c r="G126">
        <v>18</v>
      </c>
      <c r="H126">
        <v>40</v>
      </c>
      <c r="I126">
        <v>1</v>
      </c>
      <c r="J126" s="6">
        <f>(Items[[#This Row],[FinalPrice]]*Items[[#This Row],[Quantity]])</f>
        <v>18</v>
      </c>
      <c r="K126" s="6">
        <f>(Items[[#This Row],[OriginalTagPrice]]*Items[[#This Row],[Quantity]])</f>
        <v>40</v>
      </c>
      <c r="L126" s="6">
        <f>(Items[[#This Row],[FinalPrice]]-Items[[#This Row],[OriginalTagPrice]])*Items[[#This Row],[Quantity]]</f>
        <v>-22</v>
      </c>
      <c r="M126" s="6" t="str">
        <f>VLOOKUP(Items[[#This Row],[OrderID]],Orders[],5)</f>
        <v>2015-04-30</v>
      </c>
    </row>
    <row r="127" spans="1:13" x14ac:dyDescent="0.25">
      <c r="A127">
        <v>138849293</v>
      </c>
      <c r="B127">
        <v>197392363</v>
      </c>
      <c r="C127">
        <v>2</v>
      </c>
      <c r="D127" t="b">
        <v>0</v>
      </c>
      <c r="E127" s="6" t="s">
        <v>95</v>
      </c>
      <c r="F127" s="6" t="s">
        <v>88</v>
      </c>
      <c r="G127">
        <v>0</v>
      </c>
      <c r="H127">
        <v>0</v>
      </c>
      <c r="I127">
        <v>2</v>
      </c>
      <c r="J127" s="6">
        <f>(Items[[#This Row],[FinalPrice]]*Items[[#This Row],[Quantity]])</f>
        <v>0</v>
      </c>
      <c r="K127" s="6">
        <f>(Items[[#This Row],[OriginalTagPrice]]*Items[[#This Row],[Quantity]])</f>
        <v>0</v>
      </c>
      <c r="L127" s="6">
        <f>(Items[[#This Row],[FinalPrice]]-Items[[#This Row],[OriginalTagPrice]])*Items[[#This Row],[Quantity]]</f>
        <v>0</v>
      </c>
      <c r="M127" s="6" t="str">
        <f>VLOOKUP(Items[[#This Row],[OrderID]],Orders[],5)</f>
        <v>2015-04-30</v>
      </c>
    </row>
    <row r="128" spans="1:13" x14ac:dyDescent="0.25">
      <c r="A128">
        <v>138849293</v>
      </c>
      <c r="B128">
        <v>197392902</v>
      </c>
      <c r="C128">
        <v>8</v>
      </c>
      <c r="D128" t="b">
        <v>0</v>
      </c>
      <c r="E128" s="6" t="s">
        <v>95</v>
      </c>
      <c r="F128" s="6" t="s">
        <v>35</v>
      </c>
      <c r="G128">
        <v>3</v>
      </c>
      <c r="H128">
        <v>3</v>
      </c>
      <c r="I128">
        <v>1</v>
      </c>
      <c r="J128" s="6">
        <f>(Items[[#This Row],[FinalPrice]]*Items[[#This Row],[Quantity]])</f>
        <v>3</v>
      </c>
      <c r="K128" s="6">
        <f>(Items[[#This Row],[OriginalTagPrice]]*Items[[#This Row],[Quantity]])</f>
        <v>3</v>
      </c>
      <c r="L128" s="6">
        <f>(Items[[#This Row],[FinalPrice]]-Items[[#This Row],[OriginalTagPrice]])*Items[[#This Row],[Quantity]]</f>
        <v>0</v>
      </c>
      <c r="M128" s="6" t="str">
        <f>VLOOKUP(Items[[#This Row],[OrderID]],Orders[],5)</f>
        <v>2015-04-30</v>
      </c>
    </row>
    <row r="129" spans="1:13" x14ac:dyDescent="0.25">
      <c r="A129">
        <v>138850756</v>
      </c>
      <c r="B129">
        <v>195385009</v>
      </c>
      <c r="C129">
        <v>1</v>
      </c>
      <c r="D129" t="b">
        <v>1</v>
      </c>
      <c r="E129" s="6" t="s">
        <v>92</v>
      </c>
      <c r="F129" s="6" t="s">
        <v>35</v>
      </c>
      <c r="G129">
        <v>18</v>
      </c>
      <c r="H129">
        <v>70</v>
      </c>
      <c r="I129">
        <v>1</v>
      </c>
      <c r="J129" s="6">
        <f>(Items[[#This Row],[FinalPrice]]*Items[[#This Row],[Quantity]])</f>
        <v>18</v>
      </c>
      <c r="K129" s="6">
        <f>(Items[[#This Row],[OriginalTagPrice]]*Items[[#This Row],[Quantity]])</f>
        <v>70</v>
      </c>
      <c r="L129" s="6">
        <f>(Items[[#This Row],[FinalPrice]]-Items[[#This Row],[OriginalTagPrice]])*Items[[#This Row],[Quantity]]</f>
        <v>-52</v>
      </c>
      <c r="M129" s="6" t="str">
        <f>VLOOKUP(Items[[#This Row],[OrderID]],Orders[],5)</f>
        <v>2015-04-30</v>
      </c>
    </row>
    <row r="130" spans="1:13" x14ac:dyDescent="0.25">
      <c r="A130">
        <v>138850756</v>
      </c>
      <c r="B130">
        <v>197387286</v>
      </c>
      <c r="C130">
        <v>8</v>
      </c>
      <c r="D130" t="b">
        <v>0</v>
      </c>
      <c r="E130" s="6" t="s">
        <v>92</v>
      </c>
      <c r="F130" s="6" t="s">
        <v>35</v>
      </c>
      <c r="G130">
        <v>4</v>
      </c>
      <c r="H130">
        <v>4</v>
      </c>
      <c r="I130">
        <v>1</v>
      </c>
      <c r="J130" s="6">
        <f>(Items[[#This Row],[FinalPrice]]*Items[[#This Row],[Quantity]])</f>
        <v>4</v>
      </c>
      <c r="K130" s="6">
        <f>(Items[[#This Row],[OriginalTagPrice]]*Items[[#This Row],[Quantity]])</f>
        <v>4</v>
      </c>
      <c r="L130" s="6">
        <f>(Items[[#This Row],[FinalPrice]]-Items[[#This Row],[OriginalTagPrice]])*Items[[#This Row],[Quantity]]</f>
        <v>0</v>
      </c>
      <c r="M130" s="6" t="str">
        <f>VLOOKUP(Items[[#This Row],[OrderID]],Orders[],5)</f>
        <v>2015-04-30</v>
      </c>
    </row>
    <row r="131" spans="1:13" x14ac:dyDescent="0.25">
      <c r="A131">
        <v>138856652</v>
      </c>
      <c r="B131">
        <v>195393595</v>
      </c>
      <c r="C131">
        <v>1</v>
      </c>
      <c r="D131" t="b">
        <v>1</v>
      </c>
      <c r="E131" s="6" t="s">
        <v>60</v>
      </c>
      <c r="F131" s="6" t="s">
        <v>35</v>
      </c>
      <c r="G131">
        <v>45</v>
      </c>
      <c r="H131">
        <v>80</v>
      </c>
      <c r="I131">
        <v>1</v>
      </c>
      <c r="J131" s="6">
        <f>(Items[[#This Row],[FinalPrice]]*Items[[#This Row],[Quantity]])</f>
        <v>45</v>
      </c>
      <c r="K131" s="6">
        <f>(Items[[#This Row],[OriginalTagPrice]]*Items[[#This Row],[Quantity]])</f>
        <v>80</v>
      </c>
      <c r="L131" s="6">
        <f>(Items[[#This Row],[FinalPrice]]-Items[[#This Row],[OriginalTagPrice]])*Items[[#This Row],[Quantity]]</f>
        <v>-35</v>
      </c>
      <c r="M131" s="6" t="str">
        <f>VLOOKUP(Items[[#This Row],[OrderID]],Orders[],5)</f>
        <v>2015-04-29</v>
      </c>
    </row>
    <row r="132" spans="1:13" x14ac:dyDescent="0.25">
      <c r="A132">
        <v>138856652</v>
      </c>
      <c r="B132">
        <v>195394747</v>
      </c>
      <c r="C132">
        <v>1</v>
      </c>
      <c r="D132" t="b">
        <v>1</v>
      </c>
      <c r="E132" s="6" t="s">
        <v>56</v>
      </c>
      <c r="F132" s="6" t="s">
        <v>35</v>
      </c>
      <c r="G132">
        <v>45</v>
      </c>
      <c r="H132">
        <v>80</v>
      </c>
      <c r="I132">
        <v>1</v>
      </c>
      <c r="J132" s="6">
        <f>(Items[[#This Row],[FinalPrice]]*Items[[#This Row],[Quantity]])</f>
        <v>45</v>
      </c>
      <c r="K132" s="6">
        <f>(Items[[#This Row],[OriginalTagPrice]]*Items[[#This Row],[Quantity]])</f>
        <v>80</v>
      </c>
      <c r="L132" s="6">
        <f>(Items[[#This Row],[FinalPrice]]-Items[[#This Row],[OriginalTagPrice]])*Items[[#This Row],[Quantity]]</f>
        <v>-35</v>
      </c>
      <c r="M132" s="6" t="str">
        <f>VLOOKUP(Items[[#This Row],[OrderID]],Orders[],5)</f>
        <v>2015-04-29</v>
      </c>
    </row>
    <row r="133" spans="1:13" x14ac:dyDescent="0.25">
      <c r="A133">
        <v>138856652</v>
      </c>
      <c r="B133">
        <v>196988491</v>
      </c>
      <c r="C133">
        <v>1</v>
      </c>
      <c r="D133" t="b">
        <v>1</v>
      </c>
      <c r="E133" s="6" t="s">
        <v>56</v>
      </c>
      <c r="F133" s="6" t="s">
        <v>35</v>
      </c>
      <c r="G133">
        <v>5</v>
      </c>
      <c r="H133">
        <v>5</v>
      </c>
      <c r="I133">
        <v>1</v>
      </c>
      <c r="J133" s="6">
        <f>(Items[[#This Row],[FinalPrice]]*Items[[#This Row],[Quantity]])</f>
        <v>5</v>
      </c>
      <c r="K133" s="6">
        <f>(Items[[#This Row],[OriginalTagPrice]]*Items[[#This Row],[Quantity]])</f>
        <v>5</v>
      </c>
      <c r="L133" s="6">
        <f>(Items[[#This Row],[FinalPrice]]-Items[[#This Row],[OriginalTagPrice]])*Items[[#This Row],[Quantity]]</f>
        <v>0</v>
      </c>
      <c r="M133" s="6" t="str">
        <f>VLOOKUP(Items[[#This Row],[OrderID]],Orders[],5)</f>
        <v>2015-04-29</v>
      </c>
    </row>
    <row r="134" spans="1:13" x14ac:dyDescent="0.25">
      <c r="A134">
        <v>138856652</v>
      </c>
      <c r="B134">
        <v>196981119</v>
      </c>
      <c r="C134">
        <v>2</v>
      </c>
      <c r="D134" t="b">
        <v>0</v>
      </c>
      <c r="E134" s="6" t="s">
        <v>35</v>
      </c>
      <c r="F134" s="6" t="s">
        <v>82</v>
      </c>
      <c r="G134">
        <v>0</v>
      </c>
      <c r="H134">
        <v>0</v>
      </c>
      <c r="I134">
        <v>2</v>
      </c>
      <c r="J134" s="6">
        <f>(Items[[#This Row],[FinalPrice]]*Items[[#This Row],[Quantity]])</f>
        <v>0</v>
      </c>
      <c r="K134" s="6">
        <f>(Items[[#This Row],[OriginalTagPrice]]*Items[[#This Row],[Quantity]])</f>
        <v>0</v>
      </c>
      <c r="L134" s="6">
        <f>(Items[[#This Row],[FinalPrice]]-Items[[#This Row],[OriginalTagPrice]])*Items[[#This Row],[Quantity]]</f>
        <v>0</v>
      </c>
      <c r="M134" s="6" t="str">
        <f>VLOOKUP(Items[[#This Row],[OrderID]],Orders[],5)</f>
        <v>2015-04-29</v>
      </c>
    </row>
    <row r="135" spans="1:13" x14ac:dyDescent="0.25">
      <c r="A135">
        <v>138856652</v>
      </c>
      <c r="B135">
        <v>196991356</v>
      </c>
      <c r="C135">
        <v>2</v>
      </c>
      <c r="D135" t="b">
        <v>0</v>
      </c>
      <c r="E135" s="6" t="s">
        <v>96</v>
      </c>
      <c r="F135" s="6" t="s">
        <v>84</v>
      </c>
      <c r="G135">
        <v>5</v>
      </c>
      <c r="H135">
        <v>5</v>
      </c>
      <c r="I135">
        <v>2</v>
      </c>
      <c r="J135" s="6">
        <f>(Items[[#This Row],[FinalPrice]]*Items[[#This Row],[Quantity]])</f>
        <v>10</v>
      </c>
      <c r="K135" s="6">
        <f>(Items[[#This Row],[OriginalTagPrice]]*Items[[#This Row],[Quantity]])</f>
        <v>10</v>
      </c>
      <c r="L135" s="6">
        <f>(Items[[#This Row],[FinalPrice]]-Items[[#This Row],[OriginalTagPrice]])*Items[[#This Row],[Quantity]]</f>
        <v>0</v>
      </c>
      <c r="M135" s="6" t="str">
        <f>VLOOKUP(Items[[#This Row],[OrderID]],Orders[],5)</f>
        <v>2015-04-29</v>
      </c>
    </row>
    <row r="136" spans="1:13" x14ac:dyDescent="0.25">
      <c r="A136">
        <v>138856652</v>
      </c>
      <c r="B136">
        <v>196991745</v>
      </c>
      <c r="C136">
        <v>2</v>
      </c>
      <c r="D136" t="b">
        <v>0</v>
      </c>
      <c r="E136" s="6" t="s">
        <v>96</v>
      </c>
      <c r="F136" s="6" t="s">
        <v>84</v>
      </c>
      <c r="G136">
        <v>5</v>
      </c>
      <c r="H136">
        <v>5</v>
      </c>
      <c r="I136">
        <v>2</v>
      </c>
      <c r="J136" s="6">
        <f>(Items[[#This Row],[FinalPrice]]*Items[[#This Row],[Quantity]])</f>
        <v>10</v>
      </c>
      <c r="K136" s="6">
        <f>(Items[[#This Row],[OriginalTagPrice]]*Items[[#This Row],[Quantity]])</f>
        <v>10</v>
      </c>
      <c r="L136" s="6">
        <f>(Items[[#This Row],[FinalPrice]]-Items[[#This Row],[OriginalTagPrice]])*Items[[#This Row],[Quantity]]</f>
        <v>0</v>
      </c>
      <c r="M136" s="6" t="str">
        <f>VLOOKUP(Items[[#This Row],[OrderID]],Orders[],5)</f>
        <v>2015-04-29</v>
      </c>
    </row>
    <row r="137" spans="1:13" x14ac:dyDescent="0.25">
      <c r="A137">
        <v>138856652</v>
      </c>
      <c r="B137">
        <v>197018942</v>
      </c>
      <c r="C137">
        <v>8</v>
      </c>
      <c r="D137" t="b">
        <v>0</v>
      </c>
      <c r="E137" s="6" t="s">
        <v>60</v>
      </c>
      <c r="F137" s="6" t="s">
        <v>35</v>
      </c>
      <c r="G137">
        <v>10</v>
      </c>
      <c r="H137">
        <v>10</v>
      </c>
      <c r="I137">
        <v>1</v>
      </c>
      <c r="J137" s="6">
        <f>(Items[[#This Row],[FinalPrice]]*Items[[#This Row],[Quantity]])</f>
        <v>10</v>
      </c>
      <c r="K137" s="6">
        <f>(Items[[#This Row],[OriginalTagPrice]]*Items[[#This Row],[Quantity]])</f>
        <v>10</v>
      </c>
      <c r="L137" s="6">
        <f>(Items[[#This Row],[FinalPrice]]-Items[[#This Row],[OriginalTagPrice]])*Items[[#This Row],[Quantity]]</f>
        <v>0</v>
      </c>
      <c r="M137" s="6" t="str">
        <f>VLOOKUP(Items[[#This Row],[OrderID]],Orders[],5)</f>
        <v>2015-04-29</v>
      </c>
    </row>
    <row r="138" spans="1:13" x14ac:dyDescent="0.25">
      <c r="A138">
        <v>138856652</v>
      </c>
      <c r="B138">
        <v>197018996</v>
      </c>
      <c r="C138">
        <v>8</v>
      </c>
      <c r="D138" t="b">
        <v>0</v>
      </c>
      <c r="E138" s="6" t="s">
        <v>56</v>
      </c>
      <c r="F138" s="6" t="s">
        <v>35</v>
      </c>
      <c r="G138">
        <v>10</v>
      </c>
      <c r="H138">
        <v>10</v>
      </c>
      <c r="I138">
        <v>1</v>
      </c>
      <c r="J138" s="6">
        <f>(Items[[#This Row],[FinalPrice]]*Items[[#This Row],[Quantity]])</f>
        <v>10</v>
      </c>
      <c r="K138" s="6">
        <f>(Items[[#This Row],[OriginalTagPrice]]*Items[[#This Row],[Quantity]])</f>
        <v>10</v>
      </c>
      <c r="L138" s="6">
        <f>(Items[[#This Row],[FinalPrice]]-Items[[#This Row],[OriginalTagPrice]])*Items[[#This Row],[Quantity]]</f>
        <v>0</v>
      </c>
      <c r="M138" s="6" t="str">
        <f>VLOOKUP(Items[[#This Row],[OrderID]],Orders[],5)</f>
        <v>2015-04-29</v>
      </c>
    </row>
    <row r="139" spans="1:13" x14ac:dyDescent="0.25">
      <c r="A139">
        <v>138921760</v>
      </c>
      <c r="B139">
        <v>195489903</v>
      </c>
      <c r="C139">
        <v>1</v>
      </c>
      <c r="D139" t="b">
        <v>1</v>
      </c>
      <c r="E139" s="6" t="s">
        <v>70</v>
      </c>
      <c r="F139" s="6" t="s">
        <v>35</v>
      </c>
      <c r="G139">
        <v>35</v>
      </c>
      <c r="H139">
        <v>70</v>
      </c>
      <c r="I139">
        <v>1</v>
      </c>
      <c r="J139" s="6">
        <f>(Items[[#This Row],[FinalPrice]]*Items[[#This Row],[Quantity]])</f>
        <v>35</v>
      </c>
      <c r="K139" s="6">
        <f>(Items[[#This Row],[OriginalTagPrice]]*Items[[#This Row],[Quantity]])</f>
        <v>70</v>
      </c>
      <c r="L139" s="6">
        <f>(Items[[#This Row],[FinalPrice]]-Items[[#This Row],[OriginalTagPrice]])*Items[[#This Row],[Quantity]]</f>
        <v>-35</v>
      </c>
      <c r="M139" s="6" t="str">
        <f>VLOOKUP(Items[[#This Row],[OrderID]],Orders[],5)</f>
        <v>2015-05-01</v>
      </c>
    </row>
    <row r="140" spans="1:13" x14ac:dyDescent="0.25">
      <c r="A140">
        <v>138921760</v>
      </c>
      <c r="B140">
        <v>195489904</v>
      </c>
      <c r="C140">
        <v>1</v>
      </c>
      <c r="D140" t="b">
        <v>1</v>
      </c>
      <c r="E140" s="6" t="s">
        <v>79</v>
      </c>
      <c r="F140" s="6" t="s">
        <v>35</v>
      </c>
      <c r="G140">
        <v>35</v>
      </c>
      <c r="H140">
        <v>70</v>
      </c>
      <c r="I140">
        <v>1</v>
      </c>
      <c r="J140" s="6">
        <f>(Items[[#This Row],[FinalPrice]]*Items[[#This Row],[Quantity]])</f>
        <v>35</v>
      </c>
      <c r="K140" s="6">
        <f>(Items[[#This Row],[OriginalTagPrice]]*Items[[#This Row],[Quantity]])</f>
        <v>70</v>
      </c>
      <c r="L140" s="6">
        <f>(Items[[#This Row],[FinalPrice]]-Items[[#This Row],[OriginalTagPrice]])*Items[[#This Row],[Quantity]]</f>
        <v>-35</v>
      </c>
      <c r="M140" s="6" t="str">
        <f>VLOOKUP(Items[[#This Row],[OrderID]],Orders[],5)</f>
        <v>2015-05-01</v>
      </c>
    </row>
    <row r="141" spans="1:13" x14ac:dyDescent="0.25">
      <c r="A141">
        <v>138921760</v>
      </c>
      <c r="B141">
        <v>196724498</v>
      </c>
      <c r="C141">
        <v>1</v>
      </c>
      <c r="D141" t="b">
        <v>1</v>
      </c>
      <c r="E141" s="6" t="s">
        <v>60</v>
      </c>
      <c r="F141" s="6" t="s">
        <v>35</v>
      </c>
      <c r="G141">
        <v>35</v>
      </c>
      <c r="H141">
        <v>70</v>
      </c>
      <c r="I141">
        <v>1</v>
      </c>
      <c r="J141" s="6">
        <f>(Items[[#This Row],[FinalPrice]]*Items[[#This Row],[Quantity]])</f>
        <v>35</v>
      </c>
      <c r="K141" s="6">
        <f>(Items[[#This Row],[OriginalTagPrice]]*Items[[#This Row],[Quantity]])</f>
        <v>70</v>
      </c>
      <c r="L141" s="6">
        <f>(Items[[#This Row],[FinalPrice]]-Items[[#This Row],[OriginalTagPrice]])*Items[[#This Row],[Quantity]]</f>
        <v>-35</v>
      </c>
      <c r="M141" s="6" t="str">
        <f>VLOOKUP(Items[[#This Row],[OrderID]],Orders[],5)</f>
        <v>2015-05-01</v>
      </c>
    </row>
    <row r="142" spans="1:13" x14ac:dyDescent="0.25">
      <c r="A142">
        <v>138949472</v>
      </c>
      <c r="B142">
        <v>199293430</v>
      </c>
      <c r="C142">
        <v>7</v>
      </c>
      <c r="D142" t="b">
        <v>0</v>
      </c>
      <c r="E142" s="6" t="s">
        <v>35</v>
      </c>
      <c r="F142" s="6" t="s">
        <v>35</v>
      </c>
      <c r="G142">
        <v>0</v>
      </c>
      <c r="H142">
        <v>0</v>
      </c>
      <c r="I142">
        <v>1</v>
      </c>
      <c r="J142" s="6">
        <f>(Items[[#This Row],[FinalPrice]]*Items[[#This Row],[Quantity]])</f>
        <v>0</v>
      </c>
      <c r="K142" s="6">
        <f>(Items[[#This Row],[OriginalTagPrice]]*Items[[#This Row],[Quantity]])</f>
        <v>0</v>
      </c>
      <c r="L142" s="6">
        <f>(Items[[#This Row],[FinalPrice]]-Items[[#This Row],[OriginalTagPrice]])*Items[[#This Row],[Quantity]]</f>
        <v>0</v>
      </c>
      <c r="M142" s="6" t="str">
        <f>VLOOKUP(Items[[#This Row],[OrderID]],Orders[],5)</f>
        <v>2015-05-07</v>
      </c>
    </row>
    <row r="143" spans="1:13" x14ac:dyDescent="0.25">
      <c r="A143">
        <v>138958606</v>
      </c>
      <c r="B143">
        <v>195542843</v>
      </c>
      <c r="C143">
        <v>1</v>
      </c>
      <c r="D143" t="b">
        <v>1</v>
      </c>
      <c r="E143" s="6" t="s">
        <v>71</v>
      </c>
      <c r="F143" s="6" t="s">
        <v>35</v>
      </c>
      <c r="G143">
        <v>20</v>
      </c>
      <c r="H143">
        <v>70</v>
      </c>
      <c r="I143">
        <v>1</v>
      </c>
      <c r="J143" s="6">
        <f>(Items[[#This Row],[FinalPrice]]*Items[[#This Row],[Quantity]])</f>
        <v>20</v>
      </c>
      <c r="K143" s="6">
        <f>(Items[[#This Row],[OriginalTagPrice]]*Items[[#This Row],[Quantity]])</f>
        <v>70</v>
      </c>
      <c r="L143" s="6">
        <f>(Items[[#This Row],[FinalPrice]]-Items[[#This Row],[OriginalTagPrice]])*Items[[#This Row],[Quantity]]</f>
        <v>-50</v>
      </c>
      <c r="M143" s="6" t="str">
        <f>VLOOKUP(Items[[#This Row],[OrderID]],Orders[],5)</f>
        <v>2015-05-10</v>
      </c>
    </row>
    <row r="144" spans="1:13" x14ac:dyDescent="0.25">
      <c r="A144">
        <v>138958606</v>
      </c>
      <c r="B144">
        <v>195542845</v>
      </c>
      <c r="C144">
        <v>1</v>
      </c>
      <c r="D144" t="b">
        <v>1</v>
      </c>
      <c r="E144" s="6" t="s">
        <v>66</v>
      </c>
      <c r="F144" s="6" t="s">
        <v>35</v>
      </c>
      <c r="G144">
        <v>35</v>
      </c>
      <c r="H144">
        <v>70</v>
      </c>
      <c r="I144">
        <v>1</v>
      </c>
      <c r="J144" s="6">
        <f>(Items[[#This Row],[FinalPrice]]*Items[[#This Row],[Quantity]])</f>
        <v>35</v>
      </c>
      <c r="K144" s="6">
        <f>(Items[[#This Row],[OriginalTagPrice]]*Items[[#This Row],[Quantity]])</f>
        <v>70</v>
      </c>
      <c r="L144" s="6">
        <f>(Items[[#This Row],[FinalPrice]]-Items[[#This Row],[OriginalTagPrice]])*Items[[#This Row],[Quantity]]</f>
        <v>-35</v>
      </c>
      <c r="M144" s="6" t="str">
        <f>VLOOKUP(Items[[#This Row],[OrderID]],Orders[],5)</f>
        <v>2015-05-10</v>
      </c>
    </row>
    <row r="145" spans="1:13" x14ac:dyDescent="0.25">
      <c r="A145">
        <v>138958606</v>
      </c>
      <c r="B145">
        <v>195542846</v>
      </c>
      <c r="C145">
        <v>1</v>
      </c>
      <c r="D145" t="b">
        <v>1</v>
      </c>
      <c r="E145" s="6" t="s">
        <v>70</v>
      </c>
      <c r="F145" s="6" t="s">
        <v>35</v>
      </c>
      <c r="G145">
        <v>0</v>
      </c>
      <c r="H145">
        <v>70</v>
      </c>
      <c r="I145">
        <v>1</v>
      </c>
      <c r="J145" s="6">
        <f>(Items[[#This Row],[FinalPrice]]*Items[[#This Row],[Quantity]])</f>
        <v>0</v>
      </c>
      <c r="K145" s="6">
        <f>(Items[[#This Row],[OriginalTagPrice]]*Items[[#This Row],[Quantity]])</f>
        <v>70</v>
      </c>
      <c r="L145" s="6">
        <f>(Items[[#This Row],[FinalPrice]]-Items[[#This Row],[OriginalTagPrice]])*Items[[#This Row],[Quantity]]</f>
        <v>-70</v>
      </c>
      <c r="M145" s="6" t="str">
        <f>VLOOKUP(Items[[#This Row],[OrderID]],Orders[],5)</f>
        <v>2015-05-10</v>
      </c>
    </row>
    <row r="146" spans="1:13" x14ac:dyDescent="0.25">
      <c r="A146">
        <v>138958606</v>
      </c>
      <c r="B146">
        <v>200006564</v>
      </c>
      <c r="C146">
        <v>2</v>
      </c>
      <c r="D146" t="b">
        <v>0</v>
      </c>
      <c r="E146" s="6" t="s">
        <v>35</v>
      </c>
      <c r="F146" s="6" t="s">
        <v>97</v>
      </c>
      <c r="G146">
        <v>0</v>
      </c>
      <c r="H146">
        <v>0</v>
      </c>
      <c r="I146">
        <v>2</v>
      </c>
      <c r="J146" s="6">
        <f>(Items[[#This Row],[FinalPrice]]*Items[[#This Row],[Quantity]])</f>
        <v>0</v>
      </c>
      <c r="K146" s="6">
        <f>(Items[[#This Row],[OriginalTagPrice]]*Items[[#This Row],[Quantity]])</f>
        <v>0</v>
      </c>
      <c r="L146" s="6">
        <f>(Items[[#This Row],[FinalPrice]]-Items[[#This Row],[OriginalTagPrice]])*Items[[#This Row],[Quantity]]</f>
        <v>0</v>
      </c>
      <c r="M146" s="6" t="str">
        <f>VLOOKUP(Items[[#This Row],[OrderID]],Orders[],5)</f>
        <v>2015-05-10</v>
      </c>
    </row>
    <row r="147" spans="1:13" x14ac:dyDescent="0.25">
      <c r="A147">
        <v>138958606</v>
      </c>
      <c r="B147">
        <v>200006858</v>
      </c>
      <c r="C147">
        <v>2</v>
      </c>
      <c r="D147" t="b">
        <v>0</v>
      </c>
      <c r="E147" s="6" t="s">
        <v>35</v>
      </c>
      <c r="F147" s="6" t="s">
        <v>98</v>
      </c>
      <c r="G147">
        <v>0</v>
      </c>
      <c r="H147">
        <v>5</v>
      </c>
      <c r="I147">
        <v>1</v>
      </c>
      <c r="J147" s="6">
        <f>(Items[[#This Row],[FinalPrice]]*Items[[#This Row],[Quantity]])</f>
        <v>0</v>
      </c>
      <c r="K147" s="6">
        <f>(Items[[#This Row],[OriginalTagPrice]]*Items[[#This Row],[Quantity]])</f>
        <v>5</v>
      </c>
      <c r="L147" s="6">
        <f>(Items[[#This Row],[FinalPrice]]-Items[[#This Row],[OriginalTagPrice]])*Items[[#This Row],[Quantity]]</f>
        <v>-5</v>
      </c>
      <c r="M147" s="6" t="str">
        <f>VLOOKUP(Items[[#This Row],[OrderID]],Orders[],5)</f>
        <v>2015-05-10</v>
      </c>
    </row>
    <row r="148" spans="1:13" x14ac:dyDescent="0.25">
      <c r="A148">
        <v>138959149</v>
      </c>
      <c r="B148">
        <v>195543656</v>
      </c>
      <c r="C148">
        <v>1</v>
      </c>
      <c r="D148" t="b">
        <v>1</v>
      </c>
      <c r="E148" s="6" t="s">
        <v>58</v>
      </c>
      <c r="F148" s="6" t="s">
        <v>35</v>
      </c>
      <c r="G148">
        <v>35</v>
      </c>
      <c r="H148">
        <v>70</v>
      </c>
      <c r="I148">
        <v>1</v>
      </c>
      <c r="J148" s="6">
        <f>(Items[[#This Row],[FinalPrice]]*Items[[#This Row],[Quantity]])</f>
        <v>35</v>
      </c>
      <c r="K148" s="6">
        <f>(Items[[#This Row],[OriginalTagPrice]]*Items[[#This Row],[Quantity]])</f>
        <v>70</v>
      </c>
      <c r="L148" s="6">
        <f>(Items[[#This Row],[FinalPrice]]-Items[[#This Row],[OriginalTagPrice]])*Items[[#This Row],[Quantity]]</f>
        <v>-35</v>
      </c>
      <c r="M148" s="6" t="str">
        <f>VLOOKUP(Items[[#This Row],[OrderID]],Orders[],5)</f>
        <v>2015-05-10</v>
      </c>
    </row>
    <row r="149" spans="1:13" x14ac:dyDescent="0.25">
      <c r="A149">
        <v>138959149</v>
      </c>
      <c r="B149">
        <v>195543657</v>
      </c>
      <c r="C149">
        <v>1</v>
      </c>
      <c r="D149" t="b">
        <v>1</v>
      </c>
      <c r="E149" s="6" t="s">
        <v>72</v>
      </c>
      <c r="F149" s="6" t="s">
        <v>35</v>
      </c>
      <c r="G149">
        <v>35</v>
      </c>
      <c r="H149">
        <v>70</v>
      </c>
      <c r="I149">
        <v>1</v>
      </c>
      <c r="J149" s="6">
        <f>(Items[[#This Row],[FinalPrice]]*Items[[#This Row],[Quantity]])</f>
        <v>35</v>
      </c>
      <c r="K149" s="6">
        <f>(Items[[#This Row],[OriginalTagPrice]]*Items[[#This Row],[Quantity]])</f>
        <v>70</v>
      </c>
      <c r="L149" s="6">
        <f>(Items[[#This Row],[FinalPrice]]-Items[[#This Row],[OriginalTagPrice]])*Items[[#This Row],[Quantity]]</f>
        <v>-35</v>
      </c>
      <c r="M149" s="6" t="str">
        <f>VLOOKUP(Items[[#This Row],[OrderID]],Orders[],5)</f>
        <v>2015-05-10</v>
      </c>
    </row>
    <row r="150" spans="1:13" x14ac:dyDescent="0.25">
      <c r="A150">
        <v>138959149</v>
      </c>
      <c r="B150">
        <v>200051525</v>
      </c>
      <c r="C150">
        <v>2</v>
      </c>
      <c r="D150" t="b">
        <v>0</v>
      </c>
      <c r="E150" s="6" t="s">
        <v>35</v>
      </c>
      <c r="F150" s="6" t="s">
        <v>99</v>
      </c>
      <c r="G150">
        <v>0</v>
      </c>
      <c r="H150">
        <v>0</v>
      </c>
      <c r="I150">
        <v>1</v>
      </c>
      <c r="J150" s="6">
        <f>(Items[[#This Row],[FinalPrice]]*Items[[#This Row],[Quantity]])</f>
        <v>0</v>
      </c>
      <c r="K150" s="6">
        <f>(Items[[#This Row],[OriginalTagPrice]]*Items[[#This Row],[Quantity]])</f>
        <v>0</v>
      </c>
      <c r="L150" s="6">
        <f>(Items[[#This Row],[FinalPrice]]-Items[[#This Row],[OriginalTagPrice]])*Items[[#This Row],[Quantity]]</f>
        <v>0</v>
      </c>
      <c r="M150" s="6" t="str">
        <f>VLOOKUP(Items[[#This Row],[OrderID]],Orders[],5)</f>
        <v>2015-05-10</v>
      </c>
    </row>
    <row r="151" spans="1:13" x14ac:dyDescent="0.25">
      <c r="A151">
        <v>138959149</v>
      </c>
      <c r="B151">
        <v>200051623</v>
      </c>
      <c r="C151">
        <v>2</v>
      </c>
      <c r="D151" t="b">
        <v>0</v>
      </c>
      <c r="E151" s="6" t="s">
        <v>35</v>
      </c>
      <c r="F151" s="6" t="s">
        <v>100</v>
      </c>
      <c r="G151">
        <v>3.5</v>
      </c>
      <c r="H151">
        <v>3.5</v>
      </c>
      <c r="I151">
        <v>1</v>
      </c>
      <c r="J151" s="6">
        <f>(Items[[#This Row],[FinalPrice]]*Items[[#This Row],[Quantity]])</f>
        <v>3.5</v>
      </c>
      <c r="K151" s="6">
        <f>(Items[[#This Row],[OriginalTagPrice]]*Items[[#This Row],[Quantity]])</f>
        <v>3.5</v>
      </c>
      <c r="L151" s="6">
        <f>(Items[[#This Row],[FinalPrice]]-Items[[#This Row],[OriginalTagPrice]])*Items[[#This Row],[Quantity]]</f>
        <v>0</v>
      </c>
      <c r="M151" s="6" t="str">
        <f>VLOOKUP(Items[[#This Row],[OrderID]],Orders[],5)</f>
        <v>2015-05-10</v>
      </c>
    </row>
    <row r="152" spans="1:13" x14ac:dyDescent="0.25">
      <c r="A152">
        <v>138959149</v>
      </c>
      <c r="B152">
        <v>200056706</v>
      </c>
      <c r="C152">
        <v>2</v>
      </c>
      <c r="D152" t="b">
        <v>0</v>
      </c>
      <c r="E152" s="6" t="s">
        <v>35</v>
      </c>
      <c r="F152" s="6" t="s">
        <v>101</v>
      </c>
      <c r="G152">
        <v>5</v>
      </c>
      <c r="H152">
        <v>5</v>
      </c>
      <c r="I152">
        <v>1</v>
      </c>
      <c r="J152" s="6">
        <f>(Items[[#This Row],[FinalPrice]]*Items[[#This Row],[Quantity]])</f>
        <v>5</v>
      </c>
      <c r="K152" s="6">
        <f>(Items[[#This Row],[OriginalTagPrice]]*Items[[#This Row],[Quantity]])</f>
        <v>5</v>
      </c>
      <c r="L152" s="6">
        <f>(Items[[#This Row],[FinalPrice]]-Items[[#This Row],[OriginalTagPrice]])*Items[[#This Row],[Quantity]]</f>
        <v>0</v>
      </c>
      <c r="M152" s="6" t="str">
        <f>VLOOKUP(Items[[#This Row],[OrderID]],Orders[],5)</f>
        <v>2015-05-10</v>
      </c>
    </row>
    <row r="153" spans="1:13" x14ac:dyDescent="0.25">
      <c r="A153">
        <v>139075786</v>
      </c>
      <c r="B153">
        <v>196572286</v>
      </c>
      <c r="C153">
        <v>7</v>
      </c>
      <c r="D153" t="b">
        <v>0</v>
      </c>
      <c r="E153" s="6" t="s">
        <v>35</v>
      </c>
      <c r="F153" s="6" t="s">
        <v>35</v>
      </c>
      <c r="G153">
        <v>0</v>
      </c>
      <c r="H153">
        <v>0</v>
      </c>
      <c r="I153">
        <v>1</v>
      </c>
      <c r="J153" s="6">
        <f>(Items[[#This Row],[FinalPrice]]*Items[[#This Row],[Quantity]])</f>
        <v>0</v>
      </c>
      <c r="K153" s="6">
        <f>(Items[[#This Row],[OriginalTagPrice]]*Items[[#This Row],[Quantity]])</f>
        <v>0</v>
      </c>
      <c r="L153" s="6">
        <f>(Items[[#This Row],[FinalPrice]]-Items[[#This Row],[OriginalTagPrice]])*Items[[#This Row],[Quantity]]</f>
        <v>0</v>
      </c>
      <c r="M153" s="6" t="str">
        <f>VLOOKUP(Items[[#This Row],[OrderID]],Orders[],5)</f>
        <v>2015-04-28</v>
      </c>
    </row>
    <row r="154" spans="1:13" x14ac:dyDescent="0.25">
      <c r="A154">
        <v>139077159</v>
      </c>
      <c r="B154">
        <v>195717413</v>
      </c>
      <c r="C154">
        <v>1</v>
      </c>
      <c r="D154" t="b">
        <v>1</v>
      </c>
      <c r="E154" s="6" t="s">
        <v>68</v>
      </c>
      <c r="F154" s="6" t="s">
        <v>35</v>
      </c>
      <c r="G154">
        <v>0</v>
      </c>
      <c r="H154">
        <v>70</v>
      </c>
      <c r="I154">
        <v>1</v>
      </c>
      <c r="J154" s="6">
        <f>(Items[[#This Row],[FinalPrice]]*Items[[#This Row],[Quantity]])</f>
        <v>0</v>
      </c>
      <c r="K154" s="6">
        <f>(Items[[#This Row],[OriginalTagPrice]]*Items[[#This Row],[Quantity]])</f>
        <v>70</v>
      </c>
      <c r="L154" s="6">
        <f>(Items[[#This Row],[FinalPrice]]-Items[[#This Row],[OriginalTagPrice]])*Items[[#This Row],[Quantity]]</f>
        <v>-70</v>
      </c>
      <c r="M154" s="6" t="str">
        <f>VLOOKUP(Items[[#This Row],[OrderID]],Orders[],5)</f>
        <v>2015-05-01</v>
      </c>
    </row>
    <row r="155" spans="1:13" x14ac:dyDescent="0.25">
      <c r="A155">
        <v>139077159</v>
      </c>
      <c r="B155">
        <v>197712361</v>
      </c>
      <c r="C155">
        <v>2</v>
      </c>
      <c r="D155" t="b">
        <v>0</v>
      </c>
      <c r="E155" s="6" t="s">
        <v>75</v>
      </c>
      <c r="F155" s="6" t="s">
        <v>102</v>
      </c>
      <c r="G155">
        <v>3.5</v>
      </c>
      <c r="H155">
        <v>3.5</v>
      </c>
      <c r="I155">
        <v>1</v>
      </c>
      <c r="J155" s="6">
        <f>(Items[[#This Row],[FinalPrice]]*Items[[#This Row],[Quantity]])</f>
        <v>3.5</v>
      </c>
      <c r="K155" s="6">
        <f>(Items[[#This Row],[OriginalTagPrice]]*Items[[#This Row],[Quantity]])</f>
        <v>3.5</v>
      </c>
      <c r="L155" s="6">
        <f>(Items[[#This Row],[FinalPrice]]-Items[[#This Row],[OriginalTagPrice]])*Items[[#This Row],[Quantity]]</f>
        <v>0</v>
      </c>
      <c r="M155" s="6" t="str">
        <f>VLOOKUP(Items[[#This Row],[OrderID]],Orders[],5)</f>
        <v>2015-05-01</v>
      </c>
    </row>
    <row r="156" spans="1:13" x14ac:dyDescent="0.25">
      <c r="A156">
        <v>139077159</v>
      </c>
      <c r="B156">
        <v>197718140</v>
      </c>
      <c r="C156">
        <v>2</v>
      </c>
      <c r="D156" t="b">
        <v>0</v>
      </c>
      <c r="E156" s="6" t="s">
        <v>68</v>
      </c>
      <c r="F156" s="6" t="s">
        <v>103</v>
      </c>
      <c r="G156">
        <v>0</v>
      </c>
      <c r="H156">
        <v>0</v>
      </c>
      <c r="I156">
        <v>1</v>
      </c>
      <c r="J156" s="6">
        <f>(Items[[#This Row],[FinalPrice]]*Items[[#This Row],[Quantity]])</f>
        <v>0</v>
      </c>
      <c r="K156" s="6">
        <f>(Items[[#This Row],[OriginalTagPrice]]*Items[[#This Row],[Quantity]])</f>
        <v>0</v>
      </c>
      <c r="L156" s="6">
        <f>(Items[[#This Row],[FinalPrice]]-Items[[#This Row],[OriginalTagPrice]])*Items[[#This Row],[Quantity]]</f>
        <v>0</v>
      </c>
      <c r="M156" s="6" t="str">
        <f>VLOOKUP(Items[[#This Row],[OrderID]],Orders[],5)</f>
        <v>2015-05-01</v>
      </c>
    </row>
    <row r="157" spans="1:13" x14ac:dyDescent="0.25">
      <c r="A157">
        <v>139077159</v>
      </c>
      <c r="B157">
        <v>197718157</v>
      </c>
      <c r="C157">
        <v>2</v>
      </c>
      <c r="D157" t="b">
        <v>0</v>
      </c>
      <c r="E157" s="6" t="s">
        <v>104</v>
      </c>
      <c r="F157" s="6" t="s">
        <v>105</v>
      </c>
      <c r="G157">
        <v>5</v>
      </c>
      <c r="H157">
        <v>5</v>
      </c>
      <c r="I157">
        <v>1</v>
      </c>
      <c r="J157" s="6">
        <f>(Items[[#This Row],[FinalPrice]]*Items[[#This Row],[Quantity]])</f>
        <v>5</v>
      </c>
      <c r="K157" s="6">
        <f>(Items[[#This Row],[OriginalTagPrice]]*Items[[#This Row],[Quantity]])</f>
        <v>5</v>
      </c>
      <c r="L157" s="6">
        <f>(Items[[#This Row],[FinalPrice]]-Items[[#This Row],[OriginalTagPrice]])*Items[[#This Row],[Quantity]]</f>
        <v>0</v>
      </c>
      <c r="M157" s="6" t="str">
        <f>VLOOKUP(Items[[#This Row],[OrderID]],Orders[],5)</f>
        <v>2015-05-01</v>
      </c>
    </row>
    <row r="158" spans="1:13" x14ac:dyDescent="0.25">
      <c r="A158">
        <v>139077159</v>
      </c>
      <c r="B158">
        <v>197731098</v>
      </c>
      <c r="C158">
        <v>2</v>
      </c>
      <c r="D158" t="b">
        <v>0</v>
      </c>
      <c r="E158" s="6" t="s">
        <v>64</v>
      </c>
      <c r="F158" s="6" t="s">
        <v>106</v>
      </c>
      <c r="G158">
        <v>23.5</v>
      </c>
      <c r="H158">
        <v>27.5</v>
      </c>
      <c r="I158">
        <v>1</v>
      </c>
      <c r="J158" s="6">
        <f>(Items[[#This Row],[FinalPrice]]*Items[[#This Row],[Quantity]])</f>
        <v>23.5</v>
      </c>
      <c r="K158" s="6">
        <f>(Items[[#This Row],[OriginalTagPrice]]*Items[[#This Row],[Quantity]])</f>
        <v>27.5</v>
      </c>
      <c r="L158" s="6">
        <f>(Items[[#This Row],[FinalPrice]]-Items[[#This Row],[OriginalTagPrice]])*Items[[#This Row],[Quantity]]</f>
        <v>-4</v>
      </c>
      <c r="M158" s="6" t="str">
        <f>VLOOKUP(Items[[#This Row],[OrderID]],Orders[],5)</f>
        <v>2015-05-01</v>
      </c>
    </row>
    <row r="159" spans="1:13" x14ac:dyDescent="0.25">
      <c r="A159">
        <v>139077159</v>
      </c>
      <c r="B159">
        <v>197731103</v>
      </c>
      <c r="C159">
        <v>2</v>
      </c>
      <c r="D159" t="b">
        <v>0</v>
      </c>
      <c r="E159" s="6" t="s">
        <v>64</v>
      </c>
      <c r="F159" s="6" t="s">
        <v>107</v>
      </c>
      <c r="G159">
        <v>23.5</v>
      </c>
      <c r="H159">
        <v>27.5</v>
      </c>
      <c r="I159">
        <v>1</v>
      </c>
      <c r="J159" s="6">
        <f>(Items[[#This Row],[FinalPrice]]*Items[[#This Row],[Quantity]])</f>
        <v>23.5</v>
      </c>
      <c r="K159" s="6">
        <f>(Items[[#This Row],[OriginalTagPrice]]*Items[[#This Row],[Quantity]])</f>
        <v>27.5</v>
      </c>
      <c r="L159" s="6">
        <f>(Items[[#This Row],[FinalPrice]]-Items[[#This Row],[OriginalTagPrice]])*Items[[#This Row],[Quantity]]</f>
        <v>-4</v>
      </c>
      <c r="M159" s="6" t="str">
        <f>VLOOKUP(Items[[#This Row],[OrderID]],Orders[],5)</f>
        <v>2015-05-01</v>
      </c>
    </row>
    <row r="160" spans="1:13" x14ac:dyDescent="0.25">
      <c r="A160">
        <v>139077159</v>
      </c>
      <c r="B160">
        <v>197731440</v>
      </c>
      <c r="C160">
        <v>3</v>
      </c>
      <c r="D160" t="b">
        <v>0</v>
      </c>
      <c r="E160" s="6" t="s">
        <v>35</v>
      </c>
      <c r="F160" s="6" t="s">
        <v>35</v>
      </c>
      <c r="G160">
        <v>0</v>
      </c>
      <c r="H160">
        <v>10</v>
      </c>
      <c r="I160">
        <v>1</v>
      </c>
      <c r="J160" s="6">
        <f>(Items[[#This Row],[FinalPrice]]*Items[[#This Row],[Quantity]])</f>
        <v>0</v>
      </c>
      <c r="K160" s="6">
        <f>(Items[[#This Row],[OriginalTagPrice]]*Items[[#This Row],[Quantity]])</f>
        <v>10</v>
      </c>
      <c r="L160" s="6">
        <f>(Items[[#This Row],[FinalPrice]]-Items[[#This Row],[OriginalTagPrice]])*Items[[#This Row],[Quantity]]</f>
        <v>-10</v>
      </c>
      <c r="M160" s="6" t="str">
        <f>VLOOKUP(Items[[#This Row],[OrderID]],Orders[],5)</f>
        <v>2015-05-01</v>
      </c>
    </row>
    <row r="161" spans="1:13" x14ac:dyDescent="0.25">
      <c r="A161">
        <v>139077159</v>
      </c>
      <c r="B161">
        <v>197731719</v>
      </c>
      <c r="C161">
        <v>8</v>
      </c>
      <c r="D161" t="b">
        <v>0</v>
      </c>
      <c r="E161" s="6" t="s">
        <v>68</v>
      </c>
      <c r="F161" s="6" t="s">
        <v>35</v>
      </c>
      <c r="G161">
        <v>12</v>
      </c>
      <c r="H161">
        <v>12</v>
      </c>
      <c r="I161">
        <v>1</v>
      </c>
      <c r="J161" s="6">
        <f>(Items[[#This Row],[FinalPrice]]*Items[[#This Row],[Quantity]])</f>
        <v>12</v>
      </c>
      <c r="K161" s="6">
        <f>(Items[[#This Row],[OriginalTagPrice]]*Items[[#This Row],[Quantity]])</f>
        <v>12</v>
      </c>
      <c r="L161" s="6">
        <f>(Items[[#This Row],[FinalPrice]]-Items[[#This Row],[OriginalTagPrice]])*Items[[#This Row],[Quantity]]</f>
        <v>0</v>
      </c>
      <c r="M161" s="6" t="str">
        <f>VLOOKUP(Items[[#This Row],[OrderID]],Orders[],5)</f>
        <v>2015-05-01</v>
      </c>
    </row>
    <row r="162" spans="1:13" x14ac:dyDescent="0.25">
      <c r="A162">
        <v>139085647</v>
      </c>
      <c r="B162">
        <v>195730153</v>
      </c>
      <c r="C162">
        <v>1</v>
      </c>
      <c r="D162" t="b">
        <v>1</v>
      </c>
      <c r="E162" s="6" t="s">
        <v>56</v>
      </c>
      <c r="F162" s="6" t="s">
        <v>35</v>
      </c>
      <c r="G162">
        <v>45</v>
      </c>
      <c r="H162">
        <v>80</v>
      </c>
      <c r="I162">
        <v>1</v>
      </c>
      <c r="J162" s="6">
        <f>(Items[[#This Row],[FinalPrice]]*Items[[#This Row],[Quantity]])</f>
        <v>45</v>
      </c>
      <c r="K162" s="6">
        <f>(Items[[#This Row],[OriginalTagPrice]]*Items[[#This Row],[Quantity]])</f>
        <v>80</v>
      </c>
      <c r="L162" s="6">
        <f>(Items[[#This Row],[FinalPrice]]-Items[[#This Row],[OriginalTagPrice]])*Items[[#This Row],[Quantity]]</f>
        <v>-35</v>
      </c>
      <c r="M162" s="6" t="str">
        <f>VLOOKUP(Items[[#This Row],[OrderID]],Orders[],5)</f>
        <v>2015-04-29</v>
      </c>
    </row>
    <row r="163" spans="1:13" x14ac:dyDescent="0.25">
      <c r="A163">
        <v>139085647</v>
      </c>
      <c r="B163">
        <v>197049414</v>
      </c>
      <c r="C163">
        <v>2</v>
      </c>
      <c r="D163" t="b">
        <v>0</v>
      </c>
      <c r="E163" s="6" t="s">
        <v>56</v>
      </c>
      <c r="F163" s="6" t="s">
        <v>61</v>
      </c>
      <c r="G163">
        <v>0</v>
      </c>
      <c r="H163">
        <v>0</v>
      </c>
      <c r="I163">
        <v>1</v>
      </c>
      <c r="J163" s="6">
        <f>(Items[[#This Row],[FinalPrice]]*Items[[#This Row],[Quantity]])</f>
        <v>0</v>
      </c>
      <c r="K163" s="6">
        <f>(Items[[#This Row],[OriginalTagPrice]]*Items[[#This Row],[Quantity]])</f>
        <v>0</v>
      </c>
      <c r="L163" s="6">
        <f>(Items[[#This Row],[FinalPrice]]-Items[[#This Row],[OriginalTagPrice]])*Items[[#This Row],[Quantity]]</f>
        <v>0</v>
      </c>
      <c r="M163" s="6" t="str">
        <f>VLOOKUP(Items[[#This Row],[OrderID]],Orders[],5)</f>
        <v>2015-04-29</v>
      </c>
    </row>
    <row r="164" spans="1:13" x14ac:dyDescent="0.25">
      <c r="A164">
        <v>139085647</v>
      </c>
      <c r="B164">
        <v>197049505</v>
      </c>
      <c r="C164">
        <v>8</v>
      </c>
      <c r="D164" t="b">
        <v>0</v>
      </c>
      <c r="E164" s="6" t="s">
        <v>56</v>
      </c>
      <c r="F164" s="6" t="s">
        <v>35</v>
      </c>
      <c r="G164">
        <v>10</v>
      </c>
      <c r="H164">
        <v>10</v>
      </c>
      <c r="I164">
        <v>1</v>
      </c>
      <c r="J164" s="6">
        <f>(Items[[#This Row],[FinalPrice]]*Items[[#This Row],[Quantity]])</f>
        <v>10</v>
      </c>
      <c r="K164" s="6">
        <f>(Items[[#This Row],[OriginalTagPrice]]*Items[[#This Row],[Quantity]])</f>
        <v>10</v>
      </c>
      <c r="L164" s="6">
        <f>(Items[[#This Row],[FinalPrice]]-Items[[#This Row],[OriginalTagPrice]])*Items[[#This Row],[Quantity]]</f>
        <v>0</v>
      </c>
      <c r="M164" s="6" t="str">
        <f>VLOOKUP(Items[[#This Row],[OrderID]],Orders[],5)</f>
        <v>2015-04-29</v>
      </c>
    </row>
    <row r="165" spans="1:13" x14ac:dyDescent="0.25">
      <c r="A165">
        <v>139085647</v>
      </c>
      <c r="B165">
        <v>197049664</v>
      </c>
      <c r="C165">
        <v>10</v>
      </c>
      <c r="D165" t="b">
        <v>0</v>
      </c>
      <c r="E165" s="6" t="s">
        <v>35</v>
      </c>
      <c r="F165" s="6" t="s">
        <v>35</v>
      </c>
      <c r="G165">
        <v>0</v>
      </c>
      <c r="H165">
        <v>0</v>
      </c>
      <c r="I165">
        <v>1</v>
      </c>
      <c r="J165" s="6">
        <f>(Items[[#This Row],[FinalPrice]]*Items[[#This Row],[Quantity]])</f>
        <v>0</v>
      </c>
      <c r="K165" s="6">
        <f>(Items[[#This Row],[OriginalTagPrice]]*Items[[#This Row],[Quantity]])</f>
        <v>0</v>
      </c>
      <c r="L165" s="6">
        <f>(Items[[#This Row],[FinalPrice]]-Items[[#This Row],[OriginalTagPrice]])*Items[[#This Row],[Quantity]]</f>
        <v>0</v>
      </c>
      <c r="M165" s="6" t="str">
        <f>VLOOKUP(Items[[#This Row],[OrderID]],Orders[],5)</f>
        <v>2015-04-29</v>
      </c>
    </row>
    <row r="166" spans="1:13" x14ac:dyDescent="0.25">
      <c r="A166">
        <v>139085647</v>
      </c>
      <c r="B166">
        <v>197049666</v>
      </c>
      <c r="C166">
        <v>11</v>
      </c>
      <c r="D166" t="b">
        <v>0</v>
      </c>
      <c r="E166" s="6" t="s">
        <v>86</v>
      </c>
      <c r="F166" s="6" t="s">
        <v>35</v>
      </c>
      <c r="G166">
        <v>0</v>
      </c>
      <c r="H166">
        <v>50</v>
      </c>
      <c r="I166">
        <v>1</v>
      </c>
      <c r="J166" s="6">
        <f>(Items[[#This Row],[FinalPrice]]*Items[[#This Row],[Quantity]])</f>
        <v>0</v>
      </c>
      <c r="K166" s="6">
        <f>(Items[[#This Row],[OriginalTagPrice]]*Items[[#This Row],[Quantity]])</f>
        <v>50</v>
      </c>
      <c r="L166" s="6">
        <f>(Items[[#This Row],[FinalPrice]]-Items[[#This Row],[OriginalTagPrice]])*Items[[#This Row],[Quantity]]</f>
        <v>-50</v>
      </c>
      <c r="M166" s="6" t="str">
        <f>VLOOKUP(Items[[#This Row],[OrderID]],Orders[],5)</f>
        <v>2015-04-29</v>
      </c>
    </row>
    <row r="167" spans="1:13" x14ac:dyDescent="0.25">
      <c r="A167">
        <v>139116126</v>
      </c>
      <c r="B167">
        <v>195775052</v>
      </c>
      <c r="C167">
        <v>1</v>
      </c>
      <c r="D167" t="b">
        <v>1</v>
      </c>
      <c r="E167" s="6" t="s">
        <v>55</v>
      </c>
      <c r="F167" s="6" t="s">
        <v>35</v>
      </c>
      <c r="G167">
        <v>35</v>
      </c>
      <c r="H167">
        <v>70</v>
      </c>
      <c r="I167">
        <v>1</v>
      </c>
      <c r="J167" s="6">
        <f>(Items[[#This Row],[FinalPrice]]*Items[[#This Row],[Quantity]])</f>
        <v>35</v>
      </c>
      <c r="K167" s="6">
        <f>(Items[[#This Row],[OriginalTagPrice]]*Items[[#This Row],[Quantity]])</f>
        <v>70</v>
      </c>
      <c r="L167" s="6">
        <f>(Items[[#This Row],[FinalPrice]]-Items[[#This Row],[OriginalTagPrice]])*Items[[#This Row],[Quantity]]</f>
        <v>-35</v>
      </c>
      <c r="M167" s="6" t="str">
        <f>VLOOKUP(Items[[#This Row],[OrderID]],Orders[],5)</f>
        <v>2015-05-02</v>
      </c>
    </row>
    <row r="168" spans="1:13" x14ac:dyDescent="0.25">
      <c r="A168">
        <v>139116126</v>
      </c>
      <c r="B168">
        <v>195775318</v>
      </c>
      <c r="C168">
        <v>1</v>
      </c>
      <c r="D168" t="b">
        <v>1</v>
      </c>
      <c r="E168" s="6" t="s">
        <v>65</v>
      </c>
      <c r="F168" s="6" t="s">
        <v>35</v>
      </c>
      <c r="G168">
        <v>35</v>
      </c>
      <c r="H168">
        <v>70</v>
      </c>
      <c r="I168">
        <v>1</v>
      </c>
      <c r="J168" s="6">
        <f>(Items[[#This Row],[FinalPrice]]*Items[[#This Row],[Quantity]])</f>
        <v>35</v>
      </c>
      <c r="K168" s="6">
        <f>(Items[[#This Row],[OriginalTagPrice]]*Items[[#This Row],[Quantity]])</f>
        <v>70</v>
      </c>
      <c r="L168" s="6">
        <f>(Items[[#This Row],[FinalPrice]]-Items[[#This Row],[OriginalTagPrice]])*Items[[#This Row],[Quantity]]</f>
        <v>-35</v>
      </c>
      <c r="M168" s="6" t="str">
        <f>VLOOKUP(Items[[#This Row],[OrderID]],Orders[],5)</f>
        <v>2015-05-02</v>
      </c>
    </row>
    <row r="169" spans="1:13" x14ac:dyDescent="0.25">
      <c r="A169">
        <v>139127626</v>
      </c>
      <c r="B169">
        <v>195792113</v>
      </c>
      <c r="C169">
        <v>1</v>
      </c>
      <c r="D169" t="b">
        <v>1</v>
      </c>
      <c r="E169" s="6" t="s">
        <v>66</v>
      </c>
      <c r="F169" s="6" t="s">
        <v>35</v>
      </c>
      <c r="G169">
        <v>35</v>
      </c>
      <c r="H169">
        <v>70</v>
      </c>
      <c r="I169">
        <v>1</v>
      </c>
      <c r="J169" s="6">
        <f>(Items[[#This Row],[FinalPrice]]*Items[[#This Row],[Quantity]])</f>
        <v>35</v>
      </c>
      <c r="K169" s="6">
        <f>(Items[[#This Row],[OriginalTagPrice]]*Items[[#This Row],[Quantity]])</f>
        <v>70</v>
      </c>
      <c r="L169" s="6">
        <f>(Items[[#This Row],[FinalPrice]]-Items[[#This Row],[OriginalTagPrice]])*Items[[#This Row],[Quantity]]</f>
        <v>-35</v>
      </c>
      <c r="M169" s="6" t="str">
        <f>VLOOKUP(Items[[#This Row],[OrderID]],Orders[],5)</f>
        <v>2015-05-09</v>
      </c>
    </row>
    <row r="170" spans="1:13" x14ac:dyDescent="0.25">
      <c r="A170">
        <v>139127626</v>
      </c>
      <c r="B170">
        <v>199933556</v>
      </c>
      <c r="C170">
        <v>2</v>
      </c>
      <c r="D170" t="b">
        <v>0</v>
      </c>
      <c r="E170" s="6" t="s">
        <v>66</v>
      </c>
      <c r="F170" s="6" t="s">
        <v>108</v>
      </c>
      <c r="G170">
        <v>0</v>
      </c>
      <c r="H170">
        <v>0</v>
      </c>
      <c r="I170">
        <v>2</v>
      </c>
      <c r="J170" s="6">
        <f>(Items[[#This Row],[FinalPrice]]*Items[[#This Row],[Quantity]])</f>
        <v>0</v>
      </c>
      <c r="K170" s="6">
        <f>(Items[[#This Row],[OriginalTagPrice]]*Items[[#This Row],[Quantity]])</f>
        <v>0</v>
      </c>
      <c r="L170" s="6">
        <f>(Items[[#This Row],[FinalPrice]]-Items[[#This Row],[OriginalTagPrice]])*Items[[#This Row],[Quantity]]</f>
        <v>0</v>
      </c>
      <c r="M170" s="6" t="str">
        <f>VLOOKUP(Items[[#This Row],[OrderID]],Orders[],5)</f>
        <v>2015-05-09</v>
      </c>
    </row>
    <row r="171" spans="1:13" x14ac:dyDescent="0.25">
      <c r="A171">
        <v>139127626</v>
      </c>
      <c r="B171">
        <v>199933615</v>
      </c>
      <c r="C171">
        <v>2</v>
      </c>
      <c r="D171" t="b">
        <v>0</v>
      </c>
      <c r="E171" s="6" t="s">
        <v>66</v>
      </c>
      <c r="F171" s="6" t="s">
        <v>109</v>
      </c>
      <c r="G171">
        <v>0</v>
      </c>
      <c r="H171">
        <v>0</v>
      </c>
      <c r="I171">
        <v>2</v>
      </c>
      <c r="J171" s="6">
        <f>(Items[[#This Row],[FinalPrice]]*Items[[#This Row],[Quantity]])</f>
        <v>0</v>
      </c>
      <c r="K171" s="6">
        <f>(Items[[#This Row],[OriginalTagPrice]]*Items[[#This Row],[Quantity]])</f>
        <v>0</v>
      </c>
      <c r="L171" s="6">
        <f>(Items[[#This Row],[FinalPrice]]-Items[[#This Row],[OriginalTagPrice]])*Items[[#This Row],[Quantity]]</f>
        <v>0</v>
      </c>
      <c r="M171" s="6" t="str">
        <f>VLOOKUP(Items[[#This Row],[OrderID]],Orders[],5)</f>
        <v>2015-05-09</v>
      </c>
    </row>
    <row r="172" spans="1:13" x14ac:dyDescent="0.25">
      <c r="A172">
        <v>139127626</v>
      </c>
      <c r="B172">
        <v>199936671</v>
      </c>
      <c r="C172">
        <v>8</v>
      </c>
      <c r="D172" t="b">
        <v>0</v>
      </c>
      <c r="E172" s="6" t="s">
        <v>66</v>
      </c>
      <c r="F172" s="6" t="s">
        <v>35</v>
      </c>
      <c r="G172">
        <v>10.5</v>
      </c>
      <c r="H172">
        <v>10.5</v>
      </c>
      <c r="I172">
        <v>1</v>
      </c>
      <c r="J172" s="6">
        <f>(Items[[#This Row],[FinalPrice]]*Items[[#This Row],[Quantity]])</f>
        <v>10.5</v>
      </c>
      <c r="K172" s="6">
        <f>(Items[[#This Row],[OriginalTagPrice]]*Items[[#This Row],[Quantity]])</f>
        <v>10.5</v>
      </c>
      <c r="L172" s="6">
        <f>(Items[[#This Row],[FinalPrice]]-Items[[#This Row],[OriginalTagPrice]])*Items[[#This Row],[Quantity]]</f>
        <v>0</v>
      </c>
      <c r="M172" s="6" t="str">
        <f>VLOOKUP(Items[[#This Row],[OrderID]],Orders[],5)</f>
        <v>2015-05-09</v>
      </c>
    </row>
    <row r="173" spans="1:13" x14ac:dyDescent="0.25">
      <c r="A173">
        <v>139139867</v>
      </c>
      <c r="B173">
        <v>195810100</v>
      </c>
      <c r="C173">
        <v>1</v>
      </c>
      <c r="D173" t="b">
        <v>1</v>
      </c>
      <c r="E173" s="6" t="s">
        <v>63</v>
      </c>
      <c r="F173" s="6" t="s">
        <v>35</v>
      </c>
      <c r="G173">
        <v>0</v>
      </c>
      <c r="H173">
        <v>65</v>
      </c>
      <c r="I173">
        <v>1</v>
      </c>
      <c r="J173" s="6">
        <f>(Items[[#This Row],[FinalPrice]]*Items[[#This Row],[Quantity]])</f>
        <v>0</v>
      </c>
      <c r="K173" s="6">
        <f>(Items[[#This Row],[OriginalTagPrice]]*Items[[#This Row],[Quantity]])</f>
        <v>65</v>
      </c>
      <c r="L173" s="6">
        <f>(Items[[#This Row],[FinalPrice]]-Items[[#This Row],[OriginalTagPrice]])*Items[[#This Row],[Quantity]]</f>
        <v>-65</v>
      </c>
      <c r="M173" s="6" t="str">
        <f>VLOOKUP(Items[[#This Row],[OrderID]],Orders[],5)</f>
        <v>2015-05-02</v>
      </c>
    </row>
    <row r="174" spans="1:13" x14ac:dyDescent="0.25">
      <c r="A174">
        <v>139139867</v>
      </c>
      <c r="B174">
        <v>197994703</v>
      </c>
      <c r="C174">
        <v>8</v>
      </c>
      <c r="D174" t="b">
        <v>0</v>
      </c>
      <c r="E174" s="6" t="s">
        <v>63</v>
      </c>
      <c r="F174" s="6" t="s">
        <v>35</v>
      </c>
      <c r="G174">
        <v>15</v>
      </c>
      <c r="H174">
        <v>15</v>
      </c>
      <c r="I174">
        <v>1</v>
      </c>
      <c r="J174" s="6">
        <f>(Items[[#This Row],[FinalPrice]]*Items[[#This Row],[Quantity]])</f>
        <v>15</v>
      </c>
      <c r="K174" s="6">
        <f>(Items[[#This Row],[OriginalTagPrice]]*Items[[#This Row],[Quantity]])</f>
        <v>15</v>
      </c>
      <c r="L174" s="6">
        <f>(Items[[#This Row],[FinalPrice]]-Items[[#This Row],[OriginalTagPrice]])*Items[[#This Row],[Quantity]]</f>
        <v>0</v>
      </c>
      <c r="M174" s="6" t="str">
        <f>VLOOKUP(Items[[#This Row],[OrderID]],Orders[],5)</f>
        <v>2015-05-02</v>
      </c>
    </row>
    <row r="175" spans="1:13" x14ac:dyDescent="0.25">
      <c r="A175">
        <v>139158634</v>
      </c>
      <c r="B175">
        <v>195835899</v>
      </c>
      <c r="C175">
        <v>1</v>
      </c>
      <c r="D175" t="b">
        <v>1</v>
      </c>
      <c r="E175" s="6" t="s">
        <v>70</v>
      </c>
      <c r="F175" s="6" t="s">
        <v>35</v>
      </c>
      <c r="G175">
        <v>0</v>
      </c>
      <c r="H175">
        <v>70</v>
      </c>
      <c r="I175">
        <v>1</v>
      </c>
      <c r="J175" s="6">
        <f>(Items[[#This Row],[FinalPrice]]*Items[[#This Row],[Quantity]])</f>
        <v>0</v>
      </c>
      <c r="K175" s="6">
        <f>(Items[[#This Row],[OriginalTagPrice]]*Items[[#This Row],[Quantity]])</f>
        <v>70</v>
      </c>
      <c r="L175" s="6">
        <f>(Items[[#This Row],[FinalPrice]]-Items[[#This Row],[OriginalTagPrice]])*Items[[#This Row],[Quantity]]</f>
        <v>-70</v>
      </c>
      <c r="M175" s="6" t="str">
        <f>VLOOKUP(Items[[#This Row],[OrderID]],Orders[],5)</f>
        <v>2015-05-30</v>
      </c>
    </row>
    <row r="176" spans="1:13" x14ac:dyDescent="0.25">
      <c r="A176">
        <v>139158634</v>
      </c>
      <c r="B176">
        <v>205209294</v>
      </c>
      <c r="C176">
        <v>2</v>
      </c>
      <c r="D176" t="b">
        <v>0</v>
      </c>
      <c r="E176" s="6" t="s">
        <v>70</v>
      </c>
      <c r="F176" s="6" t="s">
        <v>110</v>
      </c>
      <c r="G176">
        <v>0</v>
      </c>
      <c r="H176">
        <v>0</v>
      </c>
      <c r="I176">
        <v>1</v>
      </c>
      <c r="J176" s="6">
        <f>(Items[[#This Row],[FinalPrice]]*Items[[#This Row],[Quantity]])</f>
        <v>0</v>
      </c>
      <c r="K176" s="6">
        <f>(Items[[#This Row],[OriginalTagPrice]]*Items[[#This Row],[Quantity]])</f>
        <v>0</v>
      </c>
      <c r="L176" s="6">
        <f>(Items[[#This Row],[FinalPrice]]-Items[[#This Row],[OriginalTagPrice]])*Items[[#This Row],[Quantity]]</f>
        <v>0</v>
      </c>
      <c r="M176" s="6" t="str">
        <f>VLOOKUP(Items[[#This Row],[OrderID]],Orders[],5)</f>
        <v>2015-05-30</v>
      </c>
    </row>
    <row r="177" spans="1:13" x14ac:dyDescent="0.25">
      <c r="A177">
        <v>139236980</v>
      </c>
      <c r="B177">
        <v>197933366</v>
      </c>
      <c r="C177">
        <v>7</v>
      </c>
      <c r="D177" t="b">
        <v>0</v>
      </c>
      <c r="E177" s="6" t="s">
        <v>35</v>
      </c>
      <c r="F177" s="6" t="s">
        <v>35</v>
      </c>
      <c r="G177">
        <v>17.5</v>
      </c>
      <c r="H177">
        <v>17.5</v>
      </c>
      <c r="I177">
        <v>1</v>
      </c>
      <c r="J177" s="6">
        <f>(Items[[#This Row],[FinalPrice]]*Items[[#This Row],[Quantity]])</f>
        <v>17.5</v>
      </c>
      <c r="K177" s="6">
        <f>(Items[[#This Row],[OriginalTagPrice]]*Items[[#This Row],[Quantity]])</f>
        <v>17.5</v>
      </c>
      <c r="L177" s="6">
        <f>(Items[[#This Row],[FinalPrice]]-Items[[#This Row],[OriginalTagPrice]])*Items[[#This Row],[Quantity]]</f>
        <v>0</v>
      </c>
      <c r="M177" s="6" t="str">
        <f>VLOOKUP(Items[[#This Row],[OrderID]],Orders[],5)</f>
        <v>2015-05-02</v>
      </c>
    </row>
    <row r="178" spans="1:13" x14ac:dyDescent="0.25">
      <c r="A178">
        <v>139264418</v>
      </c>
      <c r="B178">
        <v>195990867</v>
      </c>
      <c r="C178">
        <v>1</v>
      </c>
      <c r="D178" t="b">
        <v>1</v>
      </c>
      <c r="E178" s="6" t="s">
        <v>58</v>
      </c>
      <c r="F178" s="6" t="s">
        <v>35</v>
      </c>
      <c r="G178">
        <v>35</v>
      </c>
      <c r="H178">
        <v>65</v>
      </c>
      <c r="I178">
        <v>1</v>
      </c>
      <c r="J178" s="6">
        <f>(Items[[#This Row],[FinalPrice]]*Items[[#This Row],[Quantity]])</f>
        <v>35</v>
      </c>
      <c r="K178" s="6">
        <f>(Items[[#This Row],[OriginalTagPrice]]*Items[[#This Row],[Quantity]])</f>
        <v>65</v>
      </c>
      <c r="L178" s="6">
        <f>(Items[[#This Row],[FinalPrice]]-Items[[#This Row],[OriginalTagPrice]])*Items[[#This Row],[Quantity]]</f>
        <v>-30</v>
      </c>
      <c r="M178" s="6" t="str">
        <f>VLOOKUP(Items[[#This Row],[OrderID]],Orders[],5)</f>
        <v>2015-05-08</v>
      </c>
    </row>
    <row r="179" spans="1:13" x14ac:dyDescent="0.25">
      <c r="A179">
        <v>139264418</v>
      </c>
      <c r="B179">
        <v>199658795</v>
      </c>
      <c r="C179">
        <v>8</v>
      </c>
      <c r="D179" t="b">
        <v>0</v>
      </c>
      <c r="E179" s="6" t="s">
        <v>58</v>
      </c>
      <c r="F179" s="6" t="s">
        <v>35</v>
      </c>
      <c r="G179">
        <v>14</v>
      </c>
      <c r="H179">
        <v>14</v>
      </c>
      <c r="I179">
        <v>1</v>
      </c>
      <c r="J179" s="6">
        <f>(Items[[#This Row],[FinalPrice]]*Items[[#This Row],[Quantity]])</f>
        <v>14</v>
      </c>
      <c r="K179" s="6">
        <f>(Items[[#This Row],[OriginalTagPrice]]*Items[[#This Row],[Quantity]])</f>
        <v>14</v>
      </c>
      <c r="L179" s="6">
        <f>(Items[[#This Row],[FinalPrice]]-Items[[#This Row],[OriginalTagPrice]])*Items[[#This Row],[Quantity]]</f>
        <v>0</v>
      </c>
      <c r="M179" s="6" t="str">
        <f>VLOOKUP(Items[[#This Row],[OrderID]],Orders[],5)</f>
        <v>2015-05-08</v>
      </c>
    </row>
    <row r="180" spans="1:13" x14ac:dyDescent="0.25">
      <c r="A180">
        <v>139264418</v>
      </c>
      <c r="B180">
        <v>199664628</v>
      </c>
      <c r="C180">
        <v>8</v>
      </c>
      <c r="D180" t="b">
        <v>0</v>
      </c>
      <c r="E180" s="6" t="s">
        <v>64</v>
      </c>
      <c r="F180" s="6" t="s">
        <v>35</v>
      </c>
      <c r="G180">
        <v>14</v>
      </c>
      <c r="H180">
        <v>14</v>
      </c>
      <c r="I180">
        <v>1</v>
      </c>
      <c r="J180" s="6">
        <f>(Items[[#This Row],[FinalPrice]]*Items[[#This Row],[Quantity]])</f>
        <v>14</v>
      </c>
      <c r="K180" s="6">
        <f>(Items[[#This Row],[OriginalTagPrice]]*Items[[#This Row],[Quantity]])</f>
        <v>14</v>
      </c>
      <c r="L180" s="6">
        <f>(Items[[#This Row],[FinalPrice]]-Items[[#This Row],[OriginalTagPrice]])*Items[[#This Row],[Quantity]]</f>
        <v>0</v>
      </c>
      <c r="M180" s="6" t="str">
        <f>VLOOKUP(Items[[#This Row],[OrderID]],Orders[],5)</f>
        <v>2015-05-08</v>
      </c>
    </row>
    <row r="181" spans="1:13" x14ac:dyDescent="0.25">
      <c r="A181">
        <v>139264418</v>
      </c>
      <c r="B181">
        <v>199658992</v>
      </c>
      <c r="C181">
        <v>2</v>
      </c>
      <c r="D181" t="b">
        <v>0</v>
      </c>
      <c r="E181" s="6" t="s">
        <v>86</v>
      </c>
      <c r="F181" s="6" t="s">
        <v>100</v>
      </c>
      <c r="G181">
        <v>3.5</v>
      </c>
      <c r="H181">
        <v>3.5</v>
      </c>
      <c r="I181">
        <v>1</v>
      </c>
      <c r="J181" s="6">
        <f>(Items[[#This Row],[FinalPrice]]*Items[[#This Row],[Quantity]])</f>
        <v>3.5</v>
      </c>
      <c r="K181" s="6">
        <f>(Items[[#This Row],[OriginalTagPrice]]*Items[[#This Row],[Quantity]])</f>
        <v>3.5</v>
      </c>
      <c r="L181" s="6">
        <f>(Items[[#This Row],[FinalPrice]]-Items[[#This Row],[OriginalTagPrice]])*Items[[#This Row],[Quantity]]</f>
        <v>0</v>
      </c>
      <c r="M181" s="6" t="str">
        <f>VLOOKUP(Items[[#This Row],[OrderID]],Orders[],5)</f>
        <v>2015-05-08</v>
      </c>
    </row>
    <row r="182" spans="1:13" x14ac:dyDescent="0.25">
      <c r="A182">
        <v>139264418</v>
      </c>
      <c r="B182">
        <v>199658998</v>
      </c>
      <c r="C182">
        <v>2</v>
      </c>
      <c r="D182" t="b">
        <v>0</v>
      </c>
      <c r="E182" s="6" t="s">
        <v>58</v>
      </c>
      <c r="F182" s="6" t="s">
        <v>99</v>
      </c>
      <c r="G182">
        <v>0</v>
      </c>
      <c r="H182">
        <v>0</v>
      </c>
      <c r="I182">
        <v>1</v>
      </c>
      <c r="J182" s="6">
        <f>(Items[[#This Row],[FinalPrice]]*Items[[#This Row],[Quantity]])</f>
        <v>0</v>
      </c>
      <c r="K182" s="6">
        <f>(Items[[#This Row],[OriginalTagPrice]]*Items[[#This Row],[Quantity]])</f>
        <v>0</v>
      </c>
      <c r="L182" s="6">
        <f>(Items[[#This Row],[FinalPrice]]-Items[[#This Row],[OriginalTagPrice]])*Items[[#This Row],[Quantity]]</f>
        <v>0</v>
      </c>
      <c r="M182" s="6" t="str">
        <f>VLOOKUP(Items[[#This Row],[OrderID]],Orders[],5)</f>
        <v>2015-05-08</v>
      </c>
    </row>
    <row r="183" spans="1:13" x14ac:dyDescent="0.25">
      <c r="A183">
        <v>139264418</v>
      </c>
      <c r="B183">
        <v>199664527</v>
      </c>
      <c r="C183">
        <v>5</v>
      </c>
      <c r="D183" t="b">
        <v>1</v>
      </c>
      <c r="E183" s="6" t="s">
        <v>64</v>
      </c>
      <c r="F183" s="6" t="s">
        <v>35</v>
      </c>
      <c r="G183">
        <v>35</v>
      </c>
      <c r="H183">
        <v>70</v>
      </c>
      <c r="I183">
        <v>1</v>
      </c>
      <c r="J183" s="6">
        <f>(Items[[#This Row],[FinalPrice]]*Items[[#This Row],[Quantity]])</f>
        <v>35</v>
      </c>
      <c r="K183" s="6">
        <f>(Items[[#This Row],[OriginalTagPrice]]*Items[[#This Row],[Quantity]])</f>
        <v>70</v>
      </c>
      <c r="L183" s="6">
        <f>(Items[[#This Row],[FinalPrice]]-Items[[#This Row],[OriginalTagPrice]])*Items[[#This Row],[Quantity]]</f>
        <v>-35</v>
      </c>
      <c r="M183" s="6" t="str">
        <f>VLOOKUP(Items[[#This Row],[OrderID]],Orders[],5)</f>
        <v>2015-05-08</v>
      </c>
    </row>
    <row r="184" spans="1:13" x14ac:dyDescent="0.25">
      <c r="A184">
        <v>139304561</v>
      </c>
      <c r="B184">
        <v>196051079</v>
      </c>
      <c r="C184">
        <v>1</v>
      </c>
      <c r="D184" t="b">
        <v>1</v>
      </c>
      <c r="E184" s="6" t="s">
        <v>89</v>
      </c>
      <c r="F184" s="6" t="s">
        <v>35</v>
      </c>
      <c r="G184">
        <v>35</v>
      </c>
      <c r="H184">
        <v>70</v>
      </c>
      <c r="I184">
        <v>1</v>
      </c>
      <c r="J184" s="6">
        <f>(Items[[#This Row],[FinalPrice]]*Items[[#This Row],[Quantity]])</f>
        <v>35</v>
      </c>
      <c r="K184" s="6">
        <f>(Items[[#This Row],[OriginalTagPrice]]*Items[[#This Row],[Quantity]])</f>
        <v>70</v>
      </c>
      <c r="L184" s="6">
        <f>(Items[[#This Row],[FinalPrice]]-Items[[#This Row],[OriginalTagPrice]])*Items[[#This Row],[Quantity]]</f>
        <v>-35</v>
      </c>
      <c r="M184" s="6" t="str">
        <f>VLOOKUP(Items[[#This Row],[OrderID]],Orders[],5)</f>
        <v>2015-05-02</v>
      </c>
    </row>
    <row r="185" spans="1:13" x14ac:dyDescent="0.25">
      <c r="A185">
        <v>139304561</v>
      </c>
      <c r="B185">
        <v>196051080</v>
      </c>
      <c r="C185">
        <v>1</v>
      </c>
      <c r="D185" t="b">
        <v>1</v>
      </c>
      <c r="E185" s="6" t="s">
        <v>89</v>
      </c>
      <c r="F185" s="6" t="s">
        <v>35</v>
      </c>
      <c r="G185">
        <v>15</v>
      </c>
      <c r="H185">
        <v>15</v>
      </c>
      <c r="I185">
        <v>1</v>
      </c>
      <c r="J185" s="6">
        <f>(Items[[#This Row],[FinalPrice]]*Items[[#This Row],[Quantity]])</f>
        <v>15</v>
      </c>
      <c r="K185" s="6">
        <f>(Items[[#This Row],[OriginalTagPrice]]*Items[[#This Row],[Quantity]])</f>
        <v>15</v>
      </c>
      <c r="L185" s="6">
        <f>(Items[[#This Row],[FinalPrice]]-Items[[#This Row],[OriginalTagPrice]])*Items[[#This Row],[Quantity]]</f>
        <v>0</v>
      </c>
      <c r="M185" s="6" t="str">
        <f>VLOOKUP(Items[[#This Row],[OrderID]],Orders[],5)</f>
        <v>2015-05-02</v>
      </c>
    </row>
    <row r="186" spans="1:13" x14ac:dyDescent="0.25">
      <c r="A186">
        <v>139304561</v>
      </c>
      <c r="B186">
        <v>196051409</v>
      </c>
      <c r="C186">
        <v>1</v>
      </c>
      <c r="D186" t="b">
        <v>1</v>
      </c>
      <c r="E186" s="6" t="s">
        <v>58</v>
      </c>
      <c r="F186" s="6" t="s">
        <v>35</v>
      </c>
      <c r="G186">
        <v>35</v>
      </c>
      <c r="H186">
        <v>70</v>
      </c>
      <c r="I186">
        <v>1</v>
      </c>
      <c r="J186" s="6">
        <f>(Items[[#This Row],[FinalPrice]]*Items[[#This Row],[Quantity]])</f>
        <v>35</v>
      </c>
      <c r="K186" s="6">
        <f>(Items[[#This Row],[OriginalTagPrice]]*Items[[#This Row],[Quantity]])</f>
        <v>70</v>
      </c>
      <c r="L186" s="6">
        <f>(Items[[#This Row],[FinalPrice]]-Items[[#This Row],[OriginalTagPrice]])*Items[[#This Row],[Quantity]]</f>
        <v>-35</v>
      </c>
      <c r="M186" s="6" t="str">
        <f>VLOOKUP(Items[[#This Row],[OrderID]],Orders[],5)</f>
        <v>2015-05-02</v>
      </c>
    </row>
    <row r="187" spans="1:13" x14ac:dyDescent="0.25">
      <c r="A187">
        <v>139304561</v>
      </c>
      <c r="B187">
        <v>197856843</v>
      </c>
      <c r="C187">
        <v>2</v>
      </c>
      <c r="D187" t="b">
        <v>0</v>
      </c>
      <c r="E187" s="6" t="s">
        <v>35</v>
      </c>
      <c r="F187" s="6" t="s">
        <v>110</v>
      </c>
      <c r="G187">
        <v>0</v>
      </c>
      <c r="H187">
        <v>0</v>
      </c>
      <c r="I187">
        <v>1</v>
      </c>
      <c r="J187" s="6">
        <f>(Items[[#This Row],[FinalPrice]]*Items[[#This Row],[Quantity]])</f>
        <v>0</v>
      </c>
      <c r="K187" s="6">
        <f>(Items[[#This Row],[OriginalTagPrice]]*Items[[#This Row],[Quantity]])</f>
        <v>0</v>
      </c>
      <c r="L187" s="6">
        <f>(Items[[#This Row],[FinalPrice]]-Items[[#This Row],[OriginalTagPrice]])*Items[[#This Row],[Quantity]]</f>
        <v>0</v>
      </c>
      <c r="M187" s="6" t="str">
        <f>VLOOKUP(Items[[#This Row],[OrderID]],Orders[],5)</f>
        <v>2015-05-02</v>
      </c>
    </row>
    <row r="188" spans="1:13" x14ac:dyDescent="0.25">
      <c r="A188">
        <v>139304561</v>
      </c>
      <c r="B188">
        <v>197873806</v>
      </c>
      <c r="C188">
        <v>2</v>
      </c>
      <c r="D188" t="b">
        <v>0</v>
      </c>
      <c r="E188" s="6" t="s">
        <v>83</v>
      </c>
      <c r="F188" s="6" t="s">
        <v>91</v>
      </c>
      <c r="G188">
        <v>8</v>
      </c>
      <c r="H188">
        <v>8</v>
      </c>
      <c r="I188">
        <v>1</v>
      </c>
      <c r="J188" s="6">
        <f>(Items[[#This Row],[FinalPrice]]*Items[[#This Row],[Quantity]])</f>
        <v>8</v>
      </c>
      <c r="K188" s="6">
        <f>(Items[[#This Row],[OriginalTagPrice]]*Items[[#This Row],[Quantity]])</f>
        <v>8</v>
      </c>
      <c r="L188" s="6">
        <f>(Items[[#This Row],[FinalPrice]]-Items[[#This Row],[OriginalTagPrice]])*Items[[#This Row],[Quantity]]</f>
        <v>0</v>
      </c>
      <c r="M188" s="6" t="str">
        <f>VLOOKUP(Items[[#This Row],[OrderID]],Orders[],5)</f>
        <v>2015-05-02</v>
      </c>
    </row>
    <row r="189" spans="1:13" x14ac:dyDescent="0.25">
      <c r="A189">
        <v>139304561</v>
      </c>
      <c r="B189">
        <v>197885994</v>
      </c>
      <c r="C189">
        <v>2</v>
      </c>
      <c r="D189" t="b">
        <v>0</v>
      </c>
      <c r="E189" s="6" t="s">
        <v>83</v>
      </c>
      <c r="F189" s="6" t="s">
        <v>59</v>
      </c>
      <c r="G189">
        <v>6</v>
      </c>
      <c r="H189">
        <v>8</v>
      </c>
      <c r="I189">
        <v>1</v>
      </c>
      <c r="J189" s="6">
        <f>(Items[[#This Row],[FinalPrice]]*Items[[#This Row],[Quantity]])</f>
        <v>6</v>
      </c>
      <c r="K189" s="6">
        <f>(Items[[#This Row],[OriginalTagPrice]]*Items[[#This Row],[Quantity]])</f>
        <v>8</v>
      </c>
      <c r="L189" s="6">
        <f>(Items[[#This Row],[FinalPrice]]-Items[[#This Row],[OriginalTagPrice]])*Items[[#This Row],[Quantity]]</f>
        <v>-2</v>
      </c>
      <c r="M189" s="6" t="str">
        <f>VLOOKUP(Items[[#This Row],[OrderID]],Orders[],5)</f>
        <v>2015-05-02</v>
      </c>
    </row>
    <row r="190" spans="1:13" x14ac:dyDescent="0.25">
      <c r="A190">
        <v>139362237</v>
      </c>
      <c r="B190">
        <v>196131612</v>
      </c>
      <c r="C190">
        <v>1</v>
      </c>
      <c r="D190" t="b">
        <v>1</v>
      </c>
      <c r="E190" s="6" t="s">
        <v>56</v>
      </c>
      <c r="F190" s="6" t="s">
        <v>35</v>
      </c>
      <c r="G190">
        <v>25</v>
      </c>
      <c r="H190">
        <v>40</v>
      </c>
      <c r="I190">
        <v>1</v>
      </c>
      <c r="J190" s="6">
        <f>(Items[[#This Row],[FinalPrice]]*Items[[#This Row],[Quantity]])</f>
        <v>25</v>
      </c>
      <c r="K190" s="6">
        <f>(Items[[#This Row],[OriginalTagPrice]]*Items[[#This Row],[Quantity]])</f>
        <v>40</v>
      </c>
      <c r="L190" s="6">
        <f>(Items[[#This Row],[FinalPrice]]-Items[[#This Row],[OriginalTagPrice]])*Items[[#This Row],[Quantity]]</f>
        <v>-15</v>
      </c>
      <c r="M190" s="6" t="str">
        <f>VLOOKUP(Items[[#This Row],[OrderID]],Orders[],5)</f>
        <v>2015-04-30</v>
      </c>
    </row>
    <row r="191" spans="1:13" x14ac:dyDescent="0.25">
      <c r="A191">
        <v>139362237</v>
      </c>
      <c r="B191">
        <v>196131733</v>
      </c>
      <c r="C191">
        <v>1</v>
      </c>
      <c r="D191" t="b">
        <v>1</v>
      </c>
      <c r="E191" s="6" t="s">
        <v>60</v>
      </c>
      <c r="F191" s="6" t="s">
        <v>35</v>
      </c>
      <c r="G191">
        <v>25</v>
      </c>
      <c r="H191">
        <v>40</v>
      </c>
      <c r="I191">
        <v>1</v>
      </c>
      <c r="J191" s="6">
        <f>(Items[[#This Row],[FinalPrice]]*Items[[#This Row],[Quantity]])</f>
        <v>25</v>
      </c>
      <c r="K191" s="6">
        <f>(Items[[#This Row],[OriginalTagPrice]]*Items[[#This Row],[Quantity]])</f>
        <v>40</v>
      </c>
      <c r="L191" s="6">
        <f>(Items[[#This Row],[FinalPrice]]-Items[[#This Row],[OriginalTagPrice]])*Items[[#This Row],[Quantity]]</f>
        <v>-15</v>
      </c>
      <c r="M191" s="6" t="str">
        <f>VLOOKUP(Items[[#This Row],[OrderID]],Orders[],5)</f>
        <v>2015-04-30</v>
      </c>
    </row>
    <row r="192" spans="1:13" x14ac:dyDescent="0.25">
      <c r="A192">
        <v>139362237</v>
      </c>
      <c r="B192">
        <v>196131799</v>
      </c>
      <c r="C192">
        <v>1</v>
      </c>
      <c r="D192" t="b">
        <v>1</v>
      </c>
      <c r="E192" s="6" t="s">
        <v>68</v>
      </c>
      <c r="F192" s="6" t="s">
        <v>35</v>
      </c>
      <c r="G192">
        <v>25</v>
      </c>
      <c r="H192">
        <v>40</v>
      </c>
      <c r="I192">
        <v>1</v>
      </c>
      <c r="J192" s="6">
        <f>(Items[[#This Row],[FinalPrice]]*Items[[#This Row],[Quantity]])</f>
        <v>25</v>
      </c>
      <c r="K192" s="6">
        <f>(Items[[#This Row],[OriginalTagPrice]]*Items[[#This Row],[Quantity]])</f>
        <v>40</v>
      </c>
      <c r="L192" s="6">
        <f>(Items[[#This Row],[FinalPrice]]-Items[[#This Row],[OriginalTagPrice]])*Items[[#This Row],[Quantity]]</f>
        <v>-15</v>
      </c>
      <c r="M192" s="6" t="str">
        <f>VLOOKUP(Items[[#This Row],[OrderID]],Orders[],5)</f>
        <v>2015-04-30</v>
      </c>
    </row>
    <row r="193" spans="1:13" x14ac:dyDescent="0.25">
      <c r="A193">
        <v>139362237</v>
      </c>
      <c r="B193">
        <v>197337577</v>
      </c>
      <c r="C193">
        <v>8</v>
      </c>
      <c r="D193" t="b">
        <v>0</v>
      </c>
      <c r="E193" s="6" t="s">
        <v>56</v>
      </c>
      <c r="F193" s="6" t="s">
        <v>35</v>
      </c>
      <c r="G193">
        <v>5</v>
      </c>
      <c r="H193">
        <v>5</v>
      </c>
      <c r="I193">
        <v>1</v>
      </c>
      <c r="J193" s="6">
        <f>(Items[[#This Row],[FinalPrice]]*Items[[#This Row],[Quantity]])</f>
        <v>5</v>
      </c>
      <c r="K193" s="6">
        <f>(Items[[#This Row],[OriginalTagPrice]]*Items[[#This Row],[Quantity]])</f>
        <v>5</v>
      </c>
      <c r="L193" s="6">
        <f>(Items[[#This Row],[FinalPrice]]-Items[[#This Row],[OriginalTagPrice]])*Items[[#This Row],[Quantity]]</f>
        <v>0</v>
      </c>
      <c r="M193" s="6" t="str">
        <f>VLOOKUP(Items[[#This Row],[OrderID]],Orders[],5)</f>
        <v>2015-04-30</v>
      </c>
    </row>
    <row r="194" spans="1:13" x14ac:dyDescent="0.25">
      <c r="A194">
        <v>139362237</v>
      </c>
      <c r="B194">
        <v>197337733</v>
      </c>
      <c r="C194">
        <v>8</v>
      </c>
      <c r="D194" t="b">
        <v>0</v>
      </c>
      <c r="E194" s="6" t="s">
        <v>60</v>
      </c>
      <c r="F194" s="6" t="s">
        <v>35</v>
      </c>
      <c r="G194">
        <v>5</v>
      </c>
      <c r="H194">
        <v>5</v>
      </c>
      <c r="I194">
        <v>1</v>
      </c>
      <c r="J194" s="6">
        <f>(Items[[#This Row],[FinalPrice]]*Items[[#This Row],[Quantity]])</f>
        <v>5</v>
      </c>
      <c r="K194" s="6">
        <f>(Items[[#This Row],[OriginalTagPrice]]*Items[[#This Row],[Quantity]])</f>
        <v>5</v>
      </c>
      <c r="L194" s="6">
        <f>(Items[[#This Row],[FinalPrice]]-Items[[#This Row],[OriginalTagPrice]])*Items[[#This Row],[Quantity]]</f>
        <v>0</v>
      </c>
      <c r="M194" s="6" t="str">
        <f>VLOOKUP(Items[[#This Row],[OrderID]],Orders[],5)</f>
        <v>2015-04-30</v>
      </c>
    </row>
    <row r="195" spans="1:13" x14ac:dyDescent="0.25">
      <c r="A195">
        <v>139362237</v>
      </c>
      <c r="B195">
        <v>197337860</v>
      </c>
      <c r="C195">
        <v>8</v>
      </c>
      <c r="D195" t="b">
        <v>0</v>
      </c>
      <c r="E195" s="6" t="s">
        <v>68</v>
      </c>
      <c r="F195" s="6" t="s">
        <v>35</v>
      </c>
      <c r="G195">
        <v>5</v>
      </c>
      <c r="H195">
        <v>5</v>
      </c>
      <c r="I195">
        <v>1</v>
      </c>
      <c r="J195" s="6">
        <f>(Items[[#This Row],[FinalPrice]]*Items[[#This Row],[Quantity]])</f>
        <v>5</v>
      </c>
      <c r="K195" s="6">
        <f>(Items[[#This Row],[OriginalTagPrice]]*Items[[#This Row],[Quantity]])</f>
        <v>5</v>
      </c>
      <c r="L195" s="6">
        <f>(Items[[#This Row],[FinalPrice]]-Items[[#This Row],[OriginalTagPrice]])*Items[[#This Row],[Quantity]]</f>
        <v>0</v>
      </c>
      <c r="M195" s="6" t="str">
        <f>VLOOKUP(Items[[#This Row],[OrderID]],Orders[],5)</f>
        <v>2015-04-30</v>
      </c>
    </row>
    <row r="196" spans="1:13" x14ac:dyDescent="0.25">
      <c r="A196">
        <v>139362237</v>
      </c>
      <c r="B196">
        <v>197338005</v>
      </c>
      <c r="C196">
        <v>2</v>
      </c>
      <c r="D196" t="b">
        <v>0</v>
      </c>
      <c r="E196" s="6" t="s">
        <v>35</v>
      </c>
      <c r="F196" s="6" t="s">
        <v>111</v>
      </c>
      <c r="G196">
        <v>0</v>
      </c>
      <c r="H196">
        <v>0</v>
      </c>
      <c r="I196">
        <v>1</v>
      </c>
      <c r="J196" s="6">
        <f>(Items[[#This Row],[FinalPrice]]*Items[[#This Row],[Quantity]])</f>
        <v>0</v>
      </c>
      <c r="K196" s="6">
        <f>(Items[[#This Row],[OriginalTagPrice]]*Items[[#This Row],[Quantity]])</f>
        <v>0</v>
      </c>
      <c r="L196" s="6">
        <f>(Items[[#This Row],[FinalPrice]]-Items[[#This Row],[OriginalTagPrice]])*Items[[#This Row],[Quantity]]</f>
        <v>0</v>
      </c>
      <c r="M196" s="6" t="str">
        <f>VLOOKUP(Items[[#This Row],[OrderID]],Orders[],5)</f>
        <v>2015-04-30</v>
      </c>
    </row>
    <row r="197" spans="1:13" x14ac:dyDescent="0.25">
      <c r="A197">
        <v>139362237</v>
      </c>
      <c r="B197">
        <v>197338381</v>
      </c>
      <c r="C197">
        <v>2</v>
      </c>
      <c r="D197" t="b">
        <v>0</v>
      </c>
      <c r="E197" s="6" t="s">
        <v>35</v>
      </c>
      <c r="F197" s="6" t="s">
        <v>112</v>
      </c>
      <c r="G197">
        <v>0</v>
      </c>
      <c r="H197">
        <v>0</v>
      </c>
      <c r="I197">
        <v>1</v>
      </c>
      <c r="J197" s="6">
        <f>(Items[[#This Row],[FinalPrice]]*Items[[#This Row],[Quantity]])</f>
        <v>0</v>
      </c>
      <c r="K197" s="6">
        <f>(Items[[#This Row],[OriginalTagPrice]]*Items[[#This Row],[Quantity]])</f>
        <v>0</v>
      </c>
      <c r="L197" s="6">
        <f>(Items[[#This Row],[FinalPrice]]-Items[[#This Row],[OriginalTagPrice]])*Items[[#This Row],[Quantity]]</f>
        <v>0</v>
      </c>
      <c r="M197" s="6" t="str">
        <f>VLOOKUP(Items[[#This Row],[OrderID]],Orders[],5)</f>
        <v>2015-04-30</v>
      </c>
    </row>
    <row r="198" spans="1:13" x14ac:dyDescent="0.25">
      <c r="A198">
        <v>139401653</v>
      </c>
      <c r="B198">
        <v>196186041</v>
      </c>
      <c r="C198">
        <v>1</v>
      </c>
      <c r="D198" t="b">
        <v>1</v>
      </c>
      <c r="E198" s="6" t="s">
        <v>58</v>
      </c>
      <c r="F198" s="6" t="s">
        <v>35</v>
      </c>
      <c r="G198">
        <v>0</v>
      </c>
      <c r="H198">
        <v>70</v>
      </c>
      <c r="I198">
        <v>1</v>
      </c>
      <c r="J198" s="6">
        <f>(Items[[#This Row],[FinalPrice]]*Items[[#This Row],[Quantity]])</f>
        <v>0</v>
      </c>
      <c r="K198" s="6">
        <f>(Items[[#This Row],[OriginalTagPrice]]*Items[[#This Row],[Quantity]])</f>
        <v>70</v>
      </c>
      <c r="L198" s="6">
        <f>(Items[[#This Row],[FinalPrice]]-Items[[#This Row],[OriginalTagPrice]])*Items[[#This Row],[Quantity]]</f>
        <v>-70</v>
      </c>
      <c r="M198" s="6" t="str">
        <f>VLOOKUP(Items[[#This Row],[OrderID]],Orders[],5)</f>
        <v>2015-04-29</v>
      </c>
    </row>
    <row r="199" spans="1:13" x14ac:dyDescent="0.25">
      <c r="A199">
        <v>139401653</v>
      </c>
      <c r="B199">
        <v>197054643</v>
      </c>
      <c r="C199">
        <v>2</v>
      </c>
      <c r="D199" t="b">
        <v>0</v>
      </c>
      <c r="E199" s="6" t="s">
        <v>58</v>
      </c>
      <c r="F199" s="6" t="s">
        <v>94</v>
      </c>
      <c r="G199">
        <v>0</v>
      </c>
      <c r="H199">
        <v>0</v>
      </c>
      <c r="I199">
        <v>1</v>
      </c>
      <c r="J199" s="6">
        <f>(Items[[#This Row],[FinalPrice]]*Items[[#This Row],[Quantity]])</f>
        <v>0</v>
      </c>
      <c r="K199" s="6">
        <f>(Items[[#This Row],[OriginalTagPrice]]*Items[[#This Row],[Quantity]])</f>
        <v>0</v>
      </c>
      <c r="L199" s="6">
        <f>(Items[[#This Row],[FinalPrice]]-Items[[#This Row],[OriginalTagPrice]])*Items[[#This Row],[Quantity]]</f>
        <v>0</v>
      </c>
      <c r="M199" s="6" t="str">
        <f>VLOOKUP(Items[[#This Row],[OrderID]],Orders[],5)</f>
        <v>2015-04-29</v>
      </c>
    </row>
    <row r="200" spans="1:13" x14ac:dyDescent="0.25">
      <c r="A200">
        <v>139401653</v>
      </c>
      <c r="B200">
        <v>197054672</v>
      </c>
      <c r="C200">
        <v>2</v>
      </c>
      <c r="D200" t="b">
        <v>0</v>
      </c>
      <c r="E200" s="6" t="s">
        <v>83</v>
      </c>
      <c r="F200" s="6" t="s">
        <v>91</v>
      </c>
      <c r="G200">
        <v>8</v>
      </c>
      <c r="H200">
        <v>8</v>
      </c>
      <c r="I200">
        <v>1</v>
      </c>
      <c r="J200" s="6">
        <f>(Items[[#This Row],[FinalPrice]]*Items[[#This Row],[Quantity]])</f>
        <v>8</v>
      </c>
      <c r="K200" s="6">
        <f>(Items[[#This Row],[OriginalTagPrice]]*Items[[#This Row],[Quantity]])</f>
        <v>8</v>
      </c>
      <c r="L200" s="6">
        <f>(Items[[#This Row],[FinalPrice]]-Items[[#This Row],[OriginalTagPrice]])*Items[[#This Row],[Quantity]]</f>
        <v>0</v>
      </c>
      <c r="M200" s="6" t="str">
        <f>VLOOKUP(Items[[#This Row],[OrderID]],Orders[],5)</f>
        <v>2015-04-29</v>
      </c>
    </row>
    <row r="201" spans="1:13" x14ac:dyDescent="0.25">
      <c r="A201">
        <v>139401653</v>
      </c>
      <c r="B201">
        <v>197059176</v>
      </c>
      <c r="C201">
        <v>8</v>
      </c>
      <c r="D201" t="b">
        <v>0</v>
      </c>
      <c r="E201" s="6" t="s">
        <v>58</v>
      </c>
      <c r="F201" s="6" t="s">
        <v>35</v>
      </c>
      <c r="G201">
        <v>12.6</v>
      </c>
      <c r="H201">
        <v>12.6</v>
      </c>
      <c r="I201">
        <v>1</v>
      </c>
      <c r="J201" s="6">
        <f>(Items[[#This Row],[FinalPrice]]*Items[[#This Row],[Quantity]])</f>
        <v>12.6</v>
      </c>
      <c r="K201" s="6">
        <f>(Items[[#This Row],[OriginalTagPrice]]*Items[[#This Row],[Quantity]])</f>
        <v>12.6</v>
      </c>
      <c r="L201" s="6">
        <f>(Items[[#This Row],[FinalPrice]]-Items[[#This Row],[OriginalTagPrice]])*Items[[#This Row],[Quantity]]</f>
        <v>0</v>
      </c>
      <c r="M201" s="6" t="str">
        <f>VLOOKUP(Items[[#This Row],[OrderID]],Orders[],5)</f>
        <v>2015-04-29</v>
      </c>
    </row>
    <row r="202" spans="1:13" x14ac:dyDescent="0.25">
      <c r="A202">
        <v>139456898</v>
      </c>
      <c r="B202">
        <v>196732158</v>
      </c>
      <c r="C202">
        <v>7</v>
      </c>
      <c r="D202" t="b">
        <v>0</v>
      </c>
      <c r="E202" s="6" t="s">
        <v>35</v>
      </c>
      <c r="F202" s="6" t="s">
        <v>35</v>
      </c>
      <c r="G202">
        <v>0</v>
      </c>
      <c r="H202">
        <v>0</v>
      </c>
      <c r="I202">
        <v>1</v>
      </c>
      <c r="J202" s="6">
        <f>(Items[[#This Row],[FinalPrice]]*Items[[#This Row],[Quantity]])</f>
        <v>0</v>
      </c>
      <c r="K202" s="6">
        <f>(Items[[#This Row],[OriginalTagPrice]]*Items[[#This Row],[Quantity]])</f>
        <v>0</v>
      </c>
      <c r="L202" s="6">
        <f>(Items[[#This Row],[FinalPrice]]-Items[[#This Row],[OriginalTagPrice]])*Items[[#This Row],[Quantity]]</f>
        <v>0</v>
      </c>
      <c r="M202" s="6" t="str">
        <f>VLOOKUP(Items[[#This Row],[OrderID]],Orders[],5)</f>
        <v>2015-04-28</v>
      </c>
    </row>
    <row r="203" spans="1:13" x14ac:dyDescent="0.25">
      <c r="A203">
        <v>139465404</v>
      </c>
      <c r="B203">
        <v>195382007</v>
      </c>
      <c r="C203">
        <v>1</v>
      </c>
      <c r="D203" t="b">
        <v>1</v>
      </c>
      <c r="E203" s="6" t="s">
        <v>56</v>
      </c>
      <c r="F203" s="6" t="s">
        <v>35</v>
      </c>
      <c r="G203">
        <v>18</v>
      </c>
      <c r="H203">
        <v>40</v>
      </c>
      <c r="I203">
        <v>1</v>
      </c>
      <c r="J203" s="6">
        <f>(Items[[#This Row],[FinalPrice]]*Items[[#This Row],[Quantity]])</f>
        <v>18</v>
      </c>
      <c r="K203" s="6">
        <f>(Items[[#This Row],[OriginalTagPrice]]*Items[[#This Row],[Quantity]])</f>
        <v>40</v>
      </c>
      <c r="L203" s="6">
        <f>(Items[[#This Row],[FinalPrice]]-Items[[#This Row],[OriginalTagPrice]])*Items[[#This Row],[Quantity]]</f>
        <v>-22</v>
      </c>
      <c r="M203" s="6" t="str">
        <f>VLOOKUP(Items[[#This Row],[OrderID]],Orders[],5)</f>
        <v>2015-04-30</v>
      </c>
    </row>
    <row r="204" spans="1:13" x14ac:dyDescent="0.25">
      <c r="A204">
        <v>139465404</v>
      </c>
      <c r="B204">
        <v>197399795</v>
      </c>
      <c r="C204">
        <v>2</v>
      </c>
      <c r="D204" t="b">
        <v>0</v>
      </c>
      <c r="E204" s="6" t="s">
        <v>56</v>
      </c>
      <c r="F204" s="6" t="s">
        <v>62</v>
      </c>
      <c r="G204">
        <v>1</v>
      </c>
      <c r="H204">
        <v>8</v>
      </c>
      <c r="I204">
        <v>3</v>
      </c>
      <c r="J204" s="6">
        <f>(Items[[#This Row],[FinalPrice]]*Items[[#This Row],[Quantity]])</f>
        <v>3</v>
      </c>
      <c r="K204" s="6">
        <f>(Items[[#This Row],[OriginalTagPrice]]*Items[[#This Row],[Quantity]])</f>
        <v>24</v>
      </c>
      <c r="L204" s="6">
        <f>(Items[[#This Row],[FinalPrice]]-Items[[#This Row],[OriginalTagPrice]])*Items[[#This Row],[Quantity]]</f>
        <v>-21</v>
      </c>
      <c r="M204" s="6" t="str">
        <f>VLOOKUP(Items[[#This Row],[OrderID]],Orders[],5)</f>
        <v>2015-04-30</v>
      </c>
    </row>
    <row r="205" spans="1:13" x14ac:dyDescent="0.25">
      <c r="A205">
        <v>139465404</v>
      </c>
      <c r="B205">
        <v>197405421</v>
      </c>
      <c r="C205">
        <v>5</v>
      </c>
      <c r="D205" t="b">
        <v>1</v>
      </c>
      <c r="E205" s="6" t="s">
        <v>56</v>
      </c>
      <c r="F205" s="6" t="s">
        <v>35</v>
      </c>
      <c r="G205">
        <v>10</v>
      </c>
      <c r="H205">
        <v>10</v>
      </c>
      <c r="I205">
        <v>1</v>
      </c>
      <c r="J205" s="6">
        <f>(Items[[#This Row],[FinalPrice]]*Items[[#This Row],[Quantity]])</f>
        <v>10</v>
      </c>
      <c r="K205" s="6">
        <f>(Items[[#This Row],[OriginalTagPrice]]*Items[[#This Row],[Quantity]])</f>
        <v>10</v>
      </c>
      <c r="L205" s="6">
        <f>(Items[[#This Row],[FinalPrice]]-Items[[#This Row],[OriginalTagPrice]])*Items[[#This Row],[Quantity]]</f>
        <v>0</v>
      </c>
      <c r="M205" s="6" t="str">
        <f>VLOOKUP(Items[[#This Row],[OrderID]],Orders[],5)</f>
        <v>2015-04-30</v>
      </c>
    </row>
    <row r="206" spans="1:13" x14ac:dyDescent="0.25">
      <c r="A206">
        <v>139465592</v>
      </c>
      <c r="B206">
        <v>195382836</v>
      </c>
      <c r="C206">
        <v>1</v>
      </c>
      <c r="D206" t="b">
        <v>1</v>
      </c>
      <c r="E206" s="6" t="s">
        <v>68</v>
      </c>
      <c r="F206" s="6" t="s">
        <v>35</v>
      </c>
      <c r="G206">
        <v>18</v>
      </c>
      <c r="H206">
        <v>30</v>
      </c>
      <c r="I206">
        <v>1</v>
      </c>
      <c r="J206" s="6">
        <f>(Items[[#This Row],[FinalPrice]]*Items[[#This Row],[Quantity]])</f>
        <v>18</v>
      </c>
      <c r="K206" s="6">
        <f>(Items[[#This Row],[OriginalTagPrice]]*Items[[#This Row],[Quantity]])</f>
        <v>30</v>
      </c>
      <c r="L206" s="6">
        <f>(Items[[#This Row],[FinalPrice]]-Items[[#This Row],[OriginalTagPrice]])*Items[[#This Row],[Quantity]]</f>
        <v>-12</v>
      </c>
      <c r="M206" s="6" t="str">
        <f>VLOOKUP(Items[[#This Row],[OrderID]],Orders[],5)</f>
        <v>2015-04-30</v>
      </c>
    </row>
    <row r="207" spans="1:13" x14ac:dyDescent="0.25">
      <c r="A207">
        <v>139465592</v>
      </c>
      <c r="B207">
        <v>197380469</v>
      </c>
      <c r="C207">
        <v>1</v>
      </c>
      <c r="D207" t="b">
        <v>1</v>
      </c>
      <c r="E207" s="6" t="s">
        <v>58</v>
      </c>
      <c r="F207" s="6" t="s">
        <v>35</v>
      </c>
      <c r="G207">
        <v>18</v>
      </c>
      <c r="H207">
        <v>40</v>
      </c>
      <c r="I207">
        <v>1</v>
      </c>
      <c r="J207" s="6">
        <f>(Items[[#This Row],[FinalPrice]]*Items[[#This Row],[Quantity]])</f>
        <v>18</v>
      </c>
      <c r="K207" s="6">
        <f>(Items[[#This Row],[OriginalTagPrice]]*Items[[#This Row],[Quantity]])</f>
        <v>40</v>
      </c>
      <c r="L207" s="6">
        <f>(Items[[#This Row],[FinalPrice]]-Items[[#This Row],[OriginalTagPrice]])*Items[[#This Row],[Quantity]]</f>
        <v>-22</v>
      </c>
      <c r="M207" s="6" t="str">
        <f>VLOOKUP(Items[[#This Row],[OrderID]],Orders[],5)</f>
        <v>2015-04-30</v>
      </c>
    </row>
    <row r="208" spans="1:13" x14ac:dyDescent="0.25">
      <c r="A208">
        <v>139465592</v>
      </c>
      <c r="B208">
        <v>197391466</v>
      </c>
      <c r="C208">
        <v>2</v>
      </c>
      <c r="D208" t="b">
        <v>0</v>
      </c>
      <c r="E208" s="6" t="s">
        <v>83</v>
      </c>
      <c r="F208" s="6" t="s">
        <v>91</v>
      </c>
      <c r="G208">
        <v>4</v>
      </c>
      <c r="H208">
        <v>8</v>
      </c>
      <c r="I208">
        <v>2</v>
      </c>
      <c r="J208" s="6">
        <f>(Items[[#This Row],[FinalPrice]]*Items[[#This Row],[Quantity]])</f>
        <v>8</v>
      </c>
      <c r="K208" s="6">
        <f>(Items[[#This Row],[OriginalTagPrice]]*Items[[#This Row],[Quantity]])</f>
        <v>16</v>
      </c>
      <c r="L208" s="6">
        <f>(Items[[#This Row],[FinalPrice]]-Items[[#This Row],[OriginalTagPrice]])*Items[[#This Row],[Quantity]]</f>
        <v>-8</v>
      </c>
      <c r="M208" s="6" t="str">
        <f>VLOOKUP(Items[[#This Row],[OrderID]],Orders[],5)</f>
        <v>2015-04-30</v>
      </c>
    </row>
    <row r="209" spans="1:13" x14ac:dyDescent="0.25">
      <c r="A209">
        <v>139465592</v>
      </c>
      <c r="B209">
        <v>197394803</v>
      </c>
      <c r="C209">
        <v>10</v>
      </c>
      <c r="D209" t="b">
        <v>0</v>
      </c>
      <c r="E209" s="6" t="s">
        <v>35</v>
      </c>
      <c r="F209" s="6" t="s">
        <v>35</v>
      </c>
      <c r="G209">
        <v>0</v>
      </c>
      <c r="H209">
        <v>0</v>
      </c>
      <c r="I209">
        <v>1</v>
      </c>
      <c r="J209" s="6">
        <f>(Items[[#This Row],[FinalPrice]]*Items[[#This Row],[Quantity]])</f>
        <v>0</v>
      </c>
      <c r="K209" s="6">
        <f>(Items[[#This Row],[OriginalTagPrice]]*Items[[#This Row],[Quantity]])</f>
        <v>0</v>
      </c>
      <c r="L209" s="6">
        <f>(Items[[#This Row],[FinalPrice]]-Items[[#This Row],[OriginalTagPrice]])*Items[[#This Row],[Quantity]]</f>
        <v>0</v>
      </c>
      <c r="M209" s="6" t="str">
        <f>VLOOKUP(Items[[#This Row],[OrderID]],Orders[],5)</f>
        <v>2015-04-30</v>
      </c>
    </row>
    <row r="210" spans="1:13" x14ac:dyDescent="0.25">
      <c r="A210">
        <v>139465592</v>
      </c>
      <c r="B210">
        <v>197394806</v>
      </c>
      <c r="C210">
        <v>11</v>
      </c>
      <c r="D210" t="b">
        <v>0</v>
      </c>
      <c r="E210" s="6" t="s">
        <v>83</v>
      </c>
      <c r="F210" s="6" t="s">
        <v>35</v>
      </c>
      <c r="G210">
        <v>0</v>
      </c>
      <c r="H210">
        <v>50</v>
      </c>
      <c r="I210">
        <v>1</v>
      </c>
      <c r="J210" s="6">
        <f>(Items[[#This Row],[FinalPrice]]*Items[[#This Row],[Quantity]])</f>
        <v>0</v>
      </c>
      <c r="K210" s="6">
        <f>(Items[[#This Row],[OriginalTagPrice]]*Items[[#This Row],[Quantity]])</f>
        <v>50</v>
      </c>
      <c r="L210" s="6">
        <f>(Items[[#This Row],[FinalPrice]]-Items[[#This Row],[OriginalTagPrice]])*Items[[#This Row],[Quantity]]</f>
        <v>-50</v>
      </c>
      <c r="M210" s="6" t="str">
        <f>VLOOKUP(Items[[#This Row],[OrderID]],Orders[],5)</f>
        <v>2015-04-30</v>
      </c>
    </row>
    <row r="211" spans="1:13" x14ac:dyDescent="0.25">
      <c r="A211">
        <v>139477686</v>
      </c>
      <c r="B211">
        <v>196292294</v>
      </c>
      <c r="C211">
        <v>1</v>
      </c>
      <c r="D211" t="b">
        <v>1</v>
      </c>
      <c r="E211" s="6" t="s">
        <v>70</v>
      </c>
      <c r="F211" s="6" t="s">
        <v>35</v>
      </c>
      <c r="G211">
        <v>0</v>
      </c>
      <c r="H211">
        <v>70</v>
      </c>
      <c r="I211">
        <v>1</v>
      </c>
      <c r="J211" s="6">
        <f>(Items[[#This Row],[FinalPrice]]*Items[[#This Row],[Quantity]])</f>
        <v>0</v>
      </c>
      <c r="K211" s="6">
        <f>(Items[[#This Row],[OriginalTagPrice]]*Items[[#This Row],[Quantity]])</f>
        <v>70</v>
      </c>
      <c r="L211" s="6">
        <f>(Items[[#This Row],[FinalPrice]]-Items[[#This Row],[OriginalTagPrice]])*Items[[#This Row],[Quantity]]</f>
        <v>-70</v>
      </c>
      <c r="M211" s="6" t="str">
        <f>VLOOKUP(Items[[#This Row],[OrderID]],Orders[],5)</f>
        <v>2015-05-22</v>
      </c>
    </row>
    <row r="212" spans="1:13" x14ac:dyDescent="0.25">
      <c r="A212">
        <v>139477686</v>
      </c>
      <c r="B212">
        <v>203250475</v>
      </c>
      <c r="C212">
        <v>8</v>
      </c>
      <c r="D212" t="b">
        <v>0</v>
      </c>
      <c r="E212" s="6" t="s">
        <v>70</v>
      </c>
      <c r="F212" s="6" t="s">
        <v>35</v>
      </c>
      <c r="G212">
        <v>17.5</v>
      </c>
      <c r="H212">
        <v>17.5</v>
      </c>
      <c r="I212">
        <v>1</v>
      </c>
      <c r="J212" s="6">
        <f>(Items[[#This Row],[FinalPrice]]*Items[[#This Row],[Quantity]])</f>
        <v>17.5</v>
      </c>
      <c r="K212" s="6">
        <f>(Items[[#This Row],[OriginalTagPrice]]*Items[[#This Row],[Quantity]])</f>
        <v>17.5</v>
      </c>
      <c r="L212" s="6">
        <f>(Items[[#This Row],[FinalPrice]]-Items[[#This Row],[OriginalTagPrice]])*Items[[#This Row],[Quantity]]</f>
        <v>0</v>
      </c>
      <c r="M212" s="6" t="str">
        <f>VLOOKUP(Items[[#This Row],[OrderID]],Orders[],5)</f>
        <v>2015-05-22</v>
      </c>
    </row>
    <row r="213" spans="1:13" x14ac:dyDescent="0.25">
      <c r="A213">
        <v>139480333</v>
      </c>
      <c r="B213">
        <v>195781778</v>
      </c>
      <c r="C213">
        <v>1</v>
      </c>
      <c r="D213" t="b">
        <v>1</v>
      </c>
      <c r="E213" s="6" t="s">
        <v>65</v>
      </c>
      <c r="F213" s="6" t="s">
        <v>35</v>
      </c>
      <c r="G213">
        <v>35</v>
      </c>
      <c r="H213">
        <v>70</v>
      </c>
      <c r="I213">
        <v>1</v>
      </c>
      <c r="J213" s="6">
        <f>(Items[[#This Row],[FinalPrice]]*Items[[#This Row],[Quantity]])</f>
        <v>35</v>
      </c>
      <c r="K213" s="6">
        <f>(Items[[#This Row],[OriginalTagPrice]]*Items[[#This Row],[Quantity]])</f>
        <v>70</v>
      </c>
      <c r="L213" s="6">
        <f>(Items[[#This Row],[FinalPrice]]-Items[[#This Row],[OriginalTagPrice]])*Items[[#This Row],[Quantity]]</f>
        <v>-35</v>
      </c>
      <c r="M213" s="6" t="str">
        <f>VLOOKUP(Items[[#This Row],[OrderID]],Orders[],5)</f>
        <v>2015-05-15</v>
      </c>
    </row>
    <row r="214" spans="1:13" x14ac:dyDescent="0.25">
      <c r="A214">
        <v>139480333</v>
      </c>
      <c r="B214">
        <v>195782200</v>
      </c>
      <c r="C214">
        <v>1</v>
      </c>
      <c r="D214" t="b">
        <v>1</v>
      </c>
      <c r="E214" s="6" t="s">
        <v>71</v>
      </c>
      <c r="F214" s="6" t="s">
        <v>35</v>
      </c>
      <c r="G214">
        <v>35</v>
      </c>
      <c r="H214">
        <v>70</v>
      </c>
      <c r="I214">
        <v>1</v>
      </c>
      <c r="J214" s="6">
        <f>(Items[[#This Row],[FinalPrice]]*Items[[#This Row],[Quantity]])</f>
        <v>35</v>
      </c>
      <c r="K214" s="6">
        <f>(Items[[#This Row],[OriginalTagPrice]]*Items[[#This Row],[Quantity]])</f>
        <v>70</v>
      </c>
      <c r="L214" s="6">
        <f>(Items[[#This Row],[FinalPrice]]-Items[[#This Row],[OriginalTagPrice]])*Items[[#This Row],[Quantity]]</f>
        <v>-35</v>
      </c>
      <c r="M214" s="6" t="str">
        <f>VLOOKUP(Items[[#This Row],[OrderID]],Orders[],5)</f>
        <v>2015-05-15</v>
      </c>
    </row>
    <row r="215" spans="1:13" x14ac:dyDescent="0.25">
      <c r="A215">
        <v>139480333</v>
      </c>
      <c r="B215">
        <v>195782362</v>
      </c>
      <c r="C215">
        <v>1</v>
      </c>
      <c r="D215" t="b">
        <v>1</v>
      </c>
      <c r="E215" s="6" t="s">
        <v>71</v>
      </c>
      <c r="F215" s="6" t="s">
        <v>35</v>
      </c>
      <c r="G215">
        <v>35</v>
      </c>
      <c r="H215">
        <v>70</v>
      </c>
      <c r="I215">
        <v>1</v>
      </c>
      <c r="J215" s="6">
        <f>(Items[[#This Row],[FinalPrice]]*Items[[#This Row],[Quantity]])</f>
        <v>35</v>
      </c>
      <c r="K215" s="6">
        <f>(Items[[#This Row],[OriginalTagPrice]]*Items[[#This Row],[Quantity]])</f>
        <v>70</v>
      </c>
      <c r="L215" s="6">
        <f>(Items[[#This Row],[FinalPrice]]-Items[[#This Row],[OriginalTagPrice]])*Items[[#This Row],[Quantity]]</f>
        <v>-35</v>
      </c>
      <c r="M215" s="6" t="str">
        <f>VLOOKUP(Items[[#This Row],[OrderID]],Orders[],5)</f>
        <v>2015-05-15</v>
      </c>
    </row>
    <row r="216" spans="1:13" x14ac:dyDescent="0.25">
      <c r="A216">
        <v>139480333</v>
      </c>
      <c r="B216">
        <v>195782520</v>
      </c>
      <c r="C216">
        <v>1</v>
      </c>
      <c r="D216" t="b">
        <v>1</v>
      </c>
      <c r="E216" s="6" t="s">
        <v>79</v>
      </c>
      <c r="F216" s="6" t="s">
        <v>35</v>
      </c>
      <c r="G216">
        <v>35</v>
      </c>
      <c r="H216">
        <v>70</v>
      </c>
      <c r="I216">
        <v>1</v>
      </c>
      <c r="J216" s="6">
        <f>(Items[[#This Row],[FinalPrice]]*Items[[#This Row],[Quantity]])</f>
        <v>35</v>
      </c>
      <c r="K216" s="6">
        <f>(Items[[#This Row],[OriginalTagPrice]]*Items[[#This Row],[Quantity]])</f>
        <v>70</v>
      </c>
      <c r="L216" s="6">
        <f>(Items[[#This Row],[FinalPrice]]-Items[[#This Row],[OriginalTagPrice]])*Items[[#This Row],[Quantity]]</f>
        <v>-35</v>
      </c>
      <c r="M216" s="6" t="str">
        <f>VLOOKUP(Items[[#This Row],[OrderID]],Orders[],5)</f>
        <v>2015-05-15</v>
      </c>
    </row>
    <row r="217" spans="1:13" x14ac:dyDescent="0.25">
      <c r="A217">
        <v>139480333</v>
      </c>
      <c r="B217">
        <v>195782678</v>
      </c>
      <c r="C217">
        <v>1</v>
      </c>
      <c r="D217" t="b">
        <v>1</v>
      </c>
      <c r="E217" s="6" t="s">
        <v>68</v>
      </c>
      <c r="F217" s="6" t="s">
        <v>35</v>
      </c>
      <c r="G217">
        <v>35</v>
      </c>
      <c r="H217">
        <v>70</v>
      </c>
      <c r="I217">
        <v>1</v>
      </c>
      <c r="J217" s="6">
        <f>(Items[[#This Row],[FinalPrice]]*Items[[#This Row],[Quantity]])</f>
        <v>35</v>
      </c>
      <c r="K217" s="6">
        <f>(Items[[#This Row],[OriginalTagPrice]]*Items[[#This Row],[Quantity]])</f>
        <v>70</v>
      </c>
      <c r="L217" s="6">
        <f>(Items[[#This Row],[FinalPrice]]-Items[[#This Row],[OriginalTagPrice]])*Items[[#This Row],[Quantity]]</f>
        <v>-35</v>
      </c>
      <c r="M217" s="6" t="str">
        <f>VLOOKUP(Items[[#This Row],[OrderID]],Orders[],5)</f>
        <v>2015-05-15</v>
      </c>
    </row>
    <row r="218" spans="1:13" x14ac:dyDescent="0.25">
      <c r="A218">
        <v>139480333</v>
      </c>
      <c r="B218">
        <v>195782797</v>
      </c>
      <c r="C218">
        <v>1</v>
      </c>
      <c r="D218" t="b">
        <v>1</v>
      </c>
      <c r="E218" s="6" t="s">
        <v>113</v>
      </c>
      <c r="F218" s="6" t="s">
        <v>35</v>
      </c>
      <c r="G218">
        <v>35</v>
      </c>
      <c r="H218">
        <v>70</v>
      </c>
      <c r="I218">
        <v>1</v>
      </c>
      <c r="J218" s="6">
        <f>(Items[[#This Row],[FinalPrice]]*Items[[#This Row],[Quantity]])</f>
        <v>35</v>
      </c>
      <c r="K218" s="6">
        <f>(Items[[#This Row],[OriginalTagPrice]]*Items[[#This Row],[Quantity]])</f>
        <v>70</v>
      </c>
      <c r="L218" s="6">
        <f>(Items[[#This Row],[FinalPrice]]-Items[[#This Row],[OriginalTagPrice]])*Items[[#This Row],[Quantity]]</f>
        <v>-35</v>
      </c>
      <c r="M218" s="6" t="str">
        <f>VLOOKUP(Items[[#This Row],[OrderID]],Orders[],5)</f>
        <v>2015-05-15</v>
      </c>
    </row>
    <row r="219" spans="1:13" x14ac:dyDescent="0.25">
      <c r="A219">
        <v>139480333</v>
      </c>
      <c r="B219">
        <v>201455151</v>
      </c>
      <c r="C219">
        <v>2</v>
      </c>
      <c r="D219" t="b">
        <v>0</v>
      </c>
      <c r="E219" s="6" t="s">
        <v>35</v>
      </c>
      <c r="F219" s="6" t="s">
        <v>59</v>
      </c>
      <c r="G219">
        <v>6</v>
      </c>
      <c r="H219">
        <v>8</v>
      </c>
      <c r="I219">
        <v>1</v>
      </c>
      <c r="J219" s="6">
        <f>(Items[[#This Row],[FinalPrice]]*Items[[#This Row],[Quantity]])</f>
        <v>6</v>
      </c>
      <c r="K219" s="6">
        <f>(Items[[#This Row],[OriginalTagPrice]]*Items[[#This Row],[Quantity]])</f>
        <v>8</v>
      </c>
      <c r="L219" s="6">
        <f>(Items[[#This Row],[FinalPrice]]-Items[[#This Row],[OriginalTagPrice]])*Items[[#This Row],[Quantity]]</f>
        <v>-2</v>
      </c>
      <c r="M219" s="6" t="str">
        <f>VLOOKUP(Items[[#This Row],[OrderID]],Orders[],5)</f>
        <v>2015-05-15</v>
      </c>
    </row>
    <row r="220" spans="1:13" x14ac:dyDescent="0.25">
      <c r="A220">
        <v>139480333</v>
      </c>
      <c r="B220">
        <v>201455608</v>
      </c>
      <c r="C220">
        <v>2</v>
      </c>
      <c r="D220" t="b">
        <v>0</v>
      </c>
      <c r="E220" s="6" t="s">
        <v>35</v>
      </c>
      <c r="F220" s="6" t="s">
        <v>59</v>
      </c>
      <c r="G220">
        <v>6</v>
      </c>
      <c r="H220">
        <v>8</v>
      </c>
      <c r="I220">
        <v>1</v>
      </c>
      <c r="J220" s="6">
        <f>(Items[[#This Row],[FinalPrice]]*Items[[#This Row],[Quantity]])</f>
        <v>6</v>
      </c>
      <c r="K220" s="6">
        <f>(Items[[#This Row],[OriginalTagPrice]]*Items[[#This Row],[Quantity]])</f>
        <v>8</v>
      </c>
      <c r="L220" s="6">
        <f>(Items[[#This Row],[FinalPrice]]-Items[[#This Row],[OriginalTagPrice]])*Items[[#This Row],[Quantity]]</f>
        <v>-2</v>
      </c>
      <c r="M220" s="6" t="str">
        <f>VLOOKUP(Items[[#This Row],[OrderID]],Orders[],5)</f>
        <v>2015-05-15</v>
      </c>
    </row>
    <row r="221" spans="1:13" x14ac:dyDescent="0.25">
      <c r="A221">
        <v>139480333</v>
      </c>
      <c r="B221">
        <v>201533895</v>
      </c>
      <c r="C221">
        <v>8</v>
      </c>
      <c r="D221" t="b">
        <v>0</v>
      </c>
      <c r="E221" s="6" t="s">
        <v>65</v>
      </c>
      <c r="F221" s="6" t="s">
        <v>35</v>
      </c>
      <c r="G221">
        <v>13</v>
      </c>
      <c r="H221">
        <v>13</v>
      </c>
      <c r="I221">
        <v>1</v>
      </c>
      <c r="J221" s="6">
        <f>(Items[[#This Row],[FinalPrice]]*Items[[#This Row],[Quantity]])</f>
        <v>13</v>
      </c>
      <c r="K221" s="6">
        <f>(Items[[#This Row],[OriginalTagPrice]]*Items[[#This Row],[Quantity]])</f>
        <v>13</v>
      </c>
      <c r="L221" s="6">
        <f>(Items[[#This Row],[FinalPrice]]-Items[[#This Row],[OriginalTagPrice]])*Items[[#This Row],[Quantity]]</f>
        <v>0</v>
      </c>
      <c r="M221" s="6" t="str">
        <f>VLOOKUP(Items[[#This Row],[OrderID]],Orders[],5)</f>
        <v>2015-05-15</v>
      </c>
    </row>
    <row r="222" spans="1:13" x14ac:dyDescent="0.25">
      <c r="A222">
        <v>139480333</v>
      </c>
      <c r="B222">
        <v>201533962</v>
      </c>
      <c r="C222">
        <v>8</v>
      </c>
      <c r="D222" t="b">
        <v>0</v>
      </c>
      <c r="E222" s="6" t="s">
        <v>71</v>
      </c>
      <c r="F222" s="6" t="s">
        <v>35</v>
      </c>
      <c r="G222">
        <v>26</v>
      </c>
      <c r="H222">
        <v>13</v>
      </c>
      <c r="I222">
        <v>1</v>
      </c>
      <c r="J222" s="6">
        <f>(Items[[#This Row],[FinalPrice]]*Items[[#This Row],[Quantity]])</f>
        <v>26</v>
      </c>
      <c r="K222" s="6">
        <f>(Items[[#This Row],[OriginalTagPrice]]*Items[[#This Row],[Quantity]])</f>
        <v>13</v>
      </c>
      <c r="L222" s="6">
        <f>(Items[[#This Row],[FinalPrice]]-Items[[#This Row],[OriginalTagPrice]])*Items[[#This Row],[Quantity]]</f>
        <v>13</v>
      </c>
      <c r="M222" s="6" t="str">
        <f>VLOOKUP(Items[[#This Row],[OrderID]],Orders[],5)</f>
        <v>2015-05-15</v>
      </c>
    </row>
    <row r="223" spans="1:13" x14ac:dyDescent="0.25">
      <c r="A223">
        <v>139480333</v>
      </c>
      <c r="B223">
        <v>201534029</v>
      </c>
      <c r="C223">
        <v>8</v>
      </c>
      <c r="D223" t="b">
        <v>0</v>
      </c>
      <c r="E223" s="6" t="s">
        <v>113</v>
      </c>
      <c r="F223" s="6" t="s">
        <v>35</v>
      </c>
      <c r="G223">
        <v>13</v>
      </c>
      <c r="H223">
        <v>13</v>
      </c>
      <c r="I223">
        <v>1</v>
      </c>
      <c r="J223" s="6">
        <f>(Items[[#This Row],[FinalPrice]]*Items[[#This Row],[Quantity]])</f>
        <v>13</v>
      </c>
      <c r="K223" s="6">
        <f>(Items[[#This Row],[OriginalTagPrice]]*Items[[#This Row],[Quantity]])</f>
        <v>13</v>
      </c>
      <c r="L223" s="6">
        <f>(Items[[#This Row],[FinalPrice]]-Items[[#This Row],[OriginalTagPrice]])*Items[[#This Row],[Quantity]]</f>
        <v>0</v>
      </c>
      <c r="M223" s="6" t="str">
        <f>VLOOKUP(Items[[#This Row],[OrderID]],Orders[],5)</f>
        <v>2015-05-15</v>
      </c>
    </row>
    <row r="224" spans="1:13" x14ac:dyDescent="0.25">
      <c r="A224">
        <v>139480333</v>
      </c>
      <c r="B224">
        <v>201534100</v>
      </c>
      <c r="C224">
        <v>8</v>
      </c>
      <c r="D224" t="b">
        <v>0</v>
      </c>
      <c r="E224" s="6" t="s">
        <v>68</v>
      </c>
      <c r="F224" s="6" t="s">
        <v>35</v>
      </c>
      <c r="G224">
        <v>13</v>
      </c>
      <c r="H224">
        <v>13</v>
      </c>
      <c r="I224">
        <v>1</v>
      </c>
      <c r="J224" s="6">
        <f>(Items[[#This Row],[FinalPrice]]*Items[[#This Row],[Quantity]])</f>
        <v>13</v>
      </c>
      <c r="K224" s="6">
        <f>(Items[[#This Row],[OriginalTagPrice]]*Items[[#This Row],[Quantity]])</f>
        <v>13</v>
      </c>
      <c r="L224" s="6">
        <f>(Items[[#This Row],[FinalPrice]]-Items[[#This Row],[OriginalTagPrice]])*Items[[#This Row],[Quantity]]</f>
        <v>0</v>
      </c>
      <c r="M224" s="6" t="str">
        <f>VLOOKUP(Items[[#This Row],[OrderID]],Orders[],5)</f>
        <v>2015-05-15</v>
      </c>
    </row>
    <row r="225" spans="1:13" x14ac:dyDescent="0.25">
      <c r="A225">
        <v>139480333</v>
      </c>
      <c r="B225">
        <v>201534161</v>
      </c>
      <c r="C225">
        <v>8</v>
      </c>
      <c r="D225" t="b">
        <v>0</v>
      </c>
      <c r="E225" s="6" t="s">
        <v>79</v>
      </c>
      <c r="F225" s="6" t="s">
        <v>35</v>
      </c>
      <c r="G225">
        <v>13</v>
      </c>
      <c r="H225">
        <v>13</v>
      </c>
      <c r="I225">
        <v>1</v>
      </c>
      <c r="J225" s="6">
        <f>(Items[[#This Row],[FinalPrice]]*Items[[#This Row],[Quantity]])</f>
        <v>13</v>
      </c>
      <c r="K225" s="6">
        <f>(Items[[#This Row],[OriginalTagPrice]]*Items[[#This Row],[Quantity]])</f>
        <v>13</v>
      </c>
      <c r="L225" s="6">
        <f>(Items[[#This Row],[FinalPrice]]-Items[[#This Row],[OriginalTagPrice]])*Items[[#This Row],[Quantity]]</f>
        <v>0</v>
      </c>
      <c r="M225" s="6" t="str">
        <f>VLOOKUP(Items[[#This Row],[OrderID]],Orders[],5)</f>
        <v>2015-05-15</v>
      </c>
    </row>
    <row r="226" spans="1:13" x14ac:dyDescent="0.25">
      <c r="A226">
        <v>139489383</v>
      </c>
      <c r="B226">
        <v>196309169</v>
      </c>
      <c r="C226">
        <v>1</v>
      </c>
      <c r="D226" t="b">
        <v>1</v>
      </c>
      <c r="E226" s="6" t="s">
        <v>58</v>
      </c>
      <c r="F226" s="6" t="s">
        <v>35</v>
      </c>
      <c r="G226">
        <v>0</v>
      </c>
      <c r="H226">
        <v>65</v>
      </c>
      <c r="I226">
        <v>1</v>
      </c>
      <c r="J226" s="6">
        <f>(Items[[#This Row],[FinalPrice]]*Items[[#This Row],[Quantity]])</f>
        <v>0</v>
      </c>
      <c r="K226" s="6">
        <f>(Items[[#This Row],[OriginalTagPrice]]*Items[[#This Row],[Quantity]])</f>
        <v>65</v>
      </c>
      <c r="L226" s="6">
        <f>(Items[[#This Row],[FinalPrice]]-Items[[#This Row],[OriginalTagPrice]])*Items[[#This Row],[Quantity]]</f>
        <v>-65</v>
      </c>
      <c r="M226" s="6" t="str">
        <f>VLOOKUP(Items[[#This Row],[OrderID]],Orders[],5)</f>
        <v>2015-05-02</v>
      </c>
    </row>
    <row r="227" spans="1:13" x14ac:dyDescent="0.25">
      <c r="A227">
        <v>139489383</v>
      </c>
      <c r="B227">
        <v>197975982</v>
      </c>
      <c r="C227">
        <v>8</v>
      </c>
      <c r="D227" t="b">
        <v>0</v>
      </c>
      <c r="E227" s="6" t="s">
        <v>58</v>
      </c>
      <c r="F227" s="6" t="s">
        <v>35</v>
      </c>
      <c r="G227">
        <v>20</v>
      </c>
      <c r="H227">
        <v>20</v>
      </c>
      <c r="I227">
        <v>1</v>
      </c>
      <c r="J227" s="6">
        <f>(Items[[#This Row],[FinalPrice]]*Items[[#This Row],[Quantity]])</f>
        <v>20</v>
      </c>
      <c r="K227" s="6">
        <f>(Items[[#This Row],[OriginalTagPrice]]*Items[[#This Row],[Quantity]])</f>
        <v>20</v>
      </c>
      <c r="L227" s="6">
        <f>(Items[[#This Row],[FinalPrice]]-Items[[#This Row],[OriginalTagPrice]])*Items[[#This Row],[Quantity]]</f>
        <v>0</v>
      </c>
      <c r="M227" s="6" t="str">
        <f>VLOOKUP(Items[[#This Row],[OrderID]],Orders[],5)</f>
        <v>2015-05-02</v>
      </c>
    </row>
    <row r="228" spans="1:13" x14ac:dyDescent="0.25">
      <c r="A228">
        <v>139507455</v>
      </c>
      <c r="B228">
        <v>196335720</v>
      </c>
      <c r="C228">
        <v>1</v>
      </c>
      <c r="D228" t="b">
        <v>1</v>
      </c>
      <c r="E228" s="6" t="s">
        <v>66</v>
      </c>
      <c r="F228" s="6" t="s">
        <v>35</v>
      </c>
      <c r="G228">
        <v>0</v>
      </c>
      <c r="H228">
        <v>70</v>
      </c>
      <c r="I228">
        <v>1</v>
      </c>
      <c r="J228" s="6">
        <f>(Items[[#This Row],[FinalPrice]]*Items[[#This Row],[Quantity]])</f>
        <v>0</v>
      </c>
      <c r="K228" s="6">
        <f>(Items[[#This Row],[OriginalTagPrice]]*Items[[#This Row],[Quantity]])</f>
        <v>70</v>
      </c>
      <c r="L228" s="6">
        <f>(Items[[#This Row],[FinalPrice]]-Items[[#This Row],[OriginalTagPrice]])*Items[[#This Row],[Quantity]]</f>
        <v>-70</v>
      </c>
      <c r="M228" s="6" t="str">
        <f>VLOOKUP(Items[[#This Row],[OrderID]],Orders[],5)</f>
        <v>2015-05-01</v>
      </c>
    </row>
    <row r="229" spans="1:13" x14ac:dyDescent="0.25">
      <c r="A229">
        <v>139507455</v>
      </c>
      <c r="B229">
        <v>196336319</v>
      </c>
      <c r="C229">
        <v>1</v>
      </c>
      <c r="D229" t="b">
        <v>1</v>
      </c>
      <c r="E229" s="6" t="s">
        <v>89</v>
      </c>
      <c r="F229" s="6" t="s">
        <v>35</v>
      </c>
      <c r="G229">
        <v>0</v>
      </c>
      <c r="H229">
        <v>80</v>
      </c>
      <c r="I229">
        <v>1</v>
      </c>
      <c r="J229" s="6">
        <f>(Items[[#This Row],[FinalPrice]]*Items[[#This Row],[Quantity]])</f>
        <v>0</v>
      </c>
      <c r="K229" s="6">
        <f>(Items[[#This Row],[OriginalTagPrice]]*Items[[#This Row],[Quantity]])</f>
        <v>80</v>
      </c>
      <c r="L229" s="6">
        <f>(Items[[#This Row],[FinalPrice]]-Items[[#This Row],[OriginalTagPrice]])*Items[[#This Row],[Quantity]]</f>
        <v>-80</v>
      </c>
      <c r="M229" s="6" t="str">
        <f>VLOOKUP(Items[[#This Row],[OrderID]],Orders[],5)</f>
        <v>2015-05-01</v>
      </c>
    </row>
    <row r="230" spans="1:13" x14ac:dyDescent="0.25">
      <c r="A230">
        <v>139507455</v>
      </c>
      <c r="B230">
        <v>197702741</v>
      </c>
      <c r="C230">
        <v>2</v>
      </c>
      <c r="D230" t="b">
        <v>0</v>
      </c>
      <c r="E230" s="6" t="s">
        <v>86</v>
      </c>
      <c r="F230" s="6" t="s">
        <v>114</v>
      </c>
      <c r="G230">
        <v>7</v>
      </c>
      <c r="H230">
        <v>8</v>
      </c>
      <c r="I230">
        <v>2</v>
      </c>
      <c r="J230" s="6">
        <f>(Items[[#This Row],[FinalPrice]]*Items[[#This Row],[Quantity]])</f>
        <v>14</v>
      </c>
      <c r="K230" s="6">
        <f>(Items[[#This Row],[OriginalTagPrice]]*Items[[#This Row],[Quantity]])</f>
        <v>16</v>
      </c>
      <c r="L230" s="6">
        <f>(Items[[#This Row],[FinalPrice]]-Items[[#This Row],[OriginalTagPrice]])*Items[[#This Row],[Quantity]]</f>
        <v>-2</v>
      </c>
      <c r="M230" s="6" t="str">
        <f>VLOOKUP(Items[[#This Row],[OrderID]],Orders[],5)</f>
        <v>2015-05-01</v>
      </c>
    </row>
    <row r="231" spans="1:13" x14ac:dyDescent="0.25">
      <c r="A231">
        <v>139507455</v>
      </c>
      <c r="B231">
        <v>197711391</v>
      </c>
      <c r="C231">
        <v>3</v>
      </c>
      <c r="D231" t="b">
        <v>0</v>
      </c>
      <c r="E231" s="6" t="s">
        <v>35</v>
      </c>
      <c r="F231" s="6" t="s">
        <v>35</v>
      </c>
      <c r="G231">
        <v>0</v>
      </c>
      <c r="H231">
        <v>10</v>
      </c>
      <c r="I231">
        <v>1</v>
      </c>
      <c r="J231" s="6">
        <f>(Items[[#This Row],[FinalPrice]]*Items[[#This Row],[Quantity]])</f>
        <v>0</v>
      </c>
      <c r="K231" s="6">
        <f>(Items[[#This Row],[OriginalTagPrice]]*Items[[#This Row],[Quantity]])</f>
        <v>10</v>
      </c>
      <c r="L231" s="6">
        <f>(Items[[#This Row],[FinalPrice]]-Items[[#This Row],[OriginalTagPrice]])*Items[[#This Row],[Quantity]]</f>
        <v>-10</v>
      </c>
      <c r="M231" s="6" t="str">
        <f>VLOOKUP(Items[[#This Row],[OrderID]],Orders[],5)</f>
        <v>2015-05-01</v>
      </c>
    </row>
    <row r="232" spans="1:13" x14ac:dyDescent="0.25">
      <c r="A232">
        <v>139507455</v>
      </c>
      <c r="B232">
        <v>197712215</v>
      </c>
      <c r="C232">
        <v>3</v>
      </c>
      <c r="D232" t="b">
        <v>0</v>
      </c>
      <c r="E232" s="6" t="s">
        <v>35</v>
      </c>
      <c r="F232" s="6" t="s">
        <v>35</v>
      </c>
      <c r="G232">
        <v>150</v>
      </c>
      <c r="H232">
        <v>230</v>
      </c>
      <c r="I232">
        <v>1</v>
      </c>
      <c r="J232" s="6">
        <f>(Items[[#This Row],[FinalPrice]]*Items[[#This Row],[Quantity]])</f>
        <v>150</v>
      </c>
      <c r="K232" s="6">
        <f>(Items[[#This Row],[OriginalTagPrice]]*Items[[#This Row],[Quantity]])</f>
        <v>230</v>
      </c>
      <c r="L232" s="6">
        <f>(Items[[#This Row],[FinalPrice]]-Items[[#This Row],[OriginalTagPrice]])*Items[[#This Row],[Quantity]]</f>
        <v>-80</v>
      </c>
      <c r="M232" s="6" t="str">
        <f>VLOOKUP(Items[[#This Row],[OrderID]],Orders[],5)</f>
        <v>2015-05-01</v>
      </c>
    </row>
    <row r="233" spans="1:13" x14ac:dyDescent="0.25">
      <c r="A233">
        <v>139507455</v>
      </c>
      <c r="B233">
        <v>197712344</v>
      </c>
      <c r="C233">
        <v>3</v>
      </c>
      <c r="D233" t="b">
        <v>0</v>
      </c>
      <c r="E233" s="6" t="s">
        <v>35</v>
      </c>
      <c r="F233" s="6" t="s">
        <v>35</v>
      </c>
      <c r="G233">
        <v>0</v>
      </c>
      <c r="H233">
        <v>70</v>
      </c>
      <c r="I233">
        <v>1</v>
      </c>
      <c r="J233" s="6">
        <f>(Items[[#This Row],[FinalPrice]]*Items[[#This Row],[Quantity]])</f>
        <v>0</v>
      </c>
      <c r="K233" s="6">
        <f>(Items[[#This Row],[OriginalTagPrice]]*Items[[#This Row],[Quantity]])</f>
        <v>70</v>
      </c>
      <c r="L233" s="6">
        <f>(Items[[#This Row],[FinalPrice]]-Items[[#This Row],[OriginalTagPrice]])*Items[[#This Row],[Quantity]]</f>
        <v>-70</v>
      </c>
      <c r="M233" s="6" t="str">
        <f>VLOOKUP(Items[[#This Row],[OrderID]],Orders[],5)</f>
        <v>2015-05-01</v>
      </c>
    </row>
    <row r="234" spans="1:13" x14ac:dyDescent="0.25">
      <c r="A234">
        <v>139507455</v>
      </c>
      <c r="B234">
        <v>197711521</v>
      </c>
      <c r="C234">
        <v>8</v>
      </c>
      <c r="D234" t="b">
        <v>0</v>
      </c>
      <c r="E234" s="6" t="s">
        <v>66</v>
      </c>
      <c r="F234" s="6" t="s">
        <v>35</v>
      </c>
      <c r="G234">
        <v>15</v>
      </c>
      <c r="H234">
        <v>15</v>
      </c>
      <c r="I234">
        <v>1</v>
      </c>
      <c r="J234" s="6">
        <f>(Items[[#This Row],[FinalPrice]]*Items[[#This Row],[Quantity]])</f>
        <v>15</v>
      </c>
      <c r="K234" s="6">
        <f>(Items[[#This Row],[OriginalTagPrice]]*Items[[#This Row],[Quantity]])</f>
        <v>15</v>
      </c>
      <c r="L234" s="6">
        <f>(Items[[#This Row],[FinalPrice]]-Items[[#This Row],[OriginalTagPrice]])*Items[[#This Row],[Quantity]]</f>
        <v>0</v>
      </c>
      <c r="M234" s="6" t="str">
        <f>VLOOKUP(Items[[#This Row],[OrderID]],Orders[],5)</f>
        <v>2015-05-01</v>
      </c>
    </row>
    <row r="235" spans="1:13" x14ac:dyDescent="0.25">
      <c r="A235">
        <v>139507455</v>
      </c>
      <c r="B235">
        <v>197711691</v>
      </c>
      <c r="C235">
        <v>8</v>
      </c>
      <c r="D235" t="b">
        <v>0</v>
      </c>
      <c r="E235" s="6" t="s">
        <v>89</v>
      </c>
      <c r="F235" s="6" t="s">
        <v>35</v>
      </c>
      <c r="G235">
        <v>15</v>
      </c>
      <c r="H235">
        <v>15</v>
      </c>
      <c r="I235">
        <v>1</v>
      </c>
      <c r="J235" s="6">
        <f>(Items[[#This Row],[FinalPrice]]*Items[[#This Row],[Quantity]])</f>
        <v>15</v>
      </c>
      <c r="K235" s="6">
        <f>(Items[[#This Row],[OriginalTagPrice]]*Items[[#This Row],[Quantity]])</f>
        <v>15</v>
      </c>
      <c r="L235" s="6">
        <f>(Items[[#This Row],[FinalPrice]]-Items[[#This Row],[OriginalTagPrice]])*Items[[#This Row],[Quantity]]</f>
        <v>0</v>
      </c>
      <c r="M235" s="6" t="str">
        <f>VLOOKUP(Items[[#This Row],[OrderID]],Orders[],5)</f>
        <v>2015-05-01</v>
      </c>
    </row>
    <row r="236" spans="1:13" x14ac:dyDescent="0.25">
      <c r="A236">
        <v>139513993</v>
      </c>
      <c r="B236">
        <v>196344007</v>
      </c>
      <c r="C236">
        <v>1</v>
      </c>
      <c r="D236" t="b">
        <v>1</v>
      </c>
      <c r="E236" s="6" t="s">
        <v>58</v>
      </c>
      <c r="F236" s="6" t="s">
        <v>35</v>
      </c>
      <c r="G236">
        <v>50</v>
      </c>
      <c r="H236">
        <v>70</v>
      </c>
      <c r="I236">
        <v>1</v>
      </c>
      <c r="J236" s="6">
        <f>(Items[[#This Row],[FinalPrice]]*Items[[#This Row],[Quantity]])</f>
        <v>50</v>
      </c>
      <c r="K236" s="6">
        <f>(Items[[#This Row],[OriginalTagPrice]]*Items[[#This Row],[Quantity]])</f>
        <v>70</v>
      </c>
      <c r="L236" s="6">
        <f>(Items[[#This Row],[FinalPrice]]-Items[[#This Row],[OriginalTagPrice]])*Items[[#This Row],[Quantity]]</f>
        <v>-20</v>
      </c>
      <c r="M236" s="6" t="str">
        <f>VLOOKUP(Items[[#This Row],[OrderID]],Orders[],5)</f>
        <v>2015-06-14</v>
      </c>
    </row>
    <row r="237" spans="1:13" x14ac:dyDescent="0.25">
      <c r="A237">
        <v>139513993</v>
      </c>
      <c r="B237">
        <v>196344288</v>
      </c>
      <c r="C237">
        <v>1</v>
      </c>
      <c r="D237" t="b">
        <v>1</v>
      </c>
      <c r="E237" s="6" t="s">
        <v>71</v>
      </c>
      <c r="F237" s="6" t="s">
        <v>35</v>
      </c>
      <c r="G237">
        <v>50</v>
      </c>
      <c r="H237">
        <v>70</v>
      </c>
      <c r="I237">
        <v>1</v>
      </c>
      <c r="J237" s="6">
        <f>(Items[[#This Row],[FinalPrice]]*Items[[#This Row],[Quantity]])</f>
        <v>50</v>
      </c>
      <c r="K237" s="6">
        <f>(Items[[#This Row],[OriginalTagPrice]]*Items[[#This Row],[Quantity]])</f>
        <v>70</v>
      </c>
      <c r="L237" s="6">
        <f>(Items[[#This Row],[FinalPrice]]-Items[[#This Row],[OriginalTagPrice]])*Items[[#This Row],[Quantity]]</f>
        <v>-20</v>
      </c>
      <c r="M237" s="6" t="str">
        <f>VLOOKUP(Items[[#This Row],[OrderID]],Orders[],5)</f>
        <v>2015-06-14</v>
      </c>
    </row>
    <row r="238" spans="1:13" x14ac:dyDescent="0.25">
      <c r="A238">
        <v>139513993</v>
      </c>
      <c r="B238">
        <v>196344567</v>
      </c>
      <c r="C238">
        <v>1</v>
      </c>
      <c r="D238" t="b">
        <v>1</v>
      </c>
      <c r="E238" s="6" t="s">
        <v>72</v>
      </c>
      <c r="F238" s="6" t="s">
        <v>35</v>
      </c>
      <c r="G238">
        <v>65</v>
      </c>
      <c r="H238">
        <v>85</v>
      </c>
      <c r="I238">
        <v>1</v>
      </c>
      <c r="J238" s="6">
        <f>(Items[[#This Row],[FinalPrice]]*Items[[#This Row],[Quantity]])</f>
        <v>65</v>
      </c>
      <c r="K238" s="6">
        <f>(Items[[#This Row],[OriginalTagPrice]]*Items[[#This Row],[Quantity]])</f>
        <v>85</v>
      </c>
      <c r="L238" s="6">
        <f>(Items[[#This Row],[FinalPrice]]-Items[[#This Row],[OriginalTagPrice]])*Items[[#This Row],[Quantity]]</f>
        <v>-20</v>
      </c>
      <c r="M238" s="6" t="str">
        <f>VLOOKUP(Items[[#This Row],[OrderID]],Orders[],5)</f>
        <v>2015-06-14</v>
      </c>
    </row>
    <row r="239" spans="1:13" x14ac:dyDescent="0.25">
      <c r="A239">
        <v>139513993</v>
      </c>
      <c r="B239">
        <v>196344568</v>
      </c>
      <c r="C239">
        <v>1</v>
      </c>
      <c r="D239" t="b">
        <v>1</v>
      </c>
      <c r="E239" s="6" t="s">
        <v>70</v>
      </c>
      <c r="F239" s="6" t="s">
        <v>35</v>
      </c>
      <c r="G239">
        <v>50</v>
      </c>
      <c r="H239">
        <v>70</v>
      </c>
      <c r="I239">
        <v>1</v>
      </c>
      <c r="J239" s="6">
        <f>(Items[[#This Row],[FinalPrice]]*Items[[#This Row],[Quantity]])</f>
        <v>50</v>
      </c>
      <c r="K239" s="6">
        <f>(Items[[#This Row],[OriginalTagPrice]]*Items[[#This Row],[Quantity]])</f>
        <v>70</v>
      </c>
      <c r="L239" s="6">
        <f>(Items[[#This Row],[FinalPrice]]-Items[[#This Row],[OriginalTagPrice]])*Items[[#This Row],[Quantity]]</f>
        <v>-20</v>
      </c>
      <c r="M239" s="6" t="str">
        <f>VLOOKUP(Items[[#This Row],[OrderID]],Orders[],5)</f>
        <v>2015-06-14</v>
      </c>
    </row>
    <row r="240" spans="1:13" x14ac:dyDescent="0.25">
      <c r="A240">
        <v>139513993</v>
      </c>
      <c r="B240">
        <v>196344717</v>
      </c>
      <c r="C240">
        <v>1</v>
      </c>
      <c r="D240" t="b">
        <v>1</v>
      </c>
      <c r="E240" s="6" t="s">
        <v>89</v>
      </c>
      <c r="F240" s="6" t="s">
        <v>35</v>
      </c>
      <c r="G240">
        <v>65</v>
      </c>
      <c r="H240">
        <v>85</v>
      </c>
      <c r="I240">
        <v>1</v>
      </c>
      <c r="J240" s="6">
        <f>(Items[[#This Row],[FinalPrice]]*Items[[#This Row],[Quantity]])</f>
        <v>65</v>
      </c>
      <c r="K240" s="6">
        <f>(Items[[#This Row],[OriginalTagPrice]]*Items[[#This Row],[Quantity]])</f>
        <v>85</v>
      </c>
      <c r="L240" s="6">
        <f>(Items[[#This Row],[FinalPrice]]-Items[[#This Row],[OriginalTagPrice]])*Items[[#This Row],[Quantity]]</f>
        <v>-20</v>
      </c>
      <c r="M240" s="6" t="str">
        <f>VLOOKUP(Items[[#This Row],[OrderID]],Orders[],5)</f>
        <v>2015-06-14</v>
      </c>
    </row>
    <row r="241" spans="1:13" x14ac:dyDescent="0.25">
      <c r="A241">
        <v>139513993</v>
      </c>
      <c r="B241">
        <v>198987353</v>
      </c>
      <c r="C241">
        <v>1</v>
      </c>
      <c r="D241" t="b">
        <v>1</v>
      </c>
      <c r="E241" s="6" t="s">
        <v>72</v>
      </c>
      <c r="F241" s="6" t="s">
        <v>35</v>
      </c>
      <c r="G241">
        <v>15</v>
      </c>
      <c r="H241">
        <v>15</v>
      </c>
      <c r="I241">
        <v>1</v>
      </c>
      <c r="J241" s="6">
        <f>(Items[[#This Row],[FinalPrice]]*Items[[#This Row],[Quantity]])</f>
        <v>15</v>
      </c>
      <c r="K241" s="6">
        <f>(Items[[#This Row],[OriginalTagPrice]]*Items[[#This Row],[Quantity]])</f>
        <v>15</v>
      </c>
      <c r="L241" s="6">
        <f>(Items[[#This Row],[FinalPrice]]-Items[[#This Row],[OriginalTagPrice]])*Items[[#This Row],[Quantity]]</f>
        <v>0</v>
      </c>
      <c r="M241" s="6" t="str">
        <f>VLOOKUP(Items[[#This Row],[OrderID]],Orders[],5)</f>
        <v>2015-06-14</v>
      </c>
    </row>
    <row r="242" spans="1:13" x14ac:dyDescent="0.25">
      <c r="A242">
        <v>139513993</v>
      </c>
      <c r="B242">
        <v>198987532</v>
      </c>
      <c r="C242">
        <v>1</v>
      </c>
      <c r="D242" t="b">
        <v>1</v>
      </c>
      <c r="E242" s="6" t="s">
        <v>89</v>
      </c>
      <c r="F242" s="6" t="s">
        <v>35</v>
      </c>
      <c r="G242">
        <v>15</v>
      </c>
      <c r="H242">
        <v>15</v>
      </c>
      <c r="I242">
        <v>1</v>
      </c>
      <c r="J242" s="6">
        <f>(Items[[#This Row],[FinalPrice]]*Items[[#This Row],[Quantity]])</f>
        <v>15</v>
      </c>
      <c r="K242" s="6">
        <f>(Items[[#This Row],[OriginalTagPrice]]*Items[[#This Row],[Quantity]])</f>
        <v>15</v>
      </c>
      <c r="L242" s="6">
        <f>(Items[[#This Row],[FinalPrice]]-Items[[#This Row],[OriginalTagPrice]])*Items[[#This Row],[Quantity]]</f>
        <v>0</v>
      </c>
      <c r="M242" s="6" t="str">
        <f>VLOOKUP(Items[[#This Row],[OrderID]],Orders[],5)</f>
        <v>2015-06-14</v>
      </c>
    </row>
    <row r="243" spans="1:13" x14ac:dyDescent="0.25">
      <c r="A243">
        <v>139513993</v>
      </c>
      <c r="B243">
        <v>198988496</v>
      </c>
      <c r="C243">
        <v>1</v>
      </c>
      <c r="D243" t="b">
        <v>1</v>
      </c>
      <c r="E243" s="6" t="s">
        <v>89</v>
      </c>
      <c r="F243" s="6" t="s">
        <v>35</v>
      </c>
      <c r="G243">
        <v>10</v>
      </c>
      <c r="H243">
        <v>10</v>
      </c>
      <c r="I243">
        <v>1</v>
      </c>
      <c r="J243" s="6">
        <f>(Items[[#This Row],[FinalPrice]]*Items[[#This Row],[Quantity]])</f>
        <v>10</v>
      </c>
      <c r="K243" s="6">
        <f>(Items[[#This Row],[OriginalTagPrice]]*Items[[#This Row],[Quantity]])</f>
        <v>10</v>
      </c>
      <c r="L243" s="6">
        <f>(Items[[#This Row],[FinalPrice]]-Items[[#This Row],[OriginalTagPrice]])*Items[[#This Row],[Quantity]]</f>
        <v>0</v>
      </c>
      <c r="M243" s="6" t="str">
        <f>VLOOKUP(Items[[#This Row],[OrderID]],Orders[],5)</f>
        <v>2015-06-14</v>
      </c>
    </row>
    <row r="244" spans="1:13" x14ac:dyDescent="0.25">
      <c r="A244">
        <v>139513993</v>
      </c>
      <c r="B244">
        <v>203653576</v>
      </c>
      <c r="C244">
        <v>1</v>
      </c>
      <c r="D244" t="b">
        <v>1</v>
      </c>
      <c r="E244" s="6" t="s">
        <v>66</v>
      </c>
      <c r="F244" s="6" t="s">
        <v>35</v>
      </c>
      <c r="G244">
        <v>50</v>
      </c>
      <c r="H244">
        <v>70</v>
      </c>
      <c r="I244">
        <v>1</v>
      </c>
      <c r="J244" s="6">
        <f>(Items[[#This Row],[FinalPrice]]*Items[[#This Row],[Quantity]])</f>
        <v>50</v>
      </c>
      <c r="K244" s="6">
        <f>(Items[[#This Row],[OriginalTagPrice]]*Items[[#This Row],[Quantity]])</f>
        <v>70</v>
      </c>
      <c r="L244" s="6">
        <f>(Items[[#This Row],[FinalPrice]]-Items[[#This Row],[OriginalTagPrice]])*Items[[#This Row],[Quantity]]</f>
        <v>-20</v>
      </c>
      <c r="M244" s="6" t="str">
        <f>VLOOKUP(Items[[#This Row],[OrderID]],Orders[],5)</f>
        <v>2015-06-14</v>
      </c>
    </row>
    <row r="245" spans="1:13" x14ac:dyDescent="0.25">
      <c r="A245">
        <v>139513993</v>
      </c>
      <c r="B245">
        <v>208886844</v>
      </c>
      <c r="C245">
        <v>2</v>
      </c>
      <c r="D245" t="b">
        <v>0</v>
      </c>
      <c r="E245" s="6" t="s">
        <v>35</v>
      </c>
      <c r="F245" s="6" t="s">
        <v>69</v>
      </c>
      <c r="G245">
        <v>0</v>
      </c>
      <c r="H245">
        <v>0</v>
      </c>
      <c r="I245">
        <v>3</v>
      </c>
      <c r="J245" s="6">
        <f>(Items[[#This Row],[FinalPrice]]*Items[[#This Row],[Quantity]])</f>
        <v>0</v>
      </c>
      <c r="K245" s="6">
        <f>(Items[[#This Row],[OriginalTagPrice]]*Items[[#This Row],[Quantity]])</f>
        <v>0</v>
      </c>
      <c r="L245" s="6">
        <f>(Items[[#This Row],[FinalPrice]]-Items[[#This Row],[OriginalTagPrice]])*Items[[#This Row],[Quantity]]</f>
        <v>0</v>
      </c>
      <c r="M245" s="6" t="str">
        <f>VLOOKUP(Items[[#This Row],[OrderID]],Orders[],5)</f>
        <v>2015-06-14</v>
      </c>
    </row>
    <row r="246" spans="1:13" x14ac:dyDescent="0.25">
      <c r="A246">
        <v>139513993</v>
      </c>
      <c r="B246">
        <v>208886905</v>
      </c>
      <c r="C246">
        <v>2</v>
      </c>
      <c r="D246" t="b">
        <v>0</v>
      </c>
      <c r="E246" s="6" t="s">
        <v>35</v>
      </c>
      <c r="F246" s="6" t="s">
        <v>87</v>
      </c>
      <c r="G246">
        <v>5</v>
      </c>
      <c r="H246">
        <v>5</v>
      </c>
      <c r="I246">
        <v>6</v>
      </c>
      <c r="J246" s="6">
        <f>(Items[[#This Row],[FinalPrice]]*Items[[#This Row],[Quantity]])</f>
        <v>30</v>
      </c>
      <c r="K246" s="6">
        <f>(Items[[#This Row],[OriginalTagPrice]]*Items[[#This Row],[Quantity]])</f>
        <v>30</v>
      </c>
      <c r="L246" s="6">
        <f>(Items[[#This Row],[FinalPrice]]-Items[[#This Row],[OriginalTagPrice]])*Items[[#This Row],[Quantity]]</f>
        <v>0</v>
      </c>
      <c r="M246" s="6" t="str">
        <f>VLOOKUP(Items[[#This Row],[OrderID]],Orders[],5)</f>
        <v>2015-06-14</v>
      </c>
    </row>
    <row r="247" spans="1:13" x14ac:dyDescent="0.25">
      <c r="A247">
        <v>139513993</v>
      </c>
      <c r="B247">
        <v>208897282</v>
      </c>
      <c r="C247">
        <v>8</v>
      </c>
      <c r="D247" t="b">
        <v>0</v>
      </c>
      <c r="E247" s="6" t="s">
        <v>66</v>
      </c>
      <c r="F247" s="6" t="s">
        <v>35</v>
      </c>
      <c r="G247">
        <v>10</v>
      </c>
      <c r="H247">
        <v>10</v>
      </c>
      <c r="I247">
        <v>1</v>
      </c>
      <c r="J247" s="6">
        <f>(Items[[#This Row],[FinalPrice]]*Items[[#This Row],[Quantity]])</f>
        <v>10</v>
      </c>
      <c r="K247" s="6">
        <f>(Items[[#This Row],[OriginalTagPrice]]*Items[[#This Row],[Quantity]])</f>
        <v>10</v>
      </c>
      <c r="L247" s="6">
        <f>(Items[[#This Row],[FinalPrice]]-Items[[#This Row],[OriginalTagPrice]])*Items[[#This Row],[Quantity]]</f>
        <v>0</v>
      </c>
      <c r="M247" s="6" t="str">
        <f>VLOOKUP(Items[[#This Row],[OrderID]],Orders[],5)</f>
        <v>2015-06-14</v>
      </c>
    </row>
    <row r="248" spans="1:13" x14ac:dyDescent="0.25">
      <c r="A248">
        <v>139513993</v>
      </c>
      <c r="B248">
        <v>208897387</v>
      </c>
      <c r="C248">
        <v>8</v>
      </c>
      <c r="D248" t="b">
        <v>0</v>
      </c>
      <c r="E248" s="6" t="s">
        <v>89</v>
      </c>
      <c r="F248" s="6" t="s">
        <v>35</v>
      </c>
      <c r="G248">
        <v>18</v>
      </c>
      <c r="H248">
        <v>18</v>
      </c>
      <c r="I248">
        <v>1</v>
      </c>
      <c r="J248" s="6">
        <f>(Items[[#This Row],[FinalPrice]]*Items[[#This Row],[Quantity]])</f>
        <v>18</v>
      </c>
      <c r="K248" s="6">
        <f>(Items[[#This Row],[OriginalTagPrice]]*Items[[#This Row],[Quantity]])</f>
        <v>18</v>
      </c>
      <c r="L248" s="6">
        <f>(Items[[#This Row],[FinalPrice]]-Items[[#This Row],[OriginalTagPrice]])*Items[[#This Row],[Quantity]]</f>
        <v>0</v>
      </c>
      <c r="M248" s="6" t="str">
        <f>VLOOKUP(Items[[#This Row],[OrderID]],Orders[],5)</f>
        <v>2015-06-14</v>
      </c>
    </row>
    <row r="249" spans="1:13" x14ac:dyDescent="0.25">
      <c r="A249">
        <v>139513993</v>
      </c>
      <c r="B249">
        <v>208897518</v>
      </c>
      <c r="C249">
        <v>8</v>
      </c>
      <c r="D249" t="b">
        <v>0</v>
      </c>
      <c r="E249" s="6" t="s">
        <v>72</v>
      </c>
      <c r="F249" s="6" t="s">
        <v>35</v>
      </c>
      <c r="G249">
        <v>16</v>
      </c>
      <c r="H249">
        <v>16</v>
      </c>
      <c r="I249">
        <v>1</v>
      </c>
      <c r="J249" s="6">
        <f>(Items[[#This Row],[FinalPrice]]*Items[[#This Row],[Quantity]])</f>
        <v>16</v>
      </c>
      <c r="K249" s="6">
        <f>(Items[[#This Row],[OriginalTagPrice]]*Items[[#This Row],[Quantity]])</f>
        <v>16</v>
      </c>
      <c r="L249" s="6">
        <f>(Items[[#This Row],[FinalPrice]]-Items[[#This Row],[OriginalTagPrice]])*Items[[#This Row],[Quantity]]</f>
        <v>0</v>
      </c>
      <c r="M249" s="6" t="str">
        <f>VLOOKUP(Items[[#This Row],[OrderID]],Orders[],5)</f>
        <v>2015-06-14</v>
      </c>
    </row>
    <row r="250" spans="1:13" x14ac:dyDescent="0.25">
      <c r="A250">
        <v>139513993</v>
      </c>
      <c r="B250">
        <v>208897571</v>
      </c>
      <c r="C250">
        <v>8</v>
      </c>
      <c r="D250" t="b">
        <v>0</v>
      </c>
      <c r="E250" s="6" t="s">
        <v>70</v>
      </c>
      <c r="F250" s="6" t="s">
        <v>35</v>
      </c>
      <c r="G250">
        <v>10</v>
      </c>
      <c r="H250">
        <v>10</v>
      </c>
      <c r="I250">
        <v>1</v>
      </c>
      <c r="J250" s="6">
        <f>(Items[[#This Row],[FinalPrice]]*Items[[#This Row],[Quantity]])</f>
        <v>10</v>
      </c>
      <c r="K250" s="6">
        <f>(Items[[#This Row],[OriginalTagPrice]]*Items[[#This Row],[Quantity]])</f>
        <v>10</v>
      </c>
      <c r="L250" s="6">
        <f>(Items[[#This Row],[FinalPrice]]-Items[[#This Row],[OriginalTagPrice]])*Items[[#This Row],[Quantity]]</f>
        <v>0</v>
      </c>
      <c r="M250" s="6" t="str">
        <f>VLOOKUP(Items[[#This Row],[OrderID]],Orders[],5)</f>
        <v>2015-06-14</v>
      </c>
    </row>
    <row r="251" spans="1:13" x14ac:dyDescent="0.25">
      <c r="A251">
        <v>139513993</v>
      </c>
      <c r="B251">
        <v>208897620</v>
      </c>
      <c r="C251">
        <v>8</v>
      </c>
      <c r="D251" t="b">
        <v>0</v>
      </c>
      <c r="E251" s="6" t="s">
        <v>58</v>
      </c>
      <c r="F251" s="6" t="s">
        <v>35</v>
      </c>
      <c r="G251">
        <v>10</v>
      </c>
      <c r="H251">
        <v>10</v>
      </c>
      <c r="I251">
        <v>1</v>
      </c>
      <c r="J251" s="6">
        <f>(Items[[#This Row],[FinalPrice]]*Items[[#This Row],[Quantity]])</f>
        <v>10</v>
      </c>
      <c r="K251" s="6">
        <f>(Items[[#This Row],[OriginalTagPrice]]*Items[[#This Row],[Quantity]])</f>
        <v>10</v>
      </c>
      <c r="L251" s="6">
        <f>(Items[[#This Row],[FinalPrice]]-Items[[#This Row],[OriginalTagPrice]])*Items[[#This Row],[Quantity]]</f>
        <v>0</v>
      </c>
      <c r="M251" s="6" t="str">
        <f>VLOOKUP(Items[[#This Row],[OrderID]],Orders[],5)</f>
        <v>2015-06-14</v>
      </c>
    </row>
    <row r="252" spans="1:13" x14ac:dyDescent="0.25">
      <c r="A252">
        <v>139513993</v>
      </c>
      <c r="B252">
        <v>208897663</v>
      </c>
      <c r="C252">
        <v>8</v>
      </c>
      <c r="D252" t="b">
        <v>0</v>
      </c>
      <c r="E252" s="6" t="s">
        <v>71</v>
      </c>
      <c r="F252" s="6" t="s">
        <v>35</v>
      </c>
      <c r="G252">
        <v>10</v>
      </c>
      <c r="H252">
        <v>10</v>
      </c>
      <c r="I252">
        <v>1</v>
      </c>
      <c r="J252" s="6">
        <f>(Items[[#This Row],[FinalPrice]]*Items[[#This Row],[Quantity]])</f>
        <v>10</v>
      </c>
      <c r="K252" s="6">
        <f>(Items[[#This Row],[OriginalTagPrice]]*Items[[#This Row],[Quantity]])</f>
        <v>10</v>
      </c>
      <c r="L252" s="6">
        <f>(Items[[#This Row],[FinalPrice]]-Items[[#This Row],[OriginalTagPrice]])*Items[[#This Row],[Quantity]]</f>
        <v>0</v>
      </c>
      <c r="M252" s="6" t="str">
        <f>VLOOKUP(Items[[#This Row],[OrderID]],Orders[],5)</f>
        <v>2015-06-14</v>
      </c>
    </row>
    <row r="253" spans="1:13" x14ac:dyDescent="0.25">
      <c r="A253">
        <v>139522022</v>
      </c>
      <c r="B253">
        <v>195384772</v>
      </c>
      <c r="C253">
        <v>1</v>
      </c>
      <c r="D253" t="b">
        <v>1</v>
      </c>
      <c r="E253" s="6" t="s">
        <v>92</v>
      </c>
      <c r="F253" s="6" t="s">
        <v>35</v>
      </c>
      <c r="G253">
        <v>18</v>
      </c>
      <c r="H253">
        <v>70</v>
      </c>
      <c r="I253">
        <v>1</v>
      </c>
      <c r="J253" s="6">
        <f>(Items[[#This Row],[FinalPrice]]*Items[[#This Row],[Quantity]])</f>
        <v>18</v>
      </c>
      <c r="K253" s="6">
        <f>(Items[[#This Row],[OriginalTagPrice]]*Items[[#This Row],[Quantity]])</f>
        <v>70</v>
      </c>
      <c r="L253" s="6">
        <f>(Items[[#This Row],[FinalPrice]]-Items[[#This Row],[OriginalTagPrice]])*Items[[#This Row],[Quantity]]</f>
        <v>-52</v>
      </c>
      <c r="M253" s="6" t="str">
        <f>VLOOKUP(Items[[#This Row],[OrderID]],Orders[],5)</f>
        <v>2015-04-30</v>
      </c>
    </row>
    <row r="254" spans="1:13" x14ac:dyDescent="0.25">
      <c r="A254">
        <v>139522022</v>
      </c>
      <c r="B254">
        <v>197391994</v>
      </c>
      <c r="C254">
        <v>2</v>
      </c>
      <c r="D254" t="b">
        <v>0</v>
      </c>
      <c r="E254" s="6" t="s">
        <v>92</v>
      </c>
      <c r="F254" s="6" t="s">
        <v>99</v>
      </c>
      <c r="G254">
        <v>0</v>
      </c>
      <c r="H254">
        <v>0</v>
      </c>
      <c r="I254">
        <v>1</v>
      </c>
      <c r="J254" s="6">
        <f>(Items[[#This Row],[FinalPrice]]*Items[[#This Row],[Quantity]])</f>
        <v>0</v>
      </c>
      <c r="K254" s="6">
        <f>(Items[[#This Row],[OriginalTagPrice]]*Items[[#This Row],[Quantity]])</f>
        <v>0</v>
      </c>
      <c r="L254" s="6">
        <f>(Items[[#This Row],[FinalPrice]]-Items[[#This Row],[OriginalTagPrice]])*Items[[#This Row],[Quantity]]</f>
        <v>0</v>
      </c>
      <c r="M254" s="6" t="str">
        <f>VLOOKUP(Items[[#This Row],[OrderID]],Orders[],5)</f>
        <v>2015-04-30</v>
      </c>
    </row>
    <row r="255" spans="1:13" x14ac:dyDescent="0.25">
      <c r="A255">
        <v>139522022</v>
      </c>
      <c r="B255">
        <v>197392034</v>
      </c>
      <c r="C255">
        <v>2</v>
      </c>
      <c r="D255" t="b">
        <v>0</v>
      </c>
      <c r="E255" s="6" t="s">
        <v>92</v>
      </c>
      <c r="F255" s="6" t="s">
        <v>91</v>
      </c>
      <c r="G255">
        <v>0</v>
      </c>
      <c r="H255">
        <v>8</v>
      </c>
      <c r="I255">
        <v>1</v>
      </c>
      <c r="J255" s="6">
        <f>(Items[[#This Row],[FinalPrice]]*Items[[#This Row],[Quantity]])</f>
        <v>0</v>
      </c>
      <c r="K255" s="6">
        <f>(Items[[#This Row],[OriginalTagPrice]]*Items[[#This Row],[Quantity]])</f>
        <v>8</v>
      </c>
      <c r="L255" s="6">
        <f>(Items[[#This Row],[FinalPrice]]-Items[[#This Row],[OriginalTagPrice]])*Items[[#This Row],[Quantity]]</f>
        <v>-8</v>
      </c>
      <c r="M255" s="6" t="str">
        <f>VLOOKUP(Items[[#This Row],[OrderID]],Orders[],5)</f>
        <v>2015-04-30</v>
      </c>
    </row>
    <row r="256" spans="1:13" x14ac:dyDescent="0.25">
      <c r="A256">
        <v>139522022</v>
      </c>
      <c r="B256">
        <v>197401534</v>
      </c>
      <c r="C256">
        <v>8</v>
      </c>
      <c r="D256" t="b">
        <v>0</v>
      </c>
      <c r="E256" s="6" t="s">
        <v>92</v>
      </c>
      <c r="F256" s="6" t="s">
        <v>35</v>
      </c>
      <c r="G256">
        <v>12</v>
      </c>
      <c r="H256">
        <v>12</v>
      </c>
      <c r="I256">
        <v>1</v>
      </c>
      <c r="J256" s="6">
        <f>(Items[[#This Row],[FinalPrice]]*Items[[#This Row],[Quantity]])</f>
        <v>12</v>
      </c>
      <c r="K256" s="6">
        <f>(Items[[#This Row],[OriginalTagPrice]]*Items[[#This Row],[Quantity]])</f>
        <v>12</v>
      </c>
      <c r="L256" s="6">
        <f>(Items[[#This Row],[FinalPrice]]-Items[[#This Row],[OriginalTagPrice]])*Items[[#This Row],[Quantity]]</f>
        <v>0</v>
      </c>
      <c r="M256" s="6" t="str">
        <f>VLOOKUP(Items[[#This Row],[OrderID]],Orders[],5)</f>
        <v>2015-04-30</v>
      </c>
    </row>
    <row r="257" spans="1:13" x14ac:dyDescent="0.25">
      <c r="A257">
        <v>139522288</v>
      </c>
      <c r="B257">
        <v>195382846</v>
      </c>
      <c r="C257">
        <v>1</v>
      </c>
      <c r="D257" t="b">
        <v>1</v>
      </c>
      <c r="E257" s="6" t="s">
        <v>56</v>
      </c>
      <c r="F257" s="6" t="s">
        <v>35</v>
      </c>
      <c r="G257">
        <v>18</v>
      </c>
      <c r="H257">
        <v>40</v>
      </c>
      <c r="I257">
        <v>1</v>
      </c>
      <c r="J257" s="6">
        <f>(Items[[#This Row],[FinalPrice]]*Items[[#This Row],[Quantity]])</f>
        <v>18</v>
      </c>
      <c r="K257" s="6">
        <f>(Items[[#This Row],[OriginalTagPrice]]*Items[[#This Row],[Quantity]])</f>
        <v>40</v>
      </c>
      <c r="L257" s="6">
        <f>(Items[[#This Row],[FinalPrice]]-Items[[#This Row],[OriginalTagPrice]])*Items[[#This Row],[Quantity]]</f>
        <v>-22</v>
      </c>
      <c r="M257" s="6" t="str">
        <f>VLOOKUP(Items[[#This Row],[OrderID]],Orders[],5)</f>
        <v>2015-04-30</v>
      </c>
    </row>
    <row r="258" spans="1:13" x14ac:dyDescent="0.25">
      <c r="A258">
        <v>139522288</v>
      </c>
      <c r="B258">
        <v>197398245</v>
      </c>
      <c r="C258">
        <v>2</v>
      </c>
      <c r="D258" t="b">
        <v>0</v>
      </c>
      <c r="E258" s="6" t="s">
        <v>56</v>
      </c>
      <c r="F258" s="6" t="s">
        <v>62</v>
      </c>
      <c r="G258">
        <v>1</v>
      </c>
      <c r="H258">
        <v>8</v>
      </c>
      <c r="I258">
        <v>3</v>
      </c>
      <c r="J258" s="6">
        <f>(Items[[#This Row],[FinalPrice]]*Items[[#This Row],[Quantity]])</f>
        <v>3</v>
      </c>
      <c r="K258" s="6">
        <f>(Items[[#This Row],[OriginalTagPrice]]*Items[[#This Row],[Quantity]])</f>
        <v>24</v>
      </c>
      <c r="L258" s="6">
        <f>(Items[[#This Row],[FinalPrice]]-Items[[#This Row],[OriginalTagPrice]])*Items[[#This Row],[Quantity]]</f>
        <v>-21</v>
      </c>
      <c r="M258" s="6" t="str">
        <f>VLOOKUP(Items[[#This Row],[OrderID]],Orders[],5)</f>
        <v>2015-04-30</v>
      </c>
    </row>
    <row r="259" spans="1:13" x14ac:dyDescent="0.25">
      <c r="A259">
        <v>139522288</v>
      </c>
      <c r="B259">
        <v>197398458</v>
      </c>
      <c r="C259">
        <v>10</v>
      </c>
      <c r="D259" t="b">
        <v>0</v>
      </c>
      <c r="E259" s="6" t="s">
        <v>35</v>
      </c>
      <c r="F259" s="6" t="s">
        <v>35</v>
      </c>
      <c r="G259">
        <v>0</v>
      </c>
      <c r="H259">
        <v>0</v>
      </c>
      <c r="I259">
        <v>1</v>
      </c>
      <c r="J259" s="6">
        <f>(Items[[#This Row],[FinalPrice]]*Items[[#This Row],[Quantity]])</f>
        <v>0</v>
      </c>
      <c r="K259" s="6">
        <f>(Items[[#This Row],[OriginalTagPrice]]*Items[[#This Row],[Quantity]])</f>
        <v>0</v>
      </c>
      <c r="L259" s="6">
        <f>(Items[[#This Row],[FinalPrice]]-Items[[#This Row],[OriginalTagPrice]])*Items[[#This Row],[Quantity]]</f>
        <v>0</v>
      </c>
      <c r="M259" s="6" t="str">
        <f>VLOOKUP(Items[[#This Row],[OrderID]],Orders[],5)</f>
        <v>2015-04-30</v>
      </c>
    </row>
    <row r="260" spans="1:13" x14ac:dyDescent="0.25">
      <c r="A260">
        <v>139522288</v>
      </c>
      <c r="B260">
        <v>197398462</v>
      </c>
      <c r="C260">
        <v>11</v>
      </c>
      <c r="D260" t="b">
        <v>0</v>
      </c>
      <c r="E260" s="6" t="s">
        <v>83</v>
      </c>
      <c r="F260" s="6" t="s">
        <v>35</v>
      </c>
      <c r="G260">
        <v>0</v>
      </c>
      <c r="H260">
        <v>50</v>
      </c>
      <c r="I260">
        <v>1</v>
      </c>
      <c r="J260" s="6">
        <f>(Items[[#This Row],[FinalPrice]]*Items[[#This Row],[Quantity]])</f>
        <v>0</v>
      </c>
      <c r="K260" s="6">
        <f>(Items[[#This Row],[OriginalTagPrice]]*Items[[#This Row],[Quantity]])</f>
        <v>50</v>
      </c>
      <c r="L260" s="6">
        <f>(Items[[#This Row],[FinalPrice]]-Items[[#This Row],[OriginalTagPrice]])*Items[[#This Row],[Quantity]]</f>
        <v>-50</v>
      </c>
      <c r="M260" s="6" t="str">
        <f>VLOOKUP(Items[[#This Row],[OrderID]],Orders[],5)</f>
        <v>2015-04-30</v>
      </c>
    </row>
    <row r="261" spans="1:13" x14ac:dyDescent="0.25">
      <c r="A261">
        <v>139522288</v>
      </c>
      <c r="B261">
        <v>197399235</v>
      </c>
      <c r="C261">
        <v>8</v>
      </c>
      <c r="D261" t="b">
        <v>0</v>
      </c>
      <c r="E261" s="6" t="s">
        <v>70</v>
      </c>
      <c r="F261" s="6" t="s">
        <v>35</v>
      </c>
      <c r="G261">
        <v>3</v>
      </c>
      <c r="H261">
        <v>3</v>
      </c>
      <c r="I261">
        <v>1</v>
      </c>
      <c r="J261" s="6">
        <f>(Items[[#This Row],[FinalPrice]]*Items[[#This Row],[Quantity]])</f>
        <v>3</v>
      </c>
      <c r="K261" s="6">
        <f>(Items[[#This Row],[OriginalTagPrice]]*Items[[#This Row],[Quantity]])</f>
        <v>3</v>
      </c>
      <c r="L261" s="6">
        <f>(Items[[#This Row],[FinalPrice]]-Items[[#This Row],[OriginalTagPrice]])*Items[[#This Row],[Quantity]]</f>
        <v>0</v>
      </c>
      <c r="M261" s="6" t="str">
        <f>VLOOKUP(Items[[#This Row],[OrderID]],Orders[],5)</f>
        <v>2015-04-30</v>
      </c>
    </row>
    <row r="262" spans="1:13" x14ac:dyDescent="0.25">
      <c r="A262">
        <v>139522288</v>
      </c>
      <c r="B262">
        <v>197399307</v>
      </c>
      <c r="C262">
        <v>8</v>
      </c>
      <c r="D262" t="b">
        <v>0</v>
      </c>
      <c r="E262" s="6" t="s">
        <v>56</v>
      </c>
      <c r="F262" s="6" t="s">
        <v>35</v>
      </c>
      <c r="G262">
        <v>7</v>
      </c>
      <c r="H262">
        <v>7</v>
      </c>
      <c r="I262">
        <v>1</v>
      </c>
      <c r="J262" s="6">
        <f>(Items[[#This Row],[FinalPrice]]*Items[[#This Row],[Quantity]])</f>
        <v>7</v>
      </c>
      <c r="K262" s="6">
        <f>(Items[[#This Row],[OriginalTagPrice]]*Items[[#This Row],[Quantity]])</f>
        <v>7</v>
      </c>
      <c r="L262" s="6">
        <f>(Items[[#This Row],[FinalPrice]]-Items[[#This Row],[OriginalTagPrice]])*Items[[#This Row],[Quantity]]</f>
        <v>0</v>
      </c>
      <c r="M262" s="6" t="str">
        <f>VLOOKUP(Items[[#This Row],[OrderID]],Orders[],5)</f>
        <v>2015-04-30</v>
      </c>
    </row>
    <row r="263" spans="1:13" x14ac:dyDescent="0.25">
      <c r="A263">
        <v>139523161</v>
      </c>
      <c r="B263">
        <v>196357638</v>
      </c>
      <c r="C263">
        <v>1</v>
      </c>
      <c r="D263" t="b">
        <v>1</v>
      </c>
      <c r="E263" s="6" t="s">
        <v>55</v>
      </c>
      <c r="F263" s="6" t="s">
        <v>35</v>
      </c>
      <c r="G263">
        <v>0</v>
      </c>
      <c r="H263">
        <v>70</v>
      </c>
      <c r="I263">
        <v>1</v>
      </c>
      <c r="J263" s="6">
        <f>(Items[[#This Row],[FinalPrice]]*Items[[#This Row],[Quantity]])</f>
        <v>0</v>
      </c>
      <c r="K263" s="6">
        <f>(Items[[#This Row],[OriginalTagPrice]]*Items[[#This Row],[Quantity]])</f>
        <v>70</v>
      </c>
      <c r="L263" s="6">
        <f>(Items[[#This Row],[FinalPrice]]-Items[[#This Row],[OriginalTagPrice]])*Items[[#This Row],[Quantity]]</f>
        <v>-70</v>
      </c>
      <c r="M263" s="6" t="str">
        <f>VLOOKUP(Items[[#This Row],[OrderID]],Orders[],5)</f>
        <v>2015-05-02</v>
      </c>
    </row>
    <row r="264" spans="1:13" x14ac:dyDescent="0.25">
      <c r="A264">
        <v>139523161</v>
      </c>
      <c r="B264">
        <v>197848792</v>
      </c>
      <c r="C264">
        <v>12</v>
      </c>
      <c r="D264" t="b">
        <v>0</v>
      </c>
      <c r="E264" s="6" t="s">
        <v>35</v>
      </c>
      <c r="F264" s="6" t="s">
        <v>35</v>
      </c>
      <c r="G264">
        <v>0</v>
      </c>
      <c r="H264">
        <v>10</v>
      </c>
      <c r="I264">
        <v>1</v>
      </c>
      <c r="J264" s="6">
        <f>(Items[[#This Row],[FinalPrice]]*Items[[#This Row],[Quantity]])</f>
        <v>0</v>
      </c>
      <c r="K264" s="6">
        <f>(Items[[#This Row],[OriginalTagPrice]]*Items[[#This Row],[Quantity]])</f>
        <v>10</v>
      </c>
      <c r="L264" s="6">
        <f>(Items[[#This Row],[FinalPrice]]-Items[[#This Row],[OriginalTagPrice]])*Items[[#This Row],[Quantity]]</f>
        <v>-10</v>
      </c>
      <c r="M264" s="6" t="str">
        <f>VLOOKUP(Items[[#This Row],[OrderID]],Orders[],5)</f>
        <v>2015-05-02</v>
      </c>
    </row>
    <row r="265" spans="1:13" x14ac:dyDescent="0.25">
      <c r="A265">
        <v>139523161</v>
      </c>
      <c r="B265">
        <v>197849238</v>
      </c>
      <c r="C265">
        <v>8</v>
      </c>
      <c r="D265" t="b">
        <v>0</v>
      </c>
      <c r="E265" s="6" t="s">
        <v>55</v>
      </c>
      <c r="F265" s="6" t="s">
        <v>35</v>
      </c>
      <c r="G265">
        <v>10.5</v>
      </c>
      <c r="H265">
        <v>10.5</v>
      </c>
      <c r="I265">
        <v>1</v>
      </c>
      <c r="J265" s="6">
        <f>(Items[[#This Row],[FinalPrice]]*Items[[#This Row],[Quantity]])</f>
        <v>10.5</v>
      </c>
      <c r="K265" s="6">
        <f>(Items[[#This Row],[OriginalTagPrice]]*Items[[#This Row],[Quantity]])</f>
        <v>10.5</v>
      </c>
      <c r="L265" s="6">
        <f>(Items[[#This Row],[FinalPrice]]-Items[[#This Row],[OriginalTagPrice]])*Items[[#This Row],[Quantity]]</f>
        <v>0</v>
      </c>
      <c r="M265" s="6" t="str">
        <f>VLOOKUP(Items[[#This Row],[OrderID]],Orders[],5)</f>
        <v>2015-05-02</v>
      </c>
    </row>
    <row r="266" spans="1:13" x14ac:dyDescent="0.25">
      <c r="A266">
        <v>139530251</v>
      </c>
      <c r="B266">
        <v>196367774</v>
      </c>
      <c r="C266">
        <v>1</v>
      </c>
      <c r="D266" t="b">
        <v>1</v>
      </c>
      <c r="E266" s="6" t="s">
        <v>71</v>
      </c>
      <c r="F266" s="6" t="s">
        <v>35</v>
      </c>
      <c r="G266">
        <v>0</v>
      </c>
      <c r="H266">
        <v>70</v>
      </c>
      <c r="I266">
        <v>1</v>
      </c>
      <c r="J266" s="6">
        <f>(Items[[#This Row],[FinalPrice]]*Items[[#This Row],[Quantity]])</f>
        <v>0</v>
      </c>
      <c r="K266" s="6">
        <f>(Items[[#This Row],[OriginalTagPrice]]*Items[[#This Row],[Quantity]])</f>
        <v>70</v>
      </c>
      <c r="L266" s="6">
        <f>(Items[[#This Row],[FinalPrice]]-Items[[#This Row],[OriginalTagPrice]])*Items[[#This Row],[Quantity]]</f>
        <v>-70</v>
      </c>
      <c r="M266" s="6" t="str">
        <f>VLOOKUP(Items[[#This Row],[OrderID]],Orders[],5)</f>
        <v>2015-05-08</v>
      </c>
    </row>
    <row r="267" spans="1:13" x14ac:dyDescent="0.25">
      <c r="A267">
        <v>139530251</v>
      </c>
      <c r="B267">
        <v>196367777</v>
      </c>
      <c r="C267">
        <v>1</v>
      </c>
      <c r="D267" t="b">
        <v>1</v>
      </c>
      <c r="E267" s="6" t="s">
        <v>56</v>
      </c>
      <c r="F267" s="6" t="s">
        <v>35</v>
      </c>
      <c r="G267">
        <v>0</v>
      </c>
      <c r="H267">
        <v>80</v>
      </c>
      <c r="I267">
        <v>1</v>
      </c>
      <c r="J267" s="6">
        <f>(Items[[#This Row],[FinalPrice]]*Items[[#This Row],[Quantity]])</f>
        <v>0</v>
      </c>
      <c r="K267" s="6">
        <f>(Items[[#This Row],[OriginalTagPrice]]*Items[[#This Row],[Quantity]])</f>
        <v>80</v>
      </c>
      <c r="L267" s="6">
        <f>(Items[[#This Row],[FinalPrice]]-Items[[#This Row],[OriginalTagPrice]])*Items[[#This Row],[Quantity]]</f>
        <v>-80</v>
      </c>
      <c r="M267" s="6" t="str">
        <f>VLOOKUP(Items[[#This Row],[OrderID]],Orders[],5)</f>
        <v>2015-05-08</v>
      </c>
    </row>
    <row r="268" spans="1:13" x14ac:dyDescent="0.25">
      <c r="A268">
        <v>139530251</v>
      </c>
      <c r="B268">
        <v>199670696</v>
      </c>
      <c r="C268">
        <v>8</v>
      </c>
      <c r="D268" t="b">
        <v>0</v>
      </c>
      <c r="E268" s="6" t="s">
        <v>71</v>
      </c>
      <c r="F268" s="6" t="s">
        <v>35</v>
      </c>
      <c r="G268">
        <v>10</v>
      </c>
      <c r="H268">
        <v>10</v>
      </c>
      <c r="I268">
        <v>1</v>
      </c>
      <c r="J268" s="6">
        <f>(Items[[#This Row],[FinalPrice]]*Items[[#This Row],[Quantity]])</f>
        <v>10</v>
      </c>
      <c r="K268" s="6">
        <f>(Items[[#This Row],[OriginalTagPrice]]*Items[[#This Row],[Quantity]])</f>
        <v>10</v>
      </c>
      <c r="L268" s="6">
        <f>(Items[[#This Row],[FinalPrice]]-Items[[#This Row],[OriginalTagPrice]])*Items[[#This Row],[Quantity]]</f>
        <v>0</v>
      </c>
      <c r="M268" s="6" t="str">
        <f>VLOOKUP(Items[[#This Row],[OrderID]],Orders[],5)</f>
        <v>2015-05-08</v>
      </c>
    </row>
    <row r="269" spans="1:13" x14ac:dyDescent="0.25">
      <c r="A269">
        <v>139530251</v>
      </c>
      <c r="B269">
        <v>199670752</v>
      </c>
      <c r="C269">
        <v>8</v>
      </c>
      <c r="D269" t="b">
        <v>0</v>
      </c>
      <c r="E269" s="6" t="s">
        <v>56</v>
      </c>
      <c r="F269" s="6" t="s">
        <v>35</v>
      </c>
      <c r="G269">
        <v>12</v>
      </c>
      <c r="H269">
        <v>12</v>
      </c>
      <c r="I269">
        <v>1</v>
      </c>
      <c r="J269" s="6">
        <f>(Items[[#This Row],[FinalPrice]]*Items[[#This Row],[Quantity]])</f>
        <v>12</v>
      </c>
      <c r="K269" s="6">
        <f>(Items[[#This Row],[OriginalTagPrice]]*Items[[#This Row],[Quantity]])</f>
        <v>12</v>
      </c>
      <c r="L269" s="6">
        <f>(Items[[#This Row],[FinalPrice]]-Items[[#This Row],[OriginalTagPrice]])*Items[[#This Row],[Quantity]]</f>
        <v>0</v>
      </c>
      <c r="M269" s="6" t="str">
        <f>VLOOKUP(Items[[#This Row],[OrderID]],Orders[],5)</f>
        <v>2015-05-08</v>
      </c>
    </row>
    <row r="270" spans="1:13" x14ac:dyDescent="0.25">
      <c r="A270">
        <v>139530251</v>
      </c>
      <c r="B270">
        <v>199670980</v>
      </c>
      <c r="C270">
        <v>12</v>
      </c>
      <c r="D270" t="b">
        <v>0</v>
      </c>
      <c r="E270" s="6" t="s">
        <v>35</v>
      </c>
      <c r="F270" s="6" t="s">
        <v>35</v>
      </c>
      <c r="G270">
        <v>0</v>
      </c>
      <c r="H270">
        <v>20</v>
      </c>
      <c r="I270">
        <v>1</v>
      </c>
      <c r="J270" s="6">
        <f>(Items[[#This Row],[FinalPrice]]*Items[[#This Row],[Quantity]])</f>
        <v>0</v>
      </c>
      <c r="K270" s="6">
        <f>(Items[[#This Row],[OriginalTagPrice]]*Items[[#This Row],[Quantity]])</f>
        <v>20</v>
      </c>
      <c r="L270" s="6">
        <f>(Items[[#This Row],[FinalPrice]]-Items[[#This Row],[OriginalTagPrice]])*Items[[#This Row],[Quantity]]</f>
        <v>-20</v>
      </c>
      <c r="M270" s="6" t="str">
        <f>VLOOKUP(Items[[#This Row],[OrderID]],Orders[],5)</f>
        <v>2015-05-08</v>
      </c>
    </row>
    <row r="271" spans="1:13" x14ac:dyDescent="0.25">
      <c r="A271">
        <v>139540639</v>
      </c>
      <c r="B271">
        <v>196381857</v>
      </c>
      <c r="C271">
        <v>1</v>
      </c>
      <c r="D271" t="b">
        <v>1</v>
      </c>
      <c r="E271" s="6" t="s">
        <v>72</v>
      </c>
      <c r="F271" s="6" t="s">
        <v>35</v>
      </c>
      <c r="G271">
        <v>45</v>
      </c>
      <c r="H271">
        <v>80</v>
      </c>
      <c r="I271">
        <v>1</v>
      </c>
      <c r="J271" s="6">
        <f>(Items[[#This Row],[FinalPrice]]*Items[[#This Row],[Quantity]])</f>
        <v>45</v>
      </c>
      <c r="K271" s="6">
        <f>(Items[[#This Row],[OriginalTagPrice]]*Items[[#This Row],[Quantity]])</f>
        <v>80</v>
      </c>
      <c r="L271" s="6">
        <f>(Items[[#This Row],[FinalPrice]]-Items[[#This Row],[OriginalTagPrice]])*Items[[#This Row],[Quantity]]</f>
        <v>-35</v>
      </c>
      <c r="M271" s="6" t="str">
        <f>VLOOKUP(Items[[#This Row],[OrderID]],Orders[],5)</f>
        <v>2015-05-10</v>
      </c>
    </row>
    <row r="272" spans="1:13" x14ac:dyDescent="0.25">
      <c r="A272">
        <v>139545523</v>
      </c>
      <c r="B272">
        <v>200100181</v>
      </c>
      <c r="C272">
        <v>7</v>
      </c>
      <c r="D272" t="b">
        <v>0</v>
      </c>
      <c r="E272" s="6" t="s">
        <v>35</v>
      </c>
      <c r="F272" s="6" t="s">
        <v>35</v>
      </c>
      <c r="G272">
        <v>0</v>
      </c>
      <c r="H272">
        <v>0</v>
      </c>
      <c r="I272">
        <v>1</v>
      </c>
      <c r="J272" s="6">
        <f>(Items[[#This Row],[FinalPrice]]*Items[[#This Row],[Quantity]])</f>
        <v>0</v>
      </c>
      <c r="K272" s="6">
        <f>(Items[[#This Row],[OriginalTagPrice]]*Items[[#This Row],[Quantity]])</f>
        <v>0</v>
      </c>
      <c r="L272" s="6">
        <f>(Items[[#This Row],[FinalPrice]]-Items[[#This Row],[OriginalTagPrice]])*Items[[#This Row],[Quantity]]</f>
        <v>0</v>
      </c>
      <c r="M272" s="6" t="str">
        <f>VLOOKUP(Items[[#This Row],[OrderID]],Orders[],5)</f>
        <v>2015-05-11</v>
      </c>
    </row>
    <row r="273" spans="1:13" x14ac:dyDescent="0.25">
      <c r="A273">
        <v>139563761</v>
      </c>
      <c r="B273">
        <v>196414225</v>
      </c>
      <c r="C273">
        <v>2</v>
      </c>
      <c r="D273" t="b">
        <v>0</v>
      </c>
      <c r="E273" s="6" t="s">
        <v>86</v>
      </c>
      <c r="F273" s="6" t="s">
        <v>115</v>
      </c>
      <c r="G273">
        <v>25</v>
      </c>
      <c r="H273">
        <v>25</v>
      </c>
      <c r="I273">
        <v>1</v>
      </c>
      <c r="J273" s="6">
        <f>(Items[[#This Row],[FinalPrice]]*Items[[#This Row],[Quantity]])</f>
        <v>25</v>
      </c>
      <c r="K273" s="6">
        <f>(Items[[#This Row],[OriginalTagPrice]]*Items[[#This Row],[Quantity]])</f>
        <v>25</v>
      </c>
      <c r="L273" s="6">
        <f>(Items[[#This Row],[FinalPrice]]-Items[[#This Row],[OriginalTagPrice]])*Items[[#This Row],[Quantity]]</f>
        <v>0</v>
      </c>
      <c r="M273" s="6" t="str">
        <f>VLOOKUP(Items[[#This Row],[OrderID]],Orders[],5)</f>
        <v>2015-04-27</v>
      </c>
    </row>
    <row r="274" spans="1:13" x14ac:dyDescent="0.25">
      <c r="A274">
        <v>139563761</v>
      </c>
      <c r="B274">
        <v>196414254</v>
      </c>
      <c r="C274">
        <v>2</v>
      </c>
      <c r="D274" t="b">
        <v>0</v>
      </c>
      <c r="E274" s="6" t="s">
        <v>86</v>
      </c>
      <c r="F274" s="6" t="s">
        <v>116</v>
      </c>
      <c r="G274">
        <v>7</v>
      </c>
      <c r="H274">
        <v>7</v>
      </c>
      <c r="I274">
        <v>1</v>
      </c>
      <c r="J274" s="6">
        <f>(Items[[#This Row],[FinalPrice]]*Items[[#This Row],[Quantity]])</f>
        <v>7</v>
      </c>
      <c r="K274" s="6">
        <f>(Items[[#This Row],[OriginalTagPrice]]*Items[[#This Row],[Quantity]])</f>
        <v>7</v>
      </c>
      <c r="L274" s="6">
        <f>(Items[[#This Row],[FinalPrice]]-Items[[#This Row],[OriginalTagPrice]])*Items[[#This Row],[Quantity]]</f>
        <v>0</v>
      </c>
      <c r="M274" s="6" t="str">
        <f>VLOOKUP(Items[[#This Row],[OrderID]],Orders[],5)</f>
        <v>2015-04-27</v>
      </c>
    </row>
    <row r="275" spans="1:13" x14ac:dyDescent="0.25">
      <c r="A275">
        <v>139563761</v>
      </c>
      <c r="B275">
        <v>196414304</v>
      </c>
      <c r="C275">
        <v>2</v>
      </c>
      <c r="D275" t="b">
        <v>0</v>
      </c>
      <c r="E275" s="6" t="s">
        <v>86</v>
      </c>
      <c r="F275" s="6" t="s">
        <v>117</v>
      </c>
      <c r="G275">
        <v>7</v>
      </c>
      <c r="H275">
        <v>7</v>
      </c>
      <c r="I275">
        <v>1</v>
      </c>
      <c r="J275" s="6">
        <f>(Items[[#This Row],[FinalPrice]]*Items[[#This Row],[Quantity]])</f>
        <v>7</v>
      </c>
      <c r="K275" s="6">
        <f>(Items[[#This Row],[OriginalTagPrice]]*Items[[#This Row],[Quantity]])</f>
        <v>7</v>
      </c>
      <c r="L275" s="6">
        <f>(Items[[#This Row],[FinalPrice]]-Items[[#This Row],[OriginalTagPrice]])*Items[[#This Row],[Quantity]]</f>
        <v>0</v>
      </c>
      <c r="M275" s="6" t="str">
        <f>VLOOKUP(Items[[#This Row],[OrderID]],Orders[],5)</f>
        <v>2015-04-27</v>
      </c>
    </row>
    <row r="276" spans="1:13" x14ac:dyDescent="0.25">
      <c r="A276">
        <v>139563761</v>
      </c>
      <c r="B276">
        <v>196414360</v>
      </c>
      <c r="C276">
        <v>2</v>
      </c>
      <c r="D276" t="b">
        <v>0</v>
      </c>
      <c r="E276" s="6" t="s">
        <v>86</v>
      </c>
      <c r="F276" s="6" t="s">
        <v>118</v>
      </c>
      <c r="G276">
        <v>4.4000000000000004</v>
      </c>
      <c r="H276">
        <v>4.4000000000000004</v>
      </c>
      <c r="I276">
        <v>1</v>
      </c>
      <c r="J276" s="6">
        <f>(Items[[#This Row],[FinalPrice]]*Items[[#This Row],[Quantity]])</f>
        <v>4.4000000000000004</v>
      </c>
      <c r="K276" s="6">
        <f>(Items[[#This Row],[OriginalTagPrice]]*Items[[#This Row],[Quantity]])</f>
        <v>4.4000000000000004</v>
      </c>
      <c r="L276" s="6">
        <f>(Items[[#This Row],[FinalPrice]]-Items[[#This Row],[OriginalTagPrice]])*Items[[#This Row],[Quantity]]</f>
        <v>0</v>
      </c>
      <c r="M276" s="6" t="str">
        <f>VLOOKUP(Items[[#This Row],[OrderID]],Orders[],5)</f>
        <v>2015-04-27</v>
      </c>
    </row>
    <row r="277" spans="1:13" x14ac:dyDescent="0.25">
      <c r="A277">
        <v>139563761</v>
      </c>
      <c r="B277">
        <v>196414371</v>
      </c>
      <c r="C277">
        <v>2</v>
      </c>
      <c r="D277" t="b">
        <v>0</v>
      </c>
      <c r="E277" s="6" t="s">
        <v>86</v>
      </c>
      <c r="F277" s="6" t="s">
        <v>119</v>
      </c>
      <c r="G277">
        <v>4.5</v>
      </c>
      <c r="H277">
        <v>4.5</v>
      </c>
      <c r="I277">
        <v>1</v>
      </c>
      <c r="J277" s="6">
        <f>(Items[[#This Row],[FinalPrice]]*Items[[#This Row],[Quantity]])</f>
        <v>4.5</v>
      </c>
      <c r="K277" s="6">
        <f>(Items[[#This Row],[OriginalTagPrice]]*Items[[#This Row],[Quantity]])</f>
        <v>4.5</v>
      </c>
      <c r="L277" s="6">
        <f>(Items[[#This Row],[FinalPrice]]-Items[[#This Row],[OriginalTagPrice]])*Items[[#This Row],[Quantity]]</f>
        <v>0</v>
      </c>
      <c r="M277" s="6" t="str">
        <f>VLOOKUP(Items[[#This Row],[OrderID]],Orders[],5)</f>
        <v>2015-04-27</v>
      </c>
    </row>
    <row r="278" spans="1:13" x14ac:dyDescent="0.25">
      <c r="A278">
        <v>139578402</v>
      </c>
      <c r="B278">
        <v>196434411</v>
      </c>
      <c r="C278">
        <v>1</v>
      </c>
      <c r="D278" t="b">
        <v>1</v>
      </c>
      <c r="E278" s="6" t="s">
        <v>72</v>
      </c>
      <c r="F278" s="6" t="s">
        <v>35</v>
      </c>
      <c r="G278">
        <v>35</v>
      </c>
      <c r="H278">
        <v>70</v>
      </c>
      <c r="I278">
        <v>1</v>
      </c>
      <c r="J278" s="6">
        <f>(Items[[#This Row],[FinalPrice]]*Items[[#This Row],[Quantity]])</f>
        <v>35</v>
      </c>
      <c r="K278" s="6">
        <f>(Items[[#This Row],[OriginalTagPrice]]*Items[[#This Row],[Quantity]])</f>
        <v>70</v>
      </c>
      <c r="L278" s="6">
        <f>(Items[[#This Row],[FinalPrice]]-Items[[#This Row],[OriginalTagPrice]])*Items[[#This Row],[Quantity]]</f>
        <v>-35</v>
      </c>
      <c r="M278" s="6" t="str">
        <f>VLOOKUP(Items[[#This Row],[OrderID]],Orders[],5)</f>
        <v>2015-05-10</v>
      </c>
    </row>
    <row r="279" spans="1:13" x14ac:dyDescent="0.25">
      <c r="A279">
        <v>139578402</v>
      </c>
      <c r="B279">
        <v>200046111</v>
      </c>
      <c r="C279">
        <v>2</v>
      </c>
      <c r="D279" t="b">
        <v>0</v>
      </c>
      <c r="E279" s="6" t="s">
        <v>72</v>
      </c>
      <c r="F279" s="6" t="s">
        <v>97</v>
      </c>
      <c r="G279">
        <v>0</v>
      </c>
      <c r="H279">
        <v>0</v>
      </c>
      <c r="I279">
        <v>1</v>
      </c>
      <c r="J279" s="6">
        <f>(Items[[#This Row],[FinalPrice]]*Items[[#This Row],[Quantity]])</f>
        <v>0</v>
      </c>
      <c r="K279" s="6">
        <f>(Items[[#This Row],[OriginalTagPrice]]*Items[[#This Row],[Quantity]])</f>
        <v>0</v>
      </c>
      <c r="L279" s="6">
        <f>(Items[[#This Row],[FinalPrice]]-Items[[#This Row],[OriginalTagPrice]])*Items[[#This Row],[Quantity]]</f>
        <v>0</v>
      </c>
      <c r="M279" s="6" t="str">
        <f>VLOOKUP(Items[[#This Row],[OrderID]],Orders[],5)</f>
        <v>2015-05-10</v>
      </c>
    </row>
    <row r="280" spans="1:13" x14ac:dyDescent="0.25">
      <c r="A280">
        <v>139578402</v>
      </c>
      <c r="B280">
        <v>200046176</v>
      </c>
      <c r="C280">
        <v>10</v>
      </c>
      <c r="D280" t="b">
        <v>0</v>
      </c>
      <c r="E280" s="6" t="s">
        <v>35</v>
      </c>
      <c r="F280" s="6" t="s">
        <v>35</v>
      </c>
      <c r="G280">
        <v>0</v>
      </c>
      <c r="H280">
        <v>0</v>
      </c>
      <c r="I280">
        <v>1</v>
      </c>
      <c r="J280" s="6">
        <f>(Items[[#This Row],[FinalPrice]]*Items[[#This Row],[Quantity]])</f>
        <v>0</v>
      </c>
      <c r="K280" s="6">
        <f>(Items[[#This Row],[OriginalTagPrice]]*Items[[#This Row],[Quantity]])</f>
        <v>0</v>
      </c>
      <c r="L280" s="6">
        <f>(Items[[#This Row],[FinalPrice]]-Items[[#This Row],[OriginalTagPrice]])*Items[[#This Row],[Quantity]]</f>
        <v>0</v>
      </c>
      <c r="M280" s="6" t="str">
        <f>VLOOKUP(Items[[#This Row],[OrderID]],Orders[],5)</f>
        <v>2015-05-10</v>
      </c>
    </row>
    <row r="281" spans="1:13" x14ac:dyDescent="0.25">
      <c r="A281">
        <v>139578402</v>
      </c>
      <c r="B281">
        <v>200046177</v>
      </c>
      <c r="C281">
        <v>11</v>
      </c>
      <c r="D281" t="b">
        <v>0</v>
      </c>
      <c r="E281" s="6" t="s">
        <v>120</v>
      </c>
      <c r="F281" s="6" t="s">
        <v>35</v>
      </c>
      <c r="G281">
        <v>0</v>
      </c>
      <c r="H281">
        <v>50</v>
      </c>
      <c r="I281">
        <v>1</v>
      </c>
      <c r="J281" s="6">
        <f>(Items[[#This Row],[FinalPrice]]*Items[[#This Row],[Quantity]])</f>
        <v>0</v>
      </c>
      <c r="K281" s="6">
        <f>(Items[[#This Row],[OriginalTagPrice]]*Items[[#This Row],[Quantity]])</f>
        <v>50</v>
      </c>
      <c r="L281" s="6">
        <f>(Items[[#This Row],[FinalPrice]]-Items[[#This Row],[OriginalTagPrice]])*Items[[#This Row],[Quantity]]</f>
        <v>-50</v>
      </c>
      <c r="M281" s="6" t="str">
        <f>VLOOKUP(Items[[#This Row],[OrderID]],Orders[],5)</f>
        <v>2015-05-10</v>
      </c>
    </row>
    <row r="282" spans="1:13" x14ac:dyDescent="0.25">
      <c r="A282">
        <v>139578402</v>
      </c>
      <c r="B282">
        <v>200046405</v>
      </c>
      <c r="C282">
        <v>8</v>
      </c>
      <c r="D282" t="b">
        <v>0</v>
      </c>
      <c r="E282" s="6" t="s">
        <v>72</v>
      </c>
      <c r="F282" s="6" t="s">
        <v>35</v>
      </c>
      <c r="G282">
        <v>10</v>
      </c>
      <c r="H282">
        <v>10</v>
      </c>
      <c r="I282">
        <v>1</v>
      </c>
      <c r="J282" s="6">
        <f>(Items[[#This Row],[FinalPrice]]*Items[[#This Row],[Quantity]])</f>
        <v>10</v>
      </c>
      <c r="K282" s="6">
        <f>(Items[[#This Row],[OriginalTagPrice]]*Items[[#This Row],[Quantity]])</f>
        <v>10</v>
      </c>
      <c r="L282" s="6">
        <f>(Items[[#This Row],[FinalPrice]]-Items[[#This Row],[OriginalTagPrice]])*Items[[#This Row],[Quantity]]</f>
        <v>0</v>
      </c>
      <c r="M282" s="6" t="str">
        <f>VLOOKUP(Items[[#This Row],[OrderID]],Orders[],5)</f>
        <v>2015-05-10</v>
      </c>
    </row>
    <row r="283" spans="1:13" x14ac:dyDescent="0.25">
      <c r="A283">
        <v>139587804</v>
      </c>
      <c r="B283">
        <v>196447137</v>
      </c>
      <c r="C283">
        <v>1</v>
      </c>
      <c r="D283" t="b">
        <v>1</v>
      </c>
      <c r="E283" s="6" t="s">
        <v>79</v>
      </c>
      <c r="F283" s="6" t="s">
        <v>35</v>
      </c>
      <c r="G283">
        <v>35</v>
      </c>
      <c r="H283">
        <v>70</v>
      </c>
      <c r="I283">
        <v>1</v>
      </c>
      <c r="J283" s="6">
        <f>(Items[[#This Row],[FinalPrice]]*Items[[#This Row],[Quantity]])</f>
        <v>35</v>
      </c>
      <c r="K283" s="6">
        <f>(Items[[#This Row],[OriginalTagPrice]]*Items[[#This Row],[Quantity]])</f>
        <v>70</v>
      </c>
      <c r="L283" s="6">
        <f>(Items[[#This Row],[FinalPrice]]-Items[[#This Row],[OriginalTagPrice]])*Items[[#This Row],[Quantity]]</f>
        <v>-35</v>
      </c>
      <c r="M283" s="6" t="str">
        <f>VLOOKUP(Items[[#This Row],[OrderID]],Orders[],5)</f>
        <v>2015-05-11</v>
      </c>
    </row>
    <row r="284" spans="1:13" x14ac:dyDescent="0.25">
      <c r="A284">
        <v>139587804</v>
      </c>
      <c r="B284">
        <v>196447164</v>
      </c>
      <c r="C284">
        <v>1</v>
      </c>
      <c r="D284" t="b">
        <v>1</v>
      </c>
      <c r="E284" s="6" t="s">
        <v>66</v>
      </c>
      <c r="F284" s="6" t="s">
        <v>35</v>
      </c>
      <c r="G284">
        <v>35</v>
      </c>
      <c r="H284">
        <v>70</v>
      </c>
      <c r="I284">
        <v>1</v>
      </c>
      <c r="J284" s="6">
        <f>(Items[[#This Row],[FinalPrice]]*Items[[#This Row],[Quantity]])</f>
        <v>35</v>
      </c>
      <c r="K284" s="6">
        <f>(Items[[#This Row],[OriginalTagPrice]]*Items[[#This Row],[Quantity]])</f>
        <v>70</v>
      </c>
      <c r="L284" s="6">
        <f>(Items[[#This Row],[FinalPrice]]-Items[[#This Row],[OriginalTagPrice]])*Items[[#This Row],[Quantity]]</f>
        <v>-35</v>
      </c>
      <c r="M284" s="6" t="str">
        <f>VLOOKUP(Items[[#This Row],[OrderID]],Orders[],5)</f>
        <v>2015-05-11</v>
      </c>
    </row>
    <row r="285" spans="1:13" x14ac:dyDescent="0.25">
      <c r="A285">
        <v>139587804</v>
      </c>
      <c r="B285">
        <v>200316311</v>
      </c>
      <c r="C285">
        <v>2</v>
      </c>
      <c r="D285" t="b">
        <v>0</v>
      </c>
      <c r="E285" s="6" t="s">
        <v>79</v>
      </c>
      <c r="F285" s="6" t="s">
        <v>121</v>
      </c>
      <c r="G285">
        <v>54.9</v>
      </c>
      <c r="H285">
        <v>61</v>
      </c>
      <c r="I285">
        <v>1</v>
      </c>
      <c r="J285" s="6">
        <f>(Items[[#This Row],[FinalPrice]]*Items[[#This Row],[Quantity]])</f>
        <v>54.9</v>
      </c>
      <c r="K285" s="6">
        <f>(Items[[#This Row],[OriginalTagPrice]]*Items[[#This Row],[Quantity]])</f>
        <v>61</v>
      </c>
      <c r="L285" s="6">
        <f>(Items[[#This Row],[FinalPrice]]-Items[[#This Row],[OriginalTagPrice]])*Items[[#This Row],[Quantity]]</f>
        <v>-6.1000000000000014</v>
      </c>
      <c r="M285" s="6" t="str">
        <f>VLOOKUP(Items[[#This Row],[OrderID]],Orders[],5)</f>
        <v>2015-05-11</v>
      </c>
    </row>
    <row r="286" spans="1:13" x14ac:dyDescent="0.25">
      <c r="A286">
        <v>139587804</v>
      </c>
      <c r="B286">
        <v>200316481</v>
      </c>
      <c r="C286">
        <v>8</v>
      </c>
      <c r="D286" t="b">
        <v>0</v>
      </c>
      <c r="E286" s="6" t="s">
        <v>66</v>
      </c>
      <c r="F286" s="6" t="s">
        <v>35</v>
      </c>
      <c r="G286">
        <v>13</v>
      </c>
      <c r="H286">
        <v>13</v>
      </c>
      <c r="I286">
        <v>1</v>
      </c>
      <c r="J286" s="6">
        <f>(Items[[#This Row],[FinalPrice]]*Items[[#This Row],[Quantity]])</f>
        <v>13</v>
      </c>
      <c r="K286" s="6">
        <f>(Items[[#This Row],[OriginalTagPrice]]*Items[[#This Row],[Quantity]])</f>
        <v>13</v>
      </c>
      <c r="L286" s="6">
        <f>(Items[[#This Row],[FinalPrice]]-Items[[#This Row],[OriginalTagPrice]])*Items[[#This Row],[Quantity]]</f>
        <v>0</v>
      </c>
      <c r="M286" s="6" t="str">
        <f>VLOOKUP(Items[[#This Row],[OrderID]],Orders[],5)</f>
        <v>2015-05-11</v>
      </c>
    </row>
    <row r="287" spans="1:13" x14ac:dyDescent="0.25">
      <c r="A287">
        <v>139587804</v>
      </c>
      <c r="B287">
        <v>200316506</v>
      </c>
      <c r="C287">
        <v>8</v>
      </c>
      <c r="D287" t="b">
        <v>0</v>
      </c>
      <c r="E287" s="6" t="s">
        <v>79</v>
      </c>
      <c r="F287" s="6" t="s">
        <v>35</v>
      </c>
      <c r="G287">
        <v>13</v>
      </c>
      <c r="H287">
        <v>13</v>
      </c>
      <c r="I287">
        <v>1</v>
      </c>
      <c r="J287" s="6">
        <f>(Items[[#This Row],[FinalPrice]]*Items[[#This Row],[Quantity]])</f>
        <v>13</v>
      </c>
      <c r="K287" s="6">
        <f>(Items[[#This Row],[OriginalTagPrice]]*Items[[#This Row],[Quantity]])</f>
        <v>13</v>
      </c>
      <c r="L287" s="6">
        <f>(Items[[#This Row],[FinalPrice]]-Items[[#This Row],[OriginalTagPrice]])*Items[[#This Row],[Quantity]]</f>
        <v>0</v>
      </c>
      <c r="M287" s="6" t="str">
        <f>VLOOKUP(Items[[#This Row],[OrderID]],Orders[],5)</f>
        <v>2015-05-11</v>
      </c>
    </row>
    <row r="288" spans="1:13" x14ac:dyDescent="0.25">
      <c r="A288">
        <v>139590208</v>
      </c>
      <c r="B288">
        <v>196530137</v>
      </c>
      <c r="C288">
        <v>7</v>
      </c>
      <c r="D288" t="b">
        <v>0</v>
      </c>
      <c r="E288" s="6" t="s">
        <v>35</v>
      </c>
      <c r="F288" s="6" t="s">
        <v>35</v>
      </c>
      <c r="G288">
        <v>0</v>
      </c>
      <c r="H288">
        <v>0</v>
      </c>
      <c r="I288">
        <v>1</v>
      </c>
      <c r="J288" s="6">
        <f>(Items[[#This Row],[FinalPrice]]*Items[[#This Row],[Quantity]])</f>
        <v>0</v>
      </c>
      <c r="K288" s="6">
        <f>(Items[[#This Row],[OriginalTagPrice]]*Items[[#This Row],[Quantity]])</f>
        <v>0</v>
      </c>
      <c r="L288" s="6">
        <f>(Items[[#This Row],[FinalPrice]]-Items[[#This Row],[OriginalTagPrice]])*Items[[#This Row],[Quantity]]</f>
        <v>0</v>
      </c>
      <c r="M288" s="6" t="str">
        <f>VLOOKUP(Items[[#This Row],[OrderID]],Orders[],5)</f>
        <v>2015-04-28</v>
      </c>
    </row>
    <row r="289" spans="1:13" x14ac:dyDescent="0.25">
      <c r="A289">
        <v>139594161</v>
      </c>
      <c r="B289">
        <v>196455851</v>
      </c>
      <c r="C289">
        <v>1</v>
      </c>
      <c r="D289" t="b">
        <v>1</v>
      </c>
      <c r="E289" s="6" t="s">
        <v>56</v>
      </c>
      <c r="F289" s="6" t="s">
        <v>35</v>
      </c>
      <c r="G289">
        <v>0</v>
      </c>
      <c r="H289">
        <v>70</v>
      </c>
      <c r="I289">
        <v>1</v>
      </c>
      <c r="J289" s="6">
        <f>(Items[[#This Row],[FinalPrice]]*Items[[#This Row],[Quantity]])</f>
        <v>0</v>
      </c>
      <c r="K289" s="6">
        <f>(Items[[#This Row],[OriginalTagPrice]]*Items[[#This Row],[Quantity]])</f>
        <v>70</v>
      </c>
      <c r="L289" s="6">
        <f>(Items[[#This Row],[FinalPrice]]-Items[[#This Row],[OriginalTagPrice]])*Items[[#This Row],[Quantity]]</f>
        <v>-70</v>
      </c>
      <c r="M289" s="6" t="str">
        <f>VLOOKUP(Items[[#This Row],[OrderID]],Orders[],5)</f>
        <v>2015-05-02</v>
      </c>
    </row>
    <row r="290" spans="1:13" x14ac:dyDescent="0.25">
      <c r="A290">
        <v>139594161</v>
      </c>
      <c r="B290">
        <v>197903255</v>
      </c>
      <c r="C290">
        <v>1</v>
      </c>
      <c r="D290" t="b">
        <v>1</v>
      </c>
      <c r="E290" s="6" t="s">
        <v>56</v>
      </c>
      <c r="F290" s="6" t="s">
        <v>35</v>
      </c>
      <c r="G290">
        <v>0</v>
      </c>
      <c r="H290">
        <v>10</v>
      </c>
      <c r="I290">
        <v>1</v>
      </c>
      <c r="J290" s="6">
        <f>(Items[[#This Row],[FinalPrice]]*Items[[#This Row],[Quantity]])</f>
        <v>0</v>
      </c>
      <c r="K290" s="6">
        <f>(Items[[#This Row],[OriginalTagPrice]]*Items[[#This Row],[Quantity]])</f>
        <v>10</v>
      </c>
      <c r="L290" s="6">
        <f>(Items[[#This Row],[FinalPrice]]-Items[[#This Row],[OriginalTagPrice]])*Items[[#This Row],[Quantity]]</f>
        <v>-10</v>
      </c>
      <c r="M290" s="6" t="str">
        <f>VLOOKUP(Items[[#This Row],[OrderID]],Orders[],5)</f>
        <v>2015-05-02</v>
      </c>
    </row>
    <row r="291" spans="1:13" x14ac:dyDescent="0.25">
      <c r="A291">
        <v>139594161</v>
      </c>
      <c r="B291">
        <v>197938272</v>
      </c>
      <c r="C291">
        <v>8</v>
      </c>
      <c r="D291" t="b">
        <v>0</v>
      </c>
      <c r="E291" s="6" t="s">
        <v>56</v>
      </c>
      <c r="F291" s="6" t="s">
        <v>35</v>
      </c>
      <c r="G291">
        <v>12</v>
      </c>
      <c r="H291">
        <v>12</v>
      </c>
      <c r="I291">
        <v>1</v>
      </c>
      <c r="J291" s="6">
        <f>(Items[[#This Row],[FinalPrice]]*Items[[#This Row],[Quantity]])</f>
        <v>12</v>
      </c>
      <c r="K291" s="6">
        <f>(Items[[#This Row],[OriginalTagPrice]]*Items[[#This Row],[Quantity]])</f>
        <v>12</v>
      </c>
      <c r="L291" s="6">
        <f>(Items[[#This Row],[FinalPrice]]-Items[[#This Row],[OriginalTagPrice]])*Items[[#This Row],[Quantity]]</f>
        <v>0</v>
      </c>
      <c r="M291" s="6" t="str">
        <f>VLOOKUP(Items[[#This Row],[OrderID]],Orders[],5)</f>
        <v>2015-05-02</v>
      </c>
    </row>
    <row r="292" spans="1:13" x14ac:dyDescent="0.25">
      <c r="A292">
        <v>139594161</v>
      </c>
      <c r="B292">
        <v>197938618</v>
      </c>
      <c r="C292">
        <v>3</v>
      </c>
      <c r="D292" t="b">
        <v>0</v>
      </c>
      <c r="E292" s="6" t="s">
        <v>35</v>
      </c>
      <c r="F292" s="6" t="s">
        <v>35</v>
      </c>
      <c r="G292">
        <v>50</v>
      </c>
      <c r="H292">
        <v>50</v>
      </c>
      <c r="I292">
        <v>1</v>
      </c>
      <c r="J292" s="6">
        <f>(Items[[#This Row],[FinalPrice]]*Items[[#This Row],[Quantity]])</f>
        <v>50</v>
      </c>
      <c r="K292" s="6">
        <f>(Items[[#This Row],[OriginalTagPrice]]*Items[[#This Row],[Quantity]])</f>
        <v>50</v>
      </c>
      <c r="L292" s="6">
        <f>(Items[[#This Row],[FinalPrice]]-Items[[#This Row],[OriginalTagPrice]])*Items[[#This Row],[Quantity]]</f>
        <v>0</v>
      </c>
      <c r="M292" s="6" t="str">
        <f>VLOOKUP(Items[[#This Row],[OrderID]],Orders[],5)</f>
        <v>2015-05-02</v>
      </c>
    </row>
    <row r="293" spans="1:13" x14ac:dyDescent="0.25">
      <c r="A293">
        <v>139594161</v>
      </c>
      <c r="B293">
        <v>197938751</v>
      </c>
      <c r="C293">
        <v>3</v>
      </c>
      <c r="D293" t="b">
        <v>0</v>
      </c>
      <c r="E293" s="6" t="s">
        <v>35</v>
      </c>
      <c r="F293" s="6" t="s">
        <v>35</v>
      </c>
      <c r="G293">
        <v>50</v>
      </c>
      <c r="H293">
        <v>150</v>
      </c>
      <c r="I293">
        <v>1</v>
      </c>
      <c r="J293" s="6">
        <f>(Items[[#This Row],[FinalPrice]]*Items[[#This Row],[Quantity]])</f>
        <v>50</v>
      </c>
      <c r="K293" s="6">
        <f>(Items[[#This Row],[OriginalTagPrice]]*Items[[#This Row],[Quantity]])</f>
        <v>150</v>
      </c>
      <c r="L293" s="6">
        <f>(Items[[#This Row],[FinalPrice]]-Items[[#This Row],[OriginalTagPrice]])*Items[[#This Row],[Quantity]]</f>
        <v>-100</v>
      </c>
      <c r="M293" s="6" t="str">
        <f>VLOOKUP(Items[[#This Row],[OrderID]],Orders[],5)</f>
        <v>2015-05-02</v>
      </c>
    </row>
    <row r="294" spans="1:13" x14ac:dyDescent="0.25">
      <c r="A294">
        <v>139616786</v>
      </c>
      <c r="B294">
        <v>196487109</v>
      </c>
      <c r="C294">
        <v>1</v>
      </c>
      <c r="D294" t="b">
        <v>1</v>
      </c>
      <c r="E294" s="6" t="s">
        <v>113</v>
      </c>
      <c r="F294" s="6" t="s">
        <v>35</v>
      </c>
      <c r="G294">
        <v>35</v>
      </c>
      <c r="H294">
        <v>70</v>
      </c>
      <c r="I294">
        <v>1</v>
      </c>
      <c r="J294" s="6">
        <f>(Items[[#This Row],[FinalPrice]]*Items[[#This Row],[Quantity]])</f>
        <v>35</v>
      </c>
      <c r="K294" s="6">
        <f>(Items[[#This Row],[OriginalTagPrice]]*Items[[#This Row],[Quantity]])</f>
        <v>70</v>
      </c>
      <c r="L294" s="6">
        <f>(Items[[#This Row],[FinalPrice]]-Items[[#This Row],[OriginalTagPrice]])*Items[[#This Row],[Quantity]]</f>
        <v>-35</v>
      </c>
      <c r="M294" s="6" t="str">
        <f>VLOOKUP(Items[[#This Row],[OrderID]],Orders[],5)</f>
        <v>2015-05-03</v>
      </c>
    </row>
    <row r="295" spans="1:13" x14ac:dyDescent="0.25">
      <c r="A295">
        <v>139616786</v>
      </c>
      <c r="B295">
        <v>198055560</v>
      </c>
      <c r="C295">
        <v>2</v>
      </c>
      <c r="D295" t="b">
        <v>0</v>
      </c>
      <c r="E295" s="6" t="s">
        <v>113</v>
      </c>
      <c r="F295" s="6" t="s">
        <v>73</v>
      </c>
      <c r="G295">
        <v>0</v>
      </c>
      <c r="H295">
        <v>0</v>
      </c>
      <c r="I295">
        <v>1</v>
      </c>
      <c r="J295" s="6">
        <f>(Items[[#This Row],[FinalPrice]]*Items[[#This Row],[Quantity]])</f>
        <v>0</v>
      </c>
      <c r="K295" s="6">
        <f>(Items[[#This Row],[OriginalTagPrice]]*Items[[#This Row],[Quantity]])</f>
        <v>0</v>
      </c>
      <c r="L295" s="6">
        <f>(Items[[#This Row],[FinalPrice]]-Items[[#This Row],[OriginalTagPrice]])*Items[[#This Row],[Quantity]]</f>
        <v>0</v>
      </c>
      <c r="M295" s="6" t="str">
        <f>VLOOKUP(Items[[#This Row],[OrderID]],Orders[],5)</f>
        <v>2015-05-03</v>
      </c>
    </row>
    <row r="296" spans="1:13" x14ac:dyDescent="0.25">
      <c r="A296">
        <v>139616786</v>
      </c>
      <c r="B296">
        <v>198067624</v>
      </c>
      <c r="C296">
        <v>8</v>
      </c>
      <c r="D296" t="b">
        <v>0</v>
      </c>
      <c r="E296" s="6" t="s">
        <v>113</v>
      </c>
      <c r="F296" s="6" t="s">
        <v>35</v>
      </c>
      <c r="G296">
        <v>10</v>
      </c>
      <c r="H296">
        <v>10</v>
      </c>
      <c r="I296">
        <v>1</v>
      </c>
      <c r="J296" s="6">
        <f>(Items[[#This Row],[FinalPrice]]*Items[[#This Row],[Quantity]])</f>
        <v>10</v>
      </c>
      <c r="K296" s="6">
        <f>(Items[[#This Row],[OriginalTagPrice]]*Items[[#This Row],[Quantity]])</f>
        <v>10</v>
      </c>
      <c r="L296" s="6">
        <f>(Items[[#This Row],[FinalPrice]]-Items[[#This Row],[OriginalTagPrice]])*Items[[#This Row],[Quantity]]</f>
        <v>0</v>
      </c>
      <c r="M296" s="6" t="str">
        <f>VLOOKUP(Items[[#This Row],[OrderID]],Orders[],5)</f>
        <v>2015-05-03</v>
      </c>
    </row>
    <row r="297" spans="1:13" x14ac:dyDescent="0.25">
      <c r="A297">
        <v>139669760</v>
      </c>
      <c r="B297">
        <v>196563152</v>
      </c>
      <c r="C297">
        <v>1</v>
      </c>
      <c r="D297" t="b">
        <v>1</v>
      </c>
      <c r="E297" s="6" t="s">
        <v>60</v>
      </c>
      <c r="F297" s="6" t="s">
        <v>35</v>
      </c>
      <c r="G297">
        <v>60</v>
      </c>
      <c r="H297">
        <v>80</v>
      </c>
      <c r="I297">
        <v>1</v>
      </c>
      <c r="J297" s="6">
        <f>(Items[[#This Row],[FinalPrice]]*Items[[#This Row],[Quantity]])</f>
        <v>60</v>
      </c>
      <c r="K297" s="6">
        <f>(Items[[#This Row],[OriginalTagPrice]]*Items[[#This Row],[Quantity]])</f>
        <v>80</v>
      </c>
      <c r="L297" s="6">
        <f>(Items[[#This Row],[FinalPrice]]-Items[[#This Row],[OriginalTagPrice]])*Items[[#This Row],[Quantity]]</f>
        <v>-20</v>
      </c>
      <c r="M297" s="6" t="str">
        <f>VLOOKUP(Items[[#This Row],[OrderID]],Orders[],5)</f>
        <v>2015-05-27</v>
      </c>
    </row>
    <row r="298" spans="1:13" x14ac:dyDescent="0.25">
      <c r="A298">
        <v>139669760</v>
      </c>
      <c r="B298">
        <v>199189776</v>
      </c>
      <c r="C298">
        <v>1</v>
      </c>
      <c r="D298" t="b">
        <v>1</v>
      </c>
      <c r="E298" s="6" t="s">
        <v>63</v>
      </c>
      <c r="F298" s="6" t="s">
        <v>35</v>
      </c>
      <c r="G298">
        <v>65</v>
      </c>
      <c r="H298">
        <v>85</v>
      </c>
      <c r="I298">
        <v>1</v>
      </c>
      <c r="J298" s="6">
        <f>(Items[[#This Row],[FinalPrice]]*Items[[#This Row],[Quantity]])</f>
        <v>65</v>
      </c>
      <c r="K298" s="6">
        <f>(Items[[#This Row],[OriginalTagPrice]]*Items[[#This Row],[Quantity]])</f>
        <v>85</v>
      </c>
      <c r="L298" s="6">
        <f>(Items[[#This Row],[FinalPrice]]-Items[[#This Row],[OriginalTagPrice]])*Items[[#This Row],[Quantity]]</f>
        <v>-20</v>
      </c>
      <c r="M298" s="6" t="str">
        <f>VLOOKUP(Items[[#This Row],[OrderID]],Orders[],5)</f>
        <v>2015-05-27</v>
      </c>
    </row>
    <row r="299" spans="1:13" x14ac:dyDescent="0.25">
      <c r="A299">
        <v>139669760</v>
      </c>
      <c r="B299">
        <v>199307494</v>
      </c>
      <c r="C299">
        <v>1</v>
      </c>
      <c r="D299" t="b">
        <v>1</v>
      </c>
      <c r="E299" s="6" t="s">
        <v>68</v>
      </c>
      <c r="F299" s="6" t="s">
        <v>35</v>
      </c>
      <c r="G299">
        <v>50</v>
      </c>
      <c r="H299">
        <v>70</v>
      </c>
      <c r="I299">
        <v>1</v>
      </c>
      <c r="J299" s="6">
        <f>(Items[[#This Row],[FinalPrice]]*Items[[#This Row],[Quantity]])</f>
        <v>50</v>
      </c>
      <c r="K299" s="6">
        <f>(Items[[#This Row],[OriginalTagPrice]]*Items[[#This Row],[Quantity]])</f>
        <v>70</v>
      </c>
      <c r="L299" s="6">
        <f>(Items[[#This Row],[FinalPrice]]-Items[[#This Row],[OriginalTagPrice]])*Items[[#This Row],[Quantity]]</f>
        <v>-20</v>
      </c>
      <c r="M299" s="6" t="str">
        <f>VLOOKUP(Items[[#This Row],[OrderID]],Orders[],5)</f>
        <v>2015-05-27</v>
      </c>
    </row>
    <row r="300" spans="1:13" x14ac:dyDescent="0.25">
      <c r="A300">
        <v>139669760</v>
      </c>
      <c r="B300">
        <v>199307495</v>
      </c>
      <c r="C300">
        <v>1</v>
      </c>
      <c r="D300" t="b">
        <v>1</v>
      </c>
      <c r="E300" s="6" t="s">
        <v>68</v>
      </c>
      <c r="F300" s="6" t="s">
        <v>35</v>
      </c>
      <c r="G300">
        <v>0</v>
      </c>
      <c r="H300">
        <v>5</v>
      </c>
      <c r="I300">
        <v>1</v>
      </c>
      <c r="J300" s="6">
        <f>(Items[[#This Row],[FinalPrice]]*Items[[#This Row],[Quantity]])</f>
        <v>0</v>
      </c>
      <c r="K300" s="6">
        <f>(Items[[#This Row],[OriginalTagPrice]]*Items[[#This Row],[Quantity]])</f>
        <v>5</v>
      </c>
      <c r="L300" s="6">
        <f>(Items[[#This Row],[FinalPrice]]-Items[[#This Row],[OriginalTagPrice]])*Items[[#This Row],[Quantity]]</f>
        <v>-5</v>
      </c>
      <c r="M300" s="6" t="str">
        <f>VLOOKUP(Items[[#This Row],[OrderID]],Orders[],5)</f>
        <v>2015-05-27</v>
      </c>
    </row>
    <row r="301" spans="1:13" x14ac:dyDescent="0.25">
      <c r="A301">
        <v>139669760</v>
      </c>
      <c r="B301">
        <v>199307497</v>
      </c>
      <c r="C301">
        <v>1</v>
      </c>
      <c r="D301" t="b">
        <v>1</v>
      </c>
      <c r="E301" s="6" t="s">
        <v>68</v>
      </c>
      <c r="F301" s="6" t="s">
        <v>35</v>
      </c>
      <c r="G301">
        <v>0</v>
      </c>
      <c r="H301">
        <v>10</v>
      </c>
      <c r="I301">
        <v>1</v>
      </c>
      <c r="J301" s="6">
        <f>(Items[[#This Row],[FinalPrice]]*Items[[#This Row],[Quantity]])</f>
        <v>0</v>
      </c>
      <c r="K301" s="6">
        <f>(Items[[#This Row],[OriginalTagPrice]]*Items[[#This Row],[Quantity]])</f>
        <v>10</v>
      </c>
      <c r="L301" s="6">
        <f>(Items[[#This Row],[FinalPrice]]-Items[[#This Row],[OriginalTagPrice]])*Items[[#This Row],[Quantity]]</f>
        <v>-10</v>
      </c>
      <c r="M301" s="6" t="str">
        <f>VLOOKUP(Items[[#This Row],[OrderID]],Orders[],5)</f>
        <v>2015-05-27</v>
      </c>
    </row>
    <row r="302" spans="1:13" x14ac:dyDescent="0.25">
      <c r="A302">
        <v>139669967</v>
      </c>
      <c r="B302">
        <v>196563451</v>
      </c>
      <c r="C302">
        <v>1</v>
      </c>
      <c r="D302" t="b">
        <v>1</v>
      </c>
      <c r="E302" s="6" t="s">
        <v>56</v>
      </c>
      <c r="F302" s="6" t="s">
        <v>35</v>
      </c>
      <c r="G302">
        <v>45</v>
      </c>
      <c r="H302">
        <v>80</v>
      </c>
      <c r="I302">
        <v>1</v>
      </c>
      <c r="J302" s="6">
        <f>(Items[[#This Row],[FinalPrice]]*Items[[#This Row],[Quantity]])</f>
        <v>45</v>
      </c>
      <c r="K302" s="6">
        <f>(Items[[#This Row],[OriginalTagPrice]]*Items[[#This Row],[Quantity]])</f>
        <v>80</v>
      </c>
      <c r="L302" s="6">
        <f>(Items[[#This Row],[FinalPrice]]-Items[[#This Row],[OriginalTagPrice]])*Items[[#This Row],[Quantity]]</f>
        <v>-35</v>
      </c>
      <c r="M302" s="6" t="str">
        <f>VLOOKUP(Items[[#This Row],[OrderID]],Orders[],5)</f>
        <v>2015-04-29</v>
      </c>
    </row>
    <row r="303" spans="1:13" x14ac:dyDescent="0.25">
      <c r="A303">
        <v>139669967</v>
      </c>
      <c r="B303">
        <v>196922937</v>
      </c>
      <c r="C303">
        <v>2</v>
      </c>
      <c r="D303" t="b">
        <v>0</v>
      </c>
      <c r="E303" s="6" t="s">
        <v>35</v>
      </c>
      <c r="F303" s="6" t="s">
        <v>122</v>
      </c>
      <c r="G303">
        <v>8</v>
      </c>
      <c r="H303">
        <v>10</v>
      </c>
      <c r="I303">
        <v>1</v>
      </c>
      <c r="J303" s="6">
        <f>(Items[[#This Row],[FinalPrice]]*Items[[#This Row],[Quantity]])</f>
        <v>8</v>
      </c>
      <c r="K303" s="6">
        <f>(Items[[#This Row],[OriginalTagPrice]]*Items[[#This Row],[Quantity]])</f>
        <v>10</v>
      </c>
      <c r="L303" s="6">
        <f>(Items[[#This Row],[FinalPrice]]-Items[[#This Row],[OriginalTagPrice]])*Items[[#This Row],[Quantity]]</f>
        <v>-2</v>
      </c>
      <c r="M303" s="6" t="str">
        <f>VLOOKUP(Items[[#This Row],[OrderID]],Orders[],5)</f>
        <v>2015-04-29</v>
      </c>
    </row>
    <row r="304" spans="1:13" x14ac:dyDescent="0.25">
      <c r="A304">
        <v>139669967</v>
      </c>
      <c r="B304">
        <v>196923678</v>
      </c>
      <c r="C304">
        <v>8</v>
      </c>
      <c r="D304" t="b">
        <v>0</v>
      </c>
      <c r="E304" s="6" t="s">
        <v>56</v>
      </c>
      <c r="F304" s="6" t="s">
        <v>35</v>
      </c>
      <c r="G304">
        <v>10</v>
      </c>
      <c r="H304">
        <v>10</v>
      </c>
      <c r="I304">
        <v>1</v>
      </c>
      <c r="J304" s="6">
        <f>(Items[[#This Row],[FinalPrice]]*Items[[#This Row],[Quantity]])</f>
        <v>10</v>
      </c>
      <c r="K304" s="6">
        <f>(Items[[#This Row],[OriginalTagPrice]]*Items[[#This Row],[Quantity]])</f>
        <v>10</v>
      </c>
      <c r="L304" s="6">
        <f>(Items[[#This Row],[FinalPrice]]-Items[[#This Row],[OriginalTagPrice]])*Items[[#This Row],[Quantity]]</f>
        <v>0</v>
      </c>
      <c r="M304" s="6" t="str">
        <f>VLOOKUP(Items[[#This Row],[OrderID]],Orders[],5)</f>
        <v>2015-04-29</v>
      </c>
    </row>
    <row r="305" spans="1:13" x14ac:dyDescent="0.25">
      <c r="A305">
        <v>139669967</v>
      </c>
      <c r="B305">
        <v>196924190</v>
      </c>
      <c r="C305">
        <v>10</v>
      </c>
      <c r="D305" t="b">
        <v>0</v>
      </c>
      <c r="E305" s="6" t="s">
        <v>35</v>
      </c>
      <c r="F305" s="6" t="s">
        <v>35</v>
      </c>
      <c r="G305">
        <v>0</v>
      </c>
      <c r="H305">
        <v>0</v>
      </c>
      <c r="I305">
        <v>1</v>
      </c>
      <c r="J305" s="6">
        <f>(Items[[#This Row],[FinalPrice]]*Items[[#This Row],[Quantity]])</f>
        <v>0</v>
      </c>
      <c r="K305" s="6">
        <f>(Items[[#This Row],[OriginalTagPrice]]*Items[[#This Row],[Quantity]])</f>
        <v>0</v>
      </c>
      <c r="L305" s="6">
        <f>(Items[[#This Row],[FinalPrice]]-Items[[#This Row],[OriginalTagPrice]])*Items[[#This Row],[Quantity]]</f>
        <v>0</v>
      </c>
      <c r="M305" s="6" t="str">
        <f>VLOOKUP(Items[[#This Row],[OrderID]],Orders[],5)</f>
        <v>2015-04-29</v>
      </c>
    </row>
    <row r="306" spans="1:13" x14ac:dyDescent="0.25">
      <c r="A306">
        <v>139669967</v>
      </c>
      <c r="B306">
        <v>196924197</v>
      </c>
      <c r="C306">
        <v>11</v>
      </c>
      <c r="D306" t="b">
        <v>0</v>
      </c>
      <c r="E306" s="6" t="s">
        <v>104</v>
      </c>
      <c r="F306" s="6" t="s">
        <v>35</v>
      </c>
      <c r="G306">
        <v>0</v>
      </c>
      <c r="H306">
        <v>50</v>
      </c>
      <c r="I306">
        <v>1</v>
      </c>
      <c r="J306" s="6">
        <f>(Items[[#This Row],[FinalPrice]]*Items[[#This Row],[Quantity]])</f>
        <v>0</v>
      </c>
      <c r="K306" s="6">
        <f>(Items[[#This Row],[OriginalTagPrice]]*Items[[#This Row],[Quantity]])</f>
        <v>50</v>
      </c>
      <c r="L306" s="6">
        <f>(Items[[#This Row],[FinalPrice]]-Items[[#This Row],[OriginalTagPrice]])*Items[[#This Row],[Quantity]]</f>
        <v>-50</v>
      </c>
      <c r="M306" s="6" t="str">
        <f>VLOOKUP(Items[[#This Row],[OrderID]],Orders[],5)</f>
        <v>2015-04-29</v>
      </c>
    </row>
    <row r="307" spans="1:13" x14ac:dyDescent="0.25">
      <c r="A307">
        <v>139685622</v>
      </c>
      <c r="B307">
        <v>196586966</v>
      </c>
      <c r="C307">
        <v>1</v>
      </c>
      <c r="D307" t="b">
        <v>1</v>
      </c>
      <c r="E307" s="6" t="s">
        <v>68</v>
      </c>
      <c r="F307" s="6" t="s">
        <v>35</v>
      </c>
      <c r="G307">
        <v>45</v>
      </c>
      <c r="H307">
        <v>80</v>
      </c>
      <c r="I307">
        <v>1</v>
      </c>
      <c r="J307" s="6">
        <f>(Items[[#This Row],[FinalPrice]]*Items[[#This Row],[Quantity]])</f>
        <v>45</v>
      </c>
      <c r="K307" s="6">
        <f>(Items[[#This Row],[OriginalTagPrice]]*Items[[#This Row],[Quantity]])</f>
        <v>80</v>
      </c>
      <c r="L307" s="6">
        <f>(Items[[#This Row],[FinalPrice]]-Items[[#This Row],[OriginalTagPrice]])*Items[[#This Row],[Quantity]]</f>
        <v>-35</v>
      </c>
      <c r="M307" s="6" t="str">
        <f>VLOOKUP(Items[[#This Row],[OrderID]],Orders[],5)</f>
        <v>2015-05-04</v>
      </c>
    </row>
    <row r="308" spans="1:13" x14ac:dyDescent="0.25">
      <c r="A308">
        <v>139685622</v>
      </c>
      <c r="B308">
        <v>198233933</v>
      </c>
      <c r="C308">
        <v>2</v>
      </c>
      <c r="D308" t="b">
        <v>0</v>
      </c>
      <c r="E308" s="6" t="s">
        <v>68</v>
      </c>
      <c r="F308" s="6" t="s">
        <v>123</v>
      </c>
      <c r="G308">
        <v>0</v>
      </c>
      <c r="H308">
        <v>0</v>
      </c>
      <c r="I308">
        <v>1</v>
      </c>
      <c r="J308" s="6">
        <f>(Items[[#This Row],[FinalPrice]]*Items[[#This Row],[Quantity]])</f>
        <v>0</v>
      </c>
      <c r="K308" s="6">
        <f>(Items[[#This Row],[OriginalTagPrice]]*Items[[#This Row],[Quantity]])</f>
        <v>0</v>
      </c>
      <c r="L308" s="6">
        <f>(Items[[#This Row],[FinalPrice]]-Items[[#This Row],[OriginalTagPrice]])*Items[[#This Row],[Quantity]]</f>
        <v>0</v>
      </c>
      <c r="M308" s="6" t="str">
        <f>VLOOKUP(Items[[#This Row],[OrderID]],Orders[],5)</f>
        <v>2015-05-04</v>
      </c>
    </row>
    <row r="309" spans="1:13" x14ac:dyDescent="0.25">
      <c r="A309">
        <v>139688243</v>
      </c>
      <c r="B309">
        <v>196590706</v>
      </c>
      <c r="C309">
        <v>1</v>
      </c>
      <c r="D309" t="b">
        <v>1</v>
      </c>
      <c r="E309" s="6" t="s">
        <v>89</v>
      </c>
      <c r="F309" s="6" t="s">
        <v>35</v>
      </c>
      <c r="G309">
        <v>35</v>
      </c>
      <c r="H309">
        <v>70</v>
      </c>
      <c r="I309">
        <v>1</v>
      </c>
      <c r="J309" s="6">
        <f>(Items[[#This Row],[FinalPrice]]*Items[[#This Row],[Quantity]])</f>
        <v>35</v>
      </c>
      <c r="K309" s="6">
        <f>(Items[[#This Row],[OriginalTagPrice]]*Items[[#This Row],[Quantity]])</f>
        <v>70</v>
      </c>
      <c r="L309" s="6">
        <f>(Items[[#This Row],[FinalPrice]]-Items[[#This Row],[OriginalTagPrice]])*Items[[#This Row],[Quantity]]</f>
        <v>-35</v>
      </c>
      <c r="M309" s="6" t="str">
        <f>VLOOKUP(Items[[#This Row],[OrderID]],Orders[],5)</f>
        <v>2015-05-02</v>
      </c>
    </row>
    <row r="310" spans="1:13" x14ac:dyDescent="0.25">
      <c r="A310">
        <v>139688243</v>
      </c>
      <c r="B310">
        <v>197937778</v>
      </c>
      <c r="C310">
        <v>2</v>
      </c>
      <c r="D310" t="b">
        <v>0</v>
      </c>
      <c r="E310" s="6" t="s">
        <v>89</v>
      </c>
      <c r="F310" s="6" t="s">
        <v>74</v>
      </c>
      <c r="G310">
        <v>0</v>
      </c>
      <c r="H310">
        <v>0</v>
      </c>
      <c r="I310">
        <v>1</v>
      </c>
      <c r="J310" s="6">
        <f>(Items[[#This Row],[FinalPrice]]*Items[[#This Row],[Quantity]])</f>
        <v>0</v>
      </c>
      <c r="K310" s="6">
        <f>(Items[[#This Row],[OriginalTagPrice]]*Items[[#This Row],[Quantity]])</f>
        <v>0</v>
      </c>
      <c r="L310" s="6">
        <f>(Items[[#This Row],[FinalPrice]]-Items[[#This Row],[OriginalTagPrice]])*Items[[#This Row],[Quantity]]</f>
        <v>0</v>
      </c>
      <c r="M310" s="6" t="str">
        <f>VLOOKUP(Items[[#This Row],[OrderID]],Orders[],5)</f>
        <v>2015-05-02</v>
      </c>
    </row>
    <row r="311" spans="1:13" x14ac:dyDescent="0.25">
      <c r="A311">
        <v>139688243</v>
      </c>
      <c r="B311">
        <v>197937797</v>
      </c>
      <c r="C311">
        <v>2</v>
      </c>
      <c r="D311" t="b">
        <v>0</v>
      </c>
      <c r="E311" s="6" t="s">
        <v>96</v>
      </c>
      <c r="F311" s="6" t="s">
        <v>76</v>
      </c>
      <c r="G311">
        <v>3.5</v>
      </c>
      <c r="H311">
        <v>3.5</v>
      </c>
      <c r="I311">
        <v>1</v>
      </c>
      <c r="J311" s="6">
        <f>(Items[[#This Row],[FinalPrice]]*Items[[#This Row],[Quantity]])</f>
        <v>3.5</v>
      </c>
      <c r="K311" s="6">
        <f>(Items[[#This Row],[OriginalTagPrice]]*Items[[#This Row],[Quantity]])</f>
        <v>3.5</v>
      </c>
      <c r="L311" s="6">
        <f>(Items[[#This Row],[FinalPrice]]-Items[[#This Row],[OriginalTagPrice]])*Items[[#This Row],[Quantity]]</f>
        <v>0</v>
      </c>
      <c r="M311" s="6" t="str">
        <f>VLOOKUP(Items[[#This Row],[OrderID]],Orders[],5)</f>
        <v>2015-05-02</v>
      </c>
    </row>
    <row r="312" spans="1:13" x14ac:dyDescent="0.25">
      <c r="A312">
        <v>139688243</v>
      </c>
      <c r="B312">
        <v>197963382</v>
      </c>
      <c r="C312">
        <v>8</v>
      </c>
      <c r="D312" t="b">
        <v>0</v>
      </c>
      <c r="E312" s="6" t="s">
        <v>89</v>
      </c>
      <c r="F312" s="6" t="s">
        <v>35</v>
      </c>
      <c r="G312">
        <v>10</v>
      </c>
      <c r="H312">
        <v>10</v>
      </c>
      <c r="I312">
        <v>1</v>
      </c>
      <c r="J312" s="6">
        <f>(Items[[#This Row],[FinalPrice]]*Items[[#This Row],[Quantity]])</f>
        <v>10</v>
      </c>
      <c r="K312" s="6">
        <f>(Items[[#This Row],[OriginalTagPrice]]*Items[[#This Row],[Quantity]])</f>
        <v>10</v>
      </c>
      <c r="L312" s="6">
        <f>(Items[[#This Row],[FinalPrice]]-Items[[#This Row],[OriginalTagPrice]])*Items[[#This Row],[Quantity]]</f>
        <v>0</v>
      </c>
      <c r="M312" s="6" t="str">
        <f>VLOOKUP(Items[[#This Row],[OrderID]],Orders[],5)</f>
        <v>2015-05-02</v>
      </c>
    </row>
    <row r="313" spans="1:13" x14ac:dyDescent="0.25">
      <c r="A313">
        <v>139692599</v>
      </c>
      <c r="B313">
        <v>197867621</v>
      </c>
      <c r="C313">
        <v>7</v>
      </c>
      <c r="D313" t="b">
        <v>0</v>
      </c>
      <c r="E313" s="6" t="s">
        <v>35</v>
      </c>
      <c r="F313" s="6" t="s">
        <v>35</v>
      </c>
      <c r="G313">
        <v>9</v>
      </c>
      <c r="H313">
        <v>9</v>
      </c>
      <c r="I313">
        <v>1</v>
      </c>
      <c r="J313" s="6">
        <f>(Items[[#This Row],[FinalPrice]]*Items[[#This Row],[Quantity]])</f>
        <v>9</v>
      </c>
      <c r="K313" s="6">
        <f>(Items[[#This Row],[OriginalTagPrice]]*Items[[#This Row],[Quantity]])</f>
        <v>9</v>
      </c>
      <c r="L313" s="6">
        <f>(Items[[#This Row],[FinalPrice]]-Items[[#This Row],[OriginalTagPrice]])*Items[[#This Row],[Quantity]]</f>
        <v>0</v>
      </c>
      <c r="M313" s="6" t="str">
        <f>VLOOKUP(Items[[#This Row],[OrderID]],Orders[],5)</f>
        <v>2015-05-02</v>
      </c>
    </row>
    <row r="314" spans="1:13" x14ac:dyDescent="0.25">
      <c r="A314">
        <v>139705077</v>
      </c>
      <c r="B314">
        <v>193842334</v>
      </c>
      <c r="C314">
        <v>1</v>
      </c>
      <c r="D314" t="b">
        <v>1</v>
      </c>
      <c r="E314" s="6" t="s">
        <v>60</v>
      </c>
      <c r="F314" s="6" t="s">
        <v>35</v>
      </c>
      <c r="G314">
        <v>35</v>
      </c>
      <c r="H314">
        <v>70</v>
      </c>
      <c r="I314">
        <v>1</v>
      </c>
      <c r="J314" s="6">
        <f>(Items[[#This Row],[FinalPrice]]*Items[[#This Row],[Quantity]])</f>
        <v>35</v>
      </c>
      <c r="K314" s="6">
        <f>(Items[[#This Row],[OriginalTagPrice]]*Items[[#This Row],[Quantity]])</f>
        <v>70</v>
      </c>
      <c r="L314" s="6">
        <f>(Items[[#This Row],[FinalPrice]]-Items[[#This Row],[OriginalTagPrice]])*Items[[#This Row],[Quantity]]</f>
        <v>-35</v>
      </c>
      <c r="M314" s="6" t="str">
        <f>VLOOKUP(Items[[#This Row],[OrderID]],Orders[],5)</f>
        <v>2015-05-12</v>
      </c>
    </row>
    <row r="315" spans="1:13" x14ac:dyDescent="0.25">
      <c r="A315">
        <v>139705077</v>
      </c>
      <c r="B315">
        <v>200624951</v>
      </c>
      <c r="C315">
        <v>2</v>
      </c>
      <c r="D315" t="b">
        <v>0</v>
      </c>
      <c r="E315" s="6" t="s">
        <v>60</v>
      </c>
      <c r="F315" s="6" t="s">
        <v>91</v>
      </c>
      <c r="G315">
        <v>8</v>
      </c>
      <c r="H315">
        <v>8</v>
      </c>
      <c r="I315">
        <v>2</v>
      </c>
      <c r="J315" s="6">
        <f>(Items[[#This Row],[FinalPrice]]*Items[[#This Row],[Quantity]])</f>
        <v>16</v>
      </c>
      <c r="K315" s="6">
        <f>(Items[[#This Row],[OriginalTagPrice]]*Items[[#This Row],[Quantity]])</f>
        <v>16</v>
      </c>
      <c r="L315" s="6">
        <f>(Items[[#This Row],[FinalPrice]]-Items[[#This Row],[OriginalTagPrice]])*Items[[#This Row],[Quantity]]</f>
        <v>0</v>
      </c>
      <c r="M315" s="6" t="str">
        <f>VLOOKUP(Items[[#This Row],[OrderID]],Orders[],5)</f>
        <v>2015-05-12</v>
      </c>
    </row>
    <row r="316" spans="1:13" x14ac:dyDescent="0.25">
      <c r="A316">
        <v>139705077</v>
      </c>
      <c r="B316">
        <v>200624991</v>
      </c>
      <c r="C316">
        <v>2</v>
      </c>
      <c r="D316" t="b">
        <v>0</v>
      </c>
      <c r="E316" s="6" t="s">
        <v>60</v>
      </c>
      <c r="F316" s="6" t="s">
        <v>124</v>
      </c>
      <c r="G316">
        <v>3.5</v>
      </c>
      <c r="H316">
        <v>3.5</v>
      </c>
      <c r="I316">
        <v>1</v>
      </c>
      <c r="J316" s="6">
        <f>(Items[[#This Row],[FinalPrice]]*Items[[#This Row],[Quantity]])</f>
        <v>3.5</v>
      </c>
      <c r="K316" s="6">
        <f>(Items[[#This Row],[OriginalTagPrice]]*Items[[#This Row],[Quantity]])</f>
        <v>3.5</v>
      </c>
      <c r="L316" s="6">
        <f>(Items[[#This Row],[FinalPrice]]-Items[[#This Row],[OriginalTagPrice]])*Items[[#This Row],[Quantity]]</f>
        <v>0</v>
      </c>
      <c r="M316" s="6" t="str">
        <f>VLOOKUP(Items[[#This Row],[OrderID]],Orders[],5)</f>
        <v>2015-05-12</v>
      </c>
    </row>
    <row r="317" spans="1:13" x14ac:dyDescent="0.25">
      <c r="A317">
        <v>139705077</v>
      </c>
      <c r="B317">
        <v>200625051</v>
      </c>
      <c r="C317">
        <v>8</v>
      </c>
      <c r="D317" t="b">
        <v>0</v>
      </c>
      <c r="E317" s="6" t="s">
        <v>60</v>
      </c>
      <c r="F317" s="6" t="s">
        <v>35</v>
      </c>
      <c r="G317">
        <v>10</v>
      </c>
      <c r="H317">
        <v>10</v>
      </c>
      <c r="I317">
        <v>1</v>
      </c>
      <c r="J317" s="6">
        <f>(Items[[#This Row],[FinalPrice]]*Items[[#This Row],[Quantity]])</f>
        <v>10</v>
      </c>
      <c r="K317" s="6">
        <f>(Items[[#This Row],[OriginalTagPrice]]*Items[[#This Row],[Quantity]])</f>
        <v>10</v>
      </c>
      <c r="L317" s="6">
        <f>(Items[[#This Row],[FinalPrice]]-Items[[#This Row],[OriginalTagPrice]])*Items[[#This Row],[Quantity]]</f>
        <v>0</v>
      </c>
      <c r="M317" s="6" t="str">
        <f>VLOOKUP(Items[[#This Row],[OrderID]],Orders[],5)</f>
        <v>2015-05-12</v>
      </c>
    </row>
    <row r="318" spans="1:13" x14ac:dyDescent="0.25">
      <c r="A318">
        <v>139705077</v>
      </c>
      <c r="B318">
        <v>200625211</v>
      </c>
      <c r="C318">
        <v>10</v>
      </c>
      <c r="D318" t="b">
        <v>0</v>
      </c>
      <c r="E318" s="6" t="s">
        <v>35</v>
      </c>
      <c r="F318" s="6" t="s">
        <v>35</v>
      </c>
      <c r="G318">
        <v>0</v>
      </c>
      <c r="H318">
        <v>0</v>
      </c>
      <c r="I318">
        <v>1</v>
      </c>
      <c r="J318" s="6">
        <f>(Items[[#This Row],[FinalPrice]]*Items[[#This Row],[Quantity]])</f>
        <v>0</v>
      </c>
      <c r="K318" s="6">
        <f>(Items[[#This Row],[OriginalTagPrice]]*Items[[#This Row],[Quantity]])</f>
        <v>0</v>
      </c>
      <c r="L318" s="6">
        <f>(Items[[#This Row],[FinalPrice]]-Items[[#This Row],[OriginalTagPrice]])*Items[[#This Row],[Quantity]]</f>
        <v>0</v>
      </c>
      <c r="M318" s="6" t="str">
        <f>VLOOKUP(Items[[#This Row],[OrderID]],Orders[],5)</f>
        <v>2015-05-12</v>
      </c>
    </row>
    <row r="319" spans="1:13" x14ac:dyDescent="0.25">
      <c r="A319">
        <v>139705077</v>
      </c>
      <c r="B319">
        <v>200625212</v>
      </c>
      <c r="C319">
        <v>11</v>
      </c>
      <c r="D319" t="b">
        <v>0</v>
      </c>
      <c r="E319" s="6" t="s">
        <v>96</v>
      </c>
      <c r="F319" s="6" t="s">
        <v>35</v>
      </c>
      <c r="G319">
        <v>0</v>
      </c>
      <c r="H319">
        <v>50</v>
      </c>
      <c r="I319">
        <v>1</v>
      </c>
      <c r="J319" s="6">
        <f>(Items[[#This Row],[FinalPrice]]*Items[[#This Row],[Quantity]])</f>
        <v>0</v>
      </c>
      <c r="K319" s="6">
        <f>(Items[[#This Row],[OriginalTagPrice]]*Items[[#This Row],[Quantity]])</f>
        <v>50</v>
      </c>
      <c r="L319" s="6">
        <f>(Items[[#This Row],[FinalPrice]]-Items[[#This Row],[OriginalTagPrice]])*Items[[#This Row],[Quantity]]</f>
        <v>-50</v>
      </c>
      <c r="M319" s="6" t="str">
        <f>VLOOKUP(Items[[#This Row],[OrderID]],Orders[],5)</f>
        <v>2015-05-12</v>
      </c>
    </row>
    <row r="320" spans="1:13" x14ac:dyDescent="0.25">
      <c r="A320">
        <v>139723978</v>
      </c>
      <c r="B320">
        <v>205593378</v>
      </c>
      <c r="C320">
        <v>7</v>
      </c>
      <c r="D320" t="b">
        <v>0</v>
      </c>
      <c r="E320" s="6" t="s">
        <v>35</v>
      </c>
      <c r="F320" s="6" t="s">
        <v>35</v>
      </c>
      <c r="G320">
        <v>0</v>
      </c>
      <c r="H320">
        <v>0</v>
      </c>
      <c r="I320">
        <v>1</v>
      </c>
      <c r="J320" s="6">
        <f>(Items[[#This Row],[FinalPrice]]*Items[[#This Row],[Quantity]])</f>
        <v>0</v>
      </c>
      <c r="K320" s="6">
        <f>(Items[[#This Row],[OriginalTagPrice]]*Items[[#This Row],[Quantity]])</f>
        <v>0</v>
      </c>
      <c r="L320" s="6">
        <f>(Items[[#This Row],[FinalPrice]]-Items[[#This Row],[OriginalTagPrice]])*Items[[#This Row],[Quantity]]</f>
        <v>0</v>
      </c>
      <c r="M320" s="6" t="str">
        <f>VLOOKUP(Items[[#This Row],[OrderID]],Orders[],5)</f>
        <v>2015-06-01</v>
      </c>
    </row>
    <row r="321" spans="1:13" x14ac:dyDescent="0.25">
      <c r="A321">
        <v>139746890</v>
      </c>
      <c r="B321">
        <v>196673378</v>
      </c>
      <c r="C321">
        <v>1</v>
      </c>
      <c r="D321" t="b">
        <v>1</v>
      </c>
      <c r="E321" s="6" t="s">
        <v>68</v>
      </c>
      <c r="F321" s="6" t="s">
        <v>35</v>
      </c>
      <c r="G321">
        <v>18</v>
      </c>
      <c r="H321">
        <v>30</v>
      </c>
      <c r="I321">
        <v>1</v>
      </c>
      <c r="J321" s="6">
        <f>(Items[[#This Row],[FinalPrice]]*Items[[#This Row],[Quantity]])</f>
        <v>18</v>
      </c>
      <c r="K321" s="6">
        <f>(Items[[#This Row],[OriginalTagPrice]]*Items[[#This Row],[Quantity]])</f>
        <v>30</v>
      </c>
      <c r="L321" s="6">
        <f>(Items[[#This Row],[FinalPrice]]-Items[[#This Row],[OriginalTagPrice]])*Items[[#This Row],[Quantity]]</f>
        <v>-12</v>
      </c>
      <c r="M321" s="6" t="str">
        <f>VLOOKUP(Items[[#This Row],[OrderID]],Orders[],5)</f>
        <v>2015-04-30</v>
      </c>
    </row>
    <row r="322" spans="1:13" x14ac:dyDescent="0.25">
      <c r="A322">
        <v>139746890</v>
      </c>
      <c r="B322">
        <v>197396758</v>
      </c>
      <c r="C322">
        <v>2</v>
      </c>
      <c r="D322" t="b">
        <v>0</v>
      </c>
      <c r="E322" s="6" t="s">
        <v>68</v>
      </c>
      <c r="F322" s="6" t="s">
        <v>57</v>
      </c>
      <c r="G322">
        <v>8</v>
      </c>
      <c r="H322">
        <v>8</v>
      </c>
      <c r="I322">
        <v>2</v>
      </c>
      <c r="J322" s="6">
        <f>(Items[[#This Row],[FinalPrice]]*Items[[#This Row],[Quantity]])</f>
        <v>16</v>
      </c>
      <c r="K322" s="6">
        <f>(Items[[#This Row],[OriginalTagPrice]]*Items[[#This Row],[Quantity]])</f>
        <v>16</v>
      </c>
      <c r="L322" s="6">
        <f>(Items[[#This Row],[FinalPrice]]-Items[[#This Row],[OriginalTagPrice]])*Items[[#This Row],[Quantity]]</f>
        <v>0</v>
      </c>
      <c r="M322" s="6" t="str">
        <f>VLOOKUP(Items[[#This Row],[OrderID]],Orders[],5)</f>
        <v>2015-04-30</v>
      </c>
    </row>
    <row r="323" spans="1:13" x14ac:dyDescent="0.25">
      <c r="A323">
        <v>139746890</v>
      </c>
      <c r="B323">
        <v>197396868</v>
      </c>
      <c r="C323">
        <v>8</v>
      </c>
      <c r="D323" t="b">
        <v>0</v>
      </c>
      <c r="E323" s="6" t="s">
        <v>68</v>
      </c>
      <c r="F323" s="6" t="s">
        <v>35</v>
      </c>
      <c r="G323">
        <v>10</v>
      </c>
      <c r="H323">
        <v>10</v>
      </c>
      <c r="I323">
        <v>1</v>
      </c>
      <c r="J323" s="6">
        <f>(Items[[#This Row],[FinalPrice]]*Items[[#This Row],[Quantity]])</f>
        <v>10</v>
      </c>
      <c r="K323" s="6">
        <f>(Items[[#This Row],[OriginalTagPrice]]*Items[[#This Row],[Quantity]])</f>
        <v>10</v>
      </c>
      <c r="L323" s="6">
        <f>(Items[[#This Row],[FinalPrice]]-Items[[#This Row],[OriginalTagPrice]])*Items[[#This Row],[Quantity]]</f>
        <v>0</v>
      </c>
      <c r="M323" s="6" t="str">
        <f>VLOOKUP(Items[[#This Row],[OrderID]],Orders[],5)</f>
        <v>2015-04-30</v>
      </c>
    </row>
    <row r="324" spans="1:13" x14ac:dyDescent="0.25">
      <c r="A324">
        <v>139762220</v>
      </c>
      <c r="B324">
        <v>196694779</v>
      </c>
      <c r="C324">
        <v>1</v>
      </c>
      <c r="D324" t="b">
        <v>1</v>
      </c>
      <c r="E324" s="6" t="s">
        <v>70</v>
      </c>
      <c r="F324" s="6" t="s">
        <v>35</v>
      </c>
      <c r="G324">
        <v>35</v>
      </c>
      <c r="H324">
        <v>70</v>
      </c>
      <c r="I324">
        <v>1</v>
      </c>
      <c r="J324" s="6">
        <f>(Items[[#This Row],[FinalPrice]]*Items[[#This Row],[Quantity]])</f>
        <v>35</v>
      </c>
      <c r="K324" s="6">
        <f>(Items[[#This Row],[OriginalTagPrice]]*Items[[#This Row],[Quantity]])</f>
        <v>70</v>
      </c>
      <c r="L324" s="6">
        <f>(Items[[#This Row],[FinalPrice]]-Items[[#This Row],[OriginalTagPrice]])*Items[[#This Row],[Quantity]]</f>
        <v>-35</v>
      </c>
      <c r="M324" s="6" t="str">
        <f>VLOOKUP(Items[[#This Row],[OrderID]],Orders[],5)</f>
        <v>2015-05-06</v>
      </c>
    </row>
    <row r="325" spans="1:13" x14ac:dyDescent="0.25">
      <c r="A325">
        <v>139762220</v>
      </c>
      <c r="B325">
        <v>199001299</v>
      </c>
      <c r="C325">
        <v>8</v>
      </c>
      <c r="D325" t="b">
        <v>0</v>
      </c>
      <c r="E325" s="6" t="s">
        <v>70</v>
      </c>
      <c r="F325" s="6" t="s">
        <v>35</v>
      </c>
      <c r="G325">
        <v>17.5</v>
      </c>
      <c r="H325">
        <v>17.5</v>
      </c>
      <c r="I325">
        <v>1</v>
      </c>
      <c r="J325" s="6">
        <f>(Items[[#This Row],[FinalPrice]]*Items[[#This Row],[Quantity]])</f>
        <v>17.5</v>
      </c>
      <c r="K325" s="6">
        <f>(Items[[#This Row],[OriginalTagPrice]]*Items[[#This Row],[Quantity]])</f>
        <v>17.5</v>
      </c>
      <c r="L325" s="6">
        <f>(Items[[#This Row],[FinalPrice]]-Items[[#This Row],[OriginalTagPrice]])*Items[[#This Row],[Quantity]]</f>
        <v>0</v>
      </c>
      <c r="M325" s="6" t="str">
        <f>VLOOKUP(Items[[#This Row],[OrderID]],Orders[],5)</f>
        <v>2015-05-06</v>
      </c>
    </row>
    <row r="326" spans="1:13" x14ac:dyDescent="0.25">
      <c r="A326">
        <v>139762617</v>
      </c>
      <c r="B326">
        <v>196695342</v>
      </c>
      <c r="C326">
        <v>1</v>
      </c>
      <c r="D326" t="b">
        <v>1</v>
      </c>
      <c r="E326" s="6" t="s">
        <v>70</v>
      </c>
      <c r="F326" s="6" t="s">
        <v>35</v>
      </c>
      <c r="G326">
        <v>35</v>
      </c>
      <c r="H326">
        <v>70</v>
      </c>
      <c r="I326">
        <v>1</v>
      </c>
      <c r="J326" s="6">
        <f>(Items[[#This Row],[FinalPrice]]*Items[[#This Row],[Quantity]])</f>
        <v>35</v>
      </c>
      <c r="K326" s="6">
        <f>(Items[[#This Row],[OriginalTagPrice]]*Items[[#This Row],[Quantity]])</f>
        <v>70</v>
      </c>
      <c r="L326" s="6">
        <f>(Items[[#This Row],[FinalPrice]]-Items[[#This Row],[OriginalTagPrice]])*Items[[#This Row],[Quantity]]</f>
        <v>-35</v>
      </c>
      <c r="M326" s="6" t="str">
        <f>VLOOKUP(Items[[#This Row],[OrderID]],Orders[],5)</f>
        <v>2015-05-13</v>
      </c>
    </row>
    <row r="327" spans="1:13" x14ac:dyDescent="0.25">
      <c r="A327">
        <v>139768974</v>
      </c>
      <c r="B327">
        <v>196704754</v>
      </c>
      <c r="C327">
        <v>1</v>
      </c>
      <c r="D327" t="b">
        <v>1</v>
      </c>
      <c r="E327" s="6" t="s">
        <v>55</v>
      </c>
      <c r="F327" s="6" t="s">
        <v>35</v>
      </c>
      <c r="G327">
        <v>0</v>
      </c>
      <c r="H327">
        <v>90</v>
      </c>
      <c r="I327">
        <v>1</v>
      </c>
      <c r="J327" s="6">
        <f>(Items[[#This Row],[FinalPrice]]*Items[[#This Row],[Quantity]])</f>
        <v>0</v>
      </c>
      <c r="K327" s="6">
        <f>(Items[[#This Row],[OriginalTagPrice]]*Items[[#This Row],[Quantity]])</f>
        <v>90</v>
      </c>
      <c r="L327" s="6">
        <f>(Items[[#This Row],[FinalPrice]]-Items[[#This Row],[OriginalTagPrice]])*Items[[#This Row],[Quantity]]</f>
        <v>-90</v>
      </c>
      <c r="M327" s="6" t="str">
        <f>VLOOKUP(Items[[#This Row],[OrderID]],Orders[],5)</f>
        <v>2015-04-29</v>
      </c>
    </row>
    <row r="328" spans="1:13" x14ac:dyDescent="0.25">
      <c r="A328">
        <v>139772051</v>
      </c>
      <c r="B328">
        <v>196709357</v>
      </c>
      <c r="C328">
        <v>1</v>
      </c>
      <c r="D328" t="b">
        <v>1</v>
      </c>
      <c r="E328" s="6" t="s">
        <v>55</v>
      </c>
      <c r="F328" s="6" t="s">
        <v>35</v>
      </c>
      <c r="G328">
        <v>45</v>
      </c>
      <c r="H328">
        <v>90</v>
      </c>
      <c r="I328">
        <v>1</v>
      </c>
      <c r="J328" s="6">
        <f>(Items[[#This Row],[FinalPrice]]*Items[[#This Row],[Quantity]])</f>
        <v>45</v>
      </c>
      <c r="K328" s="6">
        <f>(Items[[#This Row],[OriginalTagPrice]]*Items[[#This Row],[Quantity]])</f>
        <v>90</v>
      </c>
      <c r="L328" s="6">
        <f>(Items[[#This Row],[FinalPrice]]-Items[[#This Row],[OriginalTagPrice]])*Items[[#This Row],[Quantity]]</f>
        <v>-45</v>
      </c>
      <c r="M328" s="6" t="str">
        <f>VLOOKUP(Items[[#This Row],[OrderID]],Orders[],5)</f>
        <v>2015-04-29</v>
      </c>
    </row>
    <row r="329" spans="1:13" x14ac:dyDescent="0.25">
      <c r="A329">
        <v>139782372</v>
      </c>
      <c r="B329">
        <v>196724026</v>
      </c>
      <c r="C329">
        <v>1</v>
      </c>
      <c r="D329" t="b">
        <v>1</v>
      </c>
      <c r="E329" s="6" t="s">
        <v>60</v>
      </c>
      <c r="F329" s="6" t="s">
        <v>35</v>
      </c>
      <c r="G329">
        <v>35</v>
      </c>
      <c r="H329">
        <v>70</v>
      </c>
      <c r="I329">
        <v>1</v>
      </c>
      <c r="J329" s="6">
        <f>(Items[[#This Row],[FinalPrice]]*Items[[#This Row],[Quantity]])</f>
        <v>35</v>
      </c>
      <c r="K329" s="6">
        <f>(Items[[#This Row],[OriginalTagPrice]]*Items[[#This Row],[Quantity]])</f>
        <v>70</v>
      </c>
      <c r="L329" s="6">
        <f>(Items[[#This Row],[FinalPrice]]-Items[[#This Row],[OriginalTagPrice]])*Items[[#This Row],[Quantity]]</f>
        <v>-35</v>
      </c>
      <c r="M329" s="6" t="str">
        <f>VLOOKUP(Items[[#This Row],[OrderID]],Orders[],5)</f>
        <v>2015-05-01</v>
      </c>
    </row>
    <row r="330" spans="1:13" x14ac:dyDescent="0.25">
      <c r="A330">
        <v>139782372</v>
      </c>
      <c r="B330">
        <v>197590980</v>
      </c>
      <c r="C330">
        <v>8</v>
      </c>
      <c r="D330" t="b">
        <v>0</v>
      </c>
      <c r="E330" s="6" t="s">
        <v>60</v>
      </c>
      <c r="F330" s="6" t="s">
        <v>35</v>
      </c>
      <c r="G330">
        <v>14</v>
      </c>
      <c r="H330">
        <v>14</v>
      </c>
      <c r="I330">
        <v>1</v>
      </c>
      <c r="J330" s="6">
        <f>(Items[[#This Row],[FinalPrice]]*Items[[#This Row],[Quantity]])</f>
        <v>14</v>
      </c>
      <c r="K330" s="6">
        <f>(Items[[#This Row],[OriginalTagPrice]]*Items[[#This Row],[Quantity]])</f>
        <v>14</v>
      </c>
      <c r="L330" s="6">
        <f>(Items[[#This Row],[FinalPrice]]-Items[[#This Row],[OriginalTagPrice]])*Items[[#This Row],[Quantity]]</f>
        <v>0</v>
      </c>
      <c r="M330" s="6" t="str">
        <f>VLOOKUP(Items[[#This Row],[OrderID]],Orders[],5)</f>
        <v>2015-05-01</v>
      </c>
    </row>
    <row r="331" spans="1:13" x14ac:dyDescent="0.25">
      <c r="A331">
        <v>139784091</v>
      </c>
      <c r="B331">
        <v>196726419</v>
      </c>
      <c r="C331">
        <v>1</v>
      </c>
      <c r="D331" t="b">
        <v>1</v>
      </c>
      <c r="E331" s="6" t="s">
        <v>68</v>
      </c>
      <c r="F331" s="6" t="s">
        <v>35</v>
      </c>
      <c r="G331">
        <v>35</v>
      </c>
      <c r="H331">
        <v>70</v>
      </c>
      <c r="I331">
        <v>1</v>
      </c>
      <c r="J331" s="6">
        <f>(Items[[#This Row],[FinalPrice]]*Items[[#This Row],[Quantity]])</f>
        <v>35</v>
      </c>
      <c r="K331" s="6">
        <f>(Items[[#This Row],[OriginalTagPrice]]*Items[[#This Row],[Quantity]])</f>
        <v>70</v>
      </c>
      <c r="L331" s="6">
        <f>(Items[[#This Row],[FinalPrice]]-Items[[#This Row],[OriginalTagPrice]])*Items[[#This Row],[Quantity]]</f>
        <v>-35</v>
      </c>
      <c r="M331" s="6" t="str">
        <f>VLOOKUP(Items[[#This Row],[OrderID]],Orders[],5)</f>
        <v>2015-05-02</v>
      </c>
    </row>
    <row r="332" spans="1:13" x14ac:dyDescent="0.25">
      <c r="A332">
        <v>139784091</v>
      </c>
      <c r="B332">
        <v>197927772</v>
      </c>
      <c r="C332">
        <v>8</v>
      </c>
      <c r="D332" t="b">
        <v>0</v>
      </c>
      <c r="E332" s="6" t="s">
        <v>68</v>
      </c>
      <c r="F332" s="6" t="s">
        <v>35</v>
      </c>
      <c r="G332">
        <v>8</v>
      </c>
      <c r="H332">
        <v>8</v>
      </c>
      <c r="I332">
        <v>1</v>
      </c>
      <c r="J332" s="6">
        <f>(Items[[#This Row],[FinalPrice]]*Items[[#This Row],[Quantity]])</f>
        <v>8</v>
      </c>
      <c r="K332" s="6">
        <f>(Items[[#This Row],[OriginalTagPrice]]*Items[[#This Row],[Quantity]])</f>
        <v>8</v>
      </c>
      <c r="L332" s="6">
        <f>(Items[[#This Row],[FinalPrice]]-Items[[#This Row],[OriginalTagPrice]])*Items[[#This Row],[Quantity]]</f>
        <v>0</v>
      </c>
      <c r="M332" s="6" t="str">
        <f>VLOOKUP(Items[[#This Row],[OrderID]],Orders[],5)</f>
        <v>2015-05-02</v>
      </c>
    </row>
    <row r="333" spans="1:13" x14ac:dyDescent="0.25">
      <c r="A333">
        <v>139788151</v>
      </c>
      <c r="B333">
        <v>196732155</v>
      </c>
      <c r="C333">
        <v>7</v>
      </c>
      <c r="D333" t="b">
        <v>0</v>
      </c>
      <c r="E333" s="6" t="s">
        <v>35</v>
      </c>
      <c r="F333" s="6" t="s">
        <v>35</v>
      </c>
      <c r="G333">
        <v>0</v>
      </c>
      <c r="H333">
        <v>0</v>
      </c>
      <c r="I333">
        <v>1</v>
      </c>
      <c r="J333" s="6">
        <f>(Items[[#This Row],[FinalPrice]]*Items[[#This Row],[Quantity]])</f>
        <v>0</v>
      </c>
      <c r="K333" s="6">
        <f>(Items[[#This Row],[OriginalTagPrice]]*Items[[#This Row],[Quantity]])</f>
        <v>0</v>
      </c>
      <c r="L333" s="6">
        <f>(Items[[#This Row],[FinalPrice]]-Items[[#This Row],[OriginalTagPrice]])*Items[[#This Row],[Quantity]]</f>
        <v>0</v>
      </c>
      <c r="M333" s="6" t="str">
        <f>VLOOKUP(Items[[#This Row],[OrderID]],Orders[],5)</f>
        <v>2015-04-28</v>
      </c>
    </row>
    <row r="334" spans="1:13" x14ac:dyDescent="0.25">
      <c r="A334">
        <v>139788152</v>
      </c>
      <c r="B334">
        <v>196732156</v>
      </c>
      <c r="C334">
        <v>7</v>
      </c>
      <c r="D334" t="b">
        <v>0</v>
      </c>
      <c r="E334" s="6" t="s">
        <v>35</v>
      </c>
      <c r="F334" s="6" t="s">
        <v>35</v>
      </c>
      <c r="G334">
        <v>0</v>
      </c>
      <c r="H334">
        <v>0</v>
      </c>
      <c r="I334">
        <v>1</v>
      </c>
      <c r="J334" s="6">
        <f>(Items[[#This Row],[FinalPrice]]*Items[[#This Row],[Quantity]])</f>
        <v>0</v>
      </c>
      <c r="K334" s="6">
        <f>(Items[[#This Row],[OriginalTagPrice]]*Items[[#This Row],[Quantity]])</f>
        <v>0</v>
      </c>
      <c r="L334" s="6">
        <f>(Items[[#This Row],[FinalPrice]]-Items[[#This Row],[OriginalTagPrice]])*Items[[#This Row],[Quantity]]</f>
        <v>0</v>
      </c>
      <c r="M334" s="6" t="str">
        <f>VLOOKUP(Items[[#This Row],[OrderID]],Orders[],5)</f>
        <v>2015-04-28</v>
      </c>
    </row>
    <row r="335" spans="1:13" x14ac:dyDescent="0.25">
      <c r="A335">
        <v>139799491</v>
      </c>
      <c r="B335">
        <v>196747941</v>
      </c>
      <c r="C335">
        <v>1</v>
      </c>
      <c r="D335" t="b">
        <v>1</v>
      </c>
      <c r="E335" s="6" t="s">
        <v>92</v>
      </c>
      <c r="F335" s="6" t="s">
        <v>35</v>
      </c>
      <c r="G335">
        <v>0</v>
      </c>
      <c r="H335">
        <v>105</v>
      </c>
      <c r="I335">
        <v>1</v>
      </c>
      <c r="J335" s="6">
        <f>(Items[[#This Row],[FinalPrice]]*Items[[#This Row],[Quantity]])</f>
        <v>0</v>
      </c>
      <c r="K335" s="6">
        <f>(Items[[#This Row],[OriginalTagPrice]]*Items[[#This Row],[Quantity]])</f>
        <v>105</v>
      </c>
      <c r="L335" s="6">
        <f>(Items[[#This Row],[FinalPrice]]-Items[[#This Row],[OriginalTagPrice]])*Items[[#This Row],[Quantity]]</f>
        <v>-105</v>
      </c>
      <c r="M335" s="6" t="str">
        <f>VLOOKUP(Items[[#This Row],[OrderID]],Orders[],5)</f>
        <v>2015-04-29</v>
      </c>
    </row>
    <row r="336" spans="1:13" x14ac:dyDescent="0.25">
      <c r="A336">
        <v>139799491</v>
      </c>
      <c r="B336">
        <v>197073820</v>
      </c>
      <c r="C336">
        <v>5</v>
      </c>
      <c r="D336" t="b">
        <v>1</v>
      </c>
      <c r="E336" s="6" t="s">
        <v>125</v>
      </c>
      <c r="F336" s="6" t="s">
        <v>35</v>
      </c>
      <c r="G336">
        <v>40</v>
      </c>
      <c r="H336">
        <v>40</v>
      </c>
      <c r="I336">
        <v>1</v>
      </c>
      <c r="J336" s="6">
        <f>(Items[[#This Row],[FinalPrice]]*Items[[#This Row],[Quantity]])</f>
        <v>40</v>
      </c>
      <c r="K336" s="6">
        <f>(Items[[#This Row],[OriginalTagPrice]]*Items[[#This Row],[Quantity]])</f>
        <v>40</v>
      </c>
      <c r="L336" s="6">
        <f>(Items[[#This Row],[FinalPrice]]-Items[[#This Row],[OriginalTagPrice]])*Items[[#This Row],[Quantity]]</f>
        <v>0</v>
      </c>
      <c r="M336" s="6" t="str">
        <f>VLOOKUP(Items[[#This Row],[OrderID]],Orders[],5)</f>
        <v>2015-04-29</v>
      </c>
    </row>
    <row r="337" spans="1:13" x14ac:dyDescent="0.25">
      <c r="A337">
        <v>139804216</v>
      </c>
      <c r="B337">
        <v>196754416</v>
      </c>
      <c r="C337">
        <v>1</v>
      </c>
      <c r="D337" t="b">
        <v>1</v>
      </c>
      <c r="E337" s="6" t="s">
        <v>55</v>
      </c>
      <c r="F337" s="6" t="s">
        <v>35</v>
      </c>
      <c r="G337">
        <v>0</v>
      </c>
      <c r="H337">
        <v>90</v>
      </c>
      <c r="I337">
        <v>1</v>
      </c>
      <c r="J337" s="6">
        <f>(Items[[#This Row],[FinalPrice]]*Items[[#This Row],[Quantity]])</f>
        <v>0</v>
      </c>
      <c r="K337" s="6">
        <f>(Items[[#This Row],[OriginalTagPrice]]*Items[[#This Row],[Quantity]])</f>
        <v>90</v>
      </c>
      <c r="L337" s="6">
        <f>(Items[[#This Row],[FinalPrice]]-Items[[#This Row],[OriginalTagPrice]])*Items[[#This Row],[Quantity]]</f>
        <v>-90</v>
      </c>
      <c r="M337" s="6" t="str">
        <f>VLOOKUP(Items[[#This Row],[OrderID]],Orders[],5)</f>
        <v>2015-04-29</v>
      </c>
    </row>
    <row r="338" spans="1:13" x14ac:dyDescent="0.25">
      <c r="A338">
        <v>139804267</v>
      </c>
      <c r="B338">
        <v>196754476</v>
      </c>
      <c r="C338">
        <v>1</v>
      </c>
      <c r="D338" t="b">
        <v>1</v>
      </c>
      <c r="E338" s="6" t="s">
        <v>70</v>
      </c>
      <c r="F338" s="6" t="s">
        <v>35</v>
      </c>
      <c r="G338">
        <v>0</v>
      </c>
      <c r="H338">
        <v>90</v>
      </c>
      <c r="I338">
        <v>1</v>
      </c>
      <c r="J338" s="6">
        <f>(Items[[#This Row],[FinalPrice]]*Items[[#This Row],[Quantity]])</f>
        <v>0</v>
      </c>
      <c r="K338" s="6">
        <f>(Items[[#This Row],[OriginalTagPrice]]*Items[[#This Row],[Quantity]])</f>
        <v>90</v>
      </c>
      <c r="L338" s="6">
        <f>(Items[[#This Row],[FinalPrice]]-Items[[#This Row],[OriginalTagPrice]])*Items[[#This Row],[Quantity]]</f>
        <v>-90</v>
      </c>
      <c r="M338" s="6" t="str">
        <f>VLOOKUP(Items[[#This Row],[OrderID]],Orders[],5)</f>
        <v>2015-04-29</v>
      </c>
    </row>
    <row r="339" spans="1:13" x14ac:dyDescent="0.25">
      <c r="A339">
        <v>139804267</v>
      </c>
      <c r="B339">
        <v>197043290</v>
      </c>
      <c r="C339">
        <v>8</v>
      </c>
      <c r="D339" t="b">
        <v>0</v>
      </c>
      <c r="E339" s="6" t="s">
        <v>70</v>
      </c>
      <c r="F339" s="6" t="s">
        <v>35</v>
      </c>
      <c r="G339">
        <v>14</v>
      </c>
      <c r="H339">
        <v>14</v>
      </c>
      <c r="I339">
        <v>1</v>
      </c>
      <c r="J339" s="6">
        <f>(Items[[#This Row],[FinalPrice]]*Items[[#This Row],[Quantity]])</f>
        <v>14</v>
      </c>
      <c r="K339" s="6">
        <f>(Items[[#This Row],[OriginalTagPrice]]*Items[[#This Row],[Quantity]])</f>
        <v>14</v>
      </c>
      <c r="L339" s="6">
        <f>(Items[[#This Row],[FinalPrice]]-Items[[#This Row],[OriginalTagPrice]])*Items[[#This Row],[Quantity]]</f>
        <v>0</v>
      </c>
      <c r="M339" s="6" t="str">
        <f>VLOOKUP(Items[[#This Row],[OrderID]],Orders[],5)</f>
        <v>2015-04-29</v>
      </c>
    </row>
    <row r="340" spans="1:13" x14ac:dyDescent="0.25">
      <c r="A340">
        <v>139812782</v>
      </c>
      <c r="B340">
        <v>196985139</v>
      </c>
      <c r="C340">
        <v>7</v>
      </c>
      <c r="D340" t="b">
        <v>0</v>
      </c>
      <c r="E340" s="6" t="s">
        <v>35</v>
      </c>
      <c r="F340" s="6" t="s">
        <v>35</v>
      </c>
      <c r="G340">
        <v>0</v>
      </c>
      <c r="H340">
        <v>0</v>
      </c>
      <c r="I340">
        <v>1</v>
      </c>
      <c r="J340" s="6">
        <f>(Items[[#This Row],[FinalPrice]]*Items[[#This Row],[Quantity]])</f>
        <v>0</v>
      </c>
      <c r="K340" s="6">
        <f>(Items[[#This Row],[OriginalTagPrice]]*Items[[#This Row],[Quantity]])</f>
        <v>0</v>
      </c>
      <c r="L340" s="6">
        <f>(Items[[#This Row],[FinalPrice]]-Items[[#This Row],[OriginalTagPrice]])*Items[[#This Row],[Quantity]]</f>
        <v>0</v>
      </c>
      <c r="M340" s="6" t="str">
        <f>VLOOKUP(Items[[#This Row],[OrderID]],Orders[],5)</f>
        <v>2015-04-29</v>
      </c>
    </row>
    <row r="341" spans="1:13" x14ac:dyDescent="0.25">
      <c r="A341">
        <v>139816259</v>
      </c>
      <c r="B341">
        <v>196771632</v>
      </c>
      <c r="C341">
        <v>1</v>
      </c>
      <c r="D341" t="b">
        <v>1</v>
      </c>
      <c r="E341" s="6" t="s">
        <v>60</v>
      </c>
      <c r="F341" s="6" t="s">
        <v>35</v>
      </c>
      <c r="G341">
        <v>0</v>
      </c>
      <c r="H341">
        <v>45</v>
      </c>
      <c r="I341">
        <v>1</v>
      </c>
      <c r="J341" s="6">
        <f>(Items[[#This Row],[FinalPrice]]*Items[[#This Row],[Quantity]])</f>
        <v>0</v>
      </c>
      <c r="K341" s="6">
        <f>(Items[[#This Row],[OriginalTagPrice]]*Items[[#This Row],[Quantity]])</f>
        <v>45</v>
      </c>
      <c r="L341" s="6">
        <f>(Items[[#This Row],[FinalPrice]]-Items[[#This Row],[OriginalTagPrice]])*Items[[#This Row],[Quantity]]</f>
        <v>-45</v>
      </c>
      <c r="M341" s="6" t="str">
        <f>VLOOKUP(Items[[#This Row],[OrderID]],Orders[],5)</f>
        <v>2015-04-30</v>
      </c>
    </row>
    <row r="342" spans="1:13" x14ac:dyDescent="0.25">
      <c r="A342">
        <v>139816259</v>
      </c>
      <c r="B342">
        <v>197141664</v>
      </c>
      <c r="C342">
        <v>1</v>
      </c>
      <c r="D342" t="b">
        <v>1</v>
      </c>
      <c r="E342" s="6" t="s">
        <v>60</v>
      </c>
      <c r="F342" s="6" t="s">
        <v>35</v>
      </c>
      <c r="G342">
        <v>0</v>
      </c>
      <c r="H342">
        <v>40</v>
      </c>
      <c r="I342">
        <v>1</v>
      </c>
      <c r="J342" s="6">
        <f>(Items[[#This Row],[FinalPrice]]*Items[[#This Row],[Quantity]])</f>
        <v>0</v>
      </c>
      <c r="K342" s="6">
        <f>(Items[[#This Row],[OriginalTagPrice]]*Items[[#This Row],[Quantity]])</f>
        <v>40</v>
      </c>
      <c r="L342" s="6">
        <f>(Items[[#This Row],[FinalPrice]]-Items[[#This Row],[OriginalTagPrice]])*Items[[#This Row],[Quantity]]</f>
        <v>-40</v>
      </c>
      <c r="M342" s="6" t="str">
        <f>VLOOKUP(Items[[#This Row],[OrderID]],Orders[],5)</f>
        <v>2015-04-30</v>
      </c>
    </row>
    <row r="343" spans="1:13" x14ac:dyDescent="0.25">
      <c r="A343">
        <v>139816259</v>
      </c>
      <c r="B343">
        <v>197326779</v>
      </c>
      <c r="C343">
        <v>8</v>
      </c>
      <c r="D343" t="b">
        <v>0</v>
      </c>
      <c r="E343" s="6" t="s">
        <v>60</v>
      </c>
      <c r="F343" s="6" t="s">
        <v>35</v>
      </c>
      <c r="G343">
        <v>10</v>
      </c>
      <c r="H343">
        <v>10</v>
      </c>
      <c r="I343">
        <v>1</v>
      </c>
      <c r="J343" s="6">
        <f>(Items[[#This Row],[FinalPrice]]*Items[[#This Row],[Quantity]])</f>
        <v>10</v>
      </c>
      <c r="K343" s="6">
        <f>(Items[[#This Row],[OriginalTagPrice]]*Items[[#This Row],[Quantity]])</f>
        <v>10</v>
      </c>
      <c r="L343" s="6">
        <f>(Items[[#This Row],[FinalPrice]]-Items[[#This Row],[OriginalTagPrice]])*Items[[#This Row],[Quantity]]</f>
        <v>0</v>
      </c>
      <c r="M343" s="6" t="str">
        <f>VLOOKUP(Items[[#This Row],[OrderID]],Orders[],5)</f>
        <v>2015-04-30</v>
      </c>
    </row>
    <row r="344" spans="1:13" x14ac:dyDescent="0.25">
      <c r="A344">
        <v>139839787</v>
      </c>
      <c r="B344">
        <v>196805179</v>
      </c>
      <c r="C344">
        <v>1</v>
      </c>
      <c r="D344" t="b">
        <v>1</v>
      </c>
      <c r="E344" s="6" t="s">
        <v>92</v>
      </c>
      <c r="F344" s="6" t="s">
        <v>35</v>
      </c>
      <c r="G344">
        <v>35</v>
      </c>
      <c r="H344">
        <v>70</v>
      </c>
      <c r="I344">
        <v>1</v>
      </c>
      <c r="J344" s="6">
        <f>(Items[[#This Row],[FinalPrice]]*Items[[#This Row],[Quantity]])</f>
        <v>35</v>
      </c>
      <c r="K344" s="6">
        <f>(Items[[#This Row],[OriginalTagPrice]]*Items[[#This Row],[Quantity]])</f>
        <v>70</v>
      </c>
      <c r="L344" s="6">
        <f>(Items[[#This Row],[FinalPrice]]-Items[[#This Row],[OriginalTagPrice]])*Items[[#This Row],[Quantity]]</f>
        <v>-35</v>
      </c>
      <c r="M344" s="6" t="str">
        <f>VLOOKUP(Items[[#This Row],[OrderID]],Orders[],5)</f>
        <v>2015-04-29</v>
      </c>
    </row>
    <row r="345" spans="1:13" x14ac:dyDescent="0.25">
      <c r="A345">
        <v>139839787</v>
      </c>
      <c r="B345">
        <v>197060736</v>
      </c>
      <c r="C345">
        <v>8</v>
      </c>
      <c r="D345" t="b">
        <v>0</v>
      </c>
      <c r="E345" s="6" t="s">
        <v>92</v>
      </c>
      <c r="F345" s="6" t="s">
        <v>35</v>
      </c>
      <c r="G345">
        <v>13</v>
      </c>
      <c r="H345">
        <v>13</v>
      </c>
      <c r="I345">
        <v>1</v>
      </c>
      <c r="J345" s="6">
        <f>(Items[[#This Row],[FinalPrice]]*Items[[#This Row],[Quantity]])</f>
        <v>13</v>
      </c>
      <c r="K345" s="6">
        <f>(Items[[#This Row],[OriginalTagPrice]]*Items[[#This Row],[Quantity]])</f>
        <v>13</v>
      </c>
      <c r="L345" s="6">
        <f>(Items[[#This Row],[FinalPrice]]-Items[[#This Row],[OriginalTagPrice]])*Items[[#This Row],[Quantity]]</f>
        <v>0</v>
      </c>
      <c r="M345" s="6" t="str">
        <f>VLOOKUP(Items[[#This Row],[OrderID]],Orders[],5)</f>
        <v>2015-04-29</v>
      </c>
    </row>
    <row r="346" spans="1:13" x14ac:dyDescent="0.25">
      <c r="A346">
        <v>139866939</v>
      </c>
      <c r="B346">
        <v>196844340</v>
      </c>
      <c r="C346">
        <v>1</v>
      </c>
      <c r="D346" t="b">
        <v>1</v>
      </c>
      <c r="E346" s="6" t="s">
        <v>58</v>
      </c>
      <c r="F346" s="6" t="s">
        <v>35</v>
      </c>
      <c r="G346">
        <v>40</v>
      </c>
      <c r="H346">
        <v>55</v>
      </c>
      <c r="I346">
        <v>1</v>
      </c>
      <c r="J346" s="6">
        <f>(Items[[#This Row],[FinalPrice]]*Items[[#This Row],[Quantity]])</f>
        <v>40</v>
      </c>
      <c r="K346" s="6">
        <f>(Items[[#This Row],[OriginalTagPrice]]*Items[[#This Row],[Quantity]])</f>
        <v>55</v>
      </c>
      <c r="L346" s="6">
        <f>(Items[[#This Row],[FinalPrice]]-Items[[#This Row],[OriginalTagPrice]])*Items[[#This Row],[Quantity]]</f>
        <v>-15</v>
      </c>
      <c r="M346" s="6" t="str">
        <f>VLOOKUP(Items[[#This Row],[OrderID]],Orders[],5)</f>
        <v>2015-05-01</v>
      </c>
    </row>
    <row r="347" spans="1:13" x14ac:dyDescent="0.25">
      <c r="A347">
        <v>139866939</v>
      </c>
      <c r="B347">
        <v>197633591</v>
      </c>
      <c r="C347">
        <v>8</v>
      </c>
      <c r="D347" t="b">
        <v>0</v>
      </c>
      <c r="E347" s="6" t="s">
        <v>58</v>
      </c>
      <c r="F347" s="6" t="s">
        <v>35</v>
      </c>
      <c r="G347">
        <v>10</v>
      </c>
      <c r="H347">
        <v>10</v>
      </c>
      <c r="I347">
        <v>1</v>
      </c>
      <c r="J347" s="6">
        <f>(Items[[#This Row],[FinalPrice]]*Items[[#This Row],[Quantity]])</f>
        <v>10</v>
      </c>
      <c r="K347" s="6">
        <f>(Items[[#This Row],[OriginalTagPrice]]*Items[[#This Row],[Quantity]])</f>
        <v>10</v>
      </c>
      <c r="L347" s="6">
        <f>(Items[[#This Row],[FinalPrice]]-Items[[#This Row],[OriginalTagPrice]])*Items[[#This Row],[Quantity]]</f>
        <v>0</v>
      </c>
      <c r="M347" s="6" t="str">
        <f>VLOOKUP(Items[[#This Row],[OrderID]],Orders[],5)</f>
        <v>2015-05-01</v>
      </c>
    </row>
    <row r="348" spans="1:13" x14ac:dyDescent="0.25">
      <c r="A348">
        <v>139883649</v>
      </c>
      <c r="B348">
        <v>196869400</v>
      </c>
      <c r="C348">
        <v>1</v>
      </c>
      <c r="D348" t="b">
        <v>1</v>
      </c>
      <c r="E348" s="6" t="s">
        <v>93</v>
      </c>
      <c r="F348" s="6" t="s">
        <v>35</v>
      </c>
      <c r="G348">
        <v>18</v>
      </c>
      <c r="H348">
        <v>70</v>
      </c>
      <c r="I348">
        <v>1</v>
      </c>
      <c r="J348" s="6">
        <f>(Items[[#This Row],[FinalPrice]]*Items[[#This Row],[Quantity]])</f>
        <v>18</v>
      </c>
      <c r="K348" s="6">
        <f>(Items[[#This Row],[OriginalTagPrice]]*Items[[#This Row],[Quantity]])</f>
        <v>70</v>
      </c>
      <c r="L348" s="6">
        <f>(Items[[#This Row],[FinalPrice]]-Items[[#This Row],[OriginalTagPrice]])*Items[[#This Row],[Quantity]]</f>
        <v>-52</v>
      </c>
      <c r="M348" s="6" t="str">
        <f>VLOOKUP(Items[[#This Row],[OrderID]],Orders[],5)</f>
        <v>2015-04-30</v>
      </c>
    </row>
    <row r="349" spans="1:13" x14ac:dyDescent="0.25">
      <c r="A349">
        <v>139883649</v>
      </c>
      <c r="B349">
        <v>197403293</v>
      </c>
      <c r="C349">
        <v>2</v>
      </c>
      <c r="D349" t="b">
        <v>0</v>
      </c>
      <c r="E349" s="6" t="s">
        <v>93</v>
      </c>
      <c r="F349" s="6" t="s">
        <v>91</v>
      </c>
      <c r="G349">
        <v>0</v>
      </c>
      <c r="H349">
        <v>8</v>
      </c>
      <c r="I349">
        <v>1</v>
      </c>
      <c r="J349" s="6">
        <f>(Items[[#This Row],[FinalPrice]]*Items[[#This Row],[Quantity]])</f>
        <v>0</v>
      </c>
      <c r="K349" s="6">
        <f>(Items[[#This Row],[OriginalTagPrice]]*Items[[#This Row],[Quantity]])</f>
        <v>8</v>
      </c>
      <c r="L349" s="6">
        <f>(Items[[#This Row],[FinalPrice]]-Items[[#This Row],[OriginalTagPrice]])*Items[[#This Row],[Quantity]]</f>
        <v>-8</v>
      </c>
      <c r="M349" s="6" t="str">
        <f>VLOOKUP(Items[[#This Row],[OrderID]],Orders[],5)</f>
        <v>2015-04-30</v>
      </c>
    </row>
    <row r="350" spans="1:13" x14ac:dyDescent="0.25">
      <c r="A350">
        <v>139883649</v>
      </c>
      <c r="B350">
        <v>197403492</v>
      </c>
      <c r="C350">
        <v>8</v>
      </c>
      <c r="D350" t="b">
        <v>0</v>
      </c>
      <c r="E350" s="6" t="s">
        <v>93</v>
      </c>
      <c r="F350" s="6" t="s">
        <v>35</v>
      </c>
      <c r="G350">
        <v>14</v>
      </c>
      <c r="H350">
        <v>14</v>
      </c>
      <c r="I350">
        <v>1</v>
      </c>
      <c r="J350" s="6">
        <f>(Items[[#This Row],[FinalPrice]]*Items[[#This Row],[Quantity]])</f>
        <v>14</v>
      </c>
      <c r="K350" s="6">
        <f>(Items[[#This Row],[OriginalTagPrice]]*Items[[#This Row],[Quantity]])</f>
        <v>14</v>
      </c>
      <c r="L350" s="6">
        <f>(Items[[#This Row],[FinalPrice]]-Items[[#This Row],[OriginalTagPrice]])*Items[[#This Row],[Quantity]]</f>
        <v>0</v>
      </c>
      <c r="M350" s="6" t="str">
        <f>VLOOKUP(Items[[#This Row],[OrderID]],Orders[],5)</f>
        <v>2015-04-30</v>
      </c>
    </row>
    <row r="351" spans="1:13" x14ac:dyDescent="0.25">
      <c r="A351">
        <v>139889348</v>
      </c>
      <c r="B351">
        <v>196877654</v>
      </c>
      <c r="C351">
        <v>1</v>
      </c>
      <c r="D351" t="b">
        <v>1</v>
      </c>
      <c r="E351" s="6" t="s">
        <v>63</v>
      </c>
      <c r="F351" s="6" t="s">
        <v>35</v>
      </c>
      <c r="G351">
        <v>18</v>
      </c>
      <c r="H351">
        <v>65</v>
      </c>
      <c r="I351">
        <v>1</v>
      </c>
      <c r="J351" s="6">
        <f>(Items[[#This Row],[FinalPrice]]*Items[[#This Row],[Quantity]])</f>
        <v>18</v>
      </c>
      <c r="K351" s="6">
        <f>(Items[[#This Row],[OriginalTagPrice]]*Items[[#This Row],[Quantity]])</f>
        <v>65</v>
      </c>
      <c r="L351" s="6">
        <f>(Items[[#This Row],[FinalPrice]]-Items[[#This Row],[OriginalTagPrice]])*Items[[#This Row],[Quantity]]</f>
        <v>-47</v>
      </c>
      <c r="M351" s="6" t="str">
        <f>VLOOKUP(Items[[#This Row],[OrderID]],Orders[],5)</f>
        <v>2015-04-30</v>
      </c>
    </row>
    <row r="352" spans="1:13" x14ac:dyDescent="0.25">
      <c r="A352">
        <v>139889348</v>
      </c>
      <c r="B352">
        <v>197384521</v>
      </c>
      <c r="C352">
        <v>8</v>
      </c>
      <c r="D352" t="b">
        <v>0</v>
      </c>
      <c r="E352" s="6" t="s">
        <v>63</v>
      </c>
      <c r="F352" s="6" t="s">
        <v>35</v>
      </c>
      <c r="G352">
        <v>10</v>
      </c>
      <c r="H352">
        <v>10</v>
      </c>
      <c r="I352">
        <v>1</v>
      </c>
      <c r="J352" s="6">
        <f>(Items[[#This Row],[FinalPrice]]*Items[[#This Row],[Quantity]])</f>
        <v>10</v>
      </c>
      <c r="K352" s="6">
        <f>(Items[[#This Row],[OriginalTagPrice]]*Items[[#This Row],[Quantity]])</f>
        <v>10</v>
      </c>
      <c r="L352" s="6">
        <f>(Items[[#This Row],[FinalPrice]]-Items[[#This Row],[OriginalTagPrice]])*Items[[#This Row],[Quantity]]</f>
        <v>0</v>
      </c>
      <c r="M352" s="6" t="str">
        <f>VLOOKUP(Items[[#This Row],[OrderID]],Orders[],5)</f>
        <v>2015-04-30</v>
      </c>
    </row>
    <row r="353" spans="1:13" x14ac:dyDescent="0.25">
      <c r="A353">
        <v>139889348</v>
      </c>
      <c r="B353">
        <v>197384792</v>
      </c>
      <c r="C353">
        <v>2</v>
      </c>
      <c r="D353" t="b">
        <v>0</v>
      </c>
      <c r="E353" s="6" t="s">
        <v>63</v>
      </c>
      <c r="F353" s="6" t="s">
        <v>126</v>
      </c>
      <c r="G353">
        <v>5</v>
      </c>
      <c r="H353">
        <v>5</v>
      </c>
      <c r="I353">
        <v>2</v>
      </c>
      <c r="J353" s="6">
        <f>(Items[[#This Row],[FinalPrice]]*Items[[#This Row],[Quantity]])</f>
        <v>10</v>
      </c>
      <c r="K353" s="6">
        <f>(Items[[#This Row],[OriginalTagPrice]]*Items[[#This Row],[Quantity]])</f>
        <v>10</v>
      </c>
      <c r="L353" s="6">
        <f>(Items[[#This Row],[FinalPrice]]-Items[[#This Row],[OriginalTagPrice]])*Items[[#This Row],[Quantity]]</f>
        <v>0</v>
      </c>
      <c r="M353" s="6" t="str">
        <f>VLOOKUP(Items[[#This Row],[OrderID]],Orders[],5)</f>
        <v>2015-04-30</v>
      </c>
    </row>
    <row r="354" spans="1:13" x14ac:dyDescent="0.25">
      <c r="A354">
        <v>139889870</v>
      </c>
      <c r="B354">
        <v>196878342</v>
      </c>
      <c r="C354">
        <v>1</v>
      </c>
      <c r="D354" t="b">
        <v>1</v>
      </c>
      <c r="E354" s="6" t="s">
        <v>63</v>
      </c>
      <c r="F354" s="6" t="s">
        <v>35</v>
      </c>
      <c r="G354">
        <v>18</v>
      </c>
      <c r="H354">
        <v>65</v>
      </c>
      <c r="I354">
        <v>1</v>
      </c>
      <c r="J354" s="6">
        <f>(Items[[#This Row],[FinalPrice]]*Items[[#This Row],[Quantity]])</f>
        <v>18</v>
      </c>
      <c r="K354" s="6">
        <f>(Items[[#This Row],[OriginalTagPrice]]*Items[[#This Row],[Quantity]])</f>
        <v>65</v>
      </c>
      <c r="L354" s="6">
        <f>(Items[[#This Row],[FinalPrice]]-Items[[#This Row],[OriginalTagPrice]])*Items[[#This Row],[Quantity]]</f>
        <v>-47</v>
      </c>
      <c r="M354" s="6" t="str">
        <f>VLOOKUP(Items[[#This Row],[OrderID]],Orders[],5)</f>
        <v>2015-04-30</v>
      </c>
    </row>
    <row r="355" spans="1:13" x14ac:dyDescent="0.25">
      <c r="A355">
        <v>139889870</v>
      </c>
      <c r="B355">
        <v>197393623</v>
      </c>
      <c r="C355">
        <v>10</v>
      </c>
      <c r="D355" t="b">
        <v>0</v>
      </c>
      <c r="E355" s="6" t="s">
        <v>35</v>
      </c>
      <c r="F355" s="6" t="s">
        <v>35</v>
      </c>
      <c r="G355">
        <v>0</v>
      </c>
      <c r="H355">
        <v>0</v>
      </c>
      <c r="I355">
        <v>1</v>
      </c>
      <c r="J355" s="6">
        <f>(Items[[#This Row],[FinalPrice]]*Items[[#This Row],[Quantity]])</f>
        <v>0</v>
      </c>
      <c r="K355" s="6">
        <f>(Items[[#This Row],[OriginalTagPrice]]*Items[[#This Row],[Quantity]])</f>
        <v>0</v>
      </c>
      <c r="L355" s="6">
        <f>(Items[[#This Row],[FinalPrice]]-Items[[#This Row],[OriginalTagPrice]])*Items[[#This Row],[Quantity]]</f>
        <v>0</v>
      </c>
      <c r="M355" s="6" t="str">
        <f>VLOOKUP(Items[[#This Row],[OrderID]],Orders[],5)</f>
        <v>2015-04-30</v>
      </c>
    </row>
    <row r="356" spans="1:13" x14ac:dyDescent="0.25">
      <c r="A356">
        <v>139889870</v>
      </c>
      <c r="B356">
        <v>197393627</v>
      </c>
      <c r="C356">
        <v>11</v>
      </c>
      <c r="D356" t="b">
        <v>0</v>
      </c>
      <c r="E356" s="6" t="s">
        <v>75</v>
      </c>
      <c r="F356" s="6" t="s">
        <v>35</v>
      </c>
      <c r="G356">
        <v>0</v>
      </c>
      <c r="H356">
        <v>50</v>
      </c>
      <c r="I356">
        <v>1</v>
      </c>
      <c r="J356" s="6">
        <f>(Items[[#This Row],[FinalPrice]]*Items[[#This Row],[Quantity]])</f>
        <v>0</v>
      </c>
      <c r="K356" s="6">
        <f>(Items[[#This Row],[OriginalTagPrice]]*Items[[#This Row],[Quantity]])</f>
        <v>50</v>
      </c>
      <c r="L356" s="6">
        <f>(Items[[#This Row],[FinalPrice]]-Items[[#This Row],[OriginalTagPrice]])*Items[[#This Row],[Quantity]]</f>
        <v>-50</v>
      </c>
      <c r="M356" s="6" t="str">
        <f>VLOOKUP(Items[[#This Row],[OrderID]],Orders[],5)</f>
        <v>2015-04-30</v>
      </c>
    </row>
    <row r="357" spans="1:13" x14ac:dyDescent="0.25">
      <c r="A357">
        <v>139889870</v>
      </c>
      <c r="B357">
        <v>197393684</v>
      </c>
      <c r="C357">
        <v>8</v>
      </c>
      <c r="D357" t="b">
        <v>0</v>
      </c>
      <c r="E357" s="6" t="s">
        <v>63</v>
      </c>
      <c r="F357" s="6" t="s">
        <v>35</v>
      </c>
      <c r="G357">
        <v>15</v>
      </c>
      <c r="H357">
        <v>15</v>
      </c>
      <c r="I357">
        <v>1</v>
      </c>
      <c r="J357" s="6">
        <f>(Items[[#This Row],[FinalPrice]]*Items[[#This Row],[Quantity]])</f>
        <v>15</v>
      </c>
      <c r="K357" s="6">
        <f>(Items[[#This Row],[OriginalTagPrice]]*Items[[#This Row],[Quantity]])</f>
        <v>15</v>
      </c>
      <c r="L357" s="6">
        <f>(Items[[#This Row],[FinalPrice]]-Items[[#This Row],[OriginalTagPrice]])*Items[[#This Row],[Quantity]]</f>
        <v>0</v>
      </c>
      <c r="M357" s="6" t="str">
        <f>VLOOKUP(Items[[#This Row],[OrderID]],Orders[],5)</f>
        <v>2015-04-30</v>
      </c>
    </row>
    <row r="358" spans="1:13" x14ac:dyDescent="0.25">
      <c r="A358">
        <v>139891555</v>
      </c>
      <c r="B358">
        <v>196880755</v>
      </c>
      <c r="C358">
        <v>1</v>
      </c>
      <c r="D358" t="b">
        <v>1</v>
      </c>
      <c r="E358" s="6" t="s">
        <v>58</v>
      </c>
      <c r="F358" s="6" t="s">
        <v>35</v>
      </c>
      <c r="G358">
        <v>18</v>
      </c>
      <c r="H358">
        <v>70</v>
      </c>
      <c r="I358">
        <v>1</v>
      </c>
      <c r="J358" s="6">
        <f>(Items[[#This Row],[FinalPrice]]*Items[[#This Row],[Quantity]])</f>
        <v>18</v>
      </c>
      <c r="K358" s="6">
        <f>(Items[[#This Row],[OriginalTagPrice]]*Items[[#This Row],[Quantity]])</f>
        <v>70</v>
      </c>
      <c r="L358" s="6">
        <f>(Items[[#This Row],[FinalPrice]]-Items[[#This Row],[OriginalTagPrice]])*Items[[#This Row],[Quantity]]</f>
        <v>-52</v>
      </c>
      <c r="M358" s="6" t="str">
        <f>VLOOKUP(Items[[#This Row],[OrderID]],Orders[],5)</f>
        <v>2015-04-30</v>
      </c>
    </row>
    <row r="359" spans="1:13" x14ac:dyDescent="0.25">
      <c r="A359">
        <v>139891555</v>
      </c>
      <c r="B359">
        <v>197395011</v>
      </c>
      <c r="C359">
        <v>2</v>
      </c>
      <c r="D359" t="b">
        <v>0</v>
      </c>
      <c r="E359" s="6" t="s">
        <v>104</v>
      </c>
      <c r="F359" s="6" t="s">
        <v>127</v>
      </c>
      <c r="G359">
        <v>3.5</v>
      </c>
      <c r="H359">
        <v>3.5</v>
      </c>
      <c r="I359">
        <v>1</v>
      </c>
      <c r="J359" s="6">
        <f>(Items[[#This Row],[FinalPrice]]*Items[[#This Row],[Quantity]])</f>
        <v>3.5</v>
      </c>
      <c r="K359" s="6">
        <f>(Items[[#This Row],[OriginalTagPrice]]*Items[[#This Row],[Quantity]])</f>
        <v>3.5</v>
      </c>
      <c r="L359" s="6">
        <f>(Items[[#This Row],[FinalPrice]]-Items[[#This Row],[OriginalTagPrice]])*Items[[#This Row],[Quantity]]</f>
        <v>0</v>
      </c>
      <c r="M359" s="6" t="str">
        <f>VLOOKUP(Items[[#This Row],[OrderID]],Orders[],5)</f>
        <v>2015-04-30</v>
      </c>
    </row>
    <row r="360" spans="1:13" x14ac:dyDescent="0.25">
      <c r="A360">
        <v>139891555</v>
      </c>
      <c r="B360">
        <v>197395028</v>
      </c>
      <c r="C360">
        <v>2</v>
      </c>
      <c r="D360" t="b">
        <v>0</v>
      </c>
      <c r="E360" s="6" t="s">
        <v>58</v>
      </c>
      <c r="F360" s="6" t="s">
        <v>128</v>
      </c>
      <c r="G360">
        <v>0</v>
      </c>
      <c r="H360">
        <v>0</v>
      </c>
      <c r="I360">
        <v>2</v>
      </c>
      <c r="J360" s="6">
        <f>(Items[[#This Row],[FinalPrice]]*Items[[#This Row],[Quantity]])</f>
        <v>0</v>
      </c>
      <c r="K360" s="6">
        <f>(Items[[#This Row],[OriginalTagPrice]]*Items[[#This Row],[Quantity]])</f>
        <v>0</v>
      </c>
      <c r="L360" s="6">
        <f>(Items[[#This Row],[FinalPrice]]-Items[[#This Row],[OriginalTagPrice]])*Items[[#This Row],[Quantity]]</f>
        <v>0</v>
      </c>
      <c r="M360" s="6" t="str">
        <f>VLOOKUP(Items[[#This Row],[OrderID]],Orders[],5)</f>
        <v>2015-04-30</v>
      </c>
    </row>
    <row r="361" spans="1:13" x14ac:dyDescent="0.25">
      <c r="A361">
        <v>139891555</v>
      </c>
      <c r="B361">
        <v>197397891</v>
      </c>
      <c r="C361">
        <v>3</v>
      </c>
      <c r="D361" t="b">
        <v>0</v>
      </c>
      <c r="E361" s="6" t="s">
        <v>35</v>
      </c>
      <c r="F361" s="6" t="s">
        <v>35</v>
      </c>
      <c r="G361">
        <v>50</v>
      </c>
      <c r="H361">
        <v>50</v>
      </c>
      <c r="I361">
        <v>1</v>
      </c>
      <c r="J361" s="6">
        <f>(Items[[#This Row],[FinalPrice]]*Items[[#This Row],[Quantity]])</f>
        <v>50</v>
      </c>
      <c r="K361" s="6">
        <f>(Items[[#This Row],[OriginalTagPrice]]*Items[[#This Row],[Quantity]])</f>
        <v>50</v>
      </c>
      <c r="L361" s="6">
        <f>(Items[[#This Row],[FinalPrice]]-Items[[#This Row],[OriginalTagPrice]])*Items[[#This Row],[Quantity]]</f>
        <v>0</v>
      </c>
      <c r="M361" s="6" t="str">
        <f>VLOOKUP(Items[[#This Row],[OrderID]],Orders[],5)</f>
        <v>2015-04-30</v>
      </c>
    </row>
    <row r="362" spans="1:13" x14ac:dyDescent="0.25">
      <c r="A362">
        <v>139891555</v>
      </c>
      <c r="B362">
        <v>197397935</v>
      </c>
      <c r="C362">
        <v>3</v>
      </c>
      <c r="D362" t="b">
        <v>0</v>
      </c>
      <c r="E362" s="6" t="s">
        <v>35</v>
      </c>
      <c r="F362" s="6" t="s">
        <v>35</v>
      </c>
      <c r="G362">
        <v>0</v>
      </c>
      <c r="H362">
        <v>50</v>
      </c>
      <c r="I362">
        <v>1</v>
      </c>
      <c r="J362" s="6">
        <f>(Items[[#This Row],[FinalPrice]]*Items[[#This Row],[Quantity]])</f>
        <v>0</v>
      </c>
      <c r="K362" s="6">
        <f>(Items[[#This Row],[OriginalTagPrice]]*Items[[#This Row],[Quantity]])</f>
        <v>50</v>
      </c>
      <c r="L362" s="6">
        <f>(Items[[#This Row],[FinalPrice]]-Items[[#This Row],[OriginalTagPrice]])*Items[[#This Row],[Quantity]]</f>
        <v>-50</v>
      </c>
      <c r="M362" s="6" t="str">
        <f>VLOOKUP(Items[[#This Row],[OrderID]],Orders[],5)</f>
        <v>2015-04-30</v>
      </c>
    </row>
    <row r="363" spans="1:13" x14ac:dyDescent="0.25">
      <c r="A363">
        <v>139891555</v>
      </c>
      <c r="B363">
        <v>197398055</v>
      </c>
      <c r="C363">
        <v>8</v>
      </c>
      <c r="D363" t="b">
        <v>0</v>
      </c>
      <c r="E363" s="6" t="s">
        <v>58</v>
      </c>
      <c r="F363" s="6" t="s">
        <v>35</v>
      </c>
      <c r="G363">
        <v>10</v>
      </c>
      <c r="H363">
        <v>10</v>
      </c>
      <c r="I363">
        <v>1</v>
      </c>
      <c r="J363" s="6">
        <f>(Items[[#This Row],[FinalPrice]]*Items[[#This Row],[Quantity]])</f>
        <v>10</v>
      </c>
      <c r="K363" s="6">
        <f>(Items[[#This Row],[OriginalTagPrice]]*Items[[#This Row],[Quantity]])</f>
        <v>10</v>
      </c>
      <c r="L363" s="6">
        <f>(Items[[#This Row],[FinalPrice]]-Items[[#This Row],[OriginalTagPrice]])*Items[[#This Row],[Quantity]]</f>
        <v>0</v>
      </c>
      <c r="M363" s="6" t="str">
        <f>VLOOKUP(Items[[#This Row],[OrderID]],Orders[],5)</f>
        <v>2015-04-30</v>
      </c>
    </row>
    <row r="364" spans="1:13" x14ac:dyDescent="0.25">
      <c r="A364">
        <v>139894153</v>
      </c>
      <c r="B364">
        <v>196884397</v>
      </c>
      <c r="C364">
        <v>1</v>
      </c>
      <c r="D364" t="b">
        <v>1</v>
      </c>
      <c r="E364" s="6" t="s">
        <v>58</v>
      </c>
      <c r="F364" s="6" t="s">
        <v>35</v>
      </c>
      <c r="G364">
        <v>35</v>
      </c>
      <c r="H364">
        <v>65</v>
      </c>
      <c r="I364">
        <v>1</v>
      </c>
      <c r="J364" s="6">
        <f>(Items[[#This Row],[FinalPrice]]*Items[[#This Row],[Quantity]])</f>
        <v>35</v>
      </c>
      <c r="K364" s="6">
        <f>(Items[[#This Row],[OriginalTagPrice]]*Items[[#This Row],[Quantity]])</f>
        <v>65</v>
      </c>
      <c r="L364" s="6">
        <f>(Items[[#This Row],[FinalPrice]]-Items[[#This Row],[OriginalTagPrice]])*Items[[#This Row],[Quantity]]</f>
        <v>-30</v>
      </c>
      <c r="M364" s="6" t="str">
        <f>VLOOKUP(Items[[#This Row],[OrderID]],Orders[],5)</f>
        <v>2015-05-09</v>
      </c>
    </row>
    <row r="365" spans="1:13" x14ac:dyDescent="0.25">
      <c r="A365">
        <v>139894153</v>
      </c>
      <c r="B365">
        <v>196901038</v>
      </c>
      <c r="C365">
        <v>1</v>
      </c>
      <c r="D365" t="b">
        <v>1</v>
      </c>
      <c r="E365" s="6" t="s">
        <v>65</v>
      </c>
      <c r="F365" s="6" t="s">
        <v>35</v>
      </c>
      <c r="G365">
        <v>35</v>
      </c>
      <c r="H365">
        <v>70</v>
      </c>
      <c r="I365">
        <v>1</v>
      </c>
      <c r="J365" s="6">
        <f>(Items[[#This Row],[FinalPrice]]*Items[[#This Row],[Quantity]])</f>
        <v>35</v>
      </c>
      <c r="K365" s="6">
        <f>(Items[[#This Row],[OriginalTagPrice]]*Items[[#This Row],[Quantity]])</f>
        <v>70</v>
      </c>
      <c r="L365" s="6">
        <f>(Items[[#This Row],[FinalPrice]]-Items[[#This Row],[OriginalTagPrice]])*Items[[#This Row],[Quantity]]</f>
        <v>-35</v>
      </c>
      <c r="M365" s="6" t="str">
        <f>VLOOKUP(Items[[#This Row],[OrderID]],Orders[],5)</f>
        <v>2015-05-09</v>
      </c>
    </row>
    <row r="366" spans="1:13" x14ac:dyDescent="0.25">
      <c r="A366">
        <v>139894153</v>
      </c>
      <c r="B366">
        <v>199817633</v>
      </c>
      <c r="C366">
        <v>2</v>
      </c>
      <c r="D366" t="b">
        <v>0</v>
      </c>
      <c r="E366" s="6" t="s">
        <v>35</v>
      </c>
      <c r="F366" s="6" t="s">
        <v>129</v>
      </c>
      <c r="G366">
        <v>1.5</v>
      </c>
      <c r="H366">
        <v>1.5</v>
      </c>
      <c r="I366">
        <v>1</v>
      </c>
      <c r="J366" s="6">
        <f>(Items[[#This Row],[FinalPrice]]*Items[[#This Row],[Quantity]])</f>
        <v>1.5</v>
      </c>
      <c r="K366" s="6">
        <f>(Items[[#This Row],[OriginalTagPrice]]*Items[[#This Row],[Quantity]])</f>
        <v>1.5</v>
      </c>
      <c r="L366" s="6">
        <f>(Items[[#This Row],[FinalPrice]]-Items[[#This Row],[OriginalTagPrice]])*Items[[#This Row],[Quantity]]</f>
        <v>0</v>
      </c>
      <c r="M366" s="6" t="str">
        <f>VLOOKUP(Items[[#This Row],[OrderID]],Orders[],5)</f>
        <v>2015-05-09</v>
      </c>
    </row>
    <row r="367" spans="1:13" x14ac:dyDescent="0.25">
      <c r="A367">
        <v>139894153</v>
      </c>
      <c r="B367">
        <v>199817747</v>
      </c>
      <c r="C367">
        <v>2</v>
      </c>
      <c r="D367" t="b">
        <v>0</v>
      </c>
      <c r="E367" s="6" t="s">
        <v>35</v>
      </c>
      <c r="F367" s="6" t="s">
        <v>130</v>
      </c>
      <c r="G367">
        <v>0</v>
      </c>
      <c r="H367">
        <v>0</v>
      </c>
      <c r="I367">
        <v>1</v>
      </c>
      <c r="J367" s="6">
        <f>(Items[[#This Row],[FinalPrice]]*Items[[#This Row],[Quantity]])</f>
        <v>0</v>
      </c>
      <c r="K367" s="6">
        <f>(Items[[#This Row],[OriginalTagPrice]]*Items[[#This Row],[Quantity]])</f>
        <v>0</v>
      </c>
      <c r="L367" s="6">
        <f>(Items[[#This Row],[FinalPrice]]-Items[[#This Row],[OriginalTagPrice]])*Items[[#This Row],[Quantity]]</f>
        <v>0</v>
      </c>
      <c r="M367" s="6" t="str">
        <f>VLOOKUP(Items[[#This Row],[OrderID]],Orders[],5)</f>
        <v>2015-05-09</v>
      </c>
    </row>
    <row r="368" spans="1:13" x14ac:dyDescent="0.25">
      <c r="A368">
        <v>139894153</v>
      </c>
      <c r="B368">
        <v>199851923</v>
      </c>
      <c r="C368">
        <v>8</v>
      </c>
      <c r="D368" t="b">
        <v>0</v>
      </c>
      <c r="E368" s="6" t="s">
        <v>58</v>
      </c>
      <c r="F368" s="6" t="s">
        <v>35</v>
      </c>
      <c r="G368">
        <v>15</v>
      </c>
      <c r="H368">
        <v>15</v>
      </c>
      <c r="I368">
        <v>1</v>
      </c>
      <c r="J368" s="6">
        <f>(Items[[#This Row],[FinalPrice]]*Items[[#This Row],[Quantity]])</f>
        <v>15</v>
      </c>
      <c r="K368" s="6">
        <f>(Items[[#This Row],[OriginalTagPrice]]*Items[[#This Row],[Quantity]])</f>
        <v>15</v>
      </c>
      <c r="L368" s="6">
        <f>(Items[[#This Row],[FinalPrice]]-Items[[#This Row],[OriginalTagPrice]])*Items[[#This Row],[Quantity]]</f>
        <v>0</v>
      </c>
      <c r="M368" s="6" t="str">
        <f>VLOOKUP(Items[[#This Row],[OrderID]],Orders[],5)</f>
        <v>2015-05-09</v>
      </c>
    </row>
    <row r="369" spans="1:13" x14ac:dyDescent="0.25">
      <c r="A369">
        <v>139894153</v>
      </c>
      <c r="B369">
        <v>199852001</v>
      </c>
      <c r="C369">
        <v>8</v>
      </c>
      <c r="D369" t="b">
        <v>0</v>
      </c>
      <c r="E369" s="6" t="s">
        <v>65</v>
      </c>
      <c r="F369" s="6" t="s">
        <v>35</v>
      </c>
      <c r="G369">
        <v>15</v>
      </c>
      <c r="H369">
        <v>15</v>
      </c>
      <c r="I369">
        <v>1</v>
      </c>
      <c r="J369" s="6">
        <f>(Items[[#This Row],[FinalPrice]]*Items[[#This Row],[Quantity]])</f>
        <v>15</v>
      </c>
      <c r="K369" s="6">
        <f>(Items[[#This Row],[OriginalTagPrice]]*Items[[#This Row],[Quantity]])</f>
        <v>15</v>
      </c>
      <c r="L369" s="6">
        <f>(Items[[#This Row],[FinalPrice]]-Items[[#This Row],[OriginalTagPrice]])*Items[[#This Row],[Quantity]]</f>
        <v>0</v>
      </c>
      <c r="M369" s="6" t="str">
        <f>VLOOKUP(Items[[#This Row],[OrderID]],Orders[],5)</f>
        <v>2015-05-09</v>
      </c>
    </row>
    <row r="370" spans="1:13" x14ac:dyDescent="0.25">
      <c r="A370">
        <v>139898256</v>
      </c>
      <c r="B370">
        <v>196890969</v>
      </c>
      <c r="C370">
        <v>1</v>
      </c>
      <c r="D370" t="b">
        <v>1</v>
      </c>
      <c r="E370" s="6" t="s">
        <v>55</v>
      </c>
      <c r="F370" s="6" t="s">
        <v>35</v>
      </c>
      <c r="G370">
        <v>35</v>
      </c>
      <c r="H370">
        <v>70</v>
      </c>
      <c r="I370">
        <v>1</v>
      </c>
      <c r="J370" s="6">
        <f>(Items[[#This Row],[FinalPrice]]*Items[[#This Row],[Quantity]])</f>
        <v>35</v>
      </c>
      <c r="K370" s="6">
        <f>(Items[[#This Row],[OriginalTagPrice]]*Items[[#This Row],[Quantity]])</f>
        <v>70</v>
      </c>
      <c r="L370" s="6">
        <f>(Items[[#This Row],[FinalPrice]]-Items[[#This Row],[OriginalTagPrice]])*Items[[#This Row],[Quantity]]</f>
        <v>-35</v>
      </c>
      <c r="M370" s="6" t="str">
        <f>VLOOKUP(Items[[#This Row],[OrderID]],Orders[],5)</f>
        <v>2015-05-09</v>
      </c>
    </row>
    <row r="371" spans="1:13" x14ac:dyDescent="0.25">
      <c r="A371">
        <v>139898256</v>
      </c>
      <c r="B371">
        <v>199832029</v>
      </c>
      <c r="C371">
        <v>2</v>
      </c>
      <c r="D371" t="b">
        <v>0</v>
      </c>
      <c r="E371" s="6" t="s">
        <v>55</v>
      </c>
      <c r="F371" s="6" t="s">
        <v>97</v>
      </c>
      <c r="G371">
        <v>0</v>
      </c>
      <c r="H371">
        <v>0</v>
      </c>
      <c r="I371">
        <v>1</v>
      </c>
      <c r="J371" s="6">
        <f>(Items[[#This Row],[FinalPrice]]*Items[[#This Row],[Quantity]])</f>
        <v>0</v>
      </c>
      <c r="K371" s="6">
        <f>(Items[[#This Row],[OriginalTagPrice]]*Items[[#This Row],[Quantity]])</f>
        <v>0</v>
      </c>
      <c r="L371" s="6">
        <f>(Items[[#This Row],[FinalPrice]]-Items[[#This Row],[OriginalTagPrice]])*Items[[#This Row],[Quantity]]</f>
        <v>0</v>
      </c>
      <c r="M371" s="6" t="str">
        <f>VLOOKUP(Items[[#This Row],[OrderID]],Orders[],5)</f>
        <v>2015-05-09</v>
      </c>
    </row>
    <row r="372" spans="1:13" x14ac:dyDescent="0.25">
      <c r="A372">
        <v>139898256</v>
      </c>
      <c r="B372">
        <v>199849219</v>
      </c>
      <c r="C372">
        <v>3</v>
      </c>
      <c r="D372" t="b">
        <v>0</v>
      </c>
      <c r="E372" s="6" t="s">
        <v>35</v>
      </c>
      <c r="F372" s="6" t="s">
        <v>35</v>
      </c>
      <c r="G372">
        <v>50</v>
      </c>
      <c r="H372">
        <v>100</v>
      </c>
      <c r="I372">
        <v>1</v>
      </c>
      <c r="J372" s="6">
        <f>(Items[[#This Row],[FinalPrice]]*Items[[#This Row],[Quantity]])</f>
        <v>50</v>
      </c>
      <c r="K372" s="6">
        <f>(Items[[#This Row],[OriginalTagPrice]]*Items[[#This Row],[Quantity]])</f>
        <v>100</v>
      </c>
      <c r="L372" s="6">
        <f>(Items[[#This Row],[FinalPrice]]-Items[[#This Row],[OriginalTagPrice]])*Items[[#This Row],[Quantity]]</f>
        <v>-50</v>
      </c>
      <c r="M372" s="6" t="str">
        <f>VLOOKUP(Items[[#This Row],[OrderID]],Orders[],5)</f>
        <v>2015-05-09</v>
      </c>
    </row>
    <row r="373" spans="1:13" x14ac:dyDescent="0.25">
      <c r="A373">
        <v>139898256</v>
      </c>
      <c r="B373">
        <v>199849368</v>
      </c>
      <c r="C373">
        <v>8</v>
      </c>
      <c r="D373" t="b">
        <v>0</v>
      </c>
      <c r="E373" s="6" t="s">
        <v>55</v>
      </c>
      <c r="F373" s="6" t="s">
        <v>35</v>
      </c>
      <c r="G373">
        <v>15</v>
      </c>
      <c r="H373">
        <v>15</v>
      </c>
      <c r="I373">
        <v>1</v>
      </c>
      <c r="J373" s="6">
        <f>(Items[[#This Row],[FinalPrice]]*Items[[#This Row],[Quantity]])</f>
        <v>15</v>
      </c>
      <c r="K373" s="6">
        <f>(Items[[#This Row],[OriginalTagPrice]]*Items[[#This Row],[Quantity]])</f>
        <v>15</v>
      </c>
      <c r="L373" s="6">
        <f>(Items[[#This Row],[FinalPrice]]-Items[[#This Row],[OriginalTagPrice]])*Items[[#This Row],[Quantity]]</f>
        <v>0</v>
      </c>
      <c r="M373" s="6" t="str">
        <f>VLOOKUP(Items[[#This Row],[OrderID]],Orders[],5)</f>
        <v>2015-05-09</v>
      </c>
    </row>
    <row r="374" spans="1:13" x14ac:dyDescent="0.25">
      <c r="A374">
        <v>139900342</v>
      </c>
      <c r="B374">
        <v>196893149</v>
      </c>
      <c r="C374">
        <v>1</v>
      </c>
      <c r="D374" t="b">
        <v>1</v>
      </c>
      <c r="E374" s="6" t="s">
        <v>70</v>
      </c>
      <c r="F374" s="6" t="s">
        <v>35</v>
      </c>
      <c r="G374">
        <v>35</v>
      </c>
      <c r="H374">
        <v>70</v>
      </c>
      <c r="I374">
        <v>1</v>
      </c>
      <c r="J374" s="6">
        <f>(Items[[#This Row],[FinalPrice]]*Items[[#This Row],[Quantity]])</f>
        <v>35</v>
      </c>
      <c r="K374" s="6">
        <f>(Items[[#This Row],[OriginalTagPrice]]*Items[[#This Row],[Quantity]])</f>
        <v>70</v>
      </c>
      <c r="L374" s="6">
        <f>(Items[[#This Row],[FinalPrice]]-Items[[#This Row],[OriginalTagPrice]])*Items[[#This Row],[Quantity]]</f>
        <v>-35</v>
      </c>
      <c r="M374" s="6" t="str">
        <f>VLOOKUP(Items[[#This Row],[OrderID]],Orders[],5)</f>
        <v>2015-05-09</v>
      </c>
    </row>
    <row r="375" spans="1:13" x14ac:dyDescent="0.25">
      <c r="A375">
        <v>139900342</v>
      </c>
      <c r="B375">
        <v>196893989</v>
      </c>
      <c r="C375">
        <v>1</v>
      </c>
      <c r="D375" t="b">
        <v>1</v>
      </c>
      <c r="E375" s="6" t="s">
        <v>65</v>
      </c>
      <c r="F375" s="6" t="s">
        <v>35</v>
      </c>
      <c r="G375">
        <v>35</v>
      </c>
      <c r="H375">
        <v>70</v>
      </c>
      <c r="I375">
        <v>1</v>
      </c>
      <c r="J375" s="6">
        <f>(Items[[#This Row],[FinalPrice]]*Items[[#This Row],[Quantity]])</f>
        <v>35</v>
      </c>
      <c r="K375" s="6">
        <f>(Items[[#This Row],[OriginalTagPrice]]*Items[[#This Row],[Quantity]])</f>
        <v>70</v>
      </c>
      <c r="L375" s="6">
        <f>(Items[[#This Row],[FinalPrice]]-Items[[#This Row],[OriginalTagPrice]])*Items[[#This Row],[Quantity]]</f>
        <v>-35</v>
      </c>
      <c r="M375" s="6" t="str">
        <f>VLOOKUP(Items[[#This Row],[OrderID]],Orders[],5)</f>
        <v>2015-05-09</v>
      </c>
    </row>
    <row r="376" spans="1:13" x14ac:dyDescent="0.25">
      <c r="A376">
        <v>139900342</v>
      </c>
      <c r="B376">
        <v>199833978</v>
      </c>
      <c r="C376">
        <v>2</v>
      </c>
      <c r="D376" t="b">
        <v>0</v>
      </c>
      <c r="E376" s="6" t="s">
        <v>35</v>
      </c>
      <c r="F376" s="6" t="s">
        <v>97</v>
      </c>
      <c r="G376">
        <v>0</v>
      </c>
      <c r="H376">
        <v>0</v>
      </c>
      <c r="I376">
        <v>1</v>
      </c>
      <c r="J376" s="6">
        <f>(Items[[#This Row],[FinalPrice]]*Items[[#This Row],[Quantity]])</f>
        <v>0</v>
      </c>
      <c r="K376" s="6">
        <f>(Items[[#This Row],[OriginalTagPrice]]*Items[[#This Row],[Quantity]])</f>
        <v>0</v>
      </c>
      <c r="L376" s="6">
        <f>(Items[[#This Row],[FinalPrice]]-Items[[#This Row],[OriginalTagPrice]])*Items[[#This Row],[Quantity]]</f>
        <v>0</v>
      </c>
      <c r="M376" s="6" t="str">
        <f>VLOOKUP(Items[[#This Row],[OrderID]],Orders[],5)</f>
        <v>2015-05-09</v>
      </c>
    </row>
    <row r="377" spans="1:13" x14ac:dyDescent="0.25">
      <c r="A377">
        <v>139900342</v>
      </c>
      <c r="B377">
        <v>199834221</v>
      </c>
      <c r="C377">
        <v>8</v>
      </c>
      <c r="D377" t="b">
        <v>0</v>
      </c>
      <c r="E377" s="6" t="s">
        <v>65</v>
      </c>
      <c r="F377" s="6" t="s">
        <v>35</v>
      </c>
      <c r="G377">
        <v>15</v>
      </c>
      <c r="H377">
        <v>15</v>
      </c>
      <c r="I377">
        <v>1</v>
      </c>
      <c r="J377" s="6">
        <f>(Items[[#This Row],[FinalPrice]]*Items[[#This Row],[Quantity]])</f>
        <v>15</v>
      </c>
      <c r="K377" s="6">
        <f>(Items[[#This Row],[OriginalTagPrice]]*Items[[#This Row],[Quantity]])</f>
        <v>15</v>
      </c>
      <c r="L377" s="6">
        <f>(Items[[#This Row],[FinalPrice]]-Items[[#This Row],[OriginalTagPrice]])*Items[[#This Row],[Quantity]]</f>
        <v>0</v>
      </c>
      <c r="M377" s="6" t="str">
        <f>VLOOKUP(Items[[#This Row],[OrderID]],Orders[],5)</f>
        <v>2015-05-09</v>
      </c>
    </row>
    <row r="378" spans="1:13" x14ac:dyDescent="0.25">
      <c r="A378">
        <v>139900342</v>
      </c>
      <c r="B378">
        <v>199834360</v>
      </c>
      <c r="C378">
        <v>8</v>
      </c>
      <c r="D378" t="b">
        <v>0</v>
      </c>
      <c r="E378" s="6" t="s">
        <v>70</v>
      </c>
      <c r="F378" s="6" t="s">
        <v>35</v>
      </c>
      <c r="G378">
        <v>15</v>
      </c>
      <c r="H378">
        <v>15</v>
      </c>
      <c r="I378">
        <v>1</v>
      </c>
      <c r="J378" s="6">
        <f>(Items[[#This Row],[FinalPrice]]*Items[[#This Row],[Quantity]])</f>
        <v>15</v>
      </c>
      <c r="K378" s="6">
        <f>(Items[[#This Row],[OriginalTagPrice]]*Items[[#This Row],[Quantity]])</f>
        <v>15</v>
      </c>
      <c r="L378" s="6">
        <f>(Items[[#This Row],[FinalPrice]]-Items[[#This Row],[OriginalTagPrice]])*Items[[#This Row],[Quantity]]</f>
        <v>0</v>
      </c>
      <c r="M378" s="6" t="str">
        <f>VLOOKUP(Items[[#This Row],[OrderID]],Orders[],5)</f>
        <v>2015-05-09</v>
      </c>
    </row>
    <row r="379" spans="1:13" x14ac:dyDescent="0.25">
      <c r="A379">
        <v>139905915</v>
      </c>
      <c r="B379">
        <v>196902106</v>
      </c>
      <c r="C379">
        <v>1</v>
      </c>
      <c r="D379" t="b">
        <v>1</v>
      </c>
      <c r="E379" s="6" t="s">
        <v>56</v>
      </c>
      <c r="F379" s="6" t="s">
        <v>35</v>
      </c>
      <c r="G379">
        <v>0</v>
      </c>
      <c r="H379">
        <v>45</v>
      </c>
      <c r="I379">
        <v>1</v>
      </c>
      <c r="J379" s="6">
        <f>(Items[[#This Row],[FinalPrice]]*Items[[#This Row],[Quantity]])</f>
        <v>0</v>
      </c>
      <c r="K379" s="6">
        <f>(Items[[#This Row],[OriginalTagPrice]]*Items[[#This Row],[Quantity]])</f>
        <v>45</v>
      </c>
      <c r="L379" s="6">
        <f>(Items[[#This Row],[FinalPrice]]-Items[[#This Row],[OriginalTagPrice]])*Items[[#This Row],[Quantity]]</f>
        <v>-45</v>
      </c>
      <c r="M379" s="6" t="str">
        <f>VLOOKUP(Items[[#This Row],[OrderID]],Orders[],5)</f>
        <v>2015-05-01</v>
      </c>
    </row>
    <row r="380" spans="1:13" x14ac:dyDescent="0.25">
      <c r="A380">
        <v>139905915</v>
      </c>
      <c r="B380">
        <v>196902107</v>
      </c>
      <c r="C380">
        <v>1</v>
      </c>
      <c r="D380" t="b">
        <v>1</v>
      </c>
      <c r="E380" s="6" t="s">
        <v>56</v>
      </c>
      <c r="F380" s="6" t="s">
        <v>35</v>
      </c>
      <c r="G380">
        <v>0</v>
      </c>
      <c r="H380">
        <v>5</v>
      </c>
      <c r="I380">
        <v>1</v>
      </c>
      <c r="J380" s="6">
        <f>(Items[[#This Row],[FinalPrice]]*Items[[#This Row],[Quantity]])</f>
        <v>0</v>
      </c>
      <c r="K380" s="6">
        <f>(Items[[#This Row],[OriginalTagPrice]]*Items[[#This Row],[Quantity]])</f>
        <v>5</v>
      </c>
      <c r="L380" s="6">
        <f>(Items[[#This Row],[FinalPrice]]-Items[[#This Row],[OriginalTagPrice]])*Items[[#This Row],[Quantity]]</f>
        <v>-5</v>
      </c>
      <c r="M380" s="6" t="str">
        <f>VLOOKUP(Items[[#This Row],[OrderID]],Orders[],5)</f>
        <v>2015-05-01</v>
      </c>
    </row>
    <row r="381" spans="1:13" x14ac:dyDescent="0.25">
      <c r="A381">
        <v>139905915</v>
      </c>
      <c r="B381">
        <v>197645957</v>
      </c>
      <c r="C381">
        <v>1</v>
      </c>
      <c r="D381" t="b">
        <v>1</v>
      </c>
      <c r="E381" s="6" t="s">
        <v>56</v>
      </c>
      <c r="F381" s="6" t="s">
        <v>35</v>
      </c>
      <c r="G381">
        <v>10</v>
      </c>
      <c r="H381">
        <v>40</v>
      </c>
      <c r="I381">
        <v>1</v>
      </c>
      <c r="J381" s="6">
        <f>(Items[[#This Row],[FinalPrice]]*Items[[#This Row],[Quantity]])</f>
        <v>10</v>
      </c>
      <c r="K381" s="6">
        <f>(Items[[#This Row],[OriginalTagPrice]]*Items[[#This Row],[Quantity]])</f>
        <v>40</v>
      </c>
      <c r="L381" s="6">
        <f>(Items[[#This Row],[FinalPrice]]-Items[[#This Row],[OriginalTagPrice]])*Items[[#This Row],[Quantity]]</f>
        <v>-30</v>
      </c>
      <c r="M381" s="6" t="str">
        <f>VLOOKUP(Items[[#This Row],[OrderID]],Orders[],5)</f>
        <v>2015-05-01</v>
      </c>
    </row>
    <row r="382" spans="1:13" x14ac:dyDescent="0.25">
      <c r="A382">
        <v>139905915</v>
      </c>
      <c r="B382">
        <v>197657514</v>
      </c>
      <c r="C382">
        <v>8</v>
      </c>
      <c r="D382" t="b">
        <v>0</v>
      </c>
      <c r="E382" s="6" t="s">
        <v>56</v>
      </c>
      <c r="F382" s="6" t="s">
        <v>35</v>
      </c>
      <c r="G382">
        <v>18</v>
      </c>
      <c r="H382">
        <v>18</v>
      </c>
      <c r="I382">
        <v>1</v>
      </c>
      <c r="J382" s="6">
        <f>(Items[[#This Row],[FinalPrice]]*Items[[#This Row],[Quantity]])</f>
        <v>18</v>
      </c>
      <c r="K382" s="6">
        <f>(Items[[#This Row],[OriginalTagPrice]]*Items[[#This Row],[Quantity]])</f>
        <v>18</v>
      </c>
      <c r="L382" s="6">
        <f>(Items[[#This Row],[FinalPrice]]-Items[[#This Row],[OriginalTagPrice]])*Items[[#This Row],[Quantity]]</f>
        <v>0</v>
      </c>
      <c r="M382" s="6" t="str">
        <f>VLOOKUP(Items[[#This Row],[OrderID]],Orders[],5)</f>
        <v>2015-05-01</v>
      </c>
    </row>
    <row r="383" spans="1:13" x14ac:dyDescent="0.25">
      <c r="A383">
        <v>139916938</v>
      </c>
      <c r="B383">
        <v>196754633</v>
      </c>
      <c r="C383">
        <v>1</v>
      </c>
      <c r="D383" t="b">
        <v>1</v>
      </c>
      <c r="E383" s="6" t="s">
        <v>63</v>
      </c>
      <c r="F383" s="6" t="s">
        <v>35</v>
      </c>
      <c r="G383">
        <v>0</v>
      </c>
      <c r="H383">
        <v>65</v>
      </c>
      <c r="I383">
        <v>1</v>
      </c>
      <c r="J383" s="6">
        <f>(Items[[#This Row],[FinalPrice]]*Items[[#This Row],[Quantity]])</f>
        <v>0</v>
      </c>
      <c r="K383" s="6">
        <f>(Items[[#This Row],[OriginalTagPrice]]*Items[[#This Row],[Quantity]])</f>
        <v>65</v>
      </c>
      <c r="L383" s="6">
        <f>(Items[[#This Row],[FinalPrice]]-Items[[#This Row],[OriginalTagPrice]])*Items[[#This Row],[Quantity]]</f>
        <v>-65</v>
      </c>
      <c r="M383" s="6" t="str">
        <f>VLOOKUP(Items[[#This Row],[OrderID]],Orders[],5)</f>
        <v>2015-04-30</v>
      </c>
    </row>
    <row r="384" spans="1:13" x14ac:dyDescent="0.25">
      <c r="A384">
        <v>139916938</v>
      </c>
      <c r="B384">
        <v>196918387</v>
      </c>
      <c r="C384">
        <v>1</v>
      </c>
      <c r="D384" t="b">
        <v>1</v>
      </c>
      <c r="E384" s="6" t="s">
        <v>56</v>
      </c>
      <c r="F384" s="6" t="s">
        <v>35</v>
      </c>
      <c r="G384">
        <v>0</v>
      </c>
      <c r="H384">
        <v>40</v>
      </c>
      <c r="I384">
        <v>1</v>
      </c>
      <c r="J384" s="6">
        <f>(Items[[#This Row],[FinalPrice]]*Items[[#This Row],[Quantity]])</f>
        <v>0</v>
      </c>
      <c r="K384" s="6">
        <f>(Items[[#This Row],[OriginalTagPrice]]*Items[[#This Row],[Quantity]])</f>
        <v>40</v>
      </c>
      <c r="L384" s="6">
        <f>(Items[[#This Row],[FinalPrice]]-Items[[#This Row],[OriginalTagPrice]])*Items[[#This Row],[Quantity]]</f>
        <v>-40</v>
      </c>
      <c r="M384" s="6" t="str">
        <f>VLOOKUP(Items[[#This Row],[OrderID]],Orders[],5)</f>
        <v>2015-04-30</v>
      </c>
    </row>
    <row r="385" spans="1:13" x14ac:dyDescent="0.25">
      <c r="A385">
        <v>139916938</v>
      </c>
      <c r="B385">
        <v>197370058</v>
      </c>
      <c r="C385">
        <v>8</v>
      </c>
      <c r="D385" t="b">
        <v>0</v>
      </c>
      <c r="E385" s="6" t="s">
        <v>56</v>
      </c>
      <c r="F385" s="6" t="s">
        <v>35</v>
      </c>
      <c r="G385">
        <v>5</v>
      </c>
      <c r="H385">
        <v>5</v>
      </c>
      <c r="I385">
        <v>1</v>
      </c>
      <c r="J385" s="6">
        <f>(Items[[#This Row],[FinalPrice]]*Items[[#This Row],[Quantity]])</f>
        <v>5</v>
      </c>
      <c r="K385" s="6">
        <f>(Items[[#This Row],[OriginalTagPrice]]*Items[[#This Row],[Quantity]])</f>
        <v>5</v>
      </c>
      <c r="L385" s="6">
        <f>(Items[[#This Row],[FinalPrice]]-Items[[#This Row],[OriginalTagPrice]])*Items[[#This Row],[Quantity]]</f>
        <v>0</v>
      </c>
      <c r="M385" s="6" t="str">
        <f>VLOOKUP(Items[[#This Row],[OrderID]],Orders[],5)</f>
        <v>2015-04-30</v>
      </c>
    </row>
    <row r="386" spans="1:13" x14ac:dyDescent="0.25">
      <c r="A386">
        <v>139916938</v>
      </c>
      <c r="B386">
        <v>197370123</v>
      </c>
      <c r="C386">
        <v>8</v>
      </c>
      <c r="D386" t="b">
        <v>0</v>
      </c>
      <c r="E386" s="6" t="s">
        <v>63</v>
      </c>
      <c r="F386" s="6" t="s">
        <v>35</v>
      </c>
      <c r="G386">
        <v>20</v>
      </c>
      <c r="H386">
        <v>20</v>
      </c>
      <c r="I386">
        <v>1</v>
      </c>
      <c r="J386" s="6">
        <f>(Items[[#This Row],[FinalPrice]]*Items[[#This Row],[Quantity]])</f>
        <v>20</v>
      </c>
      <c r="K386" s="6">
        <f>(Items[[#This Row],[OriginalTagPrice]]*Items[[#This Row],[Quantity]])</f>
        <v>20</v>
      </c>
      <c r="L386" s="6">
        <f>(Items[[#This Row],[FinalPrice]]-Items[[#This Row],[OriginalTagPrice]])*Items[[#This Row],[Quantity]]</f>
        <v>0</v>
      </c>
      <c r="M386" s="6" t="str">
        <f>VLOOKUP(Items[[#This Row],[OrderID]],Orders[],5)</f>
        <v>2015-04-30</v>
      </c>
    </row>
    <row r="387" spans="1:13" x14ac:dyDescent="0.25">
      <c r="A387">
        <v>139923641</v>
      </c>
      <c r="B387">
        <v>196928813</v>
      </c>
      <c r="C387">
        <v>2</v>
      </c>
      <c r="D387" t="b">
        <v>0</v>
      </c>
      <c r="E387" s="6" t="s">
        <v>63</v>
      </c>
      <c r="F387" s="6" t="s">
        <v>131</v>
      </c>
      <c r="G387">
        <v>12</v>
      </c>
      <c r="H387">
        <v>24</v>
      </c>
      <c r="I387">
        <v>1</v>
      </c>
      <c r="J387" s="6">
        <f>(Items[[#This Row],[FinalPrice]]*Items[[#This Row],[Quantity]])</f>
        <v>12</v>
      </c>
      <c r="K387" s="6">
        <f>(Items[[#This Row],[OriginalTagPrice]]*Items[[#This Row],[Quantity]])</f>
        <v>24</v>
      </c>
      <c r="L387" s="6">
        <f>(Items[[#This Row],[FinalPrice]]-Items[[#This Row],[OriginalTagPrice]])*Items[[#This Row],[Quantity]]</f>
        <v>-12</v>
      </c>
      <c r="M387" s="6" t="str">
        <f>VLOOKUP(Items[[#This Row],[OrderID]],Orders[],5)</f>
        <v>2015-04-29</v>
      </c>
    </row>
    <row r="388" spans="1:13" x14ac:dyDescent="0.25">
      <c r="A388">
        <v>139924911</v>
      </c>
      <c r="B388">
        <v>196930478</v>
      </c>
      <c r="C388">
        <v>2</v>
      </c>
      <c r="D388" t="b">
        <v>0</v>
      </c>
      <c r="E388" s="6" t="s">
        <v>35</v>
      </c>
      <c r="F388" s="6" t="s">
        <v>132</v>
      </c>
      <c r="G388">
        <v>0</v>
      </c>
      <c r="H388">
        <v>15.5</v>
      </c>
      <c r="I388">
        <v>3</v>
      </c>
      <c r="J388" s="6">
        <f>(Items[[#This Row],[FinalPrice]]*Items[[#This Row],[Quantity]])</f>
        <v>0</v>
      </c>
      <c r="K388" s="6">
        <f>(Items[[#This Row],[OriginalTagPrice]]*Items[[#This Row],[Quantity]])</f>
        <v>46.5</v>
      </c>
      <c r="L388" s="6">
        <f>(Items[[#This Row],[FinalPrice]]-Items[[#This Row],[OriginalTagPrice]])*Items[[#This Row],[Quantity]]</f>
        <v>-46.5</v>
      </c>
      <c r="M388" s="6" t="str">
        <f>VLOOKUP(Items[[#This Row],[OrderID]],Orders[],5)</f>
        <v>2015-04-29</v>
      </c>
    </row>
    <row r="389" spans="1:13" x14ac:dyDescent="0.25">
      <c r="A389">
        <v>139941819</v>
      </c>
      <c r="B389">
        <v>196954752</v>
      </c>
      <c r="C389">
        <v>1</v>
      </c>
      <c r="D389" t="b">
        <v>1</v>
      </c>
      <c r="E389" s="6" t="s">
        <v>68</v>
      </c>
      <c r="F389" s="6" t="s">
        <v>35</v>
      </c>
      <c r="G389">
        <v>0</v>
      </c>
      <c r="H389">
        <v>85</v>
      </c>
      <c r="I389">
        <v>1</v>
      </c>
      <c r="J389" s="6">
        <f>(Items[[#This Row],[FinalPrice]]*Items[[#This Row],[Quantity]])</f>
        <v>0</v>
      </c>
      <c r="K389" s="6">
        <f>(Items[[#This Row],[OriginalTagPrice]]*Items[[#This Row],[Quantity]])</f>
        <v>85</v>
      </c>
      <c r="L389" s="6">
        <f>(Items[[#This Row],[FinalPrice]]-Items[[#This Row],[OriginalTagPrice]])*Items[[#This Row],[Quantity]]</f>
        <v>-85</v>
      </c>
      <c r="M389" s="6" t="str">
        <f>VLOOKUP(Items[[#This Row],[OrderID]],Orders[],5)</f>
        <v>2015-04-30</v>
      </c>
    </row>
    <row r="390" spans="1:13" x14ac:dyDescent="0.25">
      <c r="A390">
        <v>139941819</v>
      </c>
      <c r="B390">
        <v>196954754</v>
      </c>
      <c r="C390">
        <v>1</v>
      </c>
      <c r="D390" t="b">
        <v>1</v>
      </c>
      <c r="E390" s="6" t="s">
        <v>68</v>
      </c>
      <c r="F390" s="6" t="s">
        <v>35</v>
      </c>
      <c r="G390">
        <v>5</v>
      </c>
      <c r="H390">
        <v>5</v>
      </c>
      <c r="I390">
        <v>1</v>
      </c>
      <c r="J390" s="6">
        <f>(Items[[#This Row],[FinalPrice]]*Items[[#This Row],[Quantity]])</f>
        <v>5</v>
      </c>
      <c r="K390" s="6">
        <f>(Items[[#This Row],[OriginalTagPrice]]*Items[[#This Row],[Quantity]])</f>
        <v>5</v>
      </c>
      <c r="L390" s="6">
        <f>(Items[[#This Row],[FinalPrice]]-Items[[#This Row],[OriginalTagPrice]])*Items[[#This Row],[Quantity]]</f>
        <v>0</v>
      </c>
      <c r="M390" s="6" t="str">
        <f>VLOOKUP(Items[[#This Row],[OrderID]],Orders[],5)</f>
        <v>2015-04-30</v>
      </c>
    </row>
    <row r="391" spans="1:13" x14ac:dyDescent="0.25">
      <c r="A391">
        <v>139941819</v>
      </c>
      <c r="B391">
        <v>197333581</v>
      </c>
      <c r="C391">
        <v>8</v>
      </c>
      <c r="D391" t="b">
        <v>0</v>
      </c>
      <c r="E391" s="6" t="s">
        <v>68</v>
      </c>
      <c r="F391" s="6" t="s">
        <v>35</v>
      </c>
      <c r="G391">
        <v>17</v>
      </c>
      <c r="H391">
        <v>17</v>
      </c>
      <c r="I391">
        <v>1</v>
      </c>
      <c r="J391" s="6">
        <f>(Items[[#This Row],[FinalPrice]]*Items[[#This Row],[Quantity]])</f>
        <v>17</v>
      </c>
      <c r="K391" s="6">
        <f>(Items[[#This Row],[OriginalTagPrice]]*Items[[#This Row],[Quantity]])</f>
        <v>17</v>
      </c>
      <c r="L391" s="6">
        <f>(Items[[#This Row],[FinalPrice]]-Items[[#This Row],[OriginalTagPrice]])*Items[[#This Row],[Quantity]]</f>
        <v>0</v>
      </c>
      <c r="M391" s="6" t="str">
        <f>VLOOKUP(Items[[#This Row],[OrderID]],Orders[],5)</f>
        <v>2015-04-30</v>
      </c>
    </row>
    <row r="392" spans="1:13" x14ac:dyDescent="0.25">
      <c r="A392">
        <v>139948617</v>
      </c>
      <c r="B392">
        <v>196964681</v>
      </c>
      <c r="C392">
        <v>1</v>
      </c>
      <c r="D392" t="b">
        <v>1</v>
      </c>
      <c r="E392" s="6" t="s">
        <v>60</v>
      </c>
      <c r="F392" s="6" t="s">
        <v>35</v>
      </c>
      <c r="G392">
        <v>0</v>
      </c>
      <c r="H392">
        <v>0</v>
      </c>
      <c r="I392">
        <v>1</v>
      </c>
      <c r="J392" s="6">
        <f>(Items[[#This Row],[FinalPrice]]*Items[[#This Row],[Quantity]])</f>
        <v>0</v>
      </c>
      <c r="K392" s="6">
        <f>(Items[[#This Row],[OriginalTagPrice]]*Items[[#This Row],[Quantity]])</f>
        <v>0</v>
      </c>
      <c r="L392" s="6">
        <f>(Items[[#This Row],[FinalPrice]]-Items[[#This Row],[OriginalTagPrice]])*Items[[#This Row],[Quantity]]</f>
        <v>0</v>
      </c>
      <c r="M392" s="6" t="str">
        <f>VLOOKUP(Items[[#This Row],[OrderID]],Orders[],5)</f>
        <v>2015-04-29</v>
      </c>
    </row>
    <row r="393" spans="1:13" x14ac:dyDescent="0.25">
      <c r="A393">
        <v>139948617</v>
      </c>
      <c r="B393">
        <v>196978772</v>
      </c>
      <c r="C393">
        <v>8</v>
      </c>
      <c r="D393" t="b">
        <v>0</v>
      </c>
      <c r="E393" s="6" t="s">
        <v>60</v>
      </c>
      <c r="F393" s="6" t="s">
        <v>35</v>
      </c>
      <c r="G393">
        <v>2</v>
      </c>
      <c r="H393">
        <v>2</v>
      </c>
      <c r="I393">
        <v>1</v>
      </c>
      <c r="J393" s="6">
        <f>(Items[[#This Row],[FinalPrice]]*Items[[#This Row],[Quantity]])</f>
        <v>2</v>
      </c>
      <c r="K393" s="6">
        <f>(Items[[#This Row],[OriginalTagPrice]]*Items[[#This Row],[Quantity]])</f>
        <v>2</v>
      </c>
      <c r="L393" s="6">
        <f>(Items[[#This Row],[FinalPrice]]-Items[[#This Row],[OriginalTagPrice]])*Items[[#This Row],[Quantity]]</f>
        <v>0</v>
      </c>
      <c r="M393" s="6" t="str">
        <f>VLOOKUP(Items[[#This Row],[OrderID]],Orders[],5)</f>
        <v>2015-04-29</v>
      </c>
    </row>
    <row r="394" spans="1:13" x14ac:dyDescent="0.25">
      <c r="A394">
        <v>139952657</v>
      </c>
      <c r="B394">
        <v>196963709</v>
      </c>
      <c r="C394">
        <v>1</v>
      </c>
      <c r="D394" t="b">
        <v>1</v>
      </c>
      <c r="E394" s="6" t="s">
        <v>63</v>
      </c>
      <c r="F394" s="6" t="s">
        <v>35</v>
      </c>
      <c r="G394">
        <v>35</v>
      </c>
      <c r="H394">
        <v>65</v>
      </c>
      <c r="I394">
        <v>1</v>
      </c>
      <c r="J394" s="6">
        <f>(Items[[#This Row],[FinalPrice]]*Items[[#This Row],[Quantity]])</f>
        <v>35</v>
      </c>
      <c r="K394" s="6">
        <f>(Items[[#This Row],[OriginalTagPrice]]*Items[[#This Row],[Quantity]])</f>
        <v>65</v>
      </c>
      <c r="L394" s="6">
        <f>(Items[[#This Row],[FinalPrice]]-Items[[#This Row],[OriginalTagPrice]])*Items[[#This Row],[Quantity]]</f>
        <v>-30</v>
      </c>
      <c r="M394" s="6" t="str">
        <f>VLOOKUP(Items[[#This Row],[OrderID]],Orders[],5)</f>
        <v>2015-04-29</v>
      </c>
    </row>
    <row r="395" spans="1:13" x14ac:dyDescent="0.25">
      <c r="A395">
        <v>139952657</v>
      </c>
      <c r="B395">
        <v>196970445</v>
      </c>
      <c r="C395">
        <v>1</v>
      </c>
      <c r="D395" t="b">
        <v>1</v>
      </c>
      <c r="E395" s="6" t="s">
        <v>92</v>
      </c>
      <c r="F395" s="6" t="s">
        <v>35</v>
      </c>
      <c r="G395">
        <v>20</v>
      </c>
      <c r="H395">
        <v>30</v>
      </c>
      <c r="I395">
        <v>1</v>
      </c>
      <c r="J395" s="6">
        <f>(Items[[#This Row],[FinalPrice]]*Items[[#This Row],[Quantity]])</f>
        <v>20</v>
      </c>
      <c r="K395" s="6">
        <f>(Items[[#This Row],[OriginalTagPrice]]*Items[[#This Row],[Quantity]])</f>
        <v>30</v>
      </c>
      <c r="L395" s="6">
        <f>(Items[[#This Row],[FinalPrice]]-Items[[#This Row],[OriginalTagPrice]])*Items[[#This Row],[Quantity]]</f>
        <v>-10</v>
      </c>
      <c r="M395" s="6" t="str">
        <f>VLOOKUP(Items[[#This Row],[OrderID]],Orders[],5)</f>
        <v>2015-04-29</v>
      </c>
    </row>
    <row r="396" spans="1:13" x14ac:dyDescent="0.25">
      <c r="A396">
        <v>139952657</v>
      </c>
      <c r="B396">
        <v>196964387</v>
      </c>
      <c r="C396">
        <v>2</v>
      </c>
      <c r="D396" t="b">
        <v>0</v>
      </c>
      <c r="E396" s="6" t="s">
        <v>35</v>
      </c>
      <c r="F396" s="6" t="s">
        <v>133</v>
      </c>
      <c r="G396">
        <v>0</v>
      </c>
      <c r="H396">
        <v>0</v>
      </c>
      <c r="I396">
        <v>1</v>
      </c>
      <c r="J396" s="6">
        <f>(Items[[#This Row],[FinalPrice]]*Items[[#This Row],[Quantity]])</f>
        <v>0</v>
      </c>
      <c r="K396" s="6">
        <f>(Items[[#This Row],[OriginalTagPrice]]*Items[[#This Row],[Quantity]])</f>
        <v>0</v>
      </c>
      <c r="L396" s="6">
        <f>(Items[[#This Row],[FinalPrice]]-Items[[#This Row],[OriginalTagPrice]])*Items[[#This Row],[Quantity]]</f>
        <v>0</v>
      </c>
      <c r="M396" s="6" t="str">
        <f>VLOOKUP(Items[[#This Row],[OrderID]],Orders[],5)</f>
        <v>2015-04-29</v>
      </c>
    </row>
    <row r="397" spans="1:13" x14ac:dyDescent="0.25">
      <c r="A397">
        <v>139952657</v>
      </c>
      <c r="B397">
        <v>197011850</v>
      </c>
      <c r="C397">
        <v>2</v>
      </c>
      <c r="D397" t="b">
        <v>0</v>
      </c>
      <c r="E397" s="6" t="s">
        <v>35</v>
      </c>
      <c r="F397" s="6" t="s">
        <v>116</v>
      </c>
      <c r="G397">
        <v>7</v>
      </c>
      <c r="H397">
        <v>7</v>
      </c>
      <c r="I397">
        <v>1</v>
      </c>
      <c r="J397" s="6">
        <f>(Items[[#This Row],[FinalPrice]]*Items[[#This Row],[Quantity]])</f>
        <v>7</v>
      </c>
      <c r="K397" s="6">
        <f>(Items[[#This Row],[OriginalTagPrice]]*Items[[#This Row],[Quantity]])</f>
        <v>7</v>
      </c>
      <c r="L397" s="6">
        <f>(Items[[#This Row],[FinalPrice]]-Items[[#This Row],[OriginalTagPrice]])*Items[[#This Row],[Quantity]]</f>
        <v>0</v>
      </c>
      <c r="M397" s="6" t="str">
        <f>VLOOKUP(Items[[#This Row],[OrderID]],Orders[],5)</f>
        <v>2015-04-29</v>
      </c>
    </row>
    <row r="398" spans="1:13" x14ac:dyDescent="0.25">
      <c r="A398">
        <v>139952657</v>
      </c>
      <c r="B398">
        <v>197011964</v>
      </c>
      <c r="C398">
        <v>2</v>
      </c>
      <c r="D398" t="b">
        <v>0</v>
      </c>
      <c r="E398" s="6" t="s">
        <v>35</v>
      </c>
      <c r="F398" s="6" t="s">
        <v>117</v>
      </c>
      <c r="G398">
        <v>7</v>
      </c>
      <c r="H398">
        <v>7</v>
      </c>
      <c r="I398">
        <v>1</v>
      </c>
      <c r="J398" s="6">
        <f>(Items[[#This Row],[FinalPrice]]*Items[[#This Row],[Quantity]])</f>
        <v>7</v>
      </c>
      <c r="K398" s="6">
        <f>(Items[[#This Row],[OriginalTagPrice]]*Items[[#This Row],[Quantity]])</f>
        <v>7</v>
      </c>
      <c r="L398" s="6">
        <f>(Items[[#This Row],[FinalPrice]]-Items[[#This Row],[OriginalTagPrice]])*Items[[#This Row],[Quantity]]</f>
        <v>0</v>
      </c>
      <c r="M398" s="6" t="str">
        <f>VLOOKUP(Items[[#This Row],[OrderID]],Orders[],5)</f>
        <v>2015-04-29</v>
      </c>
    </row>
    <row r="399" spans="1:13" x14ac:dyDescent="0.25">
      <c r="A399">
        <v>139952657</v>
      </c>
      <c r="B399">
        <v>197012112</v>
      </c>
      <c r="C399">
        <v>2</v>
      </c>
      <c r="D399" t="b">
        <v>0</v>
      </c>
      <c r="E399" s="6" t="s">
        <v>35</v>
      </c>
      <c r="F399" s="6" t="s">
        <v>118</v>
      </c>
      <c r="G399">
        <v>4.4000000000000004</v>
      </c>
      <c r="H399">
        <v>4.4000000000000004</v>
      </c>
      <c r="I399">
        <v>1</v>
      </c>
      <c r="J399" s="6">
        <f>(Items[[#This Row],[FinalPrice]]*Items[[#This Row],[Quantity]])</f>
        <v>4.4000000000000004</v>
      </c>
      <c r="K399" s="6">
        <f>(Items[[#This Row],[OriginalTagPrice]]*Items[[#This Row],[Quantity]])</f>
        <v>4.4000000000000004</v>
      </c>
      <c r="L399" s="6">
        <f>(Items[[#This Row],[FinalPrice]]-Items[[#This Row],[OriginalTagPrice]])*Items[[#This Row],[Quantity]]</f>
        <v>0</v>
      </c>
      <c r="M399" s="6" t="str">
        <f>VLOOKUP(Items[[#This Row],[OrderID]],Orders[],5)</f>
        <v>2015-04-29</v>
      </c>
    </row>
    <row r="400" spans="1:13" x14ac:dyDescent="0.25">
      <c r="A400">
        <v>139952657</v>
      </c>
      <c r="B400">
        <v>197012194</v>
      </c>
      <c r="C400">
        <v>2</v>
      </c>
      <c r="D400" t="b">
        <v>0</v>
      </c>
      <c r="E400" s="6" t="s">
        <v>35</v>
      </c>
      <c r="F400" s="6" t="s">
        <v>134</v>
      </c>
      <c r="G400">
        <v>1</v>
      </c>
      <c r="H400">
        <v>6</v>
      </c>
      <c r="I400">
        <v>1</v>
      </c>
      <c r="J400" s="6">
        <f>(Items[[#This Row],[FinalPrice]]*Items[[#This Row],[Quantity]])</f>
        <v>1</v>
      </c>
      <c r="K400" s="6">
        <f>(Items[[#This Row],[OriginalTagPrice]]*Items[[#This Row],[Quantity]])</f>
        <v>6</v>
      </c>
      <c r="L400" s="6">
        <f>(Items[[#This Row],[FinalPrice]]-Items[[#This Row],[OriginalTagPrice]])*Items[[#This Row],[Quantity]]</f>
        <v>-5</v>
      </c>
      <c r="M400" s="6" t="str">
        <f>VLOOKUP(Items[[#This Row],[OrderID]],Orders[],5)</f>
        <v>2015-04-29</v>
      </c>
    </row>
    <row r="401" spans="1:13" x14ac:dyDescent="0.25">
      <c r="A401">
        <v>139952657</v>
      </c>
      <c r="B401">
        <v>197012989</v>
      </c>
      <c r="C401">
        <v>2</v>
      </c>
      <c r="D401" t="b">
        <v>0</v>
      </c>
      <c r="E401" s="6" t="s">
        <v>35</v>
      </c>
      <c r="F401" s="6" t="s">
        <v>119</v>
      </c>
      <c r="G401">
        <v>4.5</v>
      </c>
      <c r="H401">
        <v>4.5</v>
      </c>
      <c r="I401">
        <v>1</v>
      </c>
      <c r="J401" s="6">
        <f>(Items[[#This Row],[FinalPrice]]*Items[[#This Row],[Quantity]])</f>
        <v>4.5</v>
      </c>
      <c r="K401" s="6">
        <f>(Items[[#This Row],[OriginalTagPrice]]*Items[[#This Row],[Quantity]])</f>
        <v>4.5</v>
      </c>
      <c r="L401" s="6">
        <f>(Items[[#This Row],[FinalPrice]]-Items[[#This Row],[OriginalTagPrice]])*Items[[#This Row],[Quantity]]</f>
        <v>0</v>
      </c>
      <c r="M401" s="6" t="str">
        <f>VLOOKUP(Items[[#This Row],[OrderID]],Orders[],5)</f>
        <v>2015-04-29</v>
      </c>
    </row>
    <row r="402" spans="1:13" x14ac:dyDescent="0.25">
      <c r="A402">
        <v>139952657</v>
      </c>
      <c r="B402">
        <v>197012546</v>
      </c>
      <c r="C402">
        <v>8</v>
      </c>
      <c r="D402" t="b">
        <v>0</v>
      </c>
      <c r="E402" s="6" t="s">
        <v>63</v>
      </c>
      <c r="F402" s="6" t="s">
        <v>35</v>
      </c>
      <c r="G402">
        <v>5</v>
      </c>
      <c r="H402">
        <v>5</v>
      </c>
      <c r="I402">
        <v>1</v>
      </c>
      <c r="J402" s="6">
        <f>(Items[[#This Row],[FinalPrice]]*Items[[#This Row],[Quantity]])</f>
        <v>5</v>
      </c>
      <c r="K402" s="6">
        <f>(Items[[#This Row],[OriginalTagPrice]]*Items[[#This Row],[Quantity]])</f>
        <v>5</v>
      </c>
      <c r="L402" s="6">
        <f>(Items[[#This Row],[FinalPrice]]-Items[[#This Row],[OriginalTagPrice]])*Items[[#This Row],[Quantity]]</f>
        <v>0</v>
      </c>
      <c r="M402" s="6" t="str">
        <f>VLOOKUP(Items[[#This Row],[OrderID]],Orders[],5)</f>
        <v>2015-04-29</v>
      </c>
    </row>
    <row r="403" spans="1:13" x14ac:dyDescent="0.25">
      <c r="A403">
        <v>139952657</v>
      </c>
      <c r="B403">
        <v>197013111</v>
      </c>
      <c r="C403">
        <v>8</v>
      </c>
      <c r="D403" t="b">
        <v>0</v>
      </c>
      <c r="E403" s="6" t="s">
        <v>92</v>
      </c>
      <c r="F403" s="6" t="s">
        <v>35</v>
      </c>
      <c r="G403">
        <v>5</v>
      </c>
      <c r="H403">
        <v>5</v>
      </c>
      <c r="I403">
        <v>1</v>
      </c>
      <c r="J403" s="6">
        <f>(Items[[#This Row],[FinalPrice]]*Items[[#This Row],[Quantity]])</f>
        <v>5</v>
      </c>
      <c r="K403" s="6">
        <f>(Items[[#This Row],[OriginalTagPrice]]*Items[[#This Row],[Quantity]])</f>
        <v>5</v>
      </c>
      <c r="L403" s="6">
        <f>(Items[[#This Row],[FinalPrice]]-Items[[#This Row],[OriginalTagPrice]])*Items[[#This Row],[Quantity]]</f>
        <v>0</v>
      </c>
      <c r="M403" s="6" t="str">
        <f>VLOOKUP(Items[[#This Row],[OrderID]],Orders[],5)</f>
        <v>2015-04-29</v>
      </c>
    </row>
    <row r="404" spans="1:13" x14ac:dyDescent="0.25">
      <c r="A404">
        <v>139952809</v>
      </c>
      <c r="B404">
        <v>196970669</v>
      </c>
      <c r="C404">
        <v>1</v>
      </c>
      <c r="D404" t="b">
        <v>1</v>
      </c>
      <c r="E404" s="6" t="s">
        <v>58</v>
      </c>
      <c r="F404" s="6" t="s">
        <v>35</v>
      </c>
      <c r="G404">
        <v>35</v>
      </c>
      <c r="H404">
        <v>65</v>
      </c>
      <c r="I404">
        <v>1</v>
      </c>
      <c r="J404" s="6">
        <f>(Items[[#This Row],[FinalPrice]]*Items[[#This Row],[Quantity]])</f>
        <v>35</v>
      </c>
      <c r="K404" s="6">
        <f>(Items[[#This Row],[OriginalTagPrice]]*Items[[#This Row],[Quantity]])</f>
        <v>65</v>
      </c>
      <c r="L404" s="6">
        <f>(Items[[#This Row],[FinalPrice]]-Items[[#This Row],[OriginalTagPrice]])*Items[[#This Row],[Quantity]]</f>
        <v>-30</v>
      </c>
      <c r="M404" s="6" t="str">
        <f>VLOOKUP(Items[[#This Row],[OrderID]],Orders[],5)</f>
        <v>2015-05-03</v>
      </c>
    </row>
    <row r="405" spans="1:13" x14ac:dyDescent="0.25">
      <c r="A405">
        <v>139952809</v>
      </c>
      <c r="B405">
        <v>198055384</v>
      </c>
      <c r="C405">
        <v>2</v>
      </c>
      <c r="D405" t="b">
        <v>0</v>
      </c>
      <c r="E405" s="6" t="s">
        <v>58</v>
      </c>
      <c r="F405" s="6" t="s">
        <v>97</v>
      </c>
      <c r="G405">
        <v>0</v>
      </c>
      <c r="H405">
        <v>0</v>
      </c>
      <c r="I405">
        <v>1</v>
      </c>
      <c r="J405" s="6">
        <f>(Items[[#This Row],[FinalPrice]]*Items[[#This Row],[Quantity]])</f>
        <v>0</v>
      </c>
      <c r="K405" s="6">
        <f>(Items[[#This Row],[OriginalTagPrice]]*Items[[#This Row],[Quantity]])</f>
        <v>0</v>
      </c>
      <c r="L405" s="6">
        <f>(Items[[#This Row],[FinalPrice]]-Items[[#This Row],[OriginalTagPrice]])*Items[[#This Row],[Quantity]]</f>
        <v>0</v>
      </c>
      <c r="M405" s="6" t="str">
        <f>VLOOKUP(Items[[#This Row],[OrderID]],Orders[],5)</f>
        <v>2015-05-03</v>
      </c>
    </row>
    <row r="406" spans="1:13" x14ac:dyDescent="0.25">
      <c r="A406">
        <v>139952809</v>
      </c>
      <c r="B406">
        <v>198055409</v>
      </c>
      <c r="C406">
        <v>2</v>
      </c>
      <c r="D406" t="b">
        <v>0</v>
      </c>
      <c r="E406" s="6" t="s">
        <v>120</v>
      </c>
      <c r="F406" s="6" t="s">
        <v>98</v>
      </c>
      <c r="G406">
        <v>4.5</v>
      </c>
      <c r="H406">
        <v>5</v>
      </c>
      <c r="I406">
        <v>1</v>
      </c>
      <c r="J406" s="6">
        <f>(Items[[#This Row],[FinalPrice]]*Items[[#This Row],[Quantity]])</f>
        <v>4.5</v>
      </c>
      <c r="K406" s="6">
        <f>(Items[[#This Row],[OriginalTagPrice]]*Items[[#This Row],[Quantity]])</f>
        <v>5</v>
      </c>
      <c r="L406" s="6">
        <f>(Items[[#This Row],[FinalPrice]]-Items[[#This Row],[OriginalTagPrice]])*Items[[#This Row],[Quantity]]</f>
        <v>-0.5</v>
      </c>
      <c r="M406" s="6" t="str">
        <f>VLOOKUP(Items[[#This Row],[OrderID]],Orders[],5)</f>
        <v>2015-05-03</v>
      </c>
    </row>
    <row r="407" spans="1:13" x14ac:dyDescent="0.25">
      <c r="A407">
        <v>139952809</v>
      </c>
      <c r="B407">
        <v>198060275</v>
      </c>
      <c r="C407">
        <v>2</v>
      </c>
      <c r="D407" t="b">
        <v>0</v>
      </c>
      <c r="E407" s="6" t="s">
        <v>58</v>
      </c>
      <c r="F407" s="6" t="s">
        <v>135</v>
      </c>
      <c r="G407">
        <v>24.75</v>
      </c>
      <c r="H407">
        <v>27.5</v>
      </c>
      <c r="I407">
        <v>1</v>
      </c>
      <c r="J407" s="6">
        <f>(Items[[#This Row],[FinalPrice]]*Items[[#This Row],[Quantity]])</f>
        <v>24.75</v>
      </c>
      <c r="K407" s="6">
        <f>(Items[[#This Row],[OriginalTagPrice]]*Items[[#This Row],[Quantity]])</f>
        <v>27.5</v>
      </c>
      <c r="L407" s="6">
        <f>(Items[[#This Row],[FinalPrice]]-Items[[#This Row],[OriginalTagPrice]])*Items[[#This Row],[Quantity]]</f>
        <v>-2.75</v>
      </c>
      <c r="M407" s="6" t="str">
        <f>VLOOKUP(Items[[#This Row],[OrderID]],Orders[],5)</f>
        <v>2015-05-03</v>
      </c>
    </row>
    <row r="408" spans="1:13" x14ac:dyDescent="0.25">
      <c r="A408">
        <v>139952809</v>
      </c>
      <c r="B408">
        <v>198060315</v>
      </c>
      <c r="C408">
        <v>2</v>
      </c>
      <c r="D408" t="b">
        <v>0</v>
      </c>
      <c r="E408" s="6" t="s">
        <v>58</v>
      </c>
      <c r="F408" s="6" t="s">
        <v>136</v>
      </c>
      <c r="G408">
        <v>24.75</v>
      </c>
      <c r="H408">
        <v>27.5</v>
      </c>
      <c r="I408">
        <v>1</v>
      </c>
      <c r="J408" s="6">
        <f>(Items[[#This Row],[FinalPrice]]*Items[[#This Row],[Quantity]])</f>
        <v>24.75</v>
      </c>
      <c r="K408" s="6">
        <f>(Items[[#This Row],[OriginalTagPrice]]*Items[[#This Row],[Quantity]])</f>
        <v>27.5</v>
      </c>
      <c r="L408" s="6">
        <f>(Items[[#This Row],[FinalPrice]]-Items[[#This Row],[OriginalTagPrice]])*Items[[#This Row],[Quantity]]</f>
        <v>-2.75</v>
      </c>
      <c r="M408" s="6" t="str">
        <f>VLOOKUP(Items[[#This Row],[OrderID]],Orders[],5)</f>
        <v>2015-05-03</v>
      </c>
    </row>
    <row r="409" spans="1:13" x14ac:dyDescent="0.25">
      <c r="A409">
        <v>139952809</v>
      </c>
      <c r="B409">
        <v>198058818</v>
      </c>
      <c r="C409">
        <v>8</v>
      </c>
      <c r="D409" t="b">
        <v>0</v>
      </c>
      <c r="E409" s="6" t="s">
        <v>58</v>
      </c>
      <c r="F409" s="6" t="s">
        <v>35</v>
      </c>
      <c r="G409">
        <v>15</v>
      </c>
      <c r="H409">
        <v>15</v>
      </c>
      <c r="I409">
        <v>1</v>
      </c>
      <c r="J409" s="6">
        <f>(Items[[#This Row],[FinalPrice]]*Items[[#This Row],[Quantity]])</f>
        <v>15</v>
      </c>
      <c r="K409" s="6">
        <f>(Items[[#This Row],[OriginalTagPrice]]*Items[[#This Row],[Quantity]])</f>
        <v>15</v>
      </c>
      <c r="L409" s="6">
        <f>(Items[[#This Row],[FinalPrice]]-Items[[#This Row],[OriginalTagPrice]])*Items[[#This Row],[Quantity]]</f>
        <v>0</v>
      </c>
      <c r="M409" s="6" t="str">
        <f>VLOOKUP(Items[[#This Row],[OrderID]],Orders[],5)</f>
        <v>2015-05-03</v>
      </c>
    </row>
    <row r="410" spans="1:13" x14ac:dyDescent="0.25">
      <c r="A410">
        <v>139952809</v>
      </c>
      <c r="B410">
        <v>198058984</v>
      </c>
      <c r="C410">
        <v>10</v>
      </c>
      <c r="D410" t="b">
        <v>0</v>
      </c>
      <c r="E410" s="6" t="s">
        <v>35</v>
      </c>
      <c r="F410" s="6" t="s">
        <v>35</v>
      </c>
      <c r="G410">
        <v>0</v>
      </c>
      <c r="H410">
        <v>0</v>
      </c>
      <c r="I410">
        <v>1</v>
      </c>
      <c r="J410" s="6">
        <f>(Items[[#This Row],[FinalPrice]]*Items[[#This Row],[Quantity]])</f>
        <v>0</v>
      </c>
      <c r="K410" s="6">
        <f>(Items[[#This Row],[OriginalTagPrice]]*Items[[#This Row],[Quantity]])</f>
        <v>0</v>
      </c>
      <c r="L410" s="6">
        <f>(Items[[#This Row],[FinalPrice]]-Items[[#This Row],[OriginalTagPrice]])*Items[[#This Row],[Quantity]]</f>
        <v>0</v>
      </c>
      <c r="M410" s="6" t="str">
        <f>VLOOKUP(Items[[#This Row],[OrderID]],Orders[],5)</f>
        <v>2015-05-03</v>
      </c>
    </row>
    <row r="411" spans="1:13" x14ac:dyDescent="0.25">
      <c r="A411">
        <v>139952809</v>
      </c>
      <c r="B411">
        <v>198058985</v>
      </c>
      <c r="C411">
        <v>11</v>
      </c>
      <c r="D411" t="b">
        <v>0</v>
      </c>
      <c r="E411" s="6" t="s">
        <v>75</v>
      </c>
      <c r="F411" s="6" t="s">
        <v>35</v>
      </c>
      <c r="G411">
        <v>0</v>
      </c>
      <c r="H411">
        <v>50</v>
      </c>
      <c r="I411">
        <v>1</v>
      </c>
      <c r="J411" s="6">
        <f>(Items[[#This Row],[FinalPrice]]*Items[[#This Row],[Quantity]])</f>
        <v>0</v>
      </c>
      <c r="K411" s="6">
        <f>(Items[[#This Row],[OriginalTagPrice]]*Items[[#This Row],[Quantity]])</f>
        <v>50</v>
      </c>
      <c r="L411" s="6">
        <f>(Items[[#This Row],[FinalPrice]]-Items[[#This Row],[OriginalTagPrice]])*Items[[#This Row],[Quantity]]</f>
        <v>-50</v>
      </c>
      <c r="M411" s="6" t="str">
        <f>VLOOKUP(Items[[#This Row],[OrderID]],Orders[],5)</f>
        <v>2015-05-03</v>
      </c>
    </row>
    <row r="412" spans="1:13" x14ac:dyDescent="0.25">
      <c r="A412">
        <v>139955543</v>
      </c>
      <c r="B412">
        <v>196766696</v>
      </c>
      <c r="C412">
        <v>1</v>
      </c>
      <c r="D412" t="b">
        <v>1</v>
      </c>
      <c r="E412" s="6" t="s">
        <v>56</v>
      </c>
      <c r="F412" s="6" t="s">
        <v>35</v>
      </c>
      <c r="G412">
        <v>0</v>
      </c>
      <c r="H412">
        <v>40</v>
      </c>
      <c r="I412">
        <v>1</v>
      </c>
      <c r="J412" s="6">
        <f>(Items[[#This Row],[FinalPrice]]*Items[[#This Row],[Quantity]])</f>
        <v>0</v>
      </c>
      <c r="K412" s="6">
        <f>(Items[[#This Row],[OriginalTagPrice]]*Items[[#This Row],[Quantity]])</f>
        <v>40</v>
      </c>
      <c r="L412" s="6">
        <f>(Items[[#This Row],[FinalPrice]]-Items[[#This Row],[OriginalTagPrice]])*Items[[#This Row],[Quantity]]</f>
        <v>-40</v>
      </c>
      <c r="M412" s="6" t="str">
        <f>VLOOKUP(Items[[#This Row],[OrderID]],Orders[],5)</f>
        <v>2015-04-29</v>
      </c>
    </row>
    <row r="413" spans="1:13" x14ac:dyDescent="0.25">
      <c r="A413">
        <v>139955543</v>
      </c>
      <c r="B413">
        <v>196974924</v>
      </c>
      <c r="C413">
        <v>5</v>
      </c>
      <c r="D413" t="b">
        <v>1</v>
      </c>
      <c r="E413" s="6" t="s">
        <v>125</v>
      </c>
      <c r="F413" s="6" t="s">
        <v>35</v>
      </c>
      <c r="G413">
        <v>0</v>
      </c>
      <c r="H413">
        <v>5</v>
      </c>
      <c r="I413">
        <v>1</v>
      </c>
      <c r="J413" s="6">
        <f>(Items[[#This Row],[FinalPrice]]*Items[[#This Row],[Quantity]])</f>
        <v>0</v>
      </c>
      <c r="K413" s="6">
        <f>(Items[[#This Row],[OriginalTagPrice]]*Items[[#This Row],[Quantity]])</f>
        <v>5</v>
      </c>
      <c r="L413" s="6">
        <f>(Items[[#This Row],[FinalPrice]]-Items[[#This Row],[OriginalTagPrice]])*Items[[#This Row],[Quantity]]</f>
        <v>-5</v>
      </c>
      <c r="M413" s="6" t="str">
        <f>VLOOKUP(Items[[#This Row],[OrderID]],Orders[],5)</f>
        <v>2015-04-29</v>
      </c>
    </row>
    <row r="414" spans="1:13" x14ac:dyDescent="0.25">
      <c r="A414">
        <v>139955543</v>
      </c>
      <c r="B414">
        <v>196975099</v>
      </c>
      <c r="C414">
        <v>12</v>
      </c>
      <c r="D414" t="b">
        <v>0</v>
      </c>
      <c r="E414" s="6" t="s">
        <v>35</v>
      </c>
      <c r="F414" s="6" t="s">
        <v>35</v>
      </c>
      <c r="G414">
        <v>0</v>
      </c>
      <c r="H414">
        <v>5</v>
      </c>
      <c r="I414">
        <v>1</v>
      </c>
      <c r="J414" s="6">
        <f>(Items[[#This Row],[FinalPrice]]*Items[[#This Row],[Quantity]])</f>
        <v>0</v>
      </c>
      <c r="K414" s="6">
        <f>(Items[[#This Row],[OriginalTagPrice]]*Items[[#This Row],[Quantity]])</f>
        <v>5</v>
      </c>
      <c r="L414" s="6">
        <f>(Items[[#This Row],[FinalPrice]]-Items[[#This Row],[OriginalTagPrice]])*Items[[#This Row],[Quantity]]</f>
        <v>-5</v>
      </c>
      <c r="M414" s="6" t="str">
        <f>VLOOKUP(Items[[#This Row],[OrderID]],Orders[],5)</f>
        <v>2015-04-29</v>
      </c>
    </row>
    <row r="415" spans="1:13" x14ac:dyDescent="0.25">
      <c r="A415">
        <v>139955543</v>
      </c>
      <c r="B415">
        <v>196975424</v>
      </c>
      <c r="C415">
        <v>8</v>
      </c>
      <c r="D415" t="b">
        <v>0</v>
      </c>
      <c r="E415" s="6" t="s">
        <v>56</v>
      </c>
      <c r="F415" s="6" t="s">
        <v>35</v>
      </c>
      <c r="G415">
        <v>10</v>
      </c>
      <c r="H415">
        <v>10</v>
      </c>
      <c r="I415">
        <v>1</v>
      </c>
      <c r="J415" s="6">
        <f>(Items[[#This Row],[FinalPrice]]*Items[[#This Row],[Quantity]])</f>
        <v>10</v>
      </c>
      <c r="K415" s="6">
        <f>(Items[[#This Row],[OriginalTagPrice]]*Items[[#This Row],[Quantity]])</f>
        <v>10</v>
      </c>
      <c r="L415" s="6">
        <f>(Items[[#This Row],[FinalPrice]]-Items[[#This Row],[OriginalTagPrice]])*Items[[#This Row],[Quantity]]</f>
        <v>0</v>
      </c>
      <c r="M415" s="6" t="str">
        <f>VLOOKUP(Items[[#This Row],[OrderID]],Orders[],5)</f>
        <v>2015-04-29</v>
      </c>
    </row>
    <row r="416" spans="1:13" x14ac:dyDescent="0.25">
      <c r="A416">
        <v>139956333</v>
      </c>
      <c r="B416">
        <v>196975894</v>
      </c>
      <c r="C416">
        <v>2</v>
      </c>
      <c r="D416" t="b">
        <v>0</v>
      </c>
      <c r="E416" s="6" t="s">
        <v>35</v>
      </c>
      <c r="F416" s="6" t="s">
        <v>137</v>
      </c>
      <c r="G416">
        <v>54</v>
      </c>
      <c r="H416">
        <v>60</v>
      </c>
      <c r="I416">
        <v>1</v>
      </c>
      <c r="J416" s="6">
        <f>(Items[[#This Row],[FinalPrice]]*Items[[#This Row],[Quantity]])</f>
        <v>54</v>
      </c>
      <c r="K416" s="6">
        <f>(Items[[#This Row],[OriginalTagPrice]]*Items[[#This Row],[Quantity]])</f>
        <v>60</v>
      </c>
      <c r="L416" s="6">
        <f>(Items[[#This Row],[FinalPrice]]-Items[[#This Row],[OriginalTagPrice]])*Items[[#This Row],[Quantity]]</f>
        <v>-6</v>
      </c>
      <c r="M416" s="6" t="str">
        <f>VLOOKUP(Items[[#This Row],[OrderID]],Orders[],5)</f>
        <v>2015-04-29</v>
      </c>
    </row>
    <row r="417" spans="1:13" x14ac:dyDescent="0.25">
      <c r="A417">
        <v>139956333</v>
      </c>
      <c r="B417">
        <v>196975968</v>
      </c>
      <c r="C417">
        <v>2</v>
      </c>
      <c r="D417" t="b">
        <v>0</v>
      </c>
      <c r="E417" s="6" t="s">
        <v>35</v>
      </c>
      <c r="F417" s="6" t="s">
        <v>121</v>
      </c>
      <c r="G417">
        <v>54.9</v>
      </c>
      <c r="H417">
        <v>61</v>
      </c>
      <c r="I417">
        <v>1</v>
      </c>
      <c r="J417" s="6">
        <f>(Items[[#This Row],[FinalPrice]]*Items[[#This Row],[Quantity]])</f>
        <v>54.9</v>
      </c>
      <c r="K417" s="6">
        <f>(Items[[#This Row],[OriginalTagPrice]]*Items[[#This Row],[Quantity]])</f>
        <v>61</v>
      </c>
      <c r="L417" s="6">
        <f>(Items[[#This Row],[FinalPrice]]-Items[[#This Row],[OriginalTagPrice]])*Items[[#This Row],[Quantity]]</f>
        <v>-6.1000000000000014</v>
      </c>
      <c r="M417" s="6" t="str">
        <f>VLOOKUP(Items[[#This Row],[OrderID]],Orders[],5)</f>
        <v>2015-04-29</v>
      </c>
    </row>
    <row r="418" spans="1:13" x14ac:dyDescent="0.25">
      <c r="A418">
        <v>139991401</v>
      </c>
      <c r="B418">
        <v>197026184</v>
      </c>
      <c r="C418">
        <v>1</v>
      </c>
      <c r="D418" t="b">
        <v>1</v>
      </c>
      <c r="E418" s="6" t="s">
        <v>89</v>
      </c>
      <c r="F418" s="6" t="s">
        <v>35</v>
      </c>
      <c r="G418">
        <v>45</v>
      </c>
      <c r="H418">
        <v>45</v>
      </c>
      <c r="I418">
        <v>1</v>
      </c>
      <c r="J418" s="6">
        <f>(Items[[#This Row],[FinalPrice]]*Items[[#This Row],[Quantity]])</f>
        <v>45</v>
      </c>
      <c r="K418" s="6">
        <f>(Items[[#This Row],[OriginalTagPrice]]*Items[[#This Row],[Quantity]])</f>
        <v>45</v>
      </c>
      <c r="L418" s="6">
        <f>(Items[[#This Row],[FinalPrice]]-Items[[#This Row],[OriginalTagPrice]])*Items[[#This Row],[Quantity]]</f>
        <v>0</v>
      </c>
      <c r="M418" s="6" t="str">
        <f>VLOOKUP(Items[[#This Row],[OrderID]],Orders[],5)</f>
        <v>2015-05-03</v>
      </c>
    </row>
    <row r="419" spans="1:13" x14ac:dyDescent="0.25">
      <c r="A419">
        <v>139991401</v>
      </c>
      <c r="B419">
        <v>198090541</v>
      </c>
      <c r="C419">
        <v>8</v>
      </c>
      <c r="D419" t="b">
        <v>0</v>
      </c>
      <c r="E419" s="6" t="s">
        <v>89</v>
      </c>
      <c r="F419" s="6" t="s">
        <v>35</v>
      </c>
      <c r="G419">
        <v>10</v>
      </c>
      <c r="H419">
        <v>10</v>
      </c>
      <c r="I419">
        <v>1</v>
      </c>
      <c r="J419" s="6">
        <f>(Items[[#This Row],[FinalPrice]]*Items[[#This Row],[Quantity]])</f>
        <v>10</v>
      </c>
      <c r="K419" s="6">
        <f>(Items[[#This Row],[OriginalTagPrice]]*Items[[#This Row],[Quantity]])</f>
        <v>10</v>
      </c>
      <c r="L419" s="6">
        <f>(Items[[#This Row],[FinalPrice]]-Items[[#This Row],[OriginalTagPrice]])*Items[[#This Row],[Quantity]]</f>
        <v>0</v>
      </c>
      <c r="M419" s="6" t="str">
        <f>VLOOKUP(Items[[#This Row],[OrderID]],Orders[],5)</f>
        <v>2015-05-03</v>
      </c>
    </row>
    <row r="420" spans="1:13" x14ac:dyDescent="0.25">
      <c r="A420">
        <v>139992964</v>
      </c>
      <c r="B420">
        <v>197028428</v>
      </c>
      <c r="C420">
        <v>1</v>
      </c>
      <c r="D420" t="b">
        <v>1</v>
      </c>
      <c r="E420" s="6" t="s">
        <v>89</v>
      </c>
      <c r="F420" s="6" t="s">
        <v>35</v>
      </c>
      <c r="G420">
        <v>35</v>
      </c>
      <c r="H420">
        <v>40</v>
      </c>
      <c r="I420">
        <v>1</v>
      </c>
      <c r="J420" s="6">
        <f>(Items[[#This Row],[FinalPrice]]*Items[[#This Row],[Quantity]])</f>
        <v>35</v>
      </c>
      <c r="K420" s="6">
        <f>(Items[[#This Row],[OriginalTagPrice]]*Items[[#This Row],[Quantity]])</f>
        <v>40</v>
      </c>
      <c r="L420" s="6">
        <f>(Items[[#This Row],[FinalPrice]]-Items[[#This Row],[OriginalTagPrice]])*Items[[#This Row],[Quantity]]</f>
        <v>-5</v>
      </c>
      <c r="M420" s="6" t="str">
        <f>VLOOKUP(Items[[#This Row],[OrderID]],Orders[],5)</f>
        <v>2015-05-01</v>
      </c>
    </row>
    <row r="421" spans="1:13" x14ac:dyDescent="0.25">
      <c r="A421">
        <v>139992964</v>
      </c>
      <c r="B421">
        <v>197635989</v>
      </c>
      <c r="C421">
        <v>2</v>
      </c>
      <c r="D421" t="b">
        <v>0</v>
      </c>
      <c r="E421" s="6" t="s">
        <v>35</v>
      </c>
      <c r="F421" s="6" t="s">
        <v>74</v>
      </c>
      <c r="G421">
        <v>0</v>
      </c>
      <c r="H421">
        <v>0</v>
      </c>
      <c r="I421">
        <v>1</v>
      </c>
      <c r="J421" s="6">
        <f>(Items[[#This Row],[FinalPrice]]*Items[[#This Row],[Quantity]])</f>
        <v>0</v>
      </c>
      <c r="K421" s="6">
        <f>(Items[[#This Row],[OriginalTagPrice]]*Items[[#This Row],[Quantity]])</f>
        <v>0</v>
      </c>
      <c r="L421" s="6">
        <f>(Items[[#This Row],[FinalPrice]]-Items[[#This Row],[OriginalTagPrice]])*Items[[#This Row],[Quantity]]</f>
        <v>0</v>
      </c>
      <c r="M421" s="6" t="str">
        <f>VLOOKUP(Items[[#This Row],[OrderID]],Orders[],5)</f>
        <v>2015-05-01</v>
      </c>
    </row>
    <row r="422" spans="1:13" x14ac:dyDescent="0.25">
      <c r="A422">
        <v>139992964</v>
      </c>
      <c r="B422">
        <v>197661391</v>
      </c>
      <c r="C422">
        <v>8</v>
      </c>
      <c r="D422" t="b">
        <v>0</v>
      </c>
      <c r="E422" s="6" t="s">
        <v>89</v>
      </c>
      <c r="F422" s="6" t="s">
        <v>35</v>
      </c>
      <c r="G422">
        <v>5</v>
      </c>
      <c r="H422">
        <v>5</v>
      </c>
      <c r="I422">
        <v>1</v>
      </c>
      <c r="J422" s="6">
        <f>(Items[[#This Row],[FinalPrice]]*Items[[#This Row],[Quantity]])</f>
        <v>5</v>
      </c>
      <c r="K422" s="6">
        <f>(Items[[#This Row],[OriginalTagPrice]]*Items[[#This Row],[Quantity]])</f>
        <v>5</v>
      </c>
      <c r="L422" s="6">
        <f>(Items[[#This Row],[FinalPrice]]-Items[[#This Row],[OriginalTagPrice]])*Items[[#This Row],[Quantity]]</f>
        <v>0</v>
      </c>
      <c r="M422" s="6" t="str">
        <f>VLOOKUP(Items[[#This Row],[OrderID]],Orders[],5)</f>
        <v>2015-05-01</v>
      </c>
    </row>
    <row r="423" spans="1:13" x14ac:dyDescent="0.25">
      <c r="A423">
        <v>139993287</v>
      </c>
      <c r="B423">
        <v>197028987</v>
      </c>
      <c r="C423">
        <v>1</v>
      </c>
      <c r="D423" t="b">
        <v>1</v>
      </c>
      <c r="E423" s="6" t="s">
        <v>68</v>
      </c>
      <c r="F423" s="6" t="s">
        <v>35</v>
      </c>
      <c r="G423">
        <v>35</v>
      </c>
      <c r="H423">
        <v>40</v>
      </c>
      <c r="I423">
        <v>1</v>
      </c>
      <c r="J423" s="6">
        <f>(Items[[#This Row],[FinalPrice]]*Items[[#This Row],[Quantity]])</f>
        <v>35</v>
      </c>
      <c r="K423" s="6">
        <f>(Items[[#This Row],[OriginalTagPrice]]*Items[[#This Row],[Quantity]])</f>
        <v>40</v>
      </c>
      <c r="L423" s="6">
        <f>(Items[[#This Row],[FinalPrice]]-Items[[#This Row],[OriginalTagPrice]])*Items[[#This Row],[Quantity]]</f>
        <v>-5</v>
      </c>
      <c r="M423" s="6" t="str">
        <f>VLOOKUP(Items[[#This Row],[OrderID]],Orders[],5)</f>
        <v>2015-05-01</v>
      </c>
    </row>
    <row r="424" spans="1:13" x14ac:dyDescent="0.25">
      <c r="A424">
        <v>139993287</v>
      </c>
      <c r="B424">
        <v>197635809</v>
      </c>
      <c r="C424">
        <v>2</v>
      </c>
      <c r="D424" t="b">
        <v>0</v>
      </c>
      <c r="E424" s="6" t="s">
        <v>35</v>
      </c>
      <c r="F424" s="6" t="s">
        <v>74</v>
      </c>
      <c r="G424">
        <v>0</v>
      </c>
      <c r="H424">
        <v>0</v>
      </c>
      <c r="I424">
        <v>1</v>
      </c>
      <c r="J424" s="6">
        <f>(Items[[#This Row],[FinalPrice]]*Items[[#This Row],[Quantity]])</f>
        <v>0</v>
      </c>
      <c r="K424" s="6">
        <f>(Items[[#This Row],[OriginalTagPrice]]*Items[[#This Row],[Quantity]])</f>
        <v>0</v>
      </c>
      <c r="L424" s="6">
        <f>(Items[[#This Row],[FinalPrice]]-Items[[#This Row],[OriginalTagPrice]])*Items[[#This Row],[Quantity]]</f>
        <v>0</v>
      </c>
      <c r="M424" s="6" t="str">
        <f>VLOOKUP(Items[[#This Row],[OrderID]],Orders[],5)</f>
        <v>2015-05-01</v>
      </c>
    </row>
    <row r="425" spans="1:13" x14ac:dyDescent="0.25">
      <c r="A425">
        <v>139993287</v>
      </c>
      <c r="B425">
        <v>197635811</v>
      </c>
      <c r="C425">
        <v>2</v>
      </c>
      <c r="D425" t="b">
        <v>0</v>
      </c>
      <c r="E425" s="6" t="s">
        <v>75</v>
      </c>
      <c r="F425" s="6" t="s">
        <v>76</v>
      </c>
      <c r="G425">
        <v>3.5</v>
      </c>
      <c r="H425">
        <v>3.5</v>
      </c>
      <c r="I425">
        <v>2</v>
      </c>
      <c r="J425" s="6">
        <f>(Items[[#This Row],[FinalPrice]]*Items[[#This Row],[Quantity]])</f>
        <v>7</v>
      </c>
      <c r="K425" s="6">
        <f>(Items[[#This Row],[OriginalTagPrice]]*Items[[#This Row],[Quantity]])</f>
        <v>7</v>
      </c>
      <c r="L425" s="6">
        <f>(Items[[#This Row],[FinalPrice]]-Items[[#This Row],[OriginalTagPrice]])*Items[[#This Row],[Quantity]]</f>
        <v>0</v>
      </c>
      <c r="M425" s="6" t="str">
        <f>VLOOKUP(Items[[#This Row],[OrderID]],Orders[],5)</f>
        <v>2015-05-01</v>
      </c>
    </row>
    <row r="426" spans="1:13" x14ac:dyDescent="0.25">
      <c r="A426">
        <v>139993287</v>
      </c>
      <c r="B426">
        <v>197660645</v>
      </c>
      <c r="C426">
        <v>10</v>
      </c>
      <c r="D426" t="b">
        <v>0</v>
      </c>
      <c r="E426" s="6" t="s">
        <v>35</v>
      </c>
      <c r="F426" s="6" t="s">
        <v>35</v>
      </c>
      <c r="G426">
        <v>0</v>
      </c>
      <c r="H426">
        <v>0</v>
      </c>
      <c r="I426">
        <v>1</v>
      </c>
      <c r="J426" s="6">
        <f>(Items[[#This Row],[FinalPrice]]*Items[[#This Row],[Quantity]])</f>
        <v>0</v>
      </c>
      <c r="K426" s="6">
        <f>(Items[[#This Row],[OriginalTagPrice]]*Items[[#This Row],[Quantity]])</f>
        <v>0</v>
      </c>
      <c r="L426" s="6">
        <f>(Items[[#This Row],[FinalPrice]]-Items[[#This Row],[OriginalTagPrice]])*Items[[#This Row],[Quantity]]</f>
        <v>0</v>
      </c>
      <c r="M426" s="6" t="str">
        <f>VLOOKUP(Items[[#This Row],[OrderID]],Orders[],5)</f>
        <v>2015-05-01</v>
      </c>
    </row>
    <row r="427" spans="1:13" x14ac:dyDescent="0.25">
      <c r="A427">
        <v>139993287</v>
      </c>
      <c r="B427">
        <v>197660647</v>
      </c>
      <c r="C427">
        <v>11</v>
      </c>
      <c r="D427" t="b">
        <v>0</v>
      </c>
      <c r="E427" s="6" t="s">
        <v>83</v>
      </c>
      <c r="F427" s="6" t="s">
        <v>35</v>
      </c>
      <c r="G427">
        <v>0</v>
      </c>
      <c r="H427">
        <v>50</v>
      </c>
      <c r="I427">
        <v>1</v>
      </c>
      <c r="J427" s="6">
        <f>(Items[[#This Row],[FinalPrice]]*Items[[#This Row],[Quantity]])</f>
        <v>0</v>
      </c>
      <c r="K427" s="6">
        <f>(Items[[#This Row],[OriginalTagPrice]]*Items[[#This Row],[Quantity]])</f>
        <v>50</v>
      </c>
      <c r="L427" s="6">
        <f>(Items[[#This Row],[FinalPrice]]-Items[[#This Row],[OriginalTagPrice]])*Items[[#This Row],[Quantity]]</f>
        <v>-50</v>
      </c>
      <c r="M427" s="6" t="str">
        <f>VLOOKUP(Items[[#This Row],[OrderID]],Orders[],5)</f>
        <v>2015-05-01</v>
      </c>
    </row>
    <row r="428" spans="1:13" x14ac:dyDescent="0.25">
      <c r="A428">
        <v>139993287</v>
      </c>
      <c r="B428">
        <v>197661216</v>
      </c>
      <c r="C428">
        <v>8</v>
      </c>
      <c r="D428" t="b">
        <v>0</v>
      </c>
      <c r="E428" s="6" t="s">
        <v>68</v>
      </c>
      <c r="F428" s="6" t="s">
        <v>35</v>
      </c>
      <c r="G428">
        <v>10</v>
      </c>
      <c r="H428">
        <v>10</v>
      </c>
      <c r="I428">
        <v>1</v>
      </c>
      <c r="J428" s="6">
        <f>(Items[[#This Row],[FinalPrice]]*Items[[#This Row],[Quantity]])</f>
        <v>10</v>
      </c>
      <c r="K428" s="6">
        <f>(Items[[#This Row],[OriginalTagPrice]]*Items[[#This Row],[Quantity]])</f>
        <v>10</v>
      </c>
      <c r="L428" s="6">
        <f>(Items[[#This Row],[FinalPrice]]-Items[[#This Row],[OriginalTagPrice]])*Items[[#This Row],[Quantity]]</f>
        <v>0</v>
      </c>
      <c r="M428" s="6" t="str">
        <f>VLOOKUP(Items[[#This Row],[OrderID]],Orders[],5)</f>
        <v>2015-05-01</v>
      </c>
    </row>
    <row r="429" spans="1:13" x14ac:dyDescent="0.25">
      <c r="A429">
        <v>139993287</v>
      </c>
      <c r="B429">
        <v>197662008</v>
      </c>
      <c r="C429">
        <v>3</v>
      </c>
      <c r="D429" t="b">
        <v>0</v>
      </c>
      <c r="E429" s="6" t="s">
        <v>35</v>
      </c>
      <c r="F429" s="6" t="s">
        <v>35</v>
      </c>
      <c r="G429">
        <v>50</v>
      </c>
      <c r="H429">
        <v>100</v>
      </c>
      <c r="I429">
        <v>1</v>
      </c>
      <c r="J429" s="6">
        <f>(Items[[#This Row],[FinalPrice]]*Items[[#This Row],[Quantity]])</f>
        <v>50</v>
      </c>
      <c r="K429" s="6">
        <f>(Items[[#This Row],[OriginalTagPrice]]*Items[[#This Row],[Quantity]])</f>
        <v>100</v>
      </c>
      <c r="L429" s="6">
        <f>(Items[[#This Row],[FinalPrice]]-Items[[#This Row],[OriginalTagPrice]])*Items[[#This Row],[Quantity]]</f>
        <v>-50</v>
      </c>
      <c r="M429" s="6" t="str">
        <f>VLOOKUP(Items[[#This Row],[OrderID]],Orders[],5)</f>
        <v>2015-05-01</v>
      </c>
    </row>
    <row r="430" spans="1:13" x14ac:dyDescent="0.25">
      <c r="A430">
        <v>139993578</v>
      </c>
      <c r="B430">
        <v>197029387</v>
      </c>
      <c r="C430">
        <v>1</v>
      </c>
      <c r="D430" t="b">
        <v>1</v>
      </c>
      <c r="E430" s="6" t="s">
        <v>68</v>
      </c>
      <c r="F430" s="6" t="s">
        <v>35</v>
      </c>
      <c r="G430">
        <v>35</v>
      </c>
      <c r="H430">
        <v>70</v>
      </c>
      <c r="I430">
        <v>1</v>
      </c>
      <c r="J430" s="6">
        <f>(Items[[#This Row],[FinalPrice]]*Items[[#This Row],[Quantity]])</f>
        <v>35</v>
      </c>
      <c r="K430" s="6">
        <f>(Items[[#This Row],[OriginalTagPrice]]*Items[[#This Row],[Quantity]])</f>
        <v>70</v>
      </c>
      <c r="L430" s="6">
        <f>(Items[[#This Row],[FinalPrice]]-Items[[#This Row],[OriginalTagPrice]])*Items[[#This Row],[Quantity]]</f>
        <v>-35</v>
      </c>
      <c r="M430" s="6" t="str">
        <f>VLOOKUP(Items[[#This Row],[OrderID]],Orders[],5)</f>
        <v>2015-05-01</v>
      </c>
    </row>
    <row r="431" spans="1:13" x14ac:dyDescent="0.25">
      <c r="A431">
        <v>139993578</v>
      </c>
      <c r="B431">
        <v>197029389</v>
      </c>
      <c r="C431">
        <v>1</v>
      </c>
      <c r="D431" t="b">
        <v>1</v>
      </c>
      <c r="E431" s="6" t="s">
        <v>79</v>
      </c>
      <c r="F431" s="6" t="s">
        <v>35</v>
      </c>
      <c r="G431">
        <v>30</v>
      </c>
      <c r="H431">
        <v>40</v>
      </c>
      <c r="I431">
        <v>1</v>
      </c>
      <c r="J431" s="6">
        <f>(Items[[#This Row],[FinalPrice]]*Items[[#This Row],[Quantity]])</f>
        <v>30</v>
      </c>
      <c r="K431" s="6">
        <f>(Items[[#This Row],[OriginalTagPrice]]*Items[[#This Row],[Quantity]])</f>
        <v>40</v>
      </c>
      <c r="L431" s="6">
        <f>(Items[[#This Row],[FinalPrice]]-Items[[#This Row],[OriginalTagPrice]])*Items[[#This Row],[Quantity]]</f>
        <v>-10</v>
      </c>
      <c r="M431" s="6" t="str">
        <f>VLOOKUP(Items[[#This Row],[OrderID]],Orders[],5)</f>
        <v>2015-05-01</v>
      </c>
    </row>
    <row r="432" spans="1:13" x14ac:dyDescent="0.25">
      <c r="A432">
        <v>140003664</v>
      </c>
      <c r="B432">
        <v>197043718</v>
      </c>
      <c r="C432">
        <v>1</v>
      </c>
      <c r="D432" t="b">
        <v>1</v>
      </c>
      <c r="E432" s="6" t="s">
        <v>63</v>
      </c>
      <c r="F432" s="6" t="s">
        <v>35</v>
      </c>
      <c r="G432">
        <v>29</v>
      </c>
      <c r="H432">
        <v>29</v>
      </c>
      <c r="I432">
        <v>1</v>
      </c>
      <c r="J432" s="6">
        <f>(Items[[#This Row],[FinalPrice]]*Items[[#This Row],[Quantity]])</f>
        <v>29</v>
      </c>
      <c r="K432" s="6">
        <f>(Items[[#This Row],[OriginalTagPrice]]*Items[[#This Row],[Quantity]])</f>
        <v>29</v>
      </c>
      <c r="L432" s="6">
        <f>(Items[[#This Row],[FinalPrice]]-Items[[#This Row],[OriginalTagPrice]])*Items[[#This Row],[Quantity]]</f>
        <v>0</v>
      </c>
      <c r="M432" s="6" t="str">
        <f>VLOOKUP(Items[[#This Row],[OrderID]],Orders[],5)</f>
        <v>2015-04-29</v>
      </c>
    </row>
    <row r="433" spans="1:13" x14ac:dyDescent="0.25">
      <c r="A433">
        <v>140003664</v>
      </c>
      <c r="B433">
        <v>197045808</v>
      </c>
      <c r="C433">
        <v>5</v>
      </c>
      <c r="D433" t="b">
        <v>1</v>
      </c>
      <c r="E433" s="6" t="s">
        <v>93</v>
      </c>
      <c r="F433" s="6" t="s">
        <v>35</v>
      </c>
      <c r="G433">
        <v>35</v>
      </c>
      <c r="H433">
        <v>70</v>
      </c>
      <c r="I433">
        <v>1</v>
      </c>
      <c r="J433" s="6">
        <f>(Items[[#This Row],[FinalPrice]]*Items[[#This Row],[Quantity]])</f>
        <v>35</v>
      </c>
      <c r="K433" s="6">
        <f>(Items[[#This Row],[OriginalTagPrice]]*Items[[#This Row],[Quantity]])</f>
        <v>70</v>
      </c>
      <c r="L433" s="6">
        <f>(Items[[#This Row],[FinalPrice]]-Items[[#This Row],[OriginalTagPrice]])*Items[[#This Row],[Quantity]]</f>
        <v>-35</v>
      </c>
      <c r="M433" s="6" t="str">
        <f>VLOOKUP(Items[[#This Row],[OrderID]],Orders[],5)</f>
        <v>2015-04-29</v>
      </c>
    </row>
    <row r="434" spans="1:13" x14ac:dyDescent="0.25">
      <c r="A434">
        <v>140003664</v>
      </c>
      <c r="B434">
        <v>197055837</v>
      </c>
      <c r="C434">
        <v>2</v>
      </c>
      <c r="D434" t="b">
        <v>0</v>
      </c>
      <c r="E434" s="6" t="s">
        <v>35</v>
      </c>
      <c r="F434" s="6" t="s">
        <v>138</v>
      </c>
      <c r="G434">
        <v>3.5</v>
      </c>
      <c r="H434">
        <v>3.5</v>
      </c>
      <c r="I434">
        <v>1</v>
      </c>
      <c r="J434" s="6">
        <f>(Items[[#This Row],[FinalPrice]]*Items[[#This Row],[Quantity]])</f>
        <v>3.5</v>
      </c>
      <c r="K434" s="6">
        <f>(Items[[#This Row],[OriginalTagPrice]]*Items[[#This Row],[Quantity]])</f>
        <v>3.5</v>
      </c>
      <c r="L434" s="6">
        <f>(Items[[#This Row],[FinalPrice]]-Items[[#This Row],[OriginalTagPrice]])*Items[[#This Row],[Quantity]]</f>
        <v>0</v>
      </c>
      <c r="M434" s="6" t="str">
        <f>VLOOKUP(Items[[#This Row],[OrderID]],Orders[],5)</f>
        <v>2015-04-29</v>
      </c>
    </row>
    <row r="435" spans="1:13" x14ac:dyDescent="0.25">
      <c r="A435">
        <v>140003664</v>
      </c>
      <c r="B435">
        <v>197055860</v>
      </c>
      <c r="C435">
        <v>2</v>
      </c>
      <c r="D435" t="b">
        <v>0</v>
      </c>
      <c r="E435" s="6" t="s">
        <v>86</v>
      </c>
      <c r="F435" s="6" t="s">
        <v>98</v>
      </c>
      <c r="G435">
        <v>5</v>
      </c>
      <c r="H435">
        <v>5</v>
      </c>
      <c r="I435">
        <v>2</v>
      </c>
      <c r="J435" s="6">
        <f>(Items[[#This Row],[FinalPrice]]*Items[[#This Row],[Quantity]])</f>
        <v>10</v>
      </c>
      <c r="K435" s="6">
        <f>(Items[[#This Row],[OriginalTagPrice]]*Items[[#This Row],[Quantity]])</f>
        <v>10</v>
      </c>
      <c r="L435" s="6">
        <f>(Items[[#This Row],[FinalPrice]]-Items[[#This Row],[OriginalTagPrice]])*Items[[#This Row],[Quantity]]</f>
        <v>0</v>
      </c>
      <c r="M435" s="6" t="str">
        <f>VLOOKUP(Items[[#This Row],[OrderID]],Orders[],5)</f>
        <v>2015-04-29</v>
      </c>
    </row>
    <row r="436" spans="1:13" x14ac:dyDescent="0.25">
      <c r="A436">
        <v>140003664</v>
      </c>
      <c r="B436">
        <v>197070066</v>
      </c>
      <c r="C436">
        <v>8</v>
      </c>
      <c r="D436" t="b">
        <v>0</v>
      </c>
      <c r="E436" s="6" t="s">
        <v>63</v>
      </c>
      <c r="F436" s="6" t="s">
        <v>35</v>
      </c>
      <c r="G436">
        <v>17.5</v>
      </c>
      <c r="H436">
        <v>17.5</v>
      </c>
      <c r="I436">
        <v>1</v>
      </c>
      <c r="J436" s="6">
        <f>(Items[[#This Row],[FinalPrice]]*Items[[#This Row],[Quantity]])</f>
        <v>17.5</v>
      </c>
      <c r="K436" s="6">
        <f>(Items[[#This Row],[OriginalTagPrice]]*Items[[#This Row],[Quantity]])</f>
        <v>17.5</v>
      </c>
      <c r="L436" s="6">
        <f>(Items[[#This Row],[FinalPrice]]-Items[[#This Row],[OriginalTagPrice]])*Items[[#This Row],[Quantity]]</f>
        <v>0</v>
      </c>
      <c r="M436" s="6" t="str">
        <f>VLOOKUP(Items[[#This Row],[OrderID]],Orders[],5)</f>
        <v>2015-04-29</v>
      </c>
    </row>
    <row r="437" spans="1:13" x14ac:dyDescent="0.25">
      <c r="A437">
        <v>140003664</v>
      </c>
      <c r="B437">
        <v>197070095</v>
      </c>
      <c r="C437">
        <v>8</v>
      </c>
      <c r="D437" t="b">
        <v>0</v>
      </c>
      <c r="E437" s="6" t="s">
        <v>93</v>
      </c>
      <c r="F437" s="6" t="s">
        <v>35</v>
      </c>
      <c r="G437">
        <v>17.5</v>
      </c>
      <c r="H437">
        <v>17.5</v>
      </c>
      <c r="I437">
        <v>1</v>
      </c>
      <c r="J437" s="6">
        <f>(Items[[#This Row],[FinalPrice]]*Items[[#This Row],[Quantity]])</f>
        <v>17.5</v>
      </c>
      <c r="K437" s="6">
        <f>(Items[[#This Row],[OriginalTagPrice]]*Items[[#This Row],[Quantity]])</f>
        <v>17.5</v>
      </c>
      <c r="L437" s="6">
        <f>(Items[[#This Row],[FinalPrice]]-Items[[#This Row],[OriginalTagPrice]])*Items[[#This Row],[Quantity]]</f>
        <v>0</v>
      </c>
      <c r="M437" s="6" t="str">
        <f>VLOOKUP(Items[[#This Row],[OrderID]],Orders[],5)</f>
        <v>2015-04-29</v>
      </c>
    </row>
    <row r="438" spans="1:13" x14ac:dyDescent="0.25">
      <c r="A438">
        <v>140004611</v>
      </c>
      <c r="B438">
        <v>197045115</v>
      </c>
      <c r="C438">
        <v>1</v>
      </c>
      <c r="D438" t="b">
        <v>1</v>
      </c>
      <c r="E438" s="6" t="s">
        <v>93</v>
      </c>
      <c r="F438" s="6" t="s">
        <v>35</v>
      </c>
      <c r="G438">
        <v>0</v>
      </c>
      <c r="H438">
        <v>70</v>
      </c>
      <c r="I438">
        <v>1</v>
      </c>
      <c r="J438" s="6">
        <f>(Items[[#This Row],[FinalPrice]]*Items[[#This Row],[Quantity]])</f>
        <v>0</v>
      </c>
      <c r="K438" s="6">
        <f>(Items[[#This Row],[OriginalTagPrice]]*Items[[#This Row],[Quantity]])</f>
        <v>70</v>
      </c>
      <c r="L438" s="6">
        <f>(Items[[#This Row],[FinalPrice]]-Items[[#This Row],[OriginalTagPrice]])*Items[[#This Row],[Quantity]]</f>
        <v>-70</v>
      </c>
      <c r="M438" s="6" t="str">
        <f>VLOOKUP(Items[[#This Row],[OrderID]],Orders[],5)</f>
        <v>2015-05-03</v>
      </c>
    </row>
    <row r="439" spans="1:13" x14ac:dyDescent="0.25">
      <c r="A439">
        <v>140004611</v>
      </c>
      <c r="B439">
        <v>198091489</v>
      </c>
      <c r="C439">
        <v>10</v>
      </c>
      <c r="D439" t="b">
        <v>0</v>
      </c>
      <c r="E439" s="6" t="s">
        <v>35</v>
      </c>
      <c r="F439" s="6" t="s">
        <v>35</v>
      </c>
      <c r="G439">
        <v>0</v>
      </c>
      <c r="H439">
        <v>0</v>
      </c>
      <c r="I439">
        <v>1</v>
      </c>
      <c r="J439" s="6">
        <f>(Items[[#This Row],[FinalPrice]]*Items[[#This Row],[Quantity]])</f>
        <v>0</v>
      </c>
      <c r="K439" s="6">
        <f>(Items[[#This Row],[OriginalTagPrice]]*Items[[#This Row],[Quantity]])</f>
        <v>0</v>
      </c>
      <c r="L439" s="6">
        <f>(Items[[#This Row],[FinalPrice]]-Items[[#This Row],[OriginalTagPrice]])*Items[[#This Row],[Quantity]]</f>
        <v>0</v>
      </c>
      <c r="M439" s="6" t="str">
        <f>VLOOKUP(Items[[#This Row],[OrderID]],Orders[],5)</f>
        <v>2015-05-03</v>
      </c>
    </row>
    <row r="440" spans="1:13" x14ac:dyDescent="0.25">
      <c r="A440">
        <v>140004611</v>
      </c>
      <c r="B440">
        <v>198091491</v>
      </c>
      <c r="C440">
        <v>11</v>
      </c>
      <c r="D440" t="b">
        <v>0</v>
      </c>
      <c r="E440" s="6" t="s">
        <v>120</v>
      </c>
      <c r="F440" s="6" t="s">
        <v>35</v>
      </c>
      <c r="G440">
        <v>50</v>
      </c>
      <c r="H440">
        <v>50</v>
      </c>
      <c r="I440">
        <v>1</v>
      </c>
      <c r="J440" s="6">
        <f>(Items[[#This Row],[FinalPrice]]*Items[[#This Row],[Quantity]])</f>
        <v>50</v>
      </c>
      <c r="K440" s="6">
        <f>(Items[[#This Row],[OriginalTagPrice]]*Items[[#This Row],[Quantity]])</f>
        <v>50</v>
      </c>
      <c r="L440" s="6">
        <f>(Items[[#This Row],[FinalPrice]]-Items[[#This Row],[OriginalTagPrice]])*Items[[#This Row],[Quantity]]</f>
        <v>0</v>
      </c>
      <c r="M440" s="6" t="str">
        <f>VLOOKUP(Items[[#This Row],[OrderID]],Orders[],5)</f>
        <v>2015-05-03</v>
      </c>
    </row>
    <row r="441" spans="1:13" x14ac:dyDescent="0.25">
      <c r="A441">
        <v>140017363</v>
      </c>
      <c r="B441">
        <v>197063114</v>
      </c>
      <c r="C441">
        <v>1</v>
      </c>
      <c r="D441" t="b">
        <v>1</v>
      </c>
      <c r="E441" s="6" t="s">
        <v>58</v>
      </c>
      <c r="F441" s="6" t="s">
        <v>35</v>
      </c>
      <c r="G441">
        <v>35</v>
      </c>
      <c r="H441">
        <v>70</v>
      </c>
      <c r="I441">
        <v>1</v>
      </c>
      <c r="J441" s="6">
        <f>(Items[[#This Row],[FinalPrice]]*Items[[#This Row],[Quantity]])</f>
        <v>35</v>
      </c>
      <c r="K441" s="6">
        <f>(Items[[#This Row],[OriginalTagPrice]]*Items[[#This Row],[Quantity]])</f>
        <v>70</v>
      </c>
      <c r="L441" s="6">
        <f>(Items[[#This Row],[FinalPrice]]-Items[[#This Row],[OriginalTagPrice]])*Items[[#This Row],[Quantity]]</f>
        <v>-35</v>
      </c>
      <c r="M441" s="6" t="str">
        <f>VLOOKUP(Items[[#This Row],[OrderID]],Orders[],5)</f>
        <v>2015-04-29</v>
      </c>
    </row>
    <row r="442" spans="1:13" x14ac:dyDescent="0.25">
      <c r="A442">
        <v>140017363</v>
      </c>
      <c r="B442">
        <v>197064045</v>
      </c>
      <c r="C442">
        <v>2</v>
      </c>
      <c r="D442" t="b">
        <v>0</v>
      </c>
      <c r="E442" s="6" t="s">
        <v>35</v>
      </c>
      <c r="F442" s="6" t="s">
        <v>97</v>
      </c>
      <c r="G442">
        <v>0</v>
      </c>
      <c r="H442">
        <v>0</v>
      </c>
      <c r="I442">
        <v>1</v>
      </c>
      <c r="J442" s="6">
        <f>(Items[[#This Row],[FinalPrice]]*Items[[#This Row],[Quantity]])</f>
        <v>0</v>
      </c>
      <c r="K442" s="6">
        <f>(Items[[#This Row],[OriginalTagPrice]]*Items[[#This Row],[Quantity]])</f>
        <v>0</v>
      </c>
      <c r="L442" s="6">
        <f>(Items[[#This Row],[FinalPrice]]-Items[[#This Row],[OriginalTagPrice]])*Items[[#This Row],[Quantity]]</f>
        <v>0</v>
      </c>
      <c r="M442" s="6" t="str">
        <f>VLOOKUP(Items[[#This Row],[OrderID]],Orders[],5)</f>
        <v>2015-04-29</v>
      </c>
    </row>
    <row r="443" spans="1:13" x14ac:dyDescent="0.25">
      <c r="A443">
        <v>140017363</v>
      </c>
      <c r="B443">
        <v>197064069</v>
      </c>
      <c r="C443">
        <v>2</v>
      </c>
      <c r="D443" t="b">
        <v>0</v>
      </c>
      <c r="E443" s="6" t="s">
        <v>86</v>
      </c>
      <c r="F443" s="6" t="s">
        <v>98</v>
      </c>
      <c r="G443">
        <v>5</v>
      </c>
      <c r="H443">
        <v>5</v>
      </c>
      <c r="I443">
        <v>2</v>
      </c>
      <c r="J443" s="6">
        <f>(Items[[#This Row],[FinalPrice]]*Items[[#This Row],[Quantity]])</f>
        <v>10</v>
      </c>
      <c r="K443" s="6">
        <f>(Items[[#This Row],[OriginalTagPrice]]*Items[[#This Row],[Quantity]])</f>
        <v>10</v>
      </c>
      <c r="L443" s="6">
        <f>(Items[[#This Row],[FinalPrice]]-Items[[#This Row],[OriginalTagPrice]])*Items[[#This Row],[Quantity]]</f>
        <v>0</v>
      </c>
      <c r="M443" s="6" t="str">
        <f>VLOOKUP(Items[[#This Row],[OrderID]],Orders[],5)</f>
        <v>2015-04-29</v>
      </c>
    </row>
    <row r="444" spans="1:13" x14ac:dyDescent="0.25">
      <c r="A444">
        <v>140017363</v>
      </c>
      <c r="B444">
        <v>197069621</v>
      </c>
      <c r="C444">
        <v>5</v>
      </c>
      <c r="D444" t="b">
        <v>1</v>
      </c>
      <c r="E444" s="6" t="s">
        <v>63</v>
      </c>
      <c r="F444" s="6" t="s">
        <v>35</v>
      </c>
      <c r="G444">
        <v>29</v>
      </c>
      <c r="H444">
        <v>29</v>
      </c>
      <c r="I444">
        <v>1</v>
      </c>
      <c r="J444" s="6">
        <f>(Items[[#This Row],[FinalPrice]]*Items[[#This Row],[Quantity]])</f>
        <v>29</v>
      </c>
      <c r="K444" s="6">
        <f>(Items[[#This Row],[OriginalTagPrice]]*Items[[#This Row],[Quantity]])</f>
        <v>29</v>
      </c>
      <c r="L444" s="6">
        <f>(Items[[#This Row],[FinalPrice]]-Items[[#This Row],[OriginalTagPrice]])*Items[[#This Row],[Quantity]]</f>
        <v>0</v>
      </c>
      <c r="M444" s="6" t="str">
        <f>VLOOKUP(Items[[#This Row],[OrderID]],Orders[],5)</f>
        <v>2015-04-29</v>
      </c>
    </row>
    <row r="445" spans="1:13" x14ac:dyDescent="0.25">
      <c r="A445">
        <v>140017363</v>
      </c>
      <c r="B445">
        <v>197069789</v>
      </c>
      <c r="C445">
        <v>8</v>
      </c>
      <c r="D445" t="b">
        <v>0</v>
      </c>
      <c r="E445" s="6" t="s">
        <v>58</v>
      </c>
      <c r="F445" s="6" t="s">
        <v>35</v>
      </c>
      <c r="G445">
        <v>17.5</v>
      </c>
      <c r="H445">
        <v>17.5</v>
      </c>
      <c r="I445">
        <v>1</v>
      </c>
      <c r="J445" s="6">
        <f>(Items[[#This Row],[FinalPrice]]*Items[[#This Row],[Quantity]])</f>
        <v>17.5</v>
      </c>
      <c r="K445" s="6">
        <f>(Items[[#This Row],[OriginalTagPrice]]*Items[[#This Row],[Quantity]])</f>
        <v>17.5</v>
      </c>
      <c r="L445" s="6">
        <f>(Items[[#This Row],[FinalPrice]]-Items[[#This Row],[OriginalTagPrice]])*Items[[#This Row],[Quantity]]</f>
        <v>0</v>
      </c>
      <c r="M445" s="6" t="str">
        <f>VLOOKUP(Items[[#This Row],[OrderID]],Orders[],5)</f>
        <v>2015-04-29</v>
      </c>
    </row>
    <row r="446" spans="1:13" x14ac:dyDescent="0.25">
      <c r="A446">
        <v>140017363</v>
      </c>
      <c r="B446">
        <v>197069821</v>
      </c>
      <c r="C446">
        <v>8</v>
      </c>
      <c r="D446" t="b">
        <v>0</v>
      </c>
      <c r="E446" s="6" t="s">
        <v>63</v>
      </c>
      <c r="F446" s="6" t="s">
        <v>35</v>
      </c>
      <c r="G446">
        <v>17.5</v>
      </c>
      <c r="H446">
        <v>17.5</v>
      </c>
      <c r="I446">
        <v>1</v>
      </c>
      <c r="J446" s="6">
        <f>(Items[[#This Row],[FinalPrice]]*Items[[#This Row],[Quantity]])</f>
        <v>17.5</v>
      </c>
      <c r="K446" s="6">
        <f>(Items[[#This Row],[OriginalTagPrice]]*Items[[#This Row],[Quantity]])</f>
        <v>17.5</v>
      </c>
      <c r="L446" s="6">
        <f>(Items[[#This Row],[FinalPrice]]-Items[[#This Row],[OriginalTagPrice]])*Items[[#This Row],[Quantity]]</f>
        <v>0</v>
      </c>
      <c r="M446" s="6" t="str">
        <f>VLOOKUP(Items[[#This Row],[OrderID]],Orders[],5)</f>
        <v>2015-04-29</v>
      </c>
    </row>
    <row r="447" spans="1:13" x14ac:dyDescent="0.25">
      <c r="A447">
        <v>140022410</v>
      </c>
      <c r="B447">
        <v>197070190</v>
      </c>
      <c r="C447">
        <v>1</v>
      </c>
      <c r="D447" t="b">
        <v>1</v>
      </c>
      <c r="E447" s="6" t="s">
        <v>70</v>
      </c>
      <c r="F447" s="6" t="s">
        <v>35</v>
      </c>
      <c r="G447">
        <v>35</v>
      </c>
      <c r="H447">
        <v>70</v>
      </c>
      <c r="I447">
        <v>1</v>
      </c>
      <c r="J447" s="6">
        <f>(Items[[#This Row],[FinalPrice]]*Items[[#This Row],[Quantity]])</f>
        <v>35</v>
      </c>
      <c r="K447" s="6">
        <f>(Items[[#This Row],[OriginalTagPrice]]*Items[[#This Row],[Quantity]])</f>
        <v>70</v>
      </c>
      <c r="L447" s="6">
        <f>(Items[[#This Row],[FinalPrice]]-Items[[#This Row],[OriginalTagPrice]])*Items[[#This Row],[Quantity]]</f>
        <v>-35</v>
      </c>
      <c r="M447" s="6" t="str">
        <f>VLOOKUP(Items[[#This Row],[OrderID]],Orders[],5)</f>
        <v>2015-04-29</v>
      </c>
    </row>
    <row r="448" spans="1:13" x14ac:dyDescent="0.25">
      <c r="A448">
        <v>140022410</v>
      </c>
      <c r="B448">
        <v>197074717</v>
      </c>
      <c r="C448">
        <v>8</v>
      </c>
      <c r="D448" t="b">
        <v>0</v>
      </c>
      <c r="E448" s="6" t="s">
        <v>70</v>
      </c>
      <c r="F448" s="6" t="s">
        <v>35</v>
      </c>
      <c r="G448">
        <v>10.5</v>
      </c>
      <c r="H448">
        <v>10.5</v>
      </c>
      <c r="I448">
        <v>1</v>
      </c>
      <c r="J448" s="6">
        <f>(Items[[#This Row],[FinalPrice]]*Items[[#This Row],[Quantity]])</f>
        <v>10.5</v>
      </c>
      <c r="K448" s="6">
        <f>(Items[[#This Row],[OriginalTagPrice]]*Items[[#This Row],[Quantity]])</f>
        <v>10.5</v>
      </c>
      <c r="L448" s="6">
        <f>(Items[[#This Row],[FinalPrice]]-Items[[#This Row],[OriginalTagPrice]])*Items[[#This Row],[Quantity]]</f>
        <v>0</v>
      </c>
      <c r="M448" s="6" t="str">
        <f>VLOOKUP(Items[[#This Row],[OrderID]],Orders[],5)</f>
        <v>2015-04-29</v>
      </c>
    </row>
    <row r="449" spans="1:13" x14ac:dyDescent="0.25">
      <c r="A449">
        <v>140022470</v>
      </c>
      <c r="B449">
        <v>197070306</v>
      </c>
      <c r="C449">
        <v>10</v>
      </c>
      <c r="D449" t="b">
        <v>0</v>
      </c>
      <c r="E449" s="6" t="s">
        <v>35</v>
      </c>
      <c r="F449" s="6" t="s">
        <v>35</v>
      </c>
      <c r="G449">
        <v>0</v>
      </c>
      <c r="H449">
        <v>0</v>
      </c>
      <c r="I449">
        <v>1</v>
      </c>
      <c r="J449" s="6">
        <f>(Items[[#This Row],[FinalPrice]]*Items[[#This Row],[Quantity]])</f>
        <v>0</v>
      </c>
      <c r="K449" s="6">
        <f>(Items[[#This Row],[OriginalTagPrice]]*Items[[#This Row],[Quantity]])</f>
        <v>0</v>
      </c>
      <c r="L449" s="6">
        <f>(Items[[#This Row],[FinalPrice]]-Items[[#This Row],[OriginalTagPrice]])*Items[[#This Row],[Quantity]]</f>
        <v>0</v>
      </c>
      <c r="M449" s="6" t="str">
        <f>VLOOKUP(Items[[#This Row],[OrderID]],Orders[],5)</f>
        <v>2015-04-29</v>
      </c>
    </row>
    <row r="450" spans="1:13" x14ac:dyDescent="0.25">
      <c r="A450">
        <v>140022470</v>
      </c>
      <c r="B450">
        <v>197070308</v>
      </c>
      <c r="C450">
        <v>11</v>
      </c>
      <c r="D450" t="b">
        <v>0</v>
      </c>
      <c r="E450" s="6" t="s">
        <v>96</v>
      </c>
      <c r="F450" s="6" t="s">
        <v>35</v>
      </c>
      <c r="G450">
        <v>0</v>
      </c>
      <c r="H450">
        <v>50</v>
      </c>
      <c r="I450">
        <v>1</v>
      </c>
      <c r="J450" s="6">
        <f>(Items[[#This Row],[FinalPrice]]*Items[[#This Row],[Quantity]])</f>
        <v>0</v>
      </c>
      <c r="K450" s="6">
        <f>(Items[[#This Row],[OriginalTagPrice]]*Items[[#This Row],[Quantity]])</f>
        <v>50</v>
      </c>
      <c r="L450" s="6">
        <f>(Items[[#This Row],[FinalPrice]]-Items[[#This Row],[OriginalTagPrice]])*Items[[#This Row],[Quantity]]</f>
        <v>-50</v>
      </c>
      <c r="M450" s="6" t="str">
        <f>VLOOKUP(Items[[#This Row],[OrderID]],Orders[],5)</f>
        <v>2015-04-29</v>
      </c>
    </row>
    <row r="451" spans="1:13" x14ac:dyDescent="0.25">
      <c r="A451">
        <v>140030914</v>
      </c>
      <c r="B451">
        <v>197082049</v>
      </c>
      <c r="C451">
        <v>1</v>
      </c>
      <c r="D451" t="b">
        <v>1</v>
      </c>
      <c r="E451" s="6" t="s">
        <v>92</v>
      </c>
      <c r="F451" s="6" t="s">
        <v>35</v>
      </c>
      <c r="G451">
        <v>35</v>
      </c>
      <c r="H451">
        <v>70</v>
      </c>
      <c r="I451">
        <v>1</v>
      </c>
      <c r="J451" s="6">
        <f>(Items[[#This Row],[FinalPrice]]*Items[[#This Row],[Quantity]])</f>
        <v>35</v>
      </c>
      <c r="K451" s="6">
        <f>(Items[[#This Row],[OriginalTagPrice]]*Items[[#This Row],[Quantity]])</f>
        <v>70</v>
      </c>
      <c r="L451" s="6">
        <f>(Items[[#This Row],[FinalPrice]]-Items[[#This Row],[OriginalTagPrice]])*Items[[#This Row],[Quantity]]</f>
        <v>-35</v>
      </c>
      <c r="M451" s="6" t="str">
        <f>VLOOKUP(Items[[#This Row],[OrderID]],Orders[],5)</f>
        <v>2015-05-06</v>
      </c>
    </row>
    <row r="452" spans="1:13" x14ac:dyDescent="0.25">
      <c r="A452">
        <v>140030914</v>
      </c>
      <c r="B452">
        <v>198978910</v>
      </c>
      <c r="C452">
        <v>10</v>
      </c>
      <c r="D452" t="b">
        <v>0</v>
      </c>
      <c r="E452" s="6" t="s">
        <v>35</v>
      </c>
      <c r="F452" s="6" t="s">
        <v>35</v>
      </c>
      <c r="G452">
        <v>0</v>
      </c>
      <c r="H452">
        <v>0</v>
      </c>
      <c r="I452">
        <v>1</v>
      </c>
      <c r="J452" s="6">
        <f>(Items[[#This Row],[FinalPrice]]*Items[[#This Row],[Quantity]])</f>
        <v>0</v>
      </c>
      <c r="K452" s="6">
        <f>(Items[[#This Row],[OriginalTagPrice]]*Items[[#This Row],[Quantity]])</f>
        <v>0</v>
      </c>
      <c r="L452" s="6">
        <f>(Items[[#This Row],[FinalPrice]]-Items[[#This Row],[OriginalTagPrice]])*Items[[#This Row],[Quantity]]</f>
        <v>0</v>
      </c>
      <c r="M452" s="6" t="str">
        <f>VLOOKUP(Items[[#This Row],[OrderID]],Orders[],5)</f>
        <v>2015-05-06</v>
      </c>
    </row>
    <row r="453" spans="1:13" x14ac:dyDescent="0.25">
      <c r="A453">
        <v>140030914</v>
      </c>
      <c r="B453">
        <v>198978912</v>
      </c>
      <c r="C453">
        <v>11</v>
      </c>
      <c r="D453" t="b">
        <v>0</v>
      </c>
      <c r="E453" s="6" t="s">
        <v>96</v>
      </c>
      <c r="F453" s="6" t="s">
        <v>35</v>
      </c>
      <c r="G453">
        <v>0</v>
      </c>
      <c r="H453">
        <v>50</v>
      </c>
      <c r="I453">
        <v>1</v>
      </c>
      <c r="J453" s="6">
        <f>(Items[[#This Row],[FinalPrice]]*Items[[#This Row],[Quantity]])</f>
        <v>0</v>
      </c>
      <c r="K453" s="6">
        <f>(Items[[#This Row],[OriginalTagPrice]]*Items[[#This Row],[Quantity]])</f>
        <v>50</v>
      </c>
      <c r="L453" s="6">
        <f>(Items[[#This Row],[FinalPrice]]-Items[[#This Row],[OriginalTagPrice]])*Items[[#This Row],[Quantity]]</f>
        <v>-50</v>
      </c>
      <c r="M453" s="6" t="str">
        <f>VLOOKUP(Items[[#This Row],[OrderID]],Orders[],5)</f>
        <v>2015-05-06</v>
      </c>
    </row>
    <row r="454" spans="1:13" x14ac:dyDescent="0.25">
      <c r="A454">
        <v>140030914</v>
      </c>
      <c r="B454">
        <v>198979248</v>
      </c>
      <c r="C454">
        <v>8</v>
      </c>
      <c r="D454" t="b">
        <v>0</v>
      </c>
      <c r="E454" s="6" t="s">
        <v>92</v>
      </c>
      <c r="F454" s="6" t="s">
        <v>35</v>
      </c>
      <c r="G454">
        <v>15</v>
      </c>
      <c r="H454">
        <v>15</v>
      </c>
      <c r="I454">
        <v>1</v>
      </c>
      <c r="J454" s="6">
        <f>(Items[[#This Row],[FinalPrice]]*Items[[#This Row],[Quantity]])</f>
        <v>15</v>
      </c>
      <c r="K454" s="6">
        <f>(Items[[#This Row],[OriginalTagPrice]]*Items[[#This Row],[Quantity]])</f>
        <v>15</v>
      </c>
      <c r="L454" s="6">
        <f>(Items[[#This Row],[FinalPrice]]-Items[[#This Row],[OriginalTagPrice]])*Items[[#This Row],[Quantity]]</f>
        <v>0</v>
      </c>
      <c r="M454" s="6" t="str">
        <f>VLOOKUP(Items[[#This Row],[OrderID]],Orders[],5)</f>
        <v>2015-05-06</v>
      </c>
    </row>
    <row r="455" spans="1:13" x14ac:dyDescent="0.25">
      <c r="A455">
        <v>140094263</v>
      </c>
      <c r="B455">
        <v>197173107</v>
      </c>
      <c r="C455">
        <v>1</v>
      </c>
      <c r="D455" t="b">
        <v>1</v>
      </c>
      <c r="E455" s="6" t="s">
        <v>56</v>
      </c>
      <c r="F455" s="6" t="s">
        <v>35</v>
      </c>
      <c r="G455">
        <v>40</v>
      </c>
      <c r="H455">
        <v>40</v>
      </c>
      <c r="I455">
        <v>1</v>
      </c>
      <c r="J455" s="6">
        <f>(Items[[#This Row],[FinalPrice]]*Items[[#This Row],[Quantity]])</f>
        <v>40</v>
      </c>
      <c r="K455" s="6">
        <f>(Items[[#This Row],[OriginalTagPrice]]*Items[[#This Row],[Quantity]])</f>
        <v>40</v>
      </c>
      <c r="L455" s="6">
        <f>(Items[[#This Row],[FinalPrice]]-Items[[#This Row],[OriginalTagPrice]])*Items[[#This Row],[Quantity]]</f>
        <v>0</v>
      </c>
      <c r="M455" s="6" t="str">
        <f>VLOOKUP(Items[[#This Row],[OrderID]],Orders[],5)</f>
        <v>2015-04-30</v>
      </c>
    </row>
    <row r="456" spans="1:13" x14ac:dyDescent="0.25">
      <c r="A456">
        <v>140094263</v>
      </c>
      <c r="B456">
        <v>197286741</v>
      </c>
      <c r="C456">
        <v>8</v>
      </c>
      <c r="D456" t="b">
        <v>0</v>
      </c>
      <c r="E456" s="6" t="s">
        <v>56</v>
      </c>
      <c r="F456" s="6" t="s">
        <v>35</v>
      </c>
      <c r="G456">
        <v>8</v>
      </c>
      <c r="H456">
        <v>8</v>
      </c>
      <c r="I456">
        <v>1</v>
      </c>
      <c r="J456" s="6">
        <f>(Items[[#This Row],[FinalPrice]]*Items[[#This Row],[Quantity]])</f>
        <v>8</v>
      </c>
      <c r="K456" s="6">
        <f>(Items[[#This Row],[OriginalTagPrice]]*Items[[#This Row],[Quantity]])</f>
        <v>8</v>
      </c>
      <c r="L456" s="6">
        <f>(Items[[#This Row],[FinalPrice]]-Items[[#This Row],[OriginalTagPrice]])*Items[[#This Row],[Quantity]]</f>
        <v>0</v>
      </c>
      <c r="M456" s="6" t="str">
        <f>VLOOKUP(Items[[#This Row],[OrderID]],Orders[],5)</f>
        <v>2015-04-30</v>
      </c>
    </row>
    <row r="457" spans="1:13" x14ac:dyDescent="0.25">
      <c r="A457">
        <v>140097685</v>
      </c>
      <c r="B457">
        <v>197178320</v>
      </c>
      <c r="C457">
        <v>1</v>
      </c>
      <c r="D457" t="b">
        <v>1</v>
      </c>
      <c r="E457" s="6" t="s">
        <v>56</v>
      </c>
      <c r="F457" s="6" t="s">
        <v>35</v>
      </c>
      <c r="G457">
        <v>35</v>
      </c>
      <c r="H457">
        <v>70</v>
      </c>
      <c r="I457">
        <v>1</v>
      </c>
      <c r="J457" s="6">
        <f>(Items[[#This Row],[FinalPrice]]*Items[[#This Row],[Quantity]])</f>
        <v>35</v>
      </c>
      <c r="K457" s="6">
        <f>(Items[[#This Row],[OriginalTagPrice]]*Items[[#This Row],[Quantity]])</f>
        <v>70</v>
      </c>
      <c r="L457" s="6">
        <f>(Items[[#This Row],[FinalPrice]]-Items[[#This Row],[OriginalTagPrice]])*Items[[#This Row],[Quantity]]</f>
        <v>-35</v>
      </c>
      <c r="M457" s="6" t="str">
        <f>VLOOKUP(Items[[#This Row],[OrderID]],Orders[],5)</f>
        <v>2015-05-01</v>
      </c>
    </row>
    <row r="458" spans="1:13" x14ac:dyDescent="0.25">
      <c r="A458">
        <v>140097685</v>
      </c>
      <c r="B458">
        <v>197691960</v>
      </c>
      <c r="C458">
        <v>2</v>
      </c>
      <c r="D458" t="b">
        <v>0</v>
      </c>
      <c r="E458" s="6" t="s">
        <v>86</v>
      </c>
      <c r="F458" s="6" t="s">
        <v>76</v>
      </c>
      <c r="G458">
        <v>3.5</v>
      </c>
      <c r="H458">
        <v>3.5</v>
      </c>
      <c r="I458">
        <v>1</v>
      </c>
      <c r="J458" s="6">
        <f>(Items[[#This Row],[FinalPrice]]*Items[[#This Row],[Quantity]])</f>
        <v>3.5</v>
      </c>
      <c r="K458" s="6">
        <f>(Items[[#This Row],[OriginalTagPrice]]*Items[[#This Row],[Quantity]])</f>
        <v>3.5</v>
      </c>
      <c r="L458" s="6">
        <f>(Items[[#This Row],[FinalPrice]]-Items[[#This Row],[OriginalTagPrice]])*Items[[#This Row],[Quantity]]</f>
        <v>0</v>
      </c>
      <c r="M458" s="6" t="str">
        <f>VLOOKUP(Items[[#This Row],[OrderID]],Orders[],5)</f>
        <v>2015-05-01</v>
      </c>
    </row>
    <row r="459" spans="1:13" x14ac:dyDescent="0.25">
      <c r="A459">
        <v>140097685</v>
      </c>
      <c r="B459">
        <v>197719050</v>
      </c>
      <c r="C459">
        <v>8</v>
      </c>
      <c r="D459" t="b">
        <v>0</v>
      </c>
      <c r="E459" s="6" t="s">
        <v>56</v>
      </c>
      <c r="F459" s="6" t="s">
        <v>35</v>
      </c>
      <c r="G459">
        <v>14</v>
      </c>
      <c r="H459">
        <v>14</v>
      </c>
      <c r="I459">
        <v>1</v>
      </c>
      <c r="J459" s="6">
        <f>(Items[[#This Row],[FinalPrice]]*Items[[#This Row],[Quantity]])</f>
        <v>14</v>
      </c>
      <c r="K459" s="6">
        <f>(Items[[#This Row],[OriginalTagPrice]]*Items[[#This Row],[Quantity]])</f>
        <v>14</v>
      </c>
      <c r="L459" s="6">
        <f>(Items[[#This Row],[FinalPrice]]-Items[[#This Row],[OriginalTagPrice]])*Items[[#This Row],[Quantity]]</f>
        <v>0</v>
      </c>
      <c r="M459" s="6" t="str">
        <f>VLOOKUP(Items[[#This Row],[OrderID]],Orders[],5)</f>
        <v>2015-05-01</v>
      </c>
    </row>
    <row r="460" spans="1:13" x14ac:dyDescent="0.25">
      <c r="A460">
        <v>140097685</v>
      </c>
      <c r="B460">
        <v>197719146</v>
      </c>
      <c r="C460">
        <v>10</v>
      </c>
      <c r="D460" t="b">
        <v>0</v>
      </c>
      <c r="E460" s="6" t="s">
        <v>35</v>
      </c>
      <c r="F460" s="6" t="s">
        <v>35</v>
      </c>
      <c r="G460">
        <v>0</v>
      </c>
      <c r="H460">
        <v>0</v>
      </c>
      <c r="I460">
        <v>1</v>
      </c>
      <c r="J460" s="6">
        <f>(Items[[#This Row],[FinalPrice]]*Items[[#This Row],[Quantity]])</f>
        <v>0</v>
      </c>
      <c r="K460" s="6">
        <f>(Items[[#This Row],[OriginalTagPrice]]*Items[[#This Row],[Quantity]])</f>
        <v>0</v>
      </c>
      <c r="L460" s="6">
        <f>(Items[[#This Row],[FinalPrice]]-Items[[#This Row],[OriginalTagPrice]])*Items[[#This Row],[Quantity]]</f>
        <v>0</v>
      </c>
      <c r="M460" s="6" t="str">
        <f>VLOOKUP(Items[[#This Row],[OrderID]],Orders[],5)</f>
        <v>2015-05-01</v>
      </c>
    </row>
    <row r="461" spans="1:13" x14ac:dyDescent="0.25">
      <c r="A461">
        <v>140097685</v>
      </c>
      <c r="B461">
        <v>197719147</v>
      </c>
      <c r="C461">
        <v>11</v>
      </c>
      <c r="D461" t="b">
        <v>0</v>
      </c>
      <c r="E461" s="6" t="s">
        <v>86</v>
      </c>
      <c r="F461" s="6" t="s">
        <v>35</v>
      </c>
      <c r="G461">
        <v>0</v>
      </c>
      <c r="H461">
        <v>50</v>
      </c>
      <c r="I461">
        <v>1</v>
      </c>
      <c r="J461" s="6">
        <f>(Items[[#This Row],[FinalPrice]]*Items[[#This Row],[Quantity]])</f>
        <v>0</v>
      </c>
      <c r="K461" s="6">
        <f>(Items[[#This Row],[OriginalTagPrice]]*Items[[#This Row],[Quantity]])</f>
        <v>50</v>
      </c>
      <c r="L461" s="6">
        <f>(Items[[#This Row],[FinalPrice]]-Items[[#This Row],[OriginalTagPrice]])*Items[[#This Row],[Quantity]]</f>
        <v>-50</v>
      </c>
      <c r="M461" s="6" t="str">
        <f>VLOOKUP(Items[[#This Row],[OrderID]],Orders[],5)</f>
        <v>2015-05-01</v>
      </c>
    </row>
    <row r="462" spans="1:13" x14ac:dyDescent="0.25">
      <c r="A462">
        <v>140101655</v>
      </c>
      <c r="B462">
        <v>197184225</v>
      </c>
      <c r="C462">
        <v>1</v>
      </c>
      <c r="D462" t="b">
        <v>1</v>
      </c>
      <c r="E462" s="6" t="s">
        <v>55</v>
      </c>
      <c r="F462" s="6" t="s">
        <v>35</v>
      </c>
      <c r="G462">
        <v>0</v>
      </c>
      <c r="H462">
        <v>70</v>
      </c>
      <c r="I462">
        <v>1</v>
      </c>
      <c r="J462" s="6">
        <f>(Items[[#This Row],[FinalPrice]]*Items[[#This Row],[Quantity]])</f>
        <v>0</v>
      </c>
      <c r="K462" s="6">
        <f>(Items[[#This Row],[OriginalTagPrice]]*Items[[#This Row],[Quantity]])</f>
        <v>70</v>
      </c>
      <c r="L462" s="6">
        <f>(Items[[#This Row],[FinalPrice]]-Items[[#This Row],[OriginalTagPrice]])*Items[[#This Row],[Quantity]]</f>
        <v>-70</v>
      </c>
      <c r="M462" s="6" t="str">
        <f>VLOOKUP(Items[[#This Row],[OrderID]],Orders[],5)</f>
        <v>2015-04-30</v>
      </c>
    </row>
    <row r="463" spans="1:13" x14ac:dyDescent="0.25">
      <c r="A463">
        <v>140101655</v>
      </c>
      <c r="B463">
        <v>197325280</v>
      </c>
      <c r="C463">
        <v>5</v>
      </c>
      <c r="D463" t="b">
        <v>1</v>
      </c>
      <c r="E463" s="6" t="s">
        <v>55</v>
      </c>
      <c r="F463" s="6" t="s">
        <v>35</v>
      </c>
      <c r="G463">
        <v>20</v>
      </c>
      <c r="H463">
        <v>20</v>
      </c>
      <c r="I463">
        <v>1</v>
      </c>
      <c r="J463" s="6">
        <f>(Items[[#This Row],[FinalPrice]]*Items[[#This Row],[Quantity]])</f>
        <v>20</v>
      </c>
      <c r="K463" s="6">
        <f>(Items[[#This Row],[OriginalTagPrice]]*Items[[#This Row],[Quantity]])</f>
        <v>20</v>
      </c>
      <c r="L463" s="6">
        <f>(Items[[#This Row],[FinalPrice]]-Items[[#This Row],[OriginalTagPrice]])*Items[[#This Row],[Quantity]]</f>
        <v>0</v>
      </c>
      <c r="M463" s="6" t="str">
        <f>VLOOKUP(Items[[#This Row],[OrderID]],Orders[],5)</f>
        <v>2015-04-30</v>
      </c>
    </row>
    <row r="464" spans="1:13" x14ac:dyDescent="0.25">
      <c r="A464">
        <v>140103068</v>
      </c>
      <c r="B464">
        <v>197186453</v>
      </c>
      <c r="C464">
        <v>1</v>
      </c>
      <c r="D464" t="b">
        <v>1</v>
      </c>
      <c r="E464" s="6" t="s">
        <v>55</v>
      </c>
      <c r="F464" s="6" t="s">
        <v>35</v>
      </c>
      <c r="G464">
        <v>0</v>
      </c>
      <c r="H464">
        <v>90</v>
      </c>
      <c r="I464">
        <v>1</v>
      </c>
      <c r="J464" s="6">
        <f>(Items[[#This Row],[FinalPrice]]*Items[[#This Row],[Quantity]])</f>
        <v>0</v>
      </c>
      <c r="K464" s="6">
        <f>(Items[[#This Row],[OriginalTagPrice]]*Items[[#This Row],[Quantity]])</f>
        <v>90</v>
      </c>
      <c r="L464" s="6">
        <f>(Items[[#This Row],[FinalPrice]]-Items[[#This Row],[OriginalTagPrice]])*Items[[#This Row],[Quantity]]</f>
        <v>-90</v>
      </c>
      <c r="M464" s="6" t="str">
        <f>VLOOKUP(Items[[#This Row],[OrderID]],Orders[],5)</f>
        <v>2015-04-30</v>
      </c>
    </row>
    <row r="465" spans="1:13" x14ac:dyDescent="0.25">
      <c r="A465">
        <v>140103806</v>
      </c>
      <c r="B465">
        <v>197187590</v>
      </c>
      <c r="C465">
        <v>1</v>
      </c>
      <c r="D465" t="b">
        <v>1</v>
      </c>
      <c r="E465" s="6" t="s">
        <v>70</v>
      </c>
      <c r="F465" s="6" t="s">
        <v>35</v>
      </c>
      <c r="G465">
        <v>35</v>
      </c>
      <c r="H465">
        <v>70</v>
      </c>
      <c r="I465">
        <v>1</v>
      </c>
      <c r="J465" s="6">
        <f>(Items[[#This Row],[FinalPrice]]*Items[[#This Row],[Quantity]])</f>
        <v>35</v>
      </c>
      <c r="K465" s="6">
        <f>(Items[[#This Row],[OriginalTagPrice]]*Items[[#This Row],[Quantity]])</f>
        <v>70</v>
      </c>
      <c r="L465" s="6">
        <f>(Items[[#This Row],[FinalPrice]]-Items[[#This Row],[OriginalTagPrice]])*Items[[#This Row],[Quantity]]</f>
        <v>-35</v>
      </c>
      <c r="M465" s="6" t="str">
        <f>VLOOKUP(Items[[#This Row],[OrderID]],Orders[],5)</f>
        <v>2015-05-03</v>
      </c>
    </row>
    <row r="466" spans="1:13" x14ac:dyDescent="0.25">
      <c r="A466">
        <v>140103806</v>
      </c>
      <c r="B466">
        <v>197904167</v>
      </c>
      <c r="C466">
        <v>1</v>
      </c>
      <c r="D466" t="b">
        <v>1</v>
      </c>
      <c r="E466" s="6" t="s">
        <v>71</v>
      </c>
      <c r="F466" s="6" t="s">
        <v>35</v>
      </c>
      <c r="G466">
        <v>35</v>
      </c>
      <c r="H466">
        <v>70</v>
      </c>
      <c r="I466">
        <v>1</v>
      </c>
      <c r="J466" s="6">
        <f>(Items[[#This Row],[FinalPrice]]*Items[[#This Row],[Quantity]])</f>
        <v>35</v>
      </c>
      <c r="K466" s="6">
        <f>(Items[[#This Row],[OriginalTagPrice]]*Items[[#This Row],[Quantity]])</f>
        <v>70</v>
      </c>
      <c r="L466" s="6">
        <f>(Items[[#This Row],[FinalPrice]]-Items[[#This Row],[OriginalTagPrice]])*Items[[#This Row],[Quantity]]</f>
        <v>-35</v>
      </c>
      <c r="M466" s="6" t="str">
        <f>VLOOKUP(Items[[#This Row],[OrderID]],Orders[],5)</f>
        <v>2015-05-03</v>
      </c>
    </row>
    <row r="467" spans="1:13" x14ac:dyDescent="0.25">
      <c r="A467">
        <v>140105668</v>
      </c>
      <c r="B467">
        <v>197190402</v>
      </c>
      <c r="C467">
        <v>1</v>
      </c>
      <c r="D467" t="b">
        <v>1</v>
      </c>
      <c r="E467" s="6" t="s">
        <v>58</v>
      </c>
      <c r="F467" s="6" t="s">
        <v>35</v>
      </c>
      <c r="G467">
        <v>35</v>
      </c>
      <c r="H467">
        <v>70</v>
      </c>
      <c r="I467">
        <v>1</v>
      </c>
      <c r="J467" s="6">
        <f>(Items[[#This Row],[FinalPrice]]*Items[[#This Row],[Quantity]])</f>
        <v>35</v>
      </c>
      <c r="K467" s="6">
        <f>(Items[[#This Row],[OriginalTagPrice]]*Items[[#This Row],[Quantity]])</f>
        <v>70</v>
      </c>
      <c r="L467" s="6">
        <f>(Items[[#This Row],[FinalPrice]]-Items[[#This Row],[OriginalTagPrice]])*Items[[#This Row],[Quantity]]</f>
        <v>-35</v>
      </c>
      <c r="M467" s="6" t="str">
        <f>VLOOKUP(Items[[#This Row],[OrderID]],Orders[],5)</f>
        <v>2015-05-13</v>
      </c>
    </row>
    <row r="468" spans="1:13" x14ac:dyDescent="0.25">
      <c r="A468">
        <v>140108866</v>
      </c>
      <c r="B468">
        <v>197194986</v>
      </c>
      <c r="C468">
        <v>1</v>
      </c>
      <c r="D468" t="b">
        <v>1</v>
      </c>
      <c r="E468" s="6" t="s">
        <v>71</v>
      </c>
      <c r="F468" s="6" t="s">
        <v>35</v>
      </c>
      <c r="G468">
        <v>35</v>
      </c>
      <c r="H468">
        <v>70</v>
      </c>
      <c r="I468">
        <v>1</v>
      </c>
      <c r="J468" s="6">
        <f>(Items[[#This Row],[FinalPrice]]*Items[[#This Row],[Quantity]])</f>
        <v>35</v>
      </c>
      <c r="K468" s="6">
        <f>(Items[[#This Row],[OriginalTagPrice]]*Items[[#This Row],[Quantity]])</f>
        <v>70</v>
      </c>
      <c r="L468" s="6">
        <f>(Items[[#This Row],[FinalPrice]]-Items[[#This Row],[OriginalTagPrice]])*Items[[#This Row],[Quantity]]</f>
        <v>-35</v>
      </c>
      <c r="M468" s="6" t="str">
        <f>VLOOKUP(Items[[#This Row],[OrderID]],Orders[],5)</f>
        <v>2015-05-03</v>
      </c>
    </row>
    <row r="469" spans="1:13" x14ac:dyDescent="0.25">
      <c r="A469">
        <v>140108866</v>
      </c>
      <c r="B469">
        <v>198083205</v>
      </c>
      <c r="C469">
        <v>8</v>
      </c>
      <c r="D469" t="b">
        <v>0</v>
      </c>
      <c r="E469" s="6" t="s">
        <v>71</v>
      </c>
      <c r="F469" s="6" t="s">
        <v>35</v>
      </c>
      <c r="G469">
        <v>14</v>
      </c>
      <c r="H469">
        <v>14</v>
      </c>
      <c r="I469">
        <v>1</v>
      </c>
      <c r="J469" s="6">
        <f>(Items[[#This Row],[FinalPrice]]*Items[[#This Row],[Quantity]])</f>
        <v>14</v>
      </c>
      <c r="K469" s="6">
        <f>(Items[[#This Row],[OriginalTagPrice]]*Items[[#This Row],[Quantity]])</f>
        <v>14</v>
      </c>
      <c r="L469" s="6">
        <f>(Items[[#This Row],[FinalPrice]]-Items[[#This Row],[OriginalTagPrice]])*Items[[#This Row],[Quantity]]</f>
        <v>0</v>
      </c>
      <c r="M469" s="6" t="str">
        <f>VLOOKUP(Items[[#This Row],[OrderID]],Orders[],5)</f>
        <v>2015-05-03</v>
      </c>
    </row>
    <row r="470" spans="1:13" x14ac:dyDescent="0.25">
      <c r="A470">
        <v>140110359</v>
      </c>
      <c r="B470">
        <v>197197252</v>
      </c>
      <c r="C470">
        <v>7</v>
      </c>
      <c r="D470" t="b">
        <v>0</v>
      </c>
      <c r="E470" s="6" t="s">
        <v>35</v>
      </c>
      <c r="F470" s="6" t="s">
        <v>35</v>
      </c>
      <c r="G470">
        <v>0</v>
      </c>
      <c r="H470">
        <v>0</v>
      </c>
      <c r="I470">
        <v>1</v>
      </c>
      <c r="J470" s="6">
        <f>(Items[[#This Row],[FinalPrice]]*Items[[#This Row],[Quantity]])</f>
        <v>0</v>
      </c>
      <c r="K470" s="6">
        <f>(Items[[#This Row],[OriginalTagPrice]]*Items[[#This Row],[Quantity]])</f>
        <v>0</v>
      </c>
      <c r="L470" s="6">
        <f>(Items[[#This Row],[FinalPrice]]-Items[[#This Row],[OriginalTagPrice]])*Items[[#This Row],[Quantity]]</f>
        <v>0</v>
      </c>
      <c r="M470" s="6" t="str">
        <f>VLOOKUP(Items[[#This Row],[OrderID]],Orders[],5)</f>
        <v>2015-04-30</v>
      </c>
    </row>
    <row r="471" spans="1:13" x14ac:dyDescent="0.25">
      <c r="A471">
        <v>140127369</v>
      </c>
      <c r="B471">
        <v>197222117</v>
      </c>
      <c r="C471">
        <v>1</v>
      </c>
      <c r="D471" t="b">
        <v>1</v>
      </c>
      <c r="E471" s="6" t="s">
        <v>66</v>
      </c>
      <c r="F471" s="6" t="s">
        <v>35</v>
      </c>
      <c r="G471">
        <v>0</v>
      </c>
      <c r="H471">
        <v>30</v>
      </c>
      <c r="I471">
        <v>1</v>
      </c>
      <c r="J471" s="6">
        <f>(Items[[#This Row],[FinalPrice]]*Items[[#This Row],[Quantity]])</f>
        <v>0</v>
      </c>
      <c r="K471" s="6">
        <f>(Items[[#This Row],[OriginalTagPrice]]*Items[[#This Row],[Quantity]])</f>
        <v>30</v>
      </c>
      <c r="L471" s="6">
        <f>(Items[[#This Row],[FinalPrice]]-Items[[#This Row],[OriginalTagPrice]])*Items[[#This Row],[Quantity]]</f>
        <v>-30</v>
      </c>
      <c r="M471" s="6" t="str">
        <f>VLOOKUP(Items[[#This Row],[OrderID]],Orders[],5)</f>
        <v>2015-05-01</v>
      </c>
    </row>
    <row r="472" spans="1:13" x14ac:dyDescent="0.25">
      <c r="A472">
        <v>140127369</v>
      </c>
      <c r="B472">
        <v>197222120</v>
      </c>
      <c r="C472">
        <v>1</v>
      </c>
      <c r="D472" t="b">
        <v>1</v>
      </c>
      <c r="E472" s="6" t="s">
        <v>56</v>
      </c>
      <c r="F472" s="6" t="s">
        <v>35</v>
      </c>
      <c r="G472">
        <v>25</v>
      </c>
      <c r="H472">
        <v>40</v>
      </c>
      <c r="I472">
        <v>1</v>
      </c>
      <c r="J472" s="6">
        <f>(Items[[#This Row],[FinalPrice]]*Items[[#This Row],[Quantity]])</f>
        <v>25</v>
      </c>
      <c r="K472" s="6">
        <f>(Items[[#This Row],[OriginalTagPrice]]*Items[[#This Row],[Quantity]])</f>
        <v>40</v>
      </c>
      <c r="L472" s="6">
        <f>(Items[[#This Row],[FinalPrice]]-Items[[#This Row],[OriginalTagPrice]])*Items[[#This Row],[Quantity]]</f>
        <v>-15</v>
      </c>
      <c r="M472" s="6" t="str">
        <f>VLOOKUP(Items[[#This Row],[OrderID]],Orders[],5)</f>
        <v>2015-05-01</v>
      </c>
    </row>
    <row r="473" spans="1:13" x14ac:dyDescent="0.25">
      <c r="A473">
        <v>140127369</v>
      </c>
      <c r="B473">
        <v>197727680</v>
      </c>
      <c r="C473">
        <v>1</v>
      </c>
      <c r="D473" t="b">
        <v>1</v>
      </c>
      <c r="E473" s="6" t="s">
        <v>56</v>
      </c>
      <c r="F473" s="6" t="s">
        <v>35</v>
      </c>
      <c r="G473">
        <v>0</v>
      </c>
      <c r="H473">
        <v>10</v>
      </c>
      <c r="I473">
        <v>1</v>
      </c>
      <c r="J473" s="6">
        <f>(Items[[#This Row],[FinalPrice]]*Items[[#This Row],[Quantity]])</f>
        <v>0</v>
      </c>
      <c r="K473" s="6">
        <f>(Items[[#This Row],[OriginalTagPrice]]*Items[[#This Row],[Quantity]])</f>
        <v>10</v>
      </c>
      <c r="L473" s="6">
        <f>(Items[[#This Row],[FinalPrice]]-Items[[#This Row],[OriginalTagPrice]])*Items[[#This Row],[Quantity]]</f>
        <v>-10</v>
      </c>
      <c r="M473" s="6" t="str">
        <f>VLOOKUP(Items[[#This Row],[OrderID]],Orders[],5)</f>
        <v>2015-05-01</v>
      </c>
    </row>
    <row r="474" spans="1:13" x14ac:dyDescent="0.25">
      <c r="A474">
        <v>140127369</v>
      </c>
      <c r="B474">
        <v>197727930</v>
      </c>
      <c r="C474">
        <v>8</v>
      </c>
      <c r="D474" t="b">
        <v>0</v>
      </c>
      <c r="E474" s="6" t="s">
        <v>56</v>
      </c>
      <c r="F474" s="6" t="s">
        <v>35</v>
      </c>
      <c r="G474">
        <v>7.5</v>
      </c>
      <c r="H474">
        <v>7.5</v>
      </c>
      <c r="I474">
        <v>1</v>
      </c>
      <c r="J474" s="6">
        <f>(Items[[#This Row],[FinalPrice]]*Items[[#This Row],[Quantity]])</f>
        <v>7.5</v>
      </c>
      <c r="K474" s="6">
        <f>(Items[[#This Row],[OriginalTagPrice]]*Items[[#This Row],[Quantity]])</f>
        <v>7.5</v>
      </c>
      <c r="L474" s="6">
        <f>(Items[[#This Row],[FinalPrice]]-Items[[#This Row],[OriginalTagPrice]])*Items[[#This Row],[Quantity]]</f>
        <v>0</v>
      </c>
      <c r="M474" s="6" t="str">
        <f>VLOOKUP(Items[[#This Row],[OrderID]],Orders[],5)</f>
        <v>2015-05-01</v>
      </c>
    </row>
    <row r="475" spans="1:13" x14ac:dyDescent="0.25">
      <c r="A475">
        <v>140127369</v>
      </c>
      <c r="B475">
        <v>197727980</v>
      </c>
      <c r="C475">
        <v>8</v>
      </c>
      <c r="D475" t="b">
        <v>0</v>
      </c>
      <c r="E475" s="6" t="s">
        <v>66</v>
      </c>
      <c r="F475" s="6" t="s">
        <v>35</v>
      </c>
      <c r="G475">
        <v>4.5</v>
      </c>
      <c r="H475">
        <v>4.5</v>
      </c>
      <c r="I475">
        <v>1</v>
      </c>
      <c r="J475" s="6">
        <f>(Items[[#This Row],[FinalPrice]]*Items[[#This Row],[Quantity]])</f>
        <v>4.5</v>
      </c>
      <c r="K475" s="6">
        <f>(Items[[#This Row],[OriginalTagPrice]]*Items[[#This Row],[Quantity]])</f>
        <v>4.5</v>
      </c>
      <c r="L475" s="6">
        <f>(Items[[#This Row],[FinalPrice]]-Items[[#This Row],[OriginalTagPrice]])*Items[[#This Row],[Quantity]]</f>
        <v>0</v>
      </c>
      <c r="M475" s="6" t="str">
        <f>VLOOKUP(Items[[#This Row],[OrderID]],Orders[],5)</f>
        <v>2015-05-01</v>
      </c>
    </row>
    <row r="476" spans="1:13" x14ac:dyDescent="0.25">
      <c r="A476">
        <v>140132147</v>
      </c>
      <c r="B476">
        <v>197229071</v>
      </c>
      <c r="C476">
        <v>1</v>
      </c>
      <c r="D476" t="b">
        <v>1</v>
      </c>
      <c r="E476" s="6" t="s">
        <v>63</v>
      </c>
      <c r="F476" s="6" t="s">
        <v>35</v>
      </c>
      <c r="G476">
        <v>30</v>
      </c>
      <c r="H476">
        <v>65</v>
      </c>
      <c r="I476">
        <v>1</v>
      </c>
      <c r="J476" s="6">
        <f>(Items[[#This Row],[FinalPrice]]*Items[[#This Row],[Quantity]])</f>
        <v>30</v>
      </c>
      <c r="K476" s="6">
        <f>(Items[[#This Row],[OriginalTagPrice]]*Items[[#This Row],[Quantity]])</f>
        <v>65</v>
      </c>
      <c r="L476" s="6">
        <f>(Items[[#This Row],[FinalPrice]]-Items[[#This Row],[OriginalTagPrice]])*Items[[#This Row],[Quantity]]</f>
        <v>-35</v>
      </c>
      <c r="M476" s="6" t="str">
        <f>VLOOKUP(Items[[#This Row],[OrderID]],Orders[],5)</f>
        <v>2015-05-09</v>
      </c>
    </row>
    <row r="477" spans="1:13" x14ac:dyDescent="0.25">
      <c r="A477">
        <v>140132147</v>
      </c>
      <c r="B477">
        <v>199850601</v>
      </c>
      <c r="C477">
        <v>8</v>
      </c>
      <c r="D477" t="b">
        <v>0</v>
      </c>
      <c r="E477" s="6" t="s">
        <v>63</v>
      </c>
      <c r="F477" s="6" t="s">
        <v>35</v>
      </c>
      <c r="G477">
        <v>10</v>
      </c>
      <c r="H477">
        <v>10</v>
      </c>
      <c r="I477">
        <v>1</v>
      </c>
      <c r="J477" s="6">
        <f>(Items[[#This Row],[FinalPrice]]*Items[[#This Row],[Quantity]])</f>
        <v>10</v>
      </c>
      <c r="K477" s="6">
        <f>(Items[[#This Row],[OriginalTagPrice]]*Items[[#This Row],[Quantity]])</f>
        <v>10</v>
      </c>
      <c r="L477" s="6">
        <f>(Items[[#This Row],[FinalPrice]]-Items[[#This Row],[OriginalTagPrice]])*Items[[#This Row],[Quantity]]</f>
        <v>0</v>
      </c>
      <c r="M477" s="6" t="str">
        <f>VLOOKUP(Items[[#This Row],[OrderID]],Orders[],5)</f>
        <v>2015-05-09</v>
      </c>
    </row>
    <row r="478" spans="1:13" x14ac:dyDescent="0.25">
      <c r="A478">
        <v>140135932</v>
      </c>
      <c r="B478">
        <v>197234499</v>
      </c>
      <c r="C478">
        <v>1</v>
      </c>
      <c r="D478" t="b">
        <v>1</v>
      </c>
      <c r="E478" s="6" t="s">
        <v>68</v>
      </c>
      <c r="F478" s="6" t="s">
        <v>35</v>
      </c>
      <c r="G478">
        <v>0</v>
      </c>
      <c r="H478">
        <v>70</v>
      </c>
      <c r="I478">
        <v>1</v>
      </c>
      <c r="J478" s="6">
        <f>(Items[[#This Row],[FinalPrice]]*Items[[#This Row],[Quantity]])</f>
        <v>0</v>
      </c>
      <c r="K478" s="6">
        <f>(Items[[#This Row],[OriginalTagPrice]]*Items[[#This Row],[Quantity]])</f>
        <v>70</v>
      </c>
      <c r="L478" s="6">
        <f>(Items[[#This Row],[FinalPrice]]-Items[[#This Row],[OriginalTagPrice]])*Items[[#This Row],[Quantity]]</f>
        <v>-70</v>
      </c>
      <c r="M478" s="6" t="str">
        <f>VLOOKUP(Items[[#This Row],[OrderID]],Orders[],5)</f>
        <v>2015-05-02</v>
      </c>
    </row>
    <row r="479" spans="1:13" x14ac:dyDescent="0.25">
      <c r="A479">
        <v>140167835</v>
      </c>
      <c r="B479">
        <v>197173114</v>
      </c>
      <c r="C479">
        <v>1</v>
      </c>
      <c r="D479" t="b">
        <v>1</v>
      </c>
      <c r="E479" s="6" t="s">
        <v>60</v>
      </c>
      <c r="F479" s="6" t="s">
        <v>35</v>
      </c>
      <c r="G479">
        <v>25</v>
      </c>
      <c r="H479">
        <v>40</v>
      </c>
      <c r="I479">
        <v>1</v>
      </c>
      <c r="J479" s="6">
        <f>(Items[[#This Row],[FinalPrice]]*Items[[#This Row],[Quantity]])</f>
        <v>25</v>
      </c>
      <c r="K479" s="6">
        <f>(Items[[#This Row],[OriginalTagPrice]]*Items[[#This Row],[Quantity]])</f>
        <v>40</v>
      </c>
      <c r="L479" s="6">
        <f>(Items[[#This Row],[FinalPrice]]-Items[[#This Row],[OriginalTagPrice]])*Items[[#This Row],[Quantity]]</f>
        <v>-15</v>
      </c>
      <c r="M479" s="6" t="str">
        <f>VLOOKUP(Items[[#This Row],[OrderID]],Orders[],5)</f>
        <v>2015-04-30</v>
      </c>
    </row>
    <row r="480" spans="1:13" x14ac:dyDescent="0.25">
      <c r="A480">
        <v>140167835</v>
      </c>
      <c r="B480">
        <v>197284334</v>
      </c>
      <c r="C480">
        <v>1</v>
      </c>
      <c r="D480" t="b">
        <v>1</v>
      </c>
      <c r="E480" s="6" t="s">
        <v>60</v>
      </c>
      <c r="F480" s="6" t="s">
        <v>35</v>
      </c>
      <c r="G480">
        <v>5</v>
      </c>
      <c r="H480">
        <v>5</v>
      </c>
      <c r="I480">
        <v>1</v>
      </c>
      <c r="J480" s="6">
        <f>(Items[[#This Row],[FinalPrice]]*Items[[#This Row],[Quantity]])</f>
        <v>5</v>
      </c>
      <c r="K480" s="6">
        <f>(Items[[#This Row],[OriginalTagPrice]]*Items[[#This Row],[Quantity]])</f>
        <v>5</v>
      </c>
      <c r="L480" s="6">
        <f>(Items[[#This Row],[FinalPrice]]-Items[[#This Row],[OriginalTagPrice]])*Items[[#This Row],[Quantity]]</f>
        <v>0</v>
      </c>
      <c r="M480" s="6" t="str">
        <f>VLOOKUP(Items[[#This Row],[OrderID]],Orders[],5)</f>
        <v>2015-04-30</v>
      </c>
    </row>
    <row r="481" spans="1:13" x14ac:dyDescent="0.25">
      <c r="A481">
        <v>140167835</v>
      </c>
      <c r="B481">
        <v>197287363</v>
      </c>
      <c r="C481">
        <v>8</v>
      </c>
      <c r="D481" t="b">
        <v>0</v>
      </c>
      <c r="E481" s="6" t="s">
        <v>60</v>
      </c>
      <c r="F481" s="6" t="s">
        <v>35</v>
      </c>
      <c r="G481">
        <v>8</v>
      </c>
      <c r="H481">
        <v>8</v>
      </c>
      <c r="I481">
        <v>1</v>
      </c>
      <c r="J481" s="6">
        <f>(Items[[#This Row],[FinalPrice]]*Items[[#This Row],[Quantity]])</f>
        <v>8</v>
      </c>
      <c r="K481" s="6">
        <f>(Items[[#This Row],[OriginalTagPrice]]*Items[[#This Row],[Quantity]])</f>
        <v>8</v>
      </c>
      <c r="L481" s="6">
        <f>(Items[[#This Row],[FinalPrice]]-Items[[#This Row],[OriginalTagPrice]])*Items[[#This Row],[Quantity]]</f>
        <v>0</v>
      </c>
      <c r="M481" s="6" t="str">
        <f>VLOOKUP(Items[[#This Row],[OrderID]],Orders[],5)</f>
        <v>2015-04-30</v>
      </c>
    </row>
    <row r="482" spans="1:13" x14ac:dyDescent="0.25">
      <c r="A482">
        <v>140174988</v>
      </c>
      <c r="B482">
        <v>197198202</v>
      </c>
      <c r="C482">
        <v>1</v>
      </c>
      <c r="D482" t="b">
        <v>1</v>
      </c>
      <c r="E482" s="6" t="s">
        <v>58</v>
      </c>
      <c r="F482" s="6" t="s">
        <v>35</v>
      </c>
      <c r="G482">
        <v>10</v>
      </c>
      <c r="H482">
        <v>10</v>
      </c>
      <c r="I482">
        <v>1</v>
      </c>
      <c r="J482" s="6">
        <f>(Items[[#This Row],[FinalPrice]]*Items[[#This Row],[Quantity]])</f>
        <v>10</v>
      </c>
      <c r="K482" s="6">
        <f>(Items[[#This Row],[OriginalTagPrice]]*Items[[#This Row],[Quantity]])</f>
        <v>10</v>
      </c>
      <c r="L482" s="6">
        <f>(Items[[#This Row],[FinalPrice]]-Items[[#This Row],[OriginalTagPrice]])*Items[[#This Row],[Quantity]]</f>
        <v>0</v>
      </c>
      <c r="M482" s="6" t="str">
        <f>VLOOKUP(Items[[#This Row],[OrderID]],Orders[],5)</f>
        <v>2015-04-30</v>
      </c>
    </row>
    <row r="483" spans="1:13" x14ac:dyDescent="0.25">
      <c r="A483">
        <v>140174988</v>
      </c>
      <c r="B483">
        <v>197198210</v>
      </c>
      <c r="C483">
        <v>1</v>
      </c>
      <c r="D483" t="b">
        <v>1</v>
      </c>
      <c r="E483" s="6" t="s">
        <v>58</v>
      </c>
      <c r="F483" s="6" t="s">
        <v>35</v>
      </c>
      <c r="G483">
        <v>25</v>
      </c>
      <c r="H483">
        <v>65</v>
      </c>
      <c r="I483">
        <v>1</v>
      </c>
      <c r="J483" s="6">
        <f>(Items[[#This Row],[FinalPrice]]*Items[[#This Row],[Quantity]])</f>
        <v>25</v>
      </c>
      <c r="K483" s="6">
        <f>(Items[[#This Row],[OriginalTagPrice]]*Items[[#This Row],[Quantity]])</f>
        <v>65</v>
      </c>
      <c r="L483" s="6">
        <f>(Items[[#This Row],[FinalPrice]]-Items[[#This Row],[OriginalTagPrice]])*Items[[#This Row],[Quantity]]</f>
        <v>-40</v>
      </c>
      <c r="M483" s="6" t="str">
        <f>VLOOKUP(Items[[#This Row],[OrderID]],Orders[],5)</f>
        <v>2015-04-30</v>
      </c>
    </row>
    <row r="484" spans="1:13" x14ac:dyDescent="0.25">
      <c r="A484">
        <v>140174988</v>
      </c>
      <c r="B484">
        <v>197392898</v>
      </c>
      <c r="C484">
        <v>8</v>
      </c>
      <c r="D484" t="b">
        <v>0</v>
      </c>
      <c r="E484" s="6" t="s">
        <v>58</v>
      </c>
      <c r="F484" s="6" t="s">
        <v>35</v>
      </c>
      <c r="G484">
        <v>15</v>
      </c>
      <c r="H484">
        <v>15</v>
      </c>
      <c r="I484">
        <v>1</v>
      </c>
      <c r="J484" s="6">
        <f>(Items[[#This Row],[FinalPrice]]*Items[[#This Row],[Quantity]])</f>
        <v>15</v>
      </c>
      <c r="K484" s="6">
        <f>(Items[[#This Row],[OriginalTagPrice]]*Items[[#This Row],[Quantity]])</f>
        <v>15</v>
      </c>
      <c r="L484" s="6">
        <f>(Items[[#This Row],[FinalPrice]]-Items[[#This Row],[OriginalTagPrice]])*Items[[#This Row],[Quantity]]</f>
        <v>0</v>
      </c>
      <c r="M484" s="6" t="str">
        <f>VLOOKUP(Items[[#This Row],[OrderID]],Orders[],5)</f>
        <v>2015-04-30</v>
      </c>
    </row>
    <row r="485" spans="1:13" x14ac:dyDescent="0.25">
      <c r="A485">
        <v>140191893</v>
      </c>
      <c r="B485">
        <v>197314942</v>
      </c>
      <c r="C485">
        <v>1</v>
      </c>
      <c r="D485" t="b">
        <v>1</v>
      </c>
      <c r="E485" s="6" t="s">
        <v>89</v>
      </c>
      <c r="F485" s="6" t="s">
        <v>35</v>
      </c>
      <c r="G485">
        <v>25</v>
      </c>
      <c r="H485">
        <v>40</v>
      </c>
      <c r="I485">
        <v>1</v>
      </c>
      <c r="J485" s="6">
        <f>(Items[[#This Row],[FinalPrice]]*Items[[#This Row],[Quantity]])</f>
        <v>25</v>
      </c>
      <c r="K485" s="6">
        <f>(Items[[#This Row],[OriginalTagPrice]]*Items[[#This Row],[Quantity]])</f>
        <v>40</v>
      </c>
      <c r="L485" s="6">
        <f>(Items[[#This Row],[FinalPrice]]-Items[[#This Row],[OriginalTagPrice]])*Items[[#This Row],[Quantity]]</f>
        <v>-15</v>
      </c>
      <c r="M485" s="6" t="str">
        <f>VLOOKUP(Items[[#This Row],[OrderID]],Orders[],5)</f>
        <v>2015-05-02</v>
      </c>
    </row>
    <row r="486" spans="1:13" x14ac:dyDescent="0.25">
      <c r="A486">
        <v>140191893</v>
      </c>
      <c r="B486">
        <v>197314944</v>
      </c>
      <c r="C486">
        <v>1</v>
      </c>
      <c r="D486" t="b">
        <v>1</v>
      </c>
      <c r="E486" s="6" t="s">
        <v>92</v>
      </c>
      <c r="F486" s="6" t="s">
        <v>35</v>
      </c>
      <c r="G486">
        <v>35</v>
      </c>
      <c r="H486">
        <v>70</v>
      </c>
      <c r="I486">
        <v>1</v>
      </c>
      <c r="J486" s="6">
        <f>(Items[[#This Row],[FinalPrice]]*Items[[#This Row],[Quantity]])</f>
        <v>35</v>
      </c>
      <c r="K486" s="6">
        <f>(Items[[#This Row],[OriginalTagPrice]]*Items[[#This Row],[Quantity]])</f>
        <v>70</v>
      </c>
      <c r="L486" s="6">
        <f>(Items[[#This Row],[FinalPrice]]-Items[[#This Row],[OriginalTagPrice]])*Items[[#This Row],[Quantity]]</f>
        <v>-35</v>
      </c>
      <c r="M486" s="6" t="str">
        <f>VLOOKUP(Items[[#This Row],[OrderID]],Orders[],5)</f>
        <v>2015-05-02</v>
      </c>
    </row>
    <row r="487" spans="1:13" x14ac:dyDescent="0.25">
      <c r="A487">
        <v>140191893</v>
      </c>
      <c r="B487">
        <v>197926095</v>
      </c>
      <c r="C487">
        <v>2</v>
      </c>
      <c r="D487" t="b">
        <v>0</v>
      </c>
      <c r="E487" s="6" t="s">
        <v>96</v>
      </c>
      <c r="F487" s="6" t="s">
        <v>57</v>
      </c>
      <c r="G487">
        <v>6</v>
      </c>
      <c r="H487">
        <v>8</v>
      </c>
      <c r="I487">
        <v>1</v>
      </c>
      <c r="J487" s="6">
        <f>(Items[[#This Row],[FinalPrice]]*Items[[#This Row],[Quantity]])</f>
        <v>6</v>
      </c>
      <c r="K487" s="6">
        <f>(Items[[#This Row],[OriginalTagPrice]]*Items[[#This Row],[Quantity]])</f>
        <v>8</v>
      </c>
      <c r="L487" s="6">
        <f>(Items[[#This Row],[FinalPrice]]-Items[[#This Row],[OriginalTagPrice]])*Items[[#This Row],[Quantity]]</f>
        <v>-2</v>
      </c>
      <c r="M487" s="6" t="str">
        <f>VLOOKUP(Items[[#This Row],[OrderID]],Orders[],5)</f>
        <v>2015-05-02</v>
      </c>
    </row>
    <row r="488" spans="1:13" x14ac:dyDescent="0.25">
      <c r="A488">
        <v>140191893</v>
      </c>
      <c r="B488">
        <v>197966950</v>
      </c>
      <c r="C488">
        <v>3</v>
      </c>
      <c r="D488" t="b">
        <v>0</v>
      </c>
      <c r="E488" s="6" t="s">
        <v>35</v>
      </c>
      <c r="F488" s="6" t="s">
        <v>35</v>
      </c>
      <c r="G488">
        <v>50</v>
      </c>
      <c r="H488">
        <v>50</v>
      </c>
      <c r="I488">
        <v>1</v>
      </c>
      <c r="J488" s="6">
        <f>(Items[[#This Row],[FinalPrice]]*Items[[#This Row],[Quantity]])</f>
        <v>50</v>
      </c>
      <c r="K488" s="6">
        <f>(Items[[#This Row],[OriginalTagPrice]]*Items[[#This Row],[Quantity]])</f>
        <v>50</v>
      </c>
      <c r="L488" s="6">
        <f>(Items[[#This Row],[FinalPrice]]-Items[[#This Row],[OriginalTagPrice]])*Items[[#This Row],[Quantity]]</f>
        <v>0</v>
      </c>
      <c r="M488" s="6" t="str">
        <f>VLOOKUP(Items[[#This Row],[OrderID]],Orders[],5)</f>
        <v>2015-05-02</v>
      </c>
    </row>
    <row r="489" spans="1:13" x14ac:dyDescent="0.25">
      <c r="A489">
        <v>140191893</v>
      </c>
      <c r="B489">
        <v>197966998</v>
      </c>
      <c r="C489">
        <v>3</v>
      </c>
      <c r="D489" t="b">
        <v>0</v>
      </c>
      <c r="E489" s="6" t="s">
        <v>35</v>
      </c>
      <c r="F489" s="6" t="s">
        <v>35</v>
      </c>
      <c r="G489">
        <v>0</v>
      </c>
      <c r="H489">
        <v>50</v>
      </c>
      <c r="I489">
        <v>1</v>
      </c>
      <c r="J489" s="6">
        <f>(Items[[#This Row],[FinalPrice]]*Items[[#This Row],[Quantity]])</f>
        <v>0</v>
      </c>
      <c r="K489" s="6">
        <f>(Items[[#This Row],[OriginalTagPrice]]*Items[[#This Row],[Quantity]])</f>
        <v>50</v>
      </c>
      <c r="L489" s="6">
        <f>(Items[[#This Row],[FinalPrice]]-Items[[#This Row],[OriginalTagPrice]])*Items[[#This Row],[Quantity]]</f>
        <v>-50</v>
      </c>
      <c r="M489" s="6" t="str">
        <f>VLOOKUP(Items[[#This Row],[OrderID]],Orders[],5)</f>
        <v>2015-05-02</v>
      </c>
    </row>
    <row r="490" spans="1:13" x14ac:dyDescent="0.25">
      <c r="A490">
        <v>140203003</v>
      </c>
      <c r="B490">
        <v>197331884</v>
      </c>
      <c r="C490">
        <v>3</v>
      </c>
      <c r="D490" t="b">
        <v>0</v>
      </c>
      <c r="E490" s="6" t="s">
        <v>35</v>
      </c>
      <c r="F490" s="6" t="s">
        <v>35</v>
      </c>
      <c r="G490">
        <v>50</v>
      </c>
      <c r="H490">
        <v>50</v>
      </c>
      <c r="I490">
        <v>1</v>
      </c>
      <c r="J490" s="6">
        <f>(Items[[#This Row],[FinalPrice]]*Items[[#This Row],[Quantity]])</f>
        <v>50</v>
      </c>
      <c r="K490" s="6">
        <f>(Items[[#This Row],[OriginalTagPrice]]*Items[[#This Row],[Quantity]])</f>
        <v>50</v>
      </c>
      <c r="L490" s="6">
        <f>(Items[[#This Row],[FinalPrice]]-Items[[#This Row],[OriginalTagPrice]])*Items[[#This Row],[Quantity]]</f>
        <v>0</v>
      </c>
      <c r="M490" s="6" t="str">
        <f>VLOOKUP(Items[[#This Row],[OrderID]],Orders[],5)</f>
        <v>2015-04-30</v>
      </c>
    </row>
    <row r="491" spans="1:13" x14ac:dyDescent="0.25">
      <c r="A491">
        <v>140203003</v>
      </c>
      <c r="B491">
        <v>197331998</v>
      </c>
      <c r="C491">
        <v>3</v>
      </c>
      <c r="D491" t="b">
        <v>0</v>
      </c>
      <c r="E491" s="6" t="s">
        <v>35</v>
      </c>
      <c r="F491" s="6" t="s">
        <v>35</v>
      </c>
      <c r="G491">
        <v>0</v>
      </c>
      <c r="H491">
        <v>50</v>
      </c>
      <c r="I491">
        <v>1</v>
      </c>
      <c r="J491" s="6">
        <f>(Items[[#This Row],[FinalPrice]]*Items[[#This Row],[Quantity]])</f>
        <v>0</v>
      </c>
      <c r="K491" s="6">
        <f>(Items[[#This Row],[OriginalTagPrice]]*Items[[#This Row],[Quantity]])</f>
        <v>50</v>
      </c>
      <c r="L491" s="6">
        <f>(Items[[#This Row],[FinalPrice]]-Items[[#This Row],[OriginalTagPrice]])*Items[[#This Row],[Quantity]]</f>
        <v>-50</v>
      </c>
      <c r="M491" s="6" t="str">
        <f>VLOOKUP(Items[[#This Row],[OrderID]],Orders[],5)</f>
        <v>2015-04-30</v>
      </c>
    </row>
    <row r="492" spans="1:13" x14ac:dyDescent="0.25">
      <c r="A492">
        <v>140209130</v>
      </c>
      <c r="B492">
        <v>197340786</v>
      </c>
      <c r="C492">
        <v>2</v>
      </c>
      <c r="D492" t="b">
        <v>0</v>
      </c>
      <c r="E492" s="6" t="s">
        <v>35</v>
      </c>
      <c r="F492" s="6" t="s">
        <v>139</v>
      </c>
      <c r="G492">
        <v>25</v>
      </c>
      <c r="H492">
        <v>25</v>
      </c>
      <c r="I492">
        <v>1</v>
      </c>
      <c r="J492" s="6">
        <f>(Items[[#This Row],[FinalPrice]]*Items[[#This Row],[Quantity]])</f>
        <v>25</v>
      </c>
      <c r="K492" s="6">
        <f>(Items[[#This Row],[OriginalTagPrice]]*Items[[#This Row],[Quantity]])</f>
        <v>25</v>
      </c>
      <c r="L492" s="6">
        <f>(Items[[#This Row],[FinalPrice]]-Items[[#This Row],[OriginalTagPrice]])*Items[[#This Row],[Quantity]]</f>
        <v>0</v>
      </c>
      <c r="M492" s="6" t="str">
        <f>VLOOKUP(Items[[#This Row],[OrderID]],Orders[],5)</f>
        <v>2015-04-30</v>
      </c>
    </row>
    <row r="493" spans="1:13" x14ac:dyDescent="0.25">
      <c r="A493">
        <v>140223263</v>
      </c>
      <c r="B493">
        <v>195774883</v>
      </c>
      <c r="C493">
        <v>1</v>
      </c>
      <c r="D493" t="b">
        <v>1</v>
      </c>
      <c r="E493" s="6" t="s">
        <v>65</v>
      </c>
      <c r="F493" s="6" t="s">
        <v>35</v>
      </c>
      <c r="G493">
        <v>35</v>
      </c>
      <c r="H493">
        <v>70</v>
      </c>
      <c r="I493">
        <v>1</v>
      </c>
      <c r="J493" s="6">
        <f>(Items[[#This Row],[FinalPrice]]*Items[[#This Row],[Quantity]])</f>
        <v>35</v>
      </c>
      <c r="K493" s="6">
        <f>(Items[[#This Row],[OriginalTagPrice]]*Items[[#This Row],[Quantity]])</f>
        <v>70</v>
      </c>
      <c r="L493" s="6">
        <f>(Items[[#This Row],[FinalPrice]]-Items[[#This Row],[OriginalTagPrice]])*Items[[#This Row],[Quantity]]</f>
        <v>-35</v>
      </c>
      <c r="M493" s="6" t="str">
        <f>VLOOKUP(Items[[#This Row],[OrderID]],Orders[],5)</f>
        <v>2015-05-02</v>
      </c>
    </row>
    <row r="494" spans="1:13" x14ac:dyDescent="0.25">
      <c r="A494">
        <v>140223263</v>
      </c>
      <c r="B494">
        <v>197361141</v>
      </c>
      <c r="C494">
        <v>1</v>
      </c>
      <c r="D494" t="b">
        <v>1</v>
      </c>
      <c r="E494" s="6" t="s">
        <v>55</v>
      </c>
      <c r="F494" s="6" t="s">
        <v>35</v>
      </c>
      <c r="G494">
        <v>35</v>
      </c>
      <c r="H494">
        <v>70</v>
      </c>
      <c r="I494">
        <v>1</v>
      </c>
      <c r="J494" s="6">
        <f>(Items[[#This Row],[FinalPrice]]*Items[[#This Row],[Quantity]])</f>
        <v>35</v>
      </c>
      <c r="K494" s="6">
        <f>(Items[[#This Row],[OriginalTagPrice]]*Items[[#This Row],[Quantity]])</f>
        <v>70</v>
      </c>
      <c r="L494" s="6">
        <f>(Items[[#This Row],[FinalPrice]]-Items[[#This Row],[OriginalTagPrice]])*Items[[#This Row],[Quantity]]</f>
        <v>-35</v>
      </c>
      <c r="M494" s="6" t="str">
        <f>VLOOKUP(Items[[#This Row],[OrderID]],Orders[],5)</f>
        <v>2015-05-02</v>
      </c>
    </row>
    <row r="495" spans="1:13" x14ac:dyDescent="0.25">
      <c r="A495">
        <v>140223263</v>
      </c>
      <c r="B495">
        <v>197903053</v>
      </c>
      <c r="C495">
        <v>8</v>
      </c>
      <c r="D495" t="b">
        <v>0</v>
      </c>
      <c r="E495" s="6" t="s">
        <v>65</v>
      </c>
      <c r="F495" s="6" t="s">
        <v>35</v>
      </c>
      <c r="G495">
        <v>12.6</v>
      </c>
      <c r="H495">
        <v>12.6</v>
      </c>
      <c r="I495">
        <v>1</v>
      </c>
      <c r="J495" s="6">
        <f>(Items[[#This Row],[FinalPrice]]*Items[[#This Row],[Quantity]])</f>
        <v>12.6</v>
      </c>
      <c r="K495" s="6">
        <f>(Items[[#This Row],[OriginalTagPrice]]*Items[[#This Row],[Quantity]])</f>
        <v>12.6</v>
      </c>
      <c r="L495" s="6">
        <f>(Items[[#This Row],[FinalPrice]]-Items[[#This Row],[OriginalTagPrice]])*Items[[#This Row],[Quantity]]</f>
        <v>0</v>
      </c>
      <c r="M495" s="6" t="str">
        <f>VLOOKUP(Items[[#This Row],[OrderID]],Orders[],5)</f>
        <v>2015-05-02</v>
      </c>
    </row>
    <row r="496" spans="1:13" x14ac:dyDescent="0.25">
      <c r="A496">
        <v>140223263</v>
      </c>
      <c r="B496">
        <v>197903148</v>
      </c>
      <c r="C496">
        <v>8</v>
      </c>
      <c r="D496" t="b">
        <v>0</v>
      </c>
      <c r="E496" s="6" t="s">
        <v>55</v>
      </c>
      <c r="F496" s="6" t="s">
        <v>35</v>
      </c>
      <c r="G496">
        <v>12.6</v>
      </c>
      <c r="H496">
        <v>12.6</v>
      </c>
      <c r="I496">
        <v>1</v>
      </c>
      <c r="J496" s="6">
        <f>(Items[[#This Row],[FinalPrice]]*Items[[#This Row],[Quantity]])</f>
        <v>12.6</v>
      </c>
      <c r="K496" s="6">
        <f>(Items[[#This Row],[OriginalTagPrice]]*Items[[#This Row],[Quantity]])</f>
        <v>12.6</v>
      </c>
      <c r="L496" s="6">
        <f>(Items[[#This Row],[FinalPrice]]-Items[[#This Row],[OriginalTagPrice]])*Items[[#This Row],[Quantity]]</f>
        <v>0</v>
      </c>
      <c r="M496" s="6" t="str">
        <f>VLOOKUP(Items[[#This Row],[OrderID]],Orders[],5)</f>
        <v>2015-05-02</v>
      </c>
    </row>
    <row r="497" spans="1:13" x14ac:dyDescent="0.25">
      <c r="A497">
        <v>140223263</v>
      </c>
      <c r="B497">
        <v>197903591</v>
      </c>
      <c r="C497">
        <v>8</v>
      </c>
      <c r="D497" t="b">
        <v>0</v>
      </c>
      <c r="E497" s="6" t="s">
        <v>65</v>
      </c>
      <c r="F497" s="6" t="s">
        <v>35</v>
      </c>
      <c r="G497">
        <v>11.4</v>
      </c>
      <c r="H497">
        <v>11.4</v>
      </c>
      <c r="I497">
        <v>1</v>
      </c>
      <c r="J497" s="6">
        <f>(Items[[#This Row],[FinalPrice]]*Items[[#This Row],[Quantity]])</f>
        <v>11.4</v>
      </c>
      <c r="K497" s="6">
        <f>(Items[[#This Row],[OriginalTagPrice]]*Items[[#This Row],[Quantity]])</f>
        <v>11.4</v>
      </c>
      <c r="L497" s="6">
        <f>(Items[[#This Row],[FinalPrice]]-Items[[#This Row],[OriginalTagPrice]])*Items[[#This Row],[Quantity]]</f>
        <v>0</v>
      </c>
      <c r="M497" s="6" t="str">
        <f>VLOOKUP(Items[[#This Row],[OrderID]],Orders[],5)</f>
        <v>2015-05-02</v>
      </c>
    </row>
    <row r="498" spans="1:13" x14ac:dyDescent="0.25">
      <c r="A498">
        <v>140223263</v>
      </c>
      <c r="B498">
        <v>197903700</v>
      </c>
      <c r="C498">
        <v>8</v>
      </c>
      <c r="D498" t="b">
        <v>0</v>
      </c>
      <c r="E498" s="6" t="s">
        <v>55</v>
      </c>
      <c r="F498" s="6" t="s">
        <v>35</v>
      </c>
      <c r="G498">
        <v>11.4</v>
      </c>
      <c r="H498">
        <v>11.4</v>
      </c>
      <c r="I498">
        <v>1</v>
      </c>
      <c r="J498" s="6">
        <f>(Items[[#This Row],[FinalPrice]]*Items[[#This Row],[Quantity]])</f>
        <v>11.4</v>
      </c>
      <c r="K498" s="6">
        <f>(Items[[#This Row],[OriginalTagPrice]]*Items[[#This Row],[Quantity]])</f>
        <v>11.4</v>
      </c>
      <c r="L498" s="6">
        <f>(Items[[#This Row],[FinalPrice]]-Items[[#This Row],[OriginalTagPrice]])*Items[[#This Row],[Quantity]]</f>
        <v>0</v>
      </c>
      <c r="M498" s="6" t="str">
        <f>VLOOKUP(Items[[#This Row],[OrderID]],Orders[],5)</f>
        <v>2015-05-02</v>
      </c>
    </row>
    <row r="499" spans="1:13" x14ac:dyDescent="0.25">
      <c r="A499">
        <v>140224945</v>
      </c>
      <c r="B499">
        <v>197363953</v>
      </c>
      <c r="C499">
        <v>2</v>
      </c>
      <c r="D499" t="b">
        <v>0</v>
      </c>
      <c r="E499" s="6" t="s">
        <v>35</v>
      </c>
      <c r="F499" s="6" t="s">
        <v>140</v>
      </c>
      <c r="G499">
        <v>1.69</v>
      </c>
      <c r="H499">
        <v>2.25</v>
      </c>
      <c r="I499">
        <v>1</v>
      </c>
      <c r="J499" s="6">
        <f>(Items[[#This Row],[FinalPrice]]*Items[[#This Row],[Quantity]])</f>
        <v>1.69</v>
      </c>
      <c r="K499" s="6">
        <f>(Items[[#This Row],[OriginalTagPrice]]*Items[[#This Row],[Quantity]])</f>
        <v>2.25</v>
      </c>
      <c r="L499" s="6">
        <f>(Items[[#This Row],[FinalPrice]]-Items[[#This Row],[OriginalTagPrice]])*Items[[#This Row],[Quantity]]</f>
        <v>-0.56000000000000005</v>
      </c>
      <c r="M499" s="6" t="str">
        <f>VLOOKUP(Items[[#This Row],[OrderID]],Orders[],5)</f>
        <v>2015-04-30</v>
      </c>
    </row>
    <row r="500" spans="1:13" x14ac:dyDescent="0.25">
      <c r="A500">
        <v>140230849</v>
      </c>
      <c r="B500">
        <v>197372290</v>
      </c>
      <c r="C500">
        <v>3</v>
      </c>
      <c r="D500" t="b">
        <v>0</v>
      </c>
      <c r="E500" s="6" t="s">
        <v>35</v>
      </c>
      <c r="F500" s="6" t="s">
        <v>35</v>
      </c>
      <c r="G500">
        <v>50</v>
      </c>
      <c r="H500">
        <v>50</v>
      </c>
      <c r="I500">
        <v>1</v>
      </c>
      <c r="J500" s="6">
        <f>(Items[[#This Row],[FinalPrice]]*Items[[#This Row],[Quantity]])</f>
        <v>50</v>
      </c>
      <c r="K500" s="6">
        <f>(Items[[#This Row],[OriginalTagPrice]]*Items[[#This Row],[Quantity]])</f>
        <v>50</v>
      </c>
      <c r="L500" s="6">
        <f>(Items[[#This Row],[FinalPrice]]-Items[[#This Row],[OriginalTagPrice]])*Items[[#This Row],[Quantity]]</f>
        <v>0</v>
      </c>
      <c r="M500" s="6" t="str">
        <f>VLOOKUP(Items[[#This Row],[OrderID]],Orders[],5)</f>
        <v>2015-04-30</v>
      </c>
    </row>
    <row r="501" spans="1:13" x14ac:dyDescent="0.25">
      <c r="A501">
        <v>140230849</v>
      </c>
      <c r="B501">
        <v>197372339</v>
      </c>
      <c r="C501">
        <v>3</v>
      </c>
      <c r="D501" t="b">
        <v>0</v>
      </c>
      <c r="E501" s="6" t="s">
        <v>35</v>
      </c>
      <c r="F501" s="6" t="s">
        <v>35</v>
      </c>
      <c r="G501">
        <v>0</v>
      </c>
      <c r="H501">
        <v>50</v>
      </c>
      <c r="I501">
        <v>1</v>
      </c>
      <c r="J501" s="6">
        <f>(Items[[#This Row],[FinalPrice]]*Items[[#This Row],[Quantity]])</f>
        <v>0</v>
      </c>
      <c r="K501" s="6">
        <f>(Items[[#This Row],[OriginalTagPrice]]*Items[[#This Row],[Quantity]])</f>
        <v>50</v>
      </c>
      <c r="L501" s="6">
        <f>(Items[[#This Row],[FinalPrice]]-Items[[#This Row],[OriginalTagPrice]])*Items[[#This Row],[Quantity]]</f>
        <v>-50</v>
      </c>
      <c r="M501" s="6" t="str">
        <f>VLOOKUP(Items[[#This Row],[OrderID]],Orders[],5)</f>
        <v>2015-04-30</v>
      </c>
    </row>
    <row r="502" spans="1:13" x14ac:dyDescent="0.25">
      <c r="A502">
        <v>140230979</v>
      </c>
      <c r="B502">
        <v>197372205</v>
      </c>
      <c r="C502">
        <v>1</v>
      </c>
      <c r="D502" t="b">
        <v>1</v>
      </c>
      <c r="E502" s="6" t="s">
        <v>66</v>
      </c>
      <c r="F502" s="6" t="s">
        <v>35</v>
      </c>
      <c r="G502">
        <v>35</v>
      </c>
      <c r="H502">
        <v>70</v>
      </c>
      <c r="I502">
        <v>1</v>
      </c>
      <c r="J502" s="6">
        <f>(Items[[#This Row],[FinalPrice]]*Items[[#This Row],[Quantity]])</f>
        <v>35</v>
      </c>
      <c r="K502" s="6">
        <f>(Items[[#This Row],[OriginalTagPrice]]*Items[[#This Row],[Quantity]])</f>
        <v>70</v>
      </c>
      <c r="L502" s="6">
        <f>(Items[[#This Row],[FinalPrice]]-Items[[#This Row],[OriginalTagPrice]])*Items[[#This Row],[Quantity]]</f>
        <v>-35</v>
      </c>
      <c r="M502" s="6" t="str">
        <f>VLOOKUP(Items[[#This Row],[OrderID]],Orders[],5)</f>
        <v>2015-05-01</v>
      </c>
    </row>
    <row r="503" spans="1:13" x14ac:dyDescent="0.25">
      <c r="A503">
        <v>140230979</v>
      </c>
      <c r="B503">
        <v>197736464</v>
      </c>
      <c r="C503">
        <v>8</v>
      </c>
      <c r="D503" t="b">
        <v>0</v>
      </c>
      <c r="E503" s="6" t="s">
        <v>66</v>
      </c>
      <c r="F503" s="6" t="s">
        <v>35</v>
      </c>
      <c r="G503">
        <v>12.6</v>
      </c>
      <c r="H503">
        <v>12.6</v>
      </c>
      <c r="I503">
        <v>1</v>
      </c>
      <c r="J503" s="6">
        <f>(Items[[#This Row],[FinalPrice]]*Items[[#This Row],[Quantity]])</f>
        <v>12.6</v>
      </c>
      <c r="K503" s="6">
        <f>(Items[[#This Row],[OriginalTagPrice]]*Items[[#This Row],[Quantity]])</f>
        <v>12.6</v>
      </c>
      <c r="L503" s="6">
        <f>(Items[[#This Row],[FinalPrice]]-Items[[#This Row],[OriginalTagPrice]])*Items[[#This Row],[Quantity]]</f>
        <v>0</v>
      </c>
      <c r="M503" s="6" t="str">
        <f>VLOOKUP(Items[[#This Row],[OrderID]],Orders[],5)</f>
        <v>2015-05-01</v>
      </c>
    </row>
    <row r="504" spans="1:13" x14ac:dyDescent="0.25">
      <c r="A504">
        <v>140235876</v>
      </c>
      <c r="B504">
        <v>196715861</v>
      </c>
      <c r="C504">
        <v>1</v>
      </c>
      <c r="D504" t="b">
        <v>1</v>
      </c>
      <c r="E504" s="6" t="s">
        <v>95</v>
      </c>
      <c r="F504" s="6" t="s">
        <v>35</v>
      </c>
      <c r="G504">
        <v>18</v>
      </c>
      <c r="H504">
        <v>30</v>
      </c>
      <c r="I504">
        <v>1</v>
      </c>
      <c r="J504" s="6">
        <f>(Items[[#This Row],[FinalPrice]]*Items[[#This Row],[Quantity]])</f>
        <v>18</v>
      </c>
      <c r="K504" s="6">
        <f>(Items[[#This Row],[OriginalTagPrice]]*Items[[#This Row],[Quantity]])</f>
        <v>30</v>
      </c>
      <c r="L504" s="6">
        <f>(Items[[#This Row],[FinalPrice]]-Items[[#This Row],[OriginalTagPrice]])*Items[[#This Row],[Quantity]]</f>
        <v>-12</v>
      </c>
      <c r="M504" s="6" t="str">
        <f>VLOOKUP(Items[[#This Row],[OrderID]],Orders[],5)</f>
        <v>2015-04-30</v>
      </c>
    </row>
    <row r="505" spans="1:13" x14ac:dyDescent="0.25">
      <c r="A505">
        <v>140235876</v>
      </c>
      <c r="B505">
        <v>197379280</v>
      </c>
      <c r="C505">
        <v>1</v>
      </c>
      <c r="D505" t="b">
        <v>1</v>
      </c>
      <c r="E505" s="6" t="s">
        <v>58</v>
      </c>
      <c r="F505" s="6" t="s">
        <v>35</v>
      </c>
      <c r="G505">
        <v>0</v>
      </c>
      <c r="H505">
        <v>40</v>
      </c>
      <c r="I505">
        <v>1</v>
      </c>
      <c r="J505" s="6">
        <f>(Items[[#This Row],[FinalPrice]]*Items[[#This Row],[Quantity]])</f>
        <v>0</v>
      </c>
      <c r="K505" s="6">
        <f>(Items[[#This Row],[OriginalTagPrice]]*Items[[#This Row],[Quantity]])</f>
        <v>40</v>
      </c>
      <c r="L505" s="6">
        <f>(Items[[#This Row],[FinalPrice]]-Items[[#This Row],[OriginalTagPrice]])*Items[[#This Row],[Quantity]]</f>
        <v>-40</v>
      </c>
      <c r="M505" s="6" t="str">
        <f>VLOOKUP(Items[[#This Row],[OrderID]],Orders[],5)</f>
        <v>2015-04-30</v>
      </c>
    </row>
    <row r="506" spans="1:13" x14ac:dyDescent="0.25">
      <c r="A506">
        <v>140235876</v>
      </c>
      <c r="B506">
        <v>197390696</v>
      </c>
      <c r="C506">
        <v>2</v>
      </c>
      <c r="D506" t="b">
        <v>0</v>
      </c>
      <c r="E506" s="6" t="s">
        <v>95</v>
      </c>
      <c r="F506" s="6" t="s">
        <v>91</v>
      </c>
      <c r="G506">
        <v>0</v>
      </c>
      <c r="H506">
        <v>8</v>
      </c>
      <c r="I506">
        <v>2</v>
      </c>
      <c r="J506" s="6">
        <f>(Items[[#This Row],[FinalPrice]]*Items[[#This Row],[Quantity]])</f>
        <v>0</v>
      </c>
      <c r="K506" s="6">
        <f>(Items[[#This Row],[OriginalTagPrice]]*Items[[#This Row],[Quantity]])</f>
        <v>16</v>
      </c>
      <c r="L506" s="6">
        <f>(Items[[#This Row],[FinalPrice]]-Items[[#This Row],[OriginalTagPrice]])*Items[[#This Row],[Quantity]]</f>
        <v>-16</v>
      </c>
      <c r="M506" s="6" t="str">
        <f>VLOOKUP(Items[[#This Row],[OrderID]],Orders[],5)</f>
        <v>2015-04-30</v>
      </c>
    </row>
    <row r="507" spans="1:13" x14ac:dyDescent="0.25">
      <c r="A507">
        <v>140235876</v>
      </c>
      <c r="B507">
        <v>197394510</v>
      </c>
      <c r="C507">
        <v>8</v>
      </c>
      <c r="D507" t="b">
        <v>0</v>
      </c>
      <c r="E507" s="6" t="s">
        <v>95</v>
      </c>
      <c r="F507" s="6" t="s">
        <v>35</v>
      </c>
      <c r="G507">
        <v>10</v>
      </c>
      <c r="H507">
        <v>10</v>
      </c>
      <c r="I507">
        <v>1</v>
      </c>
      <c r="J507" s="6">
        <f>(Items[[#This Row],[FinalPrice]]*Items[[#This Row],[Quantity]])</f>
        <v>10</v>
      </c>
      <c r="K507" s="6">
        <f>(Items[[#This Row],[OriginalTagPrice]]*Items[[#This Row],[Quantity]])</f>
        <v>10</v>
      </c>
      <c r="L507" s="6">
        <f>(Items[[#This Row],[FinalPrice]]-Items[[#This Row],[OriginalTagPrice]])*Items[[#This Row],[Quantity]]</f>
        <v>0</v>
      </c>
      <c r="M507" s="6" t="str">
        <f>VLOOKUP(Items[[#This Row],[OrderID]],Orders[],5)</f>
        <v>2015-04-30</v>
      </c>
    </row>
    <row r="508" spans="1:13" x14ac:dyDescent="0.25">
      <c r="A508">
        <v>140235876</v>
      </c>
      <c r="B508">
        <v>197394537</v>
      </c>
      <c r="C508">
        <v>8</v>
      </c>
      <c r="D508" t="b">
        <v>0</v>
      </c>
      <c r="E508" s="6" t="s">
        <v>58</v>
      </c>
      <c r="F508" s="6" t="s">
        <v>35</v>
      </c>
      <c r="G508">
        <v>10</v>
      </c>
      <c r="H508">
        <v>10</v>
      </c>
      <c r="I508">
        <v>1</v>
      </c>
      <c r="J508" s="6">
        <f>(Items[[#This Row],[FinalPrice]]*Items[[#This Row],[Quantity]])</f>
        <v>10</v>
      </c>
      <c r="K508" s="6">
        <f>(Items[[#This Row],[OriginalTagPrice]]*Items[[#This Row],[Quantity]])</f>
        <v>10</v>
      </c>
      <c r="L508" s="6">
        <f>(Items[[#This Row],[FinalPrice]]-Items[[#This Row],[OriginalTagPrice]])*Items[[#This Row],[Quantity]]</f>
        <v>0</v>
      </c>
      <c r="M508" s="6" t="str">
        <f>VLOOKUP(Items[[#This Row],[OrderID]],Orders[],5)</f>
        <v>2015-04-30</v>
      </c>
    </row>
    <row r="509" spans="1:13" x14ac:dyDescent="0.25">
      <c r="A509">
        <v>140237715</v>
      </c>
      <c r="B509">
        <v>197382124</v>
      </c>
      <c r="C509">
        <v>3</v>
      </c>
      <c r="D509" t="b">
        <v>0</v>
      </c>
      <c r="E509" s="6" t="s">
        <v>35</v>
      </c>
      <c r="F509" s="6" t="s">
        <v>35</v>
      </c>
      <c r="G509">
        <v>50</v>
      </c>
      <c r="H509">
        <v>50</v>
      </c>
      <c r="I509">
        <v>1</v>
      </c>
      <c r="J509" s="6">
        <f>(Items[[#This Row],[FinalPrice]]*Items[[#This Row],[Quantity]])</f>
        <v>50</v>
      </c>
      <c r="K509" s="6">
        <f>(Items[[#This Row],[OriginalTagPrice]]*Items[[#This Row],[Quantity]])</f>
        <v>50</v>
      </c>
      <c r="L509" s="6">
        <f>(Items[[#This Row],[FinalPrice]]-Items[[#This Row],[OriginalTagPrice]])*Items[[#This Row],[Quantity]]</f>
        <v>0</v>
      </c>
      <c r="M509" s="6" t="str">
        <f>VLOOKUP(Items[[#This Row],[OrderID]],Orders[],5)</f>
        <v>2015-04-30</v>
      </c>
    </row>
    <row r="510" spans="1:13" x14ac:dyDescent="0.25">
      <c r="A510">
        <v>140237715</v>
      </c>
      <c r="B510">
        <v>197382246</v>
      </c>
      <c r="C510">
        <v>3</v>
      </c>
      <c r="D510" t="b">
        <v>0</v>
      </c>
      <c r="E510" s="6" t="s">
        <v>35</v>
      </c>
      <c r="F510" s="6" t="s">
        <v>35</v>
      </c>
      <c r="G510">
        <v>0</v>
      </c>
      <c r="H510">
        <v>50</v>
      </c>
      <c r="I510">
        <v>1</v>
      </c>
      <c r="J510" s="6">
        <f>(Items[[#This Row],[FinalPrice]]*Items[[#This Row],[Quantity]])</f>
        <v>0</v>
      </c>
      <c r="K510" s="6">
        <f>(Items[[#This Row],[OriginalTagPrice]]*Items[[#This Row],[Quantity]])</f>
        <v>50</v>
      </c>
      <c r="L510" s="6">
        <f>(Items[[#This Row],[FinalPrice]]-Items[[#This Row],[OriginalTagPrice]])*Items[[#This Row],[Quantity]]</f>
        <v>-50</v>
      </c>
      <c r="M510" s="6" t="str">
        <f>VLOOKUP(Items[[#This Row],[OrderID]],Orders[],5)</f>
        <v>2015-04-30</v>
      </c>
    </row>
    <row r="511" spans="1:13" x14ac:dyDescent="0.25">
      <c r="A511">
        <v>140237715</v>
      </c>
      <c r="B511">
        <v>197383633</v>
      </c>
      <c r="C511">
        <v>10</v>
      </c>
      <c r="D511" t="b">
        <v>0</v>
      </c>
      <c r="E511" s="6" t="s">
        <v>35</v>
      </c>
      <c r="F511" s="6" t="s">
        <v>35</v>
      </c>
      <c r="G511">
        <v>0</v>
      </c>
      <c r="H511">
        <v>0</v>
      </c>
      <c r="I511">
        <v>1</v>
      </c>
      <c r="J511" s="6">
        <f>(Items[[#This Row],[FinalPrice]]*Items[[#This Row],[Quantity]])</f>
        <v>0</v>
      </c>
      <c r="K511" s="6">
        <f>(Items[[#This Row],[OriginalTagPrice]]*Items[[#This Row],[Quantity]])</f>
        <v>0</v>
      </c>
      <c r="L511" s="6">
        <f>(Items[[#This Row],[FinalPrice]]-Items[[#This Row],[OriginalTagPrice]])*Items[[#This Row],[Quantity]]</f>
        <v>0</v>
      </c>
      <c r="M511" s="6" t="str">
        <f>VLOOKUP(Items[[#This Row],[OrderID]],Orders[],5)</f>
        <v>2015-04-30</v>
      </c>
    </row>
    <row r="512" spans="1:13" x14ac:dyDescent="0.25">
      <c r="A512">
        <v>140237715</v>
      </c>
      <c r="B512">
        <v>197383635</v>
      </c>
      <c r="C512">
        <v>11</v>
      </c>
      <c r="D512" t="b">
        <v>0</v>
      </c>
      <c r="E512" s="6" t="s">
        <v>83</v>
      </c>
      <c r="F512" s="6" t="s">
        <v>35</v>
      </c>
      <c r="G512">
        <v>0</v>
      </c>
      <c r="H512">
        <v>50</v>
      </c>
      <c r="I512">
        <v>1</v>
      </c>
      <c r="J512" s="6">
        <f>(Items[[#This Row],[FinalPrice]]*Items[[#This Row],[Quantity]])</f>
        <v>0</v>
      </c>
      <c r="K512" s="6">
        <f>(Items[[#This Row],[OriginalTagPrice]]*Items[[#This Row],[Quantity]])</f>
        <v>50</v>
      </c>
      <c r="L512" s="6">
        <f>(Items[[#This Row],[FinalPrice]]-Items[[#This Row],[OriginalTagPrice]])*Items[[#This Row],[Quantity]]</f>
        <v>-50</v>
      </c>
      <c r="M512" s="6" t="str">
        <f>VLOOKUP(Items[[#This Row],[OrderID]],Orders[],5)</f>
        <v>2015-04-30</v>
      </c>
    </row>
    <row r="513" spans="1:13" x14ac:dyDescent="0.25">
      <c r="A513">
        <v>140239503</v>
      </c>
      <c r="B513">
        <v>197384525</v>
      </c>
      <c r="C513">
        <v>2</v>
      </c>
      <c r="D513" t="b">
        <v>0</v>
      </c>
      <c r="E513" s="6" t="s">
        <v>83</v>
      </c>
      <c r="F513" s="6" t="s">
        <v>121</v>
      </c>
      <c r="G513">
        <v>54.9</v>
      </c>
      <c r="H513">
        <v>61</v>
      </c>
      <c r="I513">
        <v>1</v>
      </c>
      <c r="J513" s="6">
        <f>(Items[[#This Row],[FinalPrice]]*Items[[#This Row],[Quantity]])</f>
        <v>54.9</v>
      </c>
      <c r="K513" s="6">
        <f>(Items[[#This Row],[OriginalTagPrice]]*Items[[#This Row],[Quantity]])</f>
        <v>61</v>
      </c>
      <c r="L513" s="6">
        <f>(Items[[#This Row],[FinalPrice]]-Items[[#This Row],[OriginalTagPrice]])*Items[[#This Row],[Quantity]]</f>
        <v>-6.1000000000000014</v>
      </c>
      <c r="M513" s="6" t="str">
        <f>VLOOKUP(Items[[#This Row],[OrderID]],Orders[],5)</f>
        <v>2015-04-30</v>
      </c>
    </row>
    <row r="514" spans="1:13" x14ac:dyDescent="0.25">
      <c r="A514">
        <v>140239727</v>
      </c>
      <c r="B514">
        <v>197385048</v>
      </c>
      <c r="C514">
        <v>3</v>
      </c>
      <c r="D514" t="b">
        <v>0</v>
      </c>
      <c r="E514" s="6" t="s">
        <v>35</v>
      </c>
      <c r="F514" s="6" t="s">
        <v>35</v>
      </c>
      <c r="G514">
        <v>50</v>
      </c>
      <c r="H514">
        <v>100</v>
      </c>
      <c r="I514">
        <v>1</v>
      </c>
      <c r="J514" s="6">
        <f>(Items[[#This Row],[FinalPrice]]*Items[[#This Row],[Quantity]])</f>
        <v>50</v>
      </c>
      <c r="K514" s="6">
        <f>(Items[[#This Row],[OriginalTagPrice]]*Items[[#This Row],[Quantity]])</f>
        <v>100</v>
      </c>
      <c r="L514" s="6">
        <f>(Items[[#This Row],[FinalPrice]]-Items[[#This Row],[OriginalTagPrice]])*Items[[#This Row],[Quantity]]</f>
        <v>-50</v>
      </c>
      <c r="M514" s="6" t="str">
        <f>VLOOKUP(Items[[#This Row],[OrderID]],Orders[],5)</f>
        <v>2015-04-30</v>
      </c>
    </row>
    <row r="515" spans="1:13" x14ac:dyDescent="0.25">
      <c r="A515">
        <v>140240914</v>
      </c>
      <c r="B515">
        <v>197386733</v>
      </c>
      <c r="C515">
        <v>2</v>
      </c>
      <c r="D515" t="b">
        <v>0</v>
      </c>
      <c r="E515" s="6" t="s">
        <v>35</v>
      </c>
      <c r="F515" s="6" t="s">
        <v>141</v>
      </c>
      <c r="G515">
        <v>5</v>
      </c>
      <c r="H515">
        <v>5</v>
      </c>
      <c r="I515">
        <v>2</v>
      </c>
      <c r="J515" s="6">
        <f>(Items[[#This Row],[FinalPrice]]*Items[[#This Row],[Quantity]])</f>
        <v>10</v>
      </c>
      <c r="K515" s="6">
        <f>(Items[[#This Row],[OriginalTagPrice]]*Items[[#This Row],[Quantity]])</f>
        <v>10</v>
      </c>
      <c r="L515" s="6">
        <f>(Items[[#This Row],[FinalPrice]]-Items[[#This Row],[OriginalTagPrice]])*Items[[#This Row],[Quantity]]</f>
        <v>0</v>
      </c>
      <c r="M515" s="6" t="str">
        <f>VLOOKUP(Items[[#This Row],[OrderID]],Orders[],5)</f>
        <v>None</v>
      </c>
    </row>
    <row r="516" spans="1:13" x14ac:dyDescent="0.25">
      <c r="A516">
        <v>140240914</v>
      </c>
      <c r="B516">
        <v>197386786</v>
      </c>
      <c r="C516">
        <v>2</v>
      </c>
      <c r="D516" t="b">
        <v>0</v>
      </c>
      <c r="E516" s="6" t="s">
        <v>35</v>
      </c>
      <c r="F516" s="6" t="s">
        <v>142</v>
      </c>
      <c r="G516">
        <v>5</v>
      </c>
      <c r="H516">
        <v>5</v>
      </c>
      <c r="I516">
        <v>1</v>
      </c>
      <c r="J516" s="6">
        <f>(Items[[#This Row],[FinalPrice]]*Items[[#This Row],[Quantity]])</f>
        <v>5</v>
      </c>
      <c r="K516" s="6">
        <f>(Items[[#This Row],[OriginalTagPrice]]*Items[[#This Row],[Quantity]])</f>
        <v>5</v>
      </c>
      <c r="L516" s="6">
        <f>(Items[[#This Row],[FinalPrice]]-Items[[#This Row],[OriginalTagPrice]])*Items[[#This Row],[Quantity]]</f>
        <v>0</v>
      </c>
      <c r="M516" s="6" t="str">
        <f>VLOOKUP(Items[[#This Row],[OrderID]],Orders[],5)</f>
        <v>None</v>
      </c>
    </row>
    <row r="517" spans="1:13" x14ac:dyDescent="0.25">
      <c r="A517">
        <v>140242194</v>
      </c>
      <c r="B517">
        <v>197388845</v>
      </c>
      <c r="C517">
        <v>10</v>
      </c>
      <c r="D517" t="b">
        <v>0</v>
      </c>
      <c r="E517" s="6" t="s">
        <v>35</v>
      </c>
      <c r="F517" s="6" t="s">
        <v>35</v>
      </c>
      <c r="G517">
        <v>0</v>
      </c>
      <c r="H517">
        <v>0</v>
      </c>
      <c r="I517">
        <v>1</v>
      </c>
      <c r="J517" s="6">
        <f>(Items[[#This Row],[FinalPrice]]*Items[[#This Row],[Quantity]])</f>
        <v>0</v>
      </c>
      <c r="K517" s="6">
        <f>(Items[[#This Row],[OriginalTagPrice]]*Items[[#This Row],[Quantity]])</f>
        <v>0</v>
      </c>
      <c r="L517" s="6">
        <f>(Items[[#This Row],[FinalPrice]]-Items[[#This Row],[OriginalTagPrice]])*Items[[#This Row],[Quantity]]</f>
        <v>0</v>
      </c>
      <c r="M517" s="6" t="str">
        <f>VLOOKUP(Items[[#This Row],[OrderID]],Orders[],5)</f>
        <v>2015-04-30</v>
      </c>
    </row>
    <row r="518" spans="1:13" x14ac:dyDescent="0.25">
      <c r="A518">
        <v>140242194</v>
      </c>
      <c r="B518">
        <v>197388846</v>
      </c>
      <c r="C518">
        <v>11</v>
      </c>
      <c r="D518" t="b">
        <v>0</v>
      </c>
      <c r="E518" s="6" t="s">
        <v>83</v>
      </c>
      <c r="F518" s="6" t="s">
        <v>35</v>
      </c>
      <c r="G518">
        <v>0</v>
      </c>
      <c r="H518">
        <v>50</v>
      </c>
      <c r="I518">
        <v>1</v>
      </c>
      <c r="J518" s="6">
        <f>(Items[[#This Row],[FinalPrice]]*Items[[#This Row],[Quantity]])</f>
        <v>0</v>
      </c>
      <c r="K518" s="6">
        <f>(Items[[#This Row],[OriginalTagPrice]]*Items[[#This Row],[Quantity]])</f>
        <v>50</v>
      </c>
      <c r="L518" s="6">
        <f>(Items[[#This Row],[FinalPrice]]-Items[[#This Row],[OriginalTagPrice]])*Items[[#This Row],[Quantity]]</f>
        <v>-50</v>
      </c>
      <c r="M518" s="6" t="str">
        <f>VLOOKUP(Items[[#This Row],[OrderID]],Orders[],5)</f>
        <v>2015-04-30</v>
      </c>
    </row>
    <row r="519" spans="1:13" x14ac:dyDescent="0.25">
      <c r="A519">
        <v>140242194</v>
      </c>
      <c r="B519">
        <v>197388961</v>
      </c>
      <c r="C519">
        <v>2</v>
      </c>
      <c r="D519" t="b">
        <v>0</v>
      </c>
      <c r="E519" s="6" t="s">
        <v>75</v>
      </c>
      <c r="F519" s="6" t="s">
        <v>141</v>
      </c>
      <c r="G519">
        <v>5</v>
      </c>
      <c r="H519">
        <v>5</v>
      </c>
      <c r="I519">
        <v>2</v>
      </c>
      <c r="J519" s="6">
        <f>(Items[[#This Row],[FinalPrice]]*Items[[#This Row],[Quantity]])</f>
        <v>10</v>
      </c>
      <c r="K519" s="6">
        <f>(Items[[#This Row],[OriginalTagPrice]]*Items[[#This Row],[Quantity]])</f>
        <v>10</v>
      </c>
      <c r="L519" s="6">
        <f>(Items[[#This Row],[FinalPrice]]-Items[[#This Row],[OriginalTagPrice]])*Items[[#This Row],[Quantity]]</f>
        <v>0</v>
      </c>
      <c r="M519" s="6" t="str">
        <f>VLOOKUP(Items[[#This Row],[OrderID]],Orders[],5)</f>
        <v>2015-04-30</v>
      </c>
    </row>
    <row r="520" spans="1:13" x14ac:dyDescent="0.25">
      <c r="A520">
        <v>140242194</v>
      </c>
      <c r="B520">
        <v>197389008</v>
      </c>
      <c r="C520">
        <v>2</v>
      </c>
      <c r="D520" t="b">
        <v>0</v>
      </c>
      <c r="E520" s="6" t="s">
        <v>75</v>
      </c>
      <c r="F520" s="6" t="s">
        <v>142</v>
      </c>
      <c r="G520">
        <v>5</v>
      </c>
      <c r="H520">
        <v>5</v>
      </c>
      <c r="I520">
        <v>1</v>
      </c>
      <c r="J520" s="6">
        <f>(Items[[#This Row],[FinalPrice]]*Items[[#This Row],[Quantity]])</f>
        <v>5</v>
      </c>
      <c r="K520" s="6">
        <f>(Items[[#This Row],[OriginalTagPrice]]*Items[[#This Row],[Quantity]])</f>
        <v>5</v>
      </c>
      <c r="L520" s="6">
        <f>(Items[[#This Row],[FinalPrice]]-Items[[#This Row],[OriginalTagPrice]])*Items[[#This Row],[Quantity]]</f>
        <v>0</v>
      </c>
      <c r="M520" s="6" t="str">
        <f>VLOOKUP(Items[[#This Row],[OrderID]],Orders[],5)</f>
        <v>2015-04-30</v>
      </c>
    </row>
    <row r="521" spans="1:13" x14ac:dyDescent="0.25">
      <c r="A521">
        <v>140242909</v>
      </c>
      <c r="B521">
        <v>197389354</v>
      </c>
      <c r="C521">
        <v>10</v>
      </c>
      <c r="D521" t="b">
        <v>0</v>
      </c>
      <c r="E521" s="6" t="s">
        <v>35</v>
      </c>
      <c r="F521" s="6" t="s">
        <v>35</v>
      </c>
      <c r="G521">
        <v>0</v>
      </c>
      <c r="H521">
        <v>0</v>
      </c>
      <c r="I521">
        <v>1</v>
      </c>
      <c r="J521" s="6">
        <f>(Items[[#This Row],[FinalPrice]]*Items[[#This Row],[Quantity]])</f>
        <v>0</v>
      </c>
      <c r="K521" s="6">
        <f>(Items[[#This Row],[OriginalTagPrice]]*Items[[#This Row],[Quantity]])</f>
        <v>0</v>
      </c>
      <c r="L521" s="6">
        <f>(Items[[#This Row],[FinalPrice]]-Items[[#This Row],[OriginalTagPrice]])*Items[[#This Row],[Quantity]]</f>
        <v>0</v>
      </c>
      <c r="M521" s="6" t="str">
        <f>VLOOKUP(Items[[#This Row],[OrderID]],Orders[],5)</f>
        <v>2015-04-30</v>
      </c>
    </row>
    <row r="522" spans="1:13" x14ac:dyDescent="0.25">
      <c r="A522">
        <v>140242909</v>
      </c>
      <c r="B522">
        <v>197389355</v>
      </c>
      <c r="C522">
        <v>11</v>
      </c>
      <c r="D522" t="b">
        <v>0</v>
      </c>
      <c r="E522" s="6" t="s">
        <v>83</v>
      </c>
      <c r="F522" s="6" t="s">
        <v>35</v>
      </c>
      <c r="G522">
        <v>0</v>
      </c>
      <c r="H522">
        <v>50</v>
      </c>
      <c r="I522">
        <v>1</v>
      </c>
      <c r="J522" s="6">
        <f>(Items[[#This Row],[FinalPrice]]*Items[[#This Row],[Quantity]])</f>
        <v>0</v>
      </c>
      <c r="K522" s="6">
        <f>(Items[[#This Row],[OriginalTagPrice]]*Items[[#This Row],[Quantity]])</f>
        <v>50</v>
      </c>
      <c r="L522" s="6">
        <f>(Items[[#This Row],[FinalPrice]]-Items[[#This Row],[OriginalTagPrice]])*Items[[#This Row],[Quantity]]</f>
        <v>-50</v>
      </c>
      <c r="M522" s="6" t="str">
        <f>VLOOKUP(Items[[#This Row],[OrderID]],Orders[],5)</f>
        <v>2015-04-30</v>
      </c>
    </row>
    <row r="523" spans="1:13" x14ac:dyDescent="0.25">
      <c r="A523">
        <v>140244249</v>
      </c>
      <c r="B523">
        <v>195385007</v>
      </c>
      <c r="C523">
        <v>1</v>
      </c>
      <c r="D523" t="b">
        <v>1</v>
      </c>
      <c r="E523" s="6" t="s">
        <v>93</v>
      </c>
      <c r="F523" s="6" t="s">
        <v>35</v>
      </c>
      <c r="G523">
        <v>18</v>
      </c>
      <c r="H523">
        <v>70</v>
      </c>
      <c r="I523">
        <v>1</v>
      </c>
      <c r="J523" s="6">
        <f>(Items[[#This Row],[FinalPrice]]*Items[[#This Row],[Quantity]])</f>
        <v>18</v>
      </c>
      <c r="K523" s="6">
        <f>(Items[[#This Row],[OriginalTagPrice]]*Items[[#This Row],[Quantity]])</f>
        <v>70</v>
      </c>
      <c r="L523" s="6">
        <f>(Items[[#This Row],[FinalPrice]]-Items[[#This Row],[OriginalTagPrice]])*Items[[#This Row],[Quantity]]</f>
        <v>-52</v>
      </c>
      <c r="M523" s="6" t="str">
        <f>VLOOKUP(Items[[#This Row],[OrderID]],Orders[],5)</f>
        <v>2015-04-30</v>
      </c>
    </row>
    <row r="524" spans="1:13" x14ac:dyDescent="0.25">
      <c r="A524">
        <v>140244249</v>
      </c>
      <c r="B524">
        <v>197398487</v>
      </c>
      <c r="C524">
        <v>2</v>
      </c>
      <c r="D524" t="b">
        <v>0</v>
      </c>
      <c r="E524" s="6" t="s">
        <v>93</v>
      </c>
      <c r="F524" s="6" t="s">
        <v>94</v>
      </c>
      <c r="G524">
        <v>0</v>
      </c>
      <c r="H524">
        <v>0</v>
      </c>
      <c r="I524">
        <v>2</v>
      </c>
      <c r="J524" s="6">
        <f>(Items[[#This Row],[FinalPrice]]*Items[[#This Row],[Quantity]])</f>
        <v>0</v>
      </c>
      <c r="K524" s="6">
        <f>(Items[[#This Row],[OriginalTagPrice]]*Items[[#This Row],[Quantity]])</f>
        <v>0</v>
      </c>
      <c r="L524" s="6">
        <f>(Items[[#This Row],[FinalPrice]]-Items[[#This Row],[OriginalTagPrice]])*Items[[#This Row],[Quantity]]</f>
        <v>0</v>
      </c>
      <c r="M524" s="6" t="str">
        <f>VLOOKUP(Items[[#This Row],[OrderID]],Orders[],5)</f>
        <v>2015-04-30</v>
      </c>
    </row>
    <row r="525" spans="1:13" x14ac:dyDescent="0.25">
      <c r="A525">
        <v>140244249</v>
      </c>
      <c r="B525">
        <v>197404316</v>
      </c>
      <c r="C525">
        <v>8</v>
      </c>
      <c r="D525" t="b">
        <v>0</v>
      </c>
      <c r="E525" s="6" t="s">
        <v>93</v>
      </c>
      <c r="F525" s="6" t="s">
        <v>35</v>
      </c>
      <c r="G525">
        <v>5</v>
      </c>
      <c r="H525">
        <v>5</v>
      </c>
      <c r="I525">
        <v>1</v>
      </c>
      <c r="J525" s="6">
        <f>(Items[[#This Row],[FinalPrice]]*Items[[#This Row],[Quantity]])</f>
        <v>5</v>
      </c>
      <c r="K525" s="6">
        <f>(Items[[#This Row],[OriginalTagPrice]]*Items[[#This Row],[Quantity]])</f>
        <v>5</v>
      </c>
      <c r="L525" s="6">
        <f>(Items[[#This Row],[FinalPrice]]-Items[[#This Row],[OriginalTagPrice]])*Items[[#This Row],[Quantity]]</f>
        <v>0</v>
      </c>
      <c r="M525" s="6" t="str">
        <f>VLOOKUP(Items[[#This Row],[OrderID]],Orders[],5)</f>
        <v>2015-04-30</v>
      </c>
    </row>
    <row r="526" spans="1:13" x14ac:dyDescent="0.25">
      <c r="A526">
        <v>140246045</v>
      </c>
      <c r="B526">
        <v>197393991</v>
      </c>
      <c r="C526">
        <v>2</v>
      </c>
      <c r="D526" t="b">
        <v>0</v>
      </c>
      <c r="E526" s="6" t="s">
        <v>35</v>
      </c>
      <c r="F526" s="6" t="s">
        <v>143</v>
      </c>
      <c r="G526">
        <v>0</v>
      </c>
      <c r="H526">
        <v>0</v>
      </c>
      <c r="I526">
        <v>1</v>
      </c>
      <c r="J526" s="6">
        <f>(Items[[#This Row],[FinalPrice]]*Items[[#This Row],[Quantity]])</f>
        <v>0</v>
      </c>
      <c r="K526" s="6">
        <f>(Items[[#This Row],[OriginalTagPrice]]*Items[[#This Row],[Quantity]])</f>
        <v>0</v>
      </c>
      <c r="L526" s="6">
        <f>(Items[[#This Row],[FinalPrice]]-Items[[#This Row],[OriginalTagPrice]])*Items[[#This Row],[Quantity]]</f>
        <v>0</v>
      </c>
      <c r="M526" s="6" t="str">
        <f>VLOOKUP(Items[[#This Row],[OrderID]],Orders[],5)</f>
        <v>2015-04-30</v>
      </c>
    </row>
    <row r="527" spans="1:13" x14ac:dyDescent="0.25">
      <c r="A527">
        <v>140246045</v>
      </c>
      <c r="B527">
        <v>197394033</v>
      </c>
      <c r="C527">
        <v>2</v>
      </c>
      <c r="D527" t="b">
        <v>0</v>
      </c>
      <c r="E527" s="6" t="s">
        <v>35</v>
      </c>
      <c r="F527" s="6" t="s">
        <v>144</v>
      </c>
      <c r="G527">
        <v>5.5</v>
      </c>
      <c r="H527">
        <v>5.5</v>
      </c>
      <c r="I527">
        <v>1</v>
      </c>
      <c r="J527" s="6">
        <f>(Items[[#This Row],[FinalPrice]]*Items[[#This Row],[Quantity]])</f>
        <v>5.5</v>
      </c>
      <c r="K527" s="6">
        <f>(Items[[#This Row],[OriginalTagPrice]]*Items[[#This Row],[Quantity]])</f>
        <v>5.5</v>
      </c>
      <c r="L527" s="6">
        <f>(Items[[#This Row],[FinalPrice]]-Items[[#This Row],[OriginalTagPrice]])*Items[[#This Row],[Quantity]]</f>
        <v>0</v>
      </c>
      <c r="M527" s="6" t="str">
        <f>VLOOKUP(Items[[#This Row],[OrderID]],Orders[],5)</f>
        <v>2015-04-30</v>
      </c>
    </row>
    <row r="528" spans="1:13" x14ac:dyDescent="0.25">
      <c r="A528">
        <v>140247893</v>
      </c>
      <c r="B528">
        <v>197396343</v>
      </c>
      <c r="C528">
        <v>2</v>
      </c>
      <c r="D528" t="b">
        <v>0</v>
      </c>
      <c r="E528" s="6" t="s">
        <v>35</v>
      </c>
      <c r="F528" s="6" t="s">
        <v>145</v>
      </c>
      <c r="G528">
        <v>8</v>
      </c>
      <c r="H528">
        <v>8</v>
      </c>
      <c r="I528">
        <v>1</v>
      </c>
      <c r="J528" s="6">
        <f>(Items[[#This Row],[FinalPrice]]*Items[[#This Row],[Quantity]])</f>
        <v>8</v>
      </c>
      <c r="K528" s="6">
        <f>(Items[[#This Row],[OriginalTagPrice]]*Items[[#This Row],[Quantity]])</f>
        <v>8</v>
      </c>
      <c r="L528" s="6">
        <f>(Items[[#This Row],[FinalPrice]]-Items[[#This Row],[OriginalTagPrice]])*Items[[#This Row],[Quantity]]</f>
        <v>0</v>
      </c>
      <c r="M528" s="6" t="str">
        <f>VLOOKUP(Items[[#This Row],[OrderID]],Orders[],5)</f>
        <v>2015-04-30</v>
      </c>
    </row>
    <row r="529" spans="1:13" x14ac:dyDescent="0.25">
      <c r="A529">
        <v>140250471</v>
      </c>
      <c r="B529">
        <v>197399969</v>
      </c>
      <c r="C529">
        <v>5</v>
      </c>
      <c r="D529" t="b">
        <v>1</v>
      </c>
      <c r="E529" s="6" t="s">
        <v>71</v>
      </c>
      <c r="F529" s="6" t="s">
        <v>35</v>
      </c>
      <c r="G529">
        <v>0</v>
      </c>
      <c r="H529">
        <v>0</v>
      </c>
      <c r="I529">
        <v>3</v>
      </c>
      <c r="J529" s="6">
        <f>(Items[[#This Row],[FinalPrice]]*Items[[#This Row],[Quantity]])</f>
        <v>0</v>
      </c>
      <c r="K529" s="6">
        <f>(Items[[#This Row],[OriginalTagPrice]]*Items[[#This Row],[Quantity]])</f>
        <v>0</v>
      </c>
      <c r="L529" s="6">
        <f>(Items[[#This Row],[FinalPrice]]-Items[[#This Row],[OriginalTagPrice]])*Items[[#This Row],[Quantity]]</f>
        <v>0</v>
      </c>
      <c r="M529" s="6" t="str">
        <f>VLOOKUP(Items[[#This Row],[OrderID]],Orders[],5)</f>
        <v>2015-04-30</v>
      </c>
    </row>
    <row r="530" spans="1:13" x14ac:dyDescent="0.25">
      <c r="A530">
        <v>140250812</v>
      </c>
      <c r="B530">
        <v>197400902</v>
      </c>
      <c r="C530">
        <v>5</v>
      </c>
      <c r="D530" t="b">
        <v>1</v>
      </c>
      <c r="E530" s="6" t="s">
        <v>70</v>
      </c>
      <c r="F530" s="6" t="s">
        <v>35</v>
      </c>
      <c r="G530">
        <v>0</v>
      </c>
      <c r="H530">
        <v>0</v>
      </c>
      <c r="I530">
        <v>3</v>
      </c>
      <c r="J530" s="6">
        <f>(Items[[#This Row],[FinalPrice]]*Items[[#This Row],[Quantity]])</f>
        <v>0</v>
      </c>
      <c r="K530" s="6">
        <f>(Items[[#This Row],[OriginalTagPrice]]*Items[[#This Row],[Quantity]])</f>
        <v>0</v>
      </c>
      <c r="L530" s="6">
        <f>(Items[[#This Row],[FinalPrice]]-Items[[#This Row],[OriginalTagPrice]])*Items[[#This Row],[Quantity]]</f>
        <v>0</v>
      </c>
      <c r="M530" s="6" t="str">
        <f>VLOOKUP(Items[[#This Row],[OrderID]],Orders[],5)</f>
        <v>2015-04-30</v>
      </c>
    </row>
    <row r="531" spans="1:13" x14ac:dyDescent="0.25">
      <c r="A531">
        <v>140252141</v>
      </c>
      <c r="B531">
        <v>197402348</v>
      </c>
      <c r="C531">
        <v>3</v>
      </c>
      <c r="D531" t="b">
        <v>0</v>
      </c>
      <c r="E531" s="6" t="s">
        <v>35</v>
      </c>
      <c r="F531" s="6" t="s">
        <v>35</v>
      </c>
      <c r="G531">
        <v>50</v>
      </c>
      <c r="H531">
        <v>50</v>
      </c>
      <c r="I531">
        <v>1</v>
      </c>
      <c r="J531" s="6">
        <f>(Items[[#This Row],[FinalPrice]]*Items[[#This Row],[Quantity]])</f>
        <v>50</v>
      </c>
      <c r="K531" s="6">
        <f>(Items[[#This Row],[OriginalTagPrice]]*Items[[#This Row],[Quantity]])</f>
        <v>50</v>
      </c>
      <c r="L531" s="6">
        <f>(Items[[#This Row],[FinalPrice]]-Items[[#This Row],[OriginalTagPrice]])*Items[[#This Row],[Quantity]]</f>
        <v>0</v>
      </c>
      <c r="M531" s="6" t="str">
        <f>VLOOKUP(Items[[#This Row],[OrderID]],Orders[],5)</f>
        <v>2015-04-30</v>
      </c>
    </row>
    <row r="532" spans="1:13" x14ac:dyDescent="0.25">
      <c r="A532">
        <v>140252141</v>
      </c>
      <c r="B532">
        <v>197402415</v>
      </c>
      <c r="C532">
        <v>3</v>
      </c>
      <c r="D532" t="b">
        <v>0</v>
      </c>
      <c r="E532" s="6" t="s">
        <v>35</v>
      </c>
      <c r="F532" s="6" t="s">
        <v>35</v>
      </c>
      <c r="G532">
        <v>50</v>
      </c>
      <c r="H532">
        <v>50</v>
      </c>
      <c r="I532">
        <v>1</v>
      </c>
      <c r="J532" s="6">
        <f>(Items[[#This Row],[FinalPrice]]*Items[[#This Row],[Quantity]])</f>
        <v>50</v>
      </c>
      <c r="K532" s="6">
        <f>(Items[[#This Row],[OriginalTagPrice]]*Items[[#This Row],[Quantity]])</f>
        <v>50</v>
      </c>
      <c r="L532" s="6">
        <f>(Items[[#This Row],[FinalPrice]]-Items[[#This Row],[OriginalTagPrice]])*Items[[#This Row],[Quantity]]</f>
        <v>0</v>
      </c>
      <c r="M532" s="6" t="str">
        <f>VLOOKUP(Items[[#This Row],[OrderID]],Orders[],5)</f>
        <v>2015-04-30</v>
      </c>
    </row>
    <row r="533" spans="1:13" x14ac:dyDescent="0.25">
      <c r="A533">
        <v>140252141</v>
      </c>
      <c r="B533">
        <v>197402488</v>
      </c>
      <c r="C533">
        <v>3</v>
      </c>
      <c r="D533" t="b">
        <v>0</v>
      </c>
      <c r="E533" s="6" t="s">
        <v>35</v>
      </c>
      <c r="F533" s="6" t="s">
        <v>35</v>
      </c>
      <c r="G533">
        <v>0</v>
      </c>
      <c r="H533">
        <v>50</v>
      </c>
      <c r="I533">
        <v>1</v>
      </c>
      <c r="J533" s="6">
        <f>(Items[[#This Row],[FinalPrice]]*Items[[#This Row],[Quantity]])</f>
        <v>0</v>
      </c>
      <c r="K533" s="6">
        <f>(Items[[#This Row],[OriginalTagPrice]]*Items[[#This Row],[Quantity]])</f>
        <v>50</v>
      </c>
      <c r="L533" s="6">
        <f>(Items[[#This Row],[FinalPrice]]-Items[[#This Row],[OriginalTagPrice]])*Items[[#This Row],[Quantity]]</f>
        <v>-50</v>
      </c>
      <c r="M533" s="6" t="str">
        <f>VLOOKUP(Items[[#This Row],[OrderID]],Orders[],5)</f>
        <v>2015-04-30</v>
      </c>
    </row>
    <row r="534" spans="1:13" x14ac:dyDescent="0.25">
      <c r="A534">
        <v>140252141</v>
      </c>
      <c r="B534">
        <v>197402510</v>
      </c>
      <c r="C534">
        <v>3</v>
      </c>
      <c r="D534" t="b">
        <v>0</v>
      </c>
      <c r="E534" s="6" t="s">
        <v>35</v>
      </c>
      <c r="F534" s="6" t="s">
        <v>35</v>
      </c>
      <c r="G534">
        <v>0</v>
      </c>
      <c r="H534">
        <v>50</v>
      </c>
      <c r="I534">
        <v>1</v>
      </c>
      <c r="J534" s="6">
        <f>(Items[[#This Row],[FinalPrice]]*Items[[#This Row],[Quantity]])</f>
        <v>0</v>
      </c>
      <c r="K534" s="6">
        <f>(Items[[#This Row],[OriginalTagPrice]]*Items[[#This Row],[Quantity]])</f>
        <v>50</v>
      </c>
      <c r="L534" s="6">
        <f>(Items[[#This Row],[FinalPrice]]-Items[[#This Row],[OriginalTagPrice]])*Items[[#This Row],[Quantity]]</f>
        <v>-50</v>
      </c>
      <c r="M534" s="6" t="str">
        <f>VLOOKUP(Items[[#This Row],[OrderID]],Orders[],5)</f>
        <v>2015-04-30</v>
      </c>
    </row>
    <row r="535" spans="1:13" x14ac:dyDescent="0.25">
      <c r="A535">
        <v>140252409</v>
      </c>
      <c r="B535">
        <v>197403182</v>
      </c>
      <c r="C535">
        <v>3</v>
      </c>
      <c r="D535" t="b">
        <v>0</v>
      </c>
      <c r="E535" s="6" t="s">
        <v>35</v>
      </c>
      <c r="F535" s="6" t="s">
        <v>35</v>
      </c>
      <c r="G535">
        <v>0</v>
      </c>
      <c r="H535">
        <v>50</v>
      </c>
      <c r="I535">
        <v>1</v>
      </c>
      <c r="J535" s="6">
        <f>(Items[[#This Row],[FinalPrice]]*Items[[#This Row],[Quantity]])</f>
        <v>0</v>
      </c>
      <c r="K535" s="6">
        <f>(Items[[#This Row],[OriginalTagPrice]]*Items[[#This Row],[Quantity]])</f>
        <v>50</v>
      </c>
      <c r="L535" s="6">
        <f>(Items[[#This Row],[FinalPrice]]-Items[[#This Row],[OriginalTagPrice]])*Items[[#This Row],[Quantity]]</f>
        <v>-50</v>
      </c>
      <c r="M535" s="6" t="str">
        <f>VLOOKUP(Items[[#This Row],[OrderID]],Orders[],5)</f>
        <v>2015-04-30</v>
      </c>
    </row>
    <row r="536" spans="1:13" x14ac:dyDescent="0.25">
      <c r="A536">
        <v>140252409</v>
      </c>
      <c r="B536">
        <v>197403253</v>
      </c>
      <c r="C536">
        <v>3</v>
      </c>
      <c r="D536" t="b">
        <v>0</v>
      </c>
      <c r="E536" s="6" t="s">
        <v>35</v>
      </c>
      <c r="F536" s="6" t="s">
        <v>35</v>
      </c>
      <c r="G536">
        <v>0</v>
      </c>
      <c r="H536">
        <v>50</v>
      </c>
      <c r="I536">
        <v>1</v>
      </c>
      <c r="J536" s="6">
        <f>(Items[[#This Row],[FinalPrice]]*Items[[#This Row],[Quantity]])</f>
        <v>0</v>
      </c>
      <c r="K536" s="6">
        <f>(Items[[#This Row],[OriginalTagPrice]]*Items[[#This Row],[Quantity]])</f>
        <v>50</v>
      </c>
      <c r="L536" s="6">
        <f>(Items[[#This Row],[FinalPrice]]-Items[[#This Row],[OriginalTagPrice]])*Items[[#This Row],[Quantity]]</f>
        <v>-50</v>
      </c>
      <c r="M536" s="6" t="str">
        <f>VLOOKUP(Items[[#This Row],[OrderID]],Orders[],5)</f>
        <v>2015-04-30</v>
      </c>
    </row>
    <row r="537" spans="1:13" x14ac:dyDescent="0.25">
      <c r="A537">
        <v>140252409</v>
      </c>
      <c r="B537">
        <v>197403289</v>
      </c>
      <c r="C537">
        <v>3</v>
      </c>
      <c r="D537" t="b">
        <v>0</v>
      </c>
      <c r="E537" s="6" t="s">
        <v>35</v>
      </c>
      <c r="F537" s="6" t="s">
        <v>35</v>
      </c>
      <c r="G537">
        <v>50</v>
      </c>
      <c r="H537">
        <v>50</v>
      </c>
      <c r="I537">
        <v>1</v>
      </c>
      <c r="J537" s="6">
        <f>(Items[[#This Row],[FinalPrice]]*Items[[#This Row],[Quantity]])</f>
        <v>50</v>
      </c>
      <c r="K537" s="6">
        <f>(Items[[#This Row],[OriginalTagPrice]]*Items[[#This Row],[Quantity]])</f>
        <v>50</v>
      </c>
      <c r="L537" s="6">
        <f>(Items[[#This Row],[FinalPrice]]-Items[[#This Row],[OriginalTagPrice]])*Items[[#This Row],[Quantity]]</f>
        <v>0</v>
      </c>
      <c r="M537" s="6" t="str">
        <f>VLOOKUP(Items[[#This Row],[OrderID]],Orders[],5)</f>
        <v>2015-04-30</v>
      </c>
    </row>
    <row r="538" spans="1:13" x14ac:dyDescent="0.25">
      <c r="A538">
        <v>140252409</v>
      </c>
      <c r="B538">
        <v>197403342</v>
      </c>
      <c r="C538">
        <v>3</v>
      </c>
      <c r="D538" t="b">
        <v>0</v>
      </c>
      <c r="E538" s="6" t="s">
        <v>35</v>
      </c>
      <c r="F538" s="6" t="s">
        <v>35</v>
      </c>
      <c r="G538">
        <v>50</v>
      </c>
      <c r="H538">
        <v>50</v>
      </c>
      <c r="I538">
        <v>1</v>
      </c>
      <c r="J538" s="6">
        <f>(Items[[#This Row],[FinalPrice]]*Items[[#This Row],[Quantity]])</f>
        <v>50</v>
      </c>
      <c r="K538" s="6">
        <f>(Items[[#This Row],[OriginalTagPrice]]*Items[[#This Row],[Quantity]])</f>
        <v>50</v>
      </c>
      <c r="L538" s="6">
        <f>(Items[[#This Row],[FinalPrice]]-Items[[#This Row],[OriginalTagPrice]])*Items[[#This Row],[Quantity]]</f>
        <v>0</v>
      </c>
      <c r="M538" s="6" t="str">
        <f>VLOOKUP(Items[[#This Row],[OrderID]],Orders[],5)</f>
        <v>2015-04-30</v>
      </c>
    </row>
    <row r="539" spans="1:13" x14ac:dyDescent="0.25">
      <c r="A539">
        <v>140252466</v>
      </c>
      <c r="B539">
        <v>197402774</v>
      </c>
      <c r="C539">
        <v>3</v>
      </c>
      <c r="D539" t="b">
        <v>0</v>
      </c>
      <c r="E539" s="6" t="s">
        <v>35</v>
      </c>
      <c r="F539" s="6" t="s">
        <v>35</v>
      </c>
      <c r="G539">
        <v>50</v>
      </c>
      <c r="H539">
        <v>50</v>
      </c>
      <c r="I539">
        <v>1</v>
      </c>
      <c r="J539" s="6">
        <f>(Items[[#This Row],[FinalPrice]]*Items[[#This Row],[Quantity]])</f>
        <v>50</v>
      </c>
      <c r="K539" s="6">
        <f>(Items[[#This Row],[OriginalTagPrice]]*Items[[#This Row],[Quantity]])</f>
        <v>50</v>
      </c>
      <c r="L539" s="6">
        <f>(Items[[#This Row],[FinalPrice]]-Items[[#This Row],[OriginalTagPrice]])*Items[[#This Row],[Quantity]]</f>
        <v>0</v>
      </c>
      <c r="M539" s="6" t="str">
        <f>VLOOKUP(Items[[#This Row],[OrderID]],Orders[],5)</f>
        <v>2015-04-30</v>
      </c>
    </row>
    <row r="540" spans="1:13" x14ac:dyDescent="0.25">
      <c r="A540">
        <v>140252466</v>
      </c>
      <c r="B540">
        <v>197402874</v>
      </c>
      <c r="C540">
        <v>3</v>
      </c>
      <c r="D540" t="b">
        <v>0</v>
      </c>
      <c r="E540" s="6" t="s">
        <v>35</v>
      </c>
      <c r="F540" s="6" t="s">
        <v>35</v>
      </c>
      <c r="G540">
        <v>0</v>
      </c>
      <c r="H540">
        <v>50</v>
      </c>
      <c r="I540">
        <v>1</v>
      </c>
      <c r="J540" s="6">
        <f>(Items[[#This Row],[FinalPrice]]*Items[[#This Row],[Quantity]])</f>
        <v>0</v>
      </c>
      <c r="K540" s="6">
        <f>(Items[[#This Row],[OriginalTagPrice]]*Items[[#This Row],[Quantity]])</f>
        <v>50</v>
      </c>
      <c r="L540" s="6">
        <f>(Items[[#This Row],[FinalPrice]]-Items[[#This Row],[OriginalTagPrice]])*Items[[#This Row],[Quantity]]</f>
        <v>-50</v>
      </c>
      <c r="M540" s="6" t="str">
        <f>VLOOKUP(Items[[#This Row],[OrderID]],Orders[],5)</f>
        <v>2015-04-30</v>
      </c>
    </row>
    <row r="541" spans="1:13" x14ac:dyDescent="0.25">
      <c r="A541">
        <v>140257052</v>
      </c>
      <c r="B541">
        <v>197410791</v>
      </c>
      <c r="C541">
        <v>5</v>
      </c>
      <c r="D541" t="b">
        <v>1</v>
      </c>
      <c r="E541" s="6" t="s">
        <v>92</v>
      </c>
      <c r="F541" s="6" t="s">
        <v>35</v>
      </c>
      <c r="G541">
        <v>18</v>
      </c>
      <c r="H541">
        <v>20</v>
      </c>
      <c r="I541">
        <v>1</v>
      </c>
      <c r="J541" s="6">
        <f>(Items[[#This Row],[FinalPrice]]*Items[[#This Row],[Quantity]])</f>
        <v>18</v>
      </c>
      <c r="K541" s="6">
        <f>(Items[[#This Row],[OriginalTagPrice]]*Items[[#This Row],[Quantity]])</f>
        <v>20</v>
      </c>
      <c r="L541" s="6">
        <f>(Items[[#This Row],[FinalPrice]]-Items[[#This Row],[OriginalTagPrice]])*Items[[#This Row],[Quantity]]</f>
        <v>-2</v>
      </c>
      <c r="M541" s="6" t="str">
        <f>VLOOKUP(Items[[#This Row],[OrderID]],Orders[],5)</f>
        <v>2015-04-30</v>
      </c>
    </row>
    <row r="542" spans="1:13" x14ac:dyDescent="0.25">
      <c r="A542">
        <v>140257052</v>
      </c>
      <c r="B542">
        <v>197410825</v>
      </c>
      <c r="C542">
        <v>5</v>
      </c>
      <c r="D542" t="b">
        <v>1</v>
      </c>
      <c r="E542" s="6" t="s">
        <v>92</v>
      </c>
      <c r="F542" s="6" t="s">
        <v>35</v>
      </c>
      <c r="G542">
        <v>0</v>
      </c>
      <c r="H542">
        <v>15</v>
      </c>
      <c r="I542">
        <v>1</v>
      </c>
      <c r="J542" s="6">
        <f>(Items[[#This Row],[FinalPrice]]*Items[[#This Row],[Quantity]])</f>
        <v>0</v>
      </c>
      <c r="K542" s="6">
        <f>(Items[[#This Row],[OriginalTagPrice]]*Items[[#This Row],[Quantity]])</f>
        <v>15</v>
      </c>
      <c r="L542" s="6">
        <f>(Items[[#This Row],[FinalPrice]]-Items[[#This Row],[OriginalTagPrice]])*Items[[#This Row],[Quantity]]</f>
        <v>-15</v>
      </c>
      <c r="M542" s="6" t="str">
        <f>VLOOKUP(Items[[#This Row],[OrderID]],Orders[],5)</f>
        <v>2015-04-30</v>
      </c>
    </row>
    <row r="543" spans="1:13" x14ac:dyDescent="0.25">
      <c r="A543">
        <v>140257052</v>
      </c>
      <c r="B543">
        <v>197410842</v>
      </c>
      <c r="C543">
        <v>5</v>
      </c>
      <c r="D543" t="b">
        <v>1</v>
      </c>
      <c r="E543" s="6" t="s">
        <v>92</v>
      </c>
      <c r="F543" s="6" t="s">
        <v>35</v>
      </c>
      <c r="G543">
        <v>0</v>
      </c>
      <c r="H543">
        <v>30</v>
      </c>
      <c r="I543">
        <v>1</v>
      </c>
      <c r="J543" s="6">
        <f>(Items[[#This Row],[FinalPrice]]*Items[[#This Row],[Quantity]])</f>
        <v>0</v>
      </c>
      <c r="K543" s="6">
        <f>(Items[[#This Row],[OriginalTagPrice]]*Items[[#This Row],[Quantity]])</f>
        <v>30</v>
      </c>
      <c r="L543" s="6">
        <f>(Items[[#This Row],[FinalPrice]]-Items[[#This Row],[OriginalTagPrice]])*Items[[#This Row],[Quantity]]</f>
        <v>-30</v>
      </c>
      <c r="M543" s="6" t="str">
        <f>VLOOKUP(Items[[#This Row],[OrderID]],Orders[],5)</f>
        <v>2015-04-30</v>
      </c>
    </row>
    <row r="544" spans="1:13" x14ac:dyDescent="0.25">
      <c r="A544">
        <v>140257052</v>
      </c>
      <c r="B544">
        <v>197410867</v>
      </c>
      <c r="C544">
        <v>5</v>
      </c>
      <c r="D544" t="b">
        <v>1</v>
      </c>
      <c r="E544" s="6" t="s">
        <v>92</v>
      </c>
      <c r="F544" s="6" t="s">
        <v>35</v>
      </c>
      <c r="G544">
        <v>12</v>
      </c>
      <c r="H544">
        <v>40</v>
      </c>
      <c r="I544">
        <v>1</v>
      </c>
      <c r="J544" s="6">
        <f>(Items[[#This Row],[FinalPrice]]*Items[[#This Row],[Quantity]])</f>
        <v>12</v>
      </c>
      <c r="K544" s="6">
        <f>(Items[[#This Row],[OriginalTagPrice]]*Items[[#This Row],[Quantity]])</f>
        <v>40</v>
      </c>
      <c r="L544" s="6">
        <f>(Items[[#This Row],[FinalPrice]]-Items[[#This Row],[OriginalTagPrice]])*Items[[#This Row],[Quantity]]</f>
        <v>-28</v>
      </c>
      <c r="M544" s="6" t="str">
        <f>VLOOKUP(Items[[#This Row],[OrderID]],Orders[],5)</f>
        <v>2015-04-30</v>
      </c>
    </row>
    <row r="545" spans="1:13" x14ac:dyDescent="0.25">
      <c r="A545">
        <v>140257052</v>
      </c>
      <c r="B545">
        <v>197411181</v>
      </c>
      <c r="C545">
        <v>8</v>
      </c>
      <c r="D545" t="b">
        <v>0</v>
      </c>
      <c r="E545" s="6" t="s">
        <v>92</v>
      </c>
      <c r="F545" s="6" t="s">
        <v>35</v>
      </c>
      <c r="G545">
        <v>30</v>
      </c>
      <c r="H545">
        <v>30</v>
      </c>
      <c r="I545">
        <v>1</v>
      </c>
      <c r="J545" s="6">
        <f>(Items[[#This Row],[FinalPrice]]*Items[[#This Row],[Quantity]])</f>
        <v>30</v>
      </c>
      <c r="K545" s="6">
        <f>(Items[[#This Row],[OriginalTagPrice]]*Items[[#This Row],[Quantity]])</f>
        <v>30</v>
      </c>
      <c r="L545" s="6">
        <f>(Items[[#This Row],[FinalPrice]]-Items[[#This Row],[OriginalTagPrice]])*Items[[#This Row],[Quantity]]</f>
        <v>0</v>
      </c>
      <c r="M545" s="6" t="str">
        <f>VLOOKUP(Items[[#This Row],[OrderID]],Orders[],5)</f>
        <v>2015-04-30</v>
      </c>
    </row>
    <row r="546" spans="1:13" x14ac:dyDescent="0.25">
      <c r="A546">
        <v>140259582</v>
      </c>
      <c r="B546">
        <v>197173046</v>
      </c>
      <c r="C546">
        <v>1</v>
      </c>
      <c r="D546" t="b">
        <v>1</v>
      </c>
      <c r="E546" s="6" t="s">
        <v>113</v>
      </c>
      <c r="F546" s="6" t="s">
        <v>35</v>
      </c>
      <c r="G546">
        <v>50</v>
      </c>
      <c r="H546">
        <v>50</v>
      </c>
      <c r="I546">
        <v>1</v>
      </c>
      <c r="J546" s="6">
        <f>(Items[[#This Row],[FinalPrice]]*Items[[#This Row],[Quantity]])</f>
        <v>50</v>
      </c>
      <c r="K546" s="6">
        <f>(Items[[#This Row],[OriginalTagPrice]]*Items[[#This Row],[Quantity]])</f>
        <v>50</v>
      </c>
      <c r="L546" s="6">
        <f>(Items[[#This Row],[FinalPrice]]-Items[[#This Row],[OriginalTagPrice]])*Items[[#This Row],[Quantity]]</f>
        <v>0</v>
      </c>
      <c r="M546" s="6" t="str">
        <f>VLOOKUP(Items[[#This Row],[OrderID]],Orders[],5)</f>
        <v>2015-05-05</v>
      </c>
    </row>
    <row r="547" spans="1:13" x14ac:dyDescent="0.25">
      <c r="A547">
        <v>140259582</v>
      </c>
      <c r="B547">
        <v>197412622</v>
      </c>
      <c r="C547">
        <v>1</v>
      </c>
      <c r="D547" t="b">
        <v>1</v>
      </c>
      <c r="E547" s="6" t="s">
        <v>68</v>
      </c>
      <c r="F547" s="6" t="s">
        <v>35</v>
      </c>
      <c r="G547">
        <v>45</v>
      </c>
      <c r="H547">
        <v>80</v>
      </c>
      <c r="I547">
        <v>1</v>
      </c>
      <c r="J547" s="6">
        <f>(Items[[#This Row],[FinalPrice]]*Items[[#This Row],[Quantity]])</f>
        <v>45</v>
      </c>
      <c r="K547" s="6">
        <f>(Items[[#This Row],[OriginalTagPrice]]*Items[[#This Row],[Quantity]])</f>
        <v>80</v>
      </c>
      <c r="L547" s="6">
        <f>(Items[[#This Row],[FinalPrice]]-Items[[#This Row],[OriginalTagPrice]])*Items[[#This Row],[Quantity]]</f>
        <v>-35</v>
      </c>
      <c r="M547" s="6" t="str">
        <f>VLOOKUP(Items[[#This Row],[OrderID]],Orders[],5)</f>
        <v>2015-05-05</v>
      </c>
    </row>
    <row r="548" spans="1:13" x14ac:dyDescent="0.25">
      <c r="A548">
        <v>140259582</v>
      </c>
      <c r="B548">
        <v>198595862</v>
      </c>
      <c r="C548">
        <v>2</v>
      </c>
      <c r="D548" t="b">
        <v>0</v>
      </c>
      <c r="E548" s="6" t="s">
        <v>104</v>
      </c>
      <c r="F548" s="6" t="s">
        <v>85</v>
      </c>
      <c r="G548">
        <v>3.5</v>
      </c>
      <c r="H548">
        <v>3.5</v>
      </c>
      <c r="I548">
        <v>1</v>
      </c>
      <c r="J548" s="6">
        <f>(Items[[#This Row],[FinalPrice]]*Items[[#This Row],[Quantity]])</f>
        <v>3.5</v>
      </c>
      <c r="K548" s="6">
        <f>(Items[[#This Row],[OriginalTagPrice]]*Items[[#This Row],[Quantity]])</f>
        <v>3.5</v>
      </c>
      <c r="L548" s="6">
        <f>(Items[[#This Row],[FinalPrice]]-Items[[#This Row],[OriginalTagPrice]])*Items[[#This Row],[Quantity]]</f>
        <v>0</v>
      </c>
      <c r="M548" s="6" t="str">
        <f>VLOOKUP(Items[[#This Row],[OrderID]],Orders[],5)</f>
        <v>2015-05-05</v>
      </c>
    </row>
    <row r="549" spans="1:13" x14ac:dyDescent="0.25">
      <c r="A549">
        <v>140259582</v>
      </c>
      <c r="B549">
        <v>198595894</v>
      </c>
      <c r="C549">
        <v>2</v>
      </c>
      <c r="D549" t="b">
        <v>0</v>
      </c>
      <c r="E549" s="6" t="s">
        <v>68</v>
      </c>
      <c r="F549" s="6" t="s">
        <v>69</v>
      </c>
      <c r="G549">
        <v>0</v>
      </c>
      <c r="H549">
        <v>0</v>
      </c>
      <c r="I549">
        <v>2</v>
      </c>
      <c r="J549" s="6">
        <f>(Items[[#This Row],[FinalPrice]]*Items[[#This Row],[Quantity]])</f>
        <v>0</v>
      </c>
      <c r="K549" s="6">
        <f>(Items[[#This Row],[OriginalTagPrice]]*Items[[#This Row],[Quantity]])</f>
        <v>0</v>
      </c>
      <c r="L549" s="6">
        <f>(Items[[#This Row],[FinalPrice]]-Items[[#This Row],[OriginalTagPrice]])*Items[[#This Row],[Quantity]]</f>
        <v>0</v>
      </c>
      <c r="M549" s="6" t="str">
        <f>VLOOKUP(Items[[#This Row],[OrderID]],Orders[],5)</f>
        <v>2015-05-05</v>
      </c>
    </row>
    <row r="550" spans="1:13" x14ac:dyDescent="0.25">
      <c r="A550">
        <v>140259582</v>
      </c>
      <c r="B550">
        <v>198616878</v>
      </c>
      <c r="C550">
        <v>2</v>
      </c>
      <c r="D550" t="b">
        <v>0</v>
      </c>
      <c r="E550" s="6" t="s">
        <v>113</v>
      </c>
      <c r="F550" s="6" t="s">
        <v>69</v>
      </c>
      <c r="G550">
        <v>0</v>
      </c>
      <c r="H550">
        <v>0</v>
      </c>
      <c r="I550">
        <v>1</v>
      </c>
      <c r="J550" s="6">
        <f>(Items[[#This Row],[FinalPrice]]*Items[[#This Row],[Quantity]])</f>
        <v>0</v>
      </c>
      <c r="K550" s="6">
        <f>(Items[[#This Row],[OriginalTagPrice]]*Items[[#This Row],[Quantity]])</f>
        <v>0</v>
      </c>
      <c r="L550" s="6">
        <f>(Items[[#This Row],[FinalPrice]]-Items[[#This Row],[OriginalTagPrice]])*Items[[#This Row],[Quantity]]</f>
        <v>0</v>
      </c>
      <c r="M550" s="6" t="str">
        <f>VLOOKUP(Items[[#This Row],[OrderID]],Orders[],5)</f>
        <v>2015-05-05</v>
      </c>
    </row>
    <row r="551" spans="1:13" x14ac:dyDescent="0.25">
      <c r="A551">
        <v>140339924</v>
      </c>
      <c r="B551">
        <v>197522116</v>
      </c>
      <c r="C551">
        <v>2</v>
      </c>
      <c r="D551" t="b">
        <v>0</v>
      </c>
      <c r="E551" s="6" t="s">
        <v>104</v>
      </c>
      <c r="F551" s="6" t="s">
        <v>146</v>
      </c>
      <c r="G551">
        <v>7</v>
      </c>
      <c r="H551">
        <v>7</v>
      </c>
      <c r="I551">
        <v>1</v>
      </c>
      <c r="J551" s="6">
        <f>(Items[[#This Row],[FinalPrice]]*Items[[#This Row],[Quantity]])</f>
        <v>7</v>
      </c>
      <c r="K551" s="6">
        <f>(Items[[#This Row],[OriginalTagPrice]]*Items[[#This Row],[Quantity]])</f>
        <v>7</v>
      </c>
      <c r="L551" s="6">
        <f>(Items[[#This Row],[FinalPrice]]-Items[[#This Row],[OriginalTagPrice]])*Items[[#This Row],[Quantity]]</f>
        <v>0</v>
      </c>
      <c r="M551" s="6" t="str">
        <f>VLOOKUP(Items[[#This Row],[OrderID]],Orders[],5)</f>
        <v>2015-05-01</v>
      </c>
    </row>
    <row r="552" spans="1:13" x14ac:dyDescent="0.25">
      <c r="A552">
        <v>140339924</v>
      </c>
      <c r="B552">
        <v>197522379</v>
      </c>
      <c r="C552">
        <v>2</v>
      </c>
      <c r="D552" t="b">
        <v>0</v>
      </c>
      <c r="E552" s="6" t="s">
        <v>104</v>
      </c>
      <c r="F552" s="6" t="s">
        <v>147</v>
      </c>
      <c r="G552">
        <v>6</v>
      </c>
      <c r="H552">
        <v>6</v>
      </c>
      <c r="I552">
        <v>1</v>
      </c>
      <c r="J552" s="6">
        <f>(Items[[#This Row],[FinalPrice]]*Items[[#This Row],[Quantity]])</f>
        <v>6</v>
      </c>
      <c r="K552" s="6">
        <f>(Items[[#This Row],[OriginalTagPrice]]*Items[[#This Row],[Quantity]])</f>
        <v>6</v>
      </c>
      <c r="L552" s="6">
        <f>(Items[[#This Row],[FinalPrice]]-Items[[#This Row],[OriginalTagPrice]])*Items[[#This Row],[Quantity]]</f>
        <v>0</v>
      </c>
      <c r="M552" s="6" t="str">
        <f>VLOOKUP(Items[[#This Row],[OrderID]],Orders[],5)</f>
        <v>2015-05-01</v>
      </c>
    </row>
    <row r="553" spans="1:13" x14ac:dyDescent="0.25">
      <c r="A553">
        <v>140339924</v>
      </c>
      <c r="B553">
        <v>197522808</v>
      </c>
      <c r="C553">
        <v>2</v>
      </c>
      <c r="D553" t="b">
        <v>0</v>
      </c>
      <c r="E553" s="6" t="s">
        <v>104</v>
      </c>
      <c r="F553" s="6" t="s">
        <v>135</v>
      </c>
      <c r="G553">
        <v>27.5</v>
      </c>
      <c r="H553">
        <v>27.5</v>
      </c>
      <c r="I553">
        <v>1</v>
      </c>
      <c r="J553" s="6">
        <f>(Items[[#This Row],[FinalPrice]]*Items[[#This Row],[Quantity]])</f>
        <v>27.5</v>
      </c>
      <c r="K553" s="6">
        <f>(Items[[#This Row],[OriginalTagPrice]]*Items[[#This Row],[Quantity]])</f>
        <v>27.5</v>
      </c>
      <c r="L553" s="6">
        <f>(Items[[#This Row],[FinalPrice]]-Items[[#This Row],[OriginalTagPrice]])*Items[[#This Row],[Quantity]]</f>
        <v>0</v>
      </c>
      <c r="M553" s="6" t="str">
        <f>VLOOKUP(Items[[#This Row],[OrderID]],Orders[],5)</f>
        <v>2015-05-01</v>
      </c>
    </row>
    <row r="554" spans="1:13" x14ac:dyDescent="0.25">
      <c r="A554">
        <v>140349840</v>
      </c>
      <c r="B554">
        <v>197536441</v>
      </c>
      <c r="C554">
        <v>1</v>
      </c>
      <c r="D554" t="b">
        <v>1</v>
      </c>
      <c r="E554" s="6" t="s">
        <v>63</v>
      </c>
      <c r="F554" s="6" t="s">
        <v>35</v>
      </c>
      <c r="G554">
        <v>0</v>
      </c>
      <c r="H554">
        <v>65</v>
      </c>
      <c r="I554">
        <v>1</v>
      </c>
      <c r="J554" s="6">
        <f>(Items[[#This Row],[FinalPrice]]*Items[[#This Row],[Quantity]])</f>
        <v>0</v>
      </c>
      <c r="K554" s="6">
        <f>(Items[[#This Row],[OriginalTagPrice]]*Items[[#This Row],[Quantity]])</f>
        <v>65</v>
      </c>
      <c r="L554" s="6">
        <f>(Items[[#This Row],[FinalPrice]]-Items[[#This Row],[OriginalTagPrice]])*Items[[#This Row],[Quantity]]</f>
        <v>-65</v>
      </c>
      <c r="M554" s="6" t="str">
        <f>VLOOKUP(Items[[#This Row],[OrderID]],Orders[],5)</f>
        <v>2015-05-02</v>
      </c>
    </row>
    <row r="555" spans="1:13" x14ac:dyDescent="0.25">
      <c r="A555">
        <v>140349840</v>
      </c>
      <c r="B555">
        <v>197994623</v>
      </c>
      <c r="C555">
        <v>8</v>
      </c>
      <c r="D555" t="b">
        <v>0</v>
      </c>
      <c r="E555" s="6" t="s">
        <v>63</v>
      </c>
      <c r="F555" s="6" t="s">
        <v>35</v>
      </c>
      <c r="G555">
        <v>12</v>
      </c>
      <c r="H555">
        <v>12</v>
      </c>
      <c r="I555">
        <v>1</v>
      </c>
      <c r="J555" s="6">
        <f>(Items[[#This Row],[FinalPrice]]*Items[[#This Row],[Quantity]])</f>
        <v>12</v>
      </c>
      <c r="K555" s="6">
        <f>(Items[[#This Row],[OriginalTagPrice]]*Items[[#This Row],[Quantity]])</f>
        <v>12</v>
      </c>
      <c r="L555" s="6">
        <f>(Items[[#This Row],[FinalPrice]]-Items[[#This Row],[OriginalTagPrice]])*Items[[#This Row],[Quantity]]</f>
        <v>0</v>
      </c>
      <c r="M555" s="6" t="str">
        <f>VLOOKUP(Items[[#This Row],[OrderID]],Orders[],5)</f>
        <v>2015-05-02</v>
      </c>
    </row>
    <row r="556" spans="1:13" x14ac:dyDescent="0.25">
      <c r="A556" s="11">
        <v>140358215</v>
      </c>
      <c r="B556" s="11">
        <v>197548551</v>
      </c>
      <c r="C556" s="11">
        <v>1</v>
      </c>
      <c r="D556" s="11" t="b">
        <v>1</v>
      </c>
      <c r="E556" s="12" t="s">
        <v>63</v>
      </c>
      <c r="F556" s="12" t="s">
        <v>35</v>
      </c>
      <c r="G556" s="11">
        <v>0</v>
      </c>
      <c r="H556" s="11">
        <v>45</v>
      </c>
      <c r="I556" s="11">
        <v>1</v>
      </c>
      <c r="J556" s="12">
        <f>(Items[[#This Row],[FinalPrice]]*Items[[#This Row],[Quantity]])</f>
        <v>0</v>
      </c>
      <c r="K556" s="12">
        <f>(Items[[#This Row],[OriginalTagPrice]]*Items[[#This Row],[Quantity]])</f>
        <v>45</v>
      </c>
      <c r="L556" s="12">
        <f>(Items[[#This Row],[FinalPrice]]-Items[[#This Row],[OriginalTagPrice]])*Items[[#This Row],[Quantity]]</f>
        <v>-45</v>
      </c>
      <c r="M556" s="12" t="str">
        <f>VLOOKUP(Items[[#This Row],[OrderID]],Orders[],5)</f>
        <v>2015-05-06</v>
      </c>
    </row>
    <row r="557" spans="1:13" x14ac:dyDescent="0.25">
      <c r="A557" s="11">
        <v>140358215</v>
      </c>
      <c r="B557" s="11">
        <v>197549496</v>
      </c>
      <c r="C557" s="11">
        <v>1</v>
      </c>
      <c r="D557" s="11" t="b">
        <v>1</v>
      </c>
      <c r="E557" s="12" t="s">
        <v>58</v>
      </c>
      <c r="F557" s="12" t="s">
        <v>35</v>
      </c>
      <c r="G557" s="11">
        <v>0</v>
      </c>
      <c r="H557" s="11">
        <v>45</v>
      </c>
      <c r="I557" s="11">
        <v>1</v>
      </c>
      <c r="J557" s="12">
        <f>(Items[[#This Row],[FinalPrice]]*Items[[#This Row],[Quantity]])</f>
        <v>0</v>
      </c>
      <c r="K557" s="12">
        <f>(Items[[#This Row],[OriginalTagPrice]]*Items[[#This Row],[Quantity]])</f>
        <v>45</v>
      </c>
      <c r="L557" s="12">
        <f>(Items[[#This Row],[FinalPrice]]-Items[[#This Row],[OriginalTagPrice]])*Items[[#This Row],[Quantity]]</f>
        <v>-45</v>
      </c>
      <c r="M557" s="12" t="str">
        <f>VLOOKUP(Items[[#This Row],[OrderID]],Orders[],5)</f>
        <v>2015-05-06</v>
      </c>
    </row>
    <row r="558" spans="1:13" x14ac:dyDescent="0.25">
      <c r="A558" s="11">
        <v>140358215</v>
      </c>
      <c r="B558" s="11">
        <v>198939747</v>
      </c>
      <c r="C558" s="11">
        <v>13</v>
      </c>
      <c r="D558" s="11" t="b">
        <v>1</v>
      </c>
      <c r="E558" s="12" t="s">
        <v>35</v>
      </c>
      <c r="F558" s="12" t="s">
        <v>35</v>
      </c>
      <c r="G558" s="11">
        <v>299</v>
      </c>
      <c r="H558" s="11">
        <v>299</v>
      </c>
      <c r="I558" s="11">
        <v>1</v>
      </c>
      <c r="J558" s="12">
        <f>(Items[[#This Row],[FinalPrice]]*Items[[#This Row],[Quantity]])</f>
        <v>299</v>
      </c>
      <c r="K558" s="12">
        <f>(Items[[#This Row],[OriginalTagPrice]]*Items[[#This Row],[Quantity]])</f>
        <v>299</v>
      </c>
      <c r="L558" s="12">
        <f>(Items[[#This Row],[FinalPrice]]-Items[[#This Row],[OriginalTagPrice]])*Items[[#This Row],[Quantity]]</f>
        <v>0</v>
      </c>
      <c r="M558" s="12" t="str">
        <f>VLOOKUP(Items[[#This Row],[OrderID]],Orders[],5)</f>
        <v>2015-05-06</v>
      </c>
    </row>
    <row r="559" spans="1:13" x14ac:dyDescent="0.25">
      <c r="A559" s="11">
        <v>140358215</v>
      </c>
      <c r="B559" s="11">
        <v>198940368</v>
      </c>
      <c r="C559" s="11">
        <v>2</v>
      </c>
      <c r="D559" s="11" t="b">
        <v>0</v>
      </c>
      <c r="E559" s="12" t="s">
        <v>35</v>
      </c>
      <c r="F559" s="12" t="s">
        <v>62</v>
      </c>
      <c r="G559" s="11">
        <v>6</v>
      </c>
      <c r="H559" s="11">
        <v>8</v>
      </c>
      <c r="I559" s="11">
        <v>2</v>
      </c>
      <c r="J559" s="12">
        <f>(Items[[#This Row],[FinalPrice]]*Items[[#This Row],[Quantity]])</f>
        <v>12</v>
      </c>
      <c r="K559" s="12">
        <f>(Items[[#This Row],[OriginalTagPrice]]*Items[[#This Row],[Quantity]])</f>
        <v>16</v>
      </c>
      <c r="L559" s="12">
        <f>(Items[[#This Row],[FinalPrice]]-Items[[#This Row],[OriginalTagPrice]])*Items[[#This Row],[Quantity]]</f>
        <v>-4</v>
      </c>
      <c r="M559" s="12" t="str">
        <f>VLOOKUP(Items[[#This Row],[OrderID]],Orders[],5)</f>
        <v>2015-05-06</v>
      </c>
    </row>
    <row r="560" spans="1:13" x14ac:dyDescent="0.25">
      <c r="A560" s="11">
        <v>140358215</v>
      </c>
      <c r="B560" s="11">
        <v>198949546</v>
      </c>
      <c r="C560" s="11">
        <v>8</v>
      </c>
      <c r="D560" s="11" t="b">
        <v>0</v>
      </c>
      <c r="E560" s="12" t="s">
        <v>63</v>
      </c>
      <c r="F560" s="12" t="s">
        <v>35</v>
      </c>
      <c r="G560" s="11">
        <v>20</v>
      </c>
      <c r="H560" s="11">
        <v>20</v>
      </c>
      <c r="I560" s="11">
        <v>1</v>
      </c>
      <c r="J560" s="12">
        <f>(Items[[#This Row],[FinalPrice]]*Items[[#This Row],[Quantity]])</f>
        <v>20</v>
      </c>
      <c r="K560" s="12">
        <f>(Items[[#This Row],[OriginalTagPrice]]*Items[[#This Row],[Quantity]])</f>
        <v>20</v>
      </c>
      <c r="L560" s="12">
        <f>(Items[[#This Row],[FinalPrice]]-Items[[#This Row],[OriginalTagPrice]])*Items[[#This Row],[Quantity]]</f>
        <v>0</v>
      </c>
      <c r="M560" s="12" t="str">
        <f>VLOOKUP(Items[[#This Row],[OrderID]],Orders[],5)</f>
        <v>2015-05-06</v>
      </c>
    </row>
    <row r="561" spans="1:13" x14ac:dyDescent="0.25">
      <c r="A561" s="11">
        <v>140358215</v>
      </c>
      <c r="B561" s="11">
        <v>198949630</v>
      </c>
      <c r="C561" s="11">
        <v>8</v>
      </c>
      <c r="D561" s="11" t="b">
        <v>0</v>
      </c>
      <c r="E561" s="12" t="s">
        <v>58</v>
      </c>
      <c r="F561" s="12" t="s">
        <v>35</v>
      </c>
      <c r="G561" s="11">
        <v>20</v>
      </c>
      <c r="H561" s="11">
        <v>20</v>
      </c>
      <c r="I561" s="11">
        <v>1</v>
      </c>
      <c r="J561" s="12">
        <f>(Items[[#This Row],[FinalPrice]]*Items[[#This Row],[Quantity]])</f>
        <v>20</v>
      </c>
      <c r="K561" s="12">
        <f>(Items[[#This Row],[OriginalTagPrice]]*Items[[#This Row],[Quantity]])</f>
        <v>20</v>
      </c>
      <c r="L561" s="12">
        <f>(Items[[#This Row],[FinalPrice]]-Items[[#This Row],[OriginalTagPrice]])*Items[[#This Row],[Quantity]]</f>
        <v>0</v>
      </c>
      <c r="M561" s="12" t="str">
        <f>VLOOKUP(Items[[#This Row],[OrderID]],Orders[],5)</f>
        <v>2015-05-06</v>
      </c>
    </row>
    <row r="562" spans="1:13" x14ac:dyDescent="0.25">
      <c r="A562">
        <v>140360988</v>
      </c>
      <c r="B562">
        <v>197552411</v>
      </c>
      <c r="C562">
        <v>1</v>
      </c>
      <c r="D562" t="b">
        <v>1</v>
      </c>
      <c r="E562" s="6" t="s">
        <v>70</v>
      </c>
      <c r="F562" s="6" t="s">
        <v>35</v>
      </c>
      <c r="G562">
        <v>35</v>
      </c>
      <c r="H562">
        <v>70</v>
      </c>
      <c r="I562">
        <v>1</v>
      </c>
      <c r="J562" s="6">
        <f>(Items[[#This Row],[FinalPrice]]*Items[[#This Row],[Quantity]])</f>
        <v>35</v>
      </c>
      <c r="K562" s="6">
        <f>(Items[[#This Row],[OriginalTagPrice]]*Items[[#This Row],[Quantity]])</f>
        <v>70</v>
      </c>
      <c r="L562" s="6">
        <f>(Items[[#This Row],[FinalPrice]]-Items[[#This Row],[OriginalTagPrice]])*Items[[#This Row],[Quantity]]</f>
        <v>-35</v>
      </c>
      <c r="M562" s="6" t="str">
        <f>VLOOKUP(Items[[#This Row],[OrderID]],Orders[],5)</f>
        <v>2015-05-10</v>
      </c>
    </row>
    <row r="563" spans="1:13" x14ac:dyDescent="0.25">
      <c r="A563">
        <v>140360988</v>
      </c>
      <c r="B563">
        <v>197552635</v>
      </c>
      <c r="C563">
        <v>1</v>
      </c>
      <c r="D563" t="b">
        <v>1</v>
      </c>
      <c r="E563" s="6" t="s">
        <v>70</v>
      </c>
      <c r="F563" s="6" t="s">
        <v>35</v>
      </c>
      <c r="G563">
        <v>20</v>
      </c>
      <c r="H563">
        <v>20</v>
      </c>
      <c r="I563">
        <v>1</v>
      </c>
      <c r="J563" s="6">
        <f>(Items[[#This Row],[FinalPrice]]*Items[[#This Row],[Quantity]])</f>
        <v>20</v>
      </c>
      <c r="K563" s="6">
        <f>(Items[[#This Row],[OriginalTagPrice]]*Items[[#This Row],[Quantity]])</f>
        <v>20</v>
      </c>
      <c r="L563" s="6">
        <f>(Items[[#This Row],[FinalPrice]]-Items[[#This Row],[OriginalTagPrice]])*Items[[#This Row],[Quantity]]</f>
        <v>0</v>
      </c>
      <c r="M563" s="6" t="str">
        <f>VLOOKUP(Items[[#This Row],[OrderID]],Orders[],5)</f>
        <v>2015-05-10</v>
      </c>
    </row>
    <row r="564" spans="1:13" x14ac:dyDescent="0.25">
      <c r="A564">
        <v>140360988</v>
      </c>
      <c r="B564">
        <v>200041090</v>
      </c>
      <c r="C564">
        <v>8</v>
      </c>
      <c r="D564" t="b">
        <v>0</v>
      </c>
      <c r="E564" s="6" t="s">
        <v>70</v>
      </c>
      <c r="F564" s="6" t="s">
        <v>35</v>
      </c>
      <c r="G564">
        <v>11</v>
      </c>
      <c r="H564">
        <v>11</v>
      </c>
      <c r="I564">
        <v>1</v>
      </c>
      <c r="J564" s="6">
        <f>(Items[[#This Row],[FinalPrice]]*Items[[#This Row],[Quantity]])</f>
        <v>11</v>
      </c>
      <c r="K564" s="6">
        <f>(Items[[#This Row],[OriginalTagPrice]]*Items[[#This Row],[Quantity]])</f>
        <v>11</v>
      </c>
      <c r="L564" s="6">
        <f>(Items[[#This Row],[FinalPrice]]-Items[[#This Row],[OriginalTagPrice]])*Items[[#This Row],[Quantity]]</f>
        <v>0</v>
      </c>
      <c r="M564" s="6" t="str">
        <f>VLOOKUP(Items[[#This Row],[OrderID]],Orders[],5)</f>
        <v>2015-05-10</v>
      </c>
    </row>
    <row r="565" spans="1:13" x14ac:dyDescent="0.25">
      <c r="A565">
        <v>140361337</v>
      </c>
      <c r="B565">
        <v>197547749</v>
      </c>
      <c r="C565">
        <v>1</v>
      </c>
      <c r="D565" t="b">
        <v>1</v>
      </c>
      <c r="E565" s="6" t="s">
        <v>58</v>
      </c>
      <c r="F565" s="6" t="s">
        <v>35</v>
      </c>
      <c r="G565">
        <v>0</v>
      </c>
      <c r="H565">
        <v>85</v>
      </c>
      <c r="I565">
        <v>1</v>
      </c>
      <c r="J565" s="6">
        <f>(Items[[#This Row],[FinalPrice]]*Items[[#This Row],[Quantity]])</f>
        <v>0</v>
      </c>
      <c r="K565" s="6">
        <f>(Items[[#This Row],[OriginalTagPrice]]*Items[[#This Row],[Quantity]])</f>
        <v>85</v>
      </c>
      <c r="L565" s="6">
        <f>(Items[[#This Row],[FinalPrice]]-Items[[#This Row],[OriginalTagPrice]])*Items[[#This Row],[Quantity]]</f>
        <v>-85</v>
      </c>
      <c r="M565" s="6" t="str">
        <f>VLOOKUP(Items[[#This Row],[OrderID]],Orders[],5)</f>
        <v>2015-05-30</v>
      </c>
    </row>
    <row r="566" spans="1:13" x14ac:dyDescent="0.25">
      <c r="A566">
        <v>140361337</v>
      </c>
      <c r="B566">
        <v>197552939</v>
      </c>
      <c r="C566">
        <v>1</v>
      </c>
      <c r="D566" t="b">
        <v>1</v>
      </c>
      <c r="E566" s="6" t="s">
        <v>63</v>
      </c>
      <c r="F566" s="6" t="s">
        <v>35</v>
      </c>
      <c r="G566">
        <v>0</v>
      </c>
      <c r="H566">
        <v>100</v>
      </c>
      <c r="I566">
        <v>1</v>
      </c>
      <c r="J566" s="6">
        <f>(Items[[#This Row],[FinalPrice]]*Items[[#This Row],[Quantity]])</f>
        <v>0</v>
      </c>
      <c r="K566" s="6">
        <f>(Items[[#This Row],[OriginalTagPrice]]*Items[[#This Row],[Quantity]])</f>
        <v>100</v>
      </c>
      <c r="L566" s="6">
        <f>(Items[[#This Row],[FinalPrice]]-Items[[#This Row],[OriginalTagPrice]])*Items[[#This Row],[Quantity]]</f>
        <v>-100</v>
      </c>
      <c r="M566" s="6" t="str">
        <f>VLOOKUP(Items[[#This Row],[OrderID]],Orders[],5)</f>
        <v>2015-05-30</v>
      </c>
    </row>
    <row r="567" spans="1:13" x14ac:dyDescent="0.25">
      <c r="A567">
        <v>140389466</v>
      </c>
      <c r="B567">
        <v>197594269</v>
      </c>
      <c r="C567">
        <v>1</v>
      </c>
      <c r="D567" t="b">
        <v>1</v>
      </c>
      <c r="E567" s="6" t="s">
        <v>58</v>
      </c>
      <c r="F567" s="6" t="s">
        <v>35</v>
      </c>
      <c r="G567">
        <v>0</v>
      </c>
      <c r="H567">
        <v>70</v>
      </c>
      <c r="I567">
        <v>1</v>
      </c>
      <c r="J567" s="6">
        <f>(Items[[#This Row],[FinalPrice]]*Items[[#This Row],[Quantity]])</f>
        <v>0</v>
      </c>
      <c r="K567" s="6">
        <f>(Items[[#This Row],[OriginalTagPrice]]*Items[[#This Row],[Quantity]])</f>
        <v>70</v>
      </c>
      <c r="L567" s="6">
        <f>(Items[[#This Row],[FinalPrice]]-Items[[#This Row],[OriginalTagPrice]])*Items[[#This Row],[Quantity]]</f>
        <v>-70</v>
      </c>
      <c r="M567" s="6" t="str">
        <f>VLOOKUP(Items[[#This Row],[OrderID]],Orders[],5)</f>
        <v>2015-05-03</v>
      </c>
    </row>
    <row r="568" spans="1:13" x14ac:dyDescent="0.25">
      <c r="A568">
        <v>140389466</v>
      </c>
      <c r="B568">
        <v>197594684</v>
      </c>
      <c r="C568">
        <v>1</v>
      </c>
      <c r="D568" t="b">
        <v>1</v>
      </c>
      <c r="E568" s="6" t="s">
        <v>89</v>
      </c>
      <c r="F568" s="6" t="s">
        <v>35</v>
      </c>
      <c r="G568">
        <v>35</v>
      </c>
      <c r="H568">
        <v>70</v>
      </c>
      <c r="I568">
        <v>1</v>
      </c>
      <c r="J568" s="6">
        <f>(Items[[#This Row],[FinalPrice]]*Items[[#This Row],[Quantity]])</f>
        <v>35</v>
      </c>
      <c r="K568" s="6">
        <f>(Items[[#This Row],[OriginalTagPrice]]*Items[[#This Row],[Quantity]])</f>
        <v>70</v>
      </c>
      <c r="L568" s="6">
        <f>(Items[[#This Row],[FinalPrice]]-Items[[#This Row],[OriginalTagPrice]])*Items[[#This Row],[Quantity]]</f>
        <v>-35</v>
      </c>
      <c r="M568" s="6" t="str">
        <f>VLOOKUP(Items[[#This Row],[OrderID]],Orders[],5)</f>
        <v>2015-05-03</v>
      </c>
    </row>
    <row r="569" spans="1:13" x14ac:dyDescent="0.25">
      <c r="A569">
        <v>140389466</v>
      </c>
      <c r="B569">
        <v>197595524</v>
      </c>
      <c r="C569">
        <v>1</v>
      </c>
      <c r="D569" t="b">
        <v>1</v>
      </c>
      <c r="E569" s="6" t="s">
        <v>113</v>
      </c>
      <c r="F569" s="6" t="s">
        <v>35</v>
      </c>
      <c r="G569">
        <v>35</v>
      </c>
      <c r="H569">
        <v>70</v>
      </c>
      <c r="I569">
        <v>1</v>
      </c>
      <c r="J569" s="6">
        <f>(Items[[#This Row],[FinalPrice]]*Items[[#This Row],[Quantity]])</f>
        <v>35</v>
      </c>
      <c r="K569" s="6">
        <f>(Items[[#This Row],[OriginalTagPrice]]*Items[[#This Row],[Quantity]])</f>
        <v>70</v>
      </c>
      <c r="L569" s="6">
        <f>(Items[[#This Row],[FinalPrice]]-Items[[#This Row],[OriginalTagPrice]])*Items[[#This Row],[Quantity]]</f>
        <v>-35</v>
      </c>
      <c r="M569" s="6" t="str">
        <f>VLOOKUP(Items[[#This Row],[OrderID]],Orders[],5)</f>
        <v>2015-05-03</v>
      </c>
    </row>
    <row r="570" spans="1:13" x14ac:dyDescent="0.25">
      <c r="A570">
        <v>140389466</v>
      </c>
      <c r="B570">
        <v>197596098</v>
      </c>
      <c r="C570">
        <v>1</v>
      </c>
      <c r="D570" t="b">
        <v>1</v>
      </c>
      <c r="E570" s="6" t="s">
        <v>58</v>
      </c>
      <c r="F570" s="6" t="s">
        <v>35</v>
      </c>
      <c r="G570">
        <v>35</v>
      </c>
      <c r="H570">
        <v>70</v>
      </c>
      <c r="I570">
        <v>1</v>
      </c>
      <c r="J570" s="6">
        <f>(Items[[#This Row],[FinalPrice]]*Items[[#This Row],[Quantity]])</f>
        <v>35</v>
      </c>
      <c r="K570" s="6">
        <f>(Items[[#This Row],[OriginalTagPrice]]*Items[[#This Row],[Quantity]])</f>
        <v>70</v>
      </c>
      <c r="L570" s="6">
        <f>(Items[[#This Row],[FinalPrice]]-Items[[#This Row],[OriginalTagPrice]])*Items[[#This Row],[Quantity]]</f>
        <v>-35</v>
      </c>
      <c r="M570" s="6" t="str">
        <f>VLOOKUP(Items[[#This Row],[OrderID]],Orders[],5)</f>
        <v>2015-05-03</v>
      </c>
    </row>
    <row r="571" spans="1:13" x14ac:dyDescent="0.25">
      <c r="A571">
        <v>140389466</v>
      </c>
      <c r="B571">
        <v>198056257</v>
      </c>
      <c r="C571">
        <v>2</v>
      </c>
      <c r="D571" t="b">
        <v>0</v>
      </c>
      <c r="E571" s="6" t="s">
        <v>75</v>
      </c>
      <c r="F571" s="6" t="s">
        <v>148</v>
      </c>
      <c r="G571">
        <v>2</v>
      </c>
      <c r="H571">
        <v>2</v>
      </c>
      <c r="I571">
        <v>1</v>
      </c>
      <c r="J571" s="6">
        <f>(Items[[#This Row],[FinalPrice]]*Items[[#This Row],[Quantity]])</f>
        <v>2</v>
      </c>
      <c r="K571" s="6">
        <f>(Items[[#This Row],[OriginalTagPrice]]*Items[[#This Row],[Quantity]])</f>
        <v>2</v>
      </c>
      <c r="L571" s="6">
        <f>(Items[[#This Row],[FinalPrice]]-Items[[#This Row],[OriginalTagPrice]])*Items[[#This Row],[Quantity]]</f>
        <v>0</v>
      </c>
      <c r="M571" s="6" t="str">
        <f>VLOOKUP(Items[[#This Row],[OrderID]],Orders[],5)</f>
        <v>2015-05-03</v>
      </c>
    </row>
    <row r="572" spans="1:13" x14ac:dyDescent="0.25">
      <c r="A572">
        <v>140396065</v>
      </c>
      <c r="B572">
        <v>197604188</v>
      </c>
      <c r="C572">
        <v>3</v>
      </c>
      <c r="D572" t="b">
        <v>0</v>
      </c>
      <c r="E572" s="6" t="s">
        <v>35</v>
      </c>
      <c r="F572" s="6" t="s">
        <v>35</v>
      </c>
      <c r="G572">
        <v>150</v>
      </c>
      <c r="H572">
        <v>200</v>
      </c>
      <c r="I572">
        <v>1</v>
      </c>
      <c r="J572" s="6">
        <f>(Items[[#This Row],[FinalPrice]]*Items[[#This Row],[Quantity]])</f>
        <v>150</v>
      </c>
      <c r="K572" s="6">
        <f>(Items[[#This Row],[OriginalTagPrice]]*Items[[#This Row],[Quantity]])</f>
        <v>200</v>
      </c>
      <c r="L572" s="6">
        <f>(Items[[#This Row],[FinalPrice]]-Items[[#This Row],[OriginalTagPrice]])*Items[[#This Row],[Quantity]]</f>
        <v>-50</v>
      </c>
      <c r="M572" s="6" t="str">
        <f>VLOOKUP(Items[[#This Row],[OrderID]],Orders[],5)</f>
        <v>2015-05-01</v>
      </c>
    </row>
    <row r="573" spans="1:13" x14ac:dyDescent="0.25">
      <c r="A573">
        <v>140396065</v>
      </c>
      <c r="B573">
        <v>197604307</v>
      </c>
      <c r="C573">
        <v>3</v>
      </c>
      <c r="D573" t="b">
        <v>0</v>
      </c>
      <c r="E573" s="6" t="s">
        <v>35</v>
      </c>
      <c r="F573" s="6" t="s">
        <v>35</v>
      </c>
      <c r="G573">
        <v>0</v>
      </c>
      <c r="H573">
        <v>50</v>
      </c>
      <c r="I573">
        <v>1</v>
      </c>
      <c r="J573" s="6">
        <f>(Items[[#This Row],[FinalPrice]]*Items[[#This Row],[Quantity]])</f>
        <v>0</v>
      </c>
      <c r="K573" s="6">
        <f>(Items[[#This Row],[OriginalTagPrice]]*Items[[#This Row],[Quantity]])</f>
        <v>50</v>
      </c>
      <c r="L573" s="6">
        <f>(Items[[#This Row],[FinalPrice]]-Items[[#This Row],[OriginalTagPrice]])*Items[[#This Row],[Quantity]]</f>
        <v>-50</v>
      </c>
      <c r="M573" s="6" t="str">
        <f>VLOOKUP(Items[[#This Row],[OrderID]],Orders[],5)</f>
        <v>2015-05-01</v>
      </c>
    </row>
    <row r="574" spans="1:13" x14ac:dyDescent="0.25">
      <c r="A574">
        <v>140396065</v>
      </c>
      <c r="B574">
        <v>197604386</v>
      </c>
      <c r="C574">
        <v>3</v>
      </c>
      <c r="D574" t="b">
        <v>0</v>
      </c>
      <c r="E574" s="6" t="s">
        <v>35</v>
      </c>
      <c r="F574" s="6" t="s">
        <v>35</v>
      </c>
      <c r="G574">
        <v>0</v>
      </c>
      <c r="H574">
        <v>50</v>
      </c>
      <c r="I574">
        <v>1</v>
      </c>
      <c r="J574" s="6">
        <f>(Items[[#This Row],[FinalPrice]]*Items[[#This Row],[Quantity]])</f>
        <v>0</v>
      </c>
      <c r="K574" s="6">
        <f>(Items[[#This Row],[OriginalTagPrice]]*Items[[#This Row],[Quantity]])</f>
        <v>50</v>
      </c>
      <c r="L574" s="6">
        <f>(Items[[#This Row],[FinalPrice]]-Items[[#This Row],[OriginalTagPrice]])*Items[[#This Row],[Quantity]]</f>
        <v>-50</v>
      </c>
      <c r="M574" s="6" t="str">
        <f>VLOOKUP(Items[[#This Row],[OrderID]],Orders[],5)</f>
        <v>2015-05-01</v>
      </c>
    </row>
    <row r="575" spans="1:13" x14ac:dyDescent="0.25">
      <c r="A575">
        <v>140397441</v>
      </c>
      <c r="B575">
        <v>197606147</v>
      </c>
      <c r="C575">
        <v>2</v>
      </c>
      <c r="D575" t="b">
        <v>0</v>
      </c>
      <c r="E575" s="6" t="s">
        <v>35</v>
      </c>
      <c r="F575" s="6" t="s">
        <v>149</v>
      </c>
      <c r="G575">
        <v>23.4</v>
      </c>
      <c r="H575">
        <v>26</v>
      </c>
      <c r="I575">
        <v>1</v>
      </c>
      <c r="J575" s="6">
        <f>(Items[[#This Row],[FinalPrice]]*Items[[#This Row],[Quantity]])</f>
        <v>23.4</v>
      </c>
      <c r="K575" s="6">
        <f>(Items[[#This Row],[OriginalTagPrice]]*Items[[#This Row],[Quantity]])</f>
        <v>26</v>
      </c>
      <c r="L575" s="6">
        <f>(Items[[#This Row],[FinalPrice]]-Items[[#This Row],[OriginalTagPrice]])*Items[[#This Row],[Quantity]]</f>
        <v>-2.6000000000000014</v>
      </c>
      <c r="M575" s="6" t="str">
        <f>VLOOKUP(Items[[#This Row],[OrderID]],Orders[],5)</f>
        <v>2015-05-01</v>
      </c>
    </row>
    <row r="576" spans="1:13" x14ac:dyDescent="0.25">
      <c r="A576">
        <v>140403449</v>
      </c>
      <c r="B576">
        <v>197614272</v>
      </c>
      <c r="C576">
        <v>1</v>
      </c>
      <c r="D576" t="b">
        <v>1</v>
      </c>
      <c r="E576" s="6" t="s">
        <v>63</v>
      </c>
      <c r="F576" s="6" t="s">
        <v>35</v>
      </c>
      <c r="G576">
        <v>65</v>
      </c>
      <c r="H576">
        <v>65</v>
      </c>
      <c r="I576">
        <v>1</v>
      </c>
      <c r="J576" s="6">
        <f>(Items[[#This Row],[FinalPrice]]*Items[[#This Row],[Quantity]])</f>
        <v>65</v>
      </c>
      <c r="K576" s="6">
        <f>(Items[[#This Row],[OriginalTagPrice]]*Items[[#This Row],[Quantity]])</f>
        <v>65</v>
      </c>
      <c r="L576" s="6">
        <f>(Items[[#This Row],[FinalPrice]]-Items[[#This Row],[OriginalTagPrice]])*Items[[#This Row],[Quantity]]</f>
        <v>0</v>
      </c>
      <c r="M576" s="6" t="str">
        <f>VLOOKUP(Items[[#This Row],[OrderID]],Orders[],5)</f>
        <v>2015-05-16</v>
      </c>
    </row>
    <row r="577" spans="1:13" x14ac:dyDescent="0.25">
      <c r="A577">
        <v>140403449</v>
      </c>
      <c r="B577">
        <v>201753463</v>
      </c>
      <c r="C577">
        <v>8</v>
      </c>
      <c r="D577" t="b">
        <v>0</v>
      </c>
      <c r="E577" s="6" t="s">
        <v>63</v>
      </c>
      <c r="F577" s="6" t="s">
        <v>35</v>
      </c>
      <c r="G577">
        <v>11.7</v>
      </c>
      <c r="H577">
        <v>11.7</v>
      </c>
      <c r="I577">
        <v>1</v>
      </c>
      <c r="J577" s="6">
        <f>(Items[[#This Row],[FinalPrice]]*Items[[#This Row],[Quantity]])</f>
        <v>11.7</v>
      </c>
      <c r="K577" s="6">
        <f>(Items[[#This Row],[OriginalTagPrice]]*Items[[#This Row],[Quantity]])</f>
        <v>11.7</v>
      </c>
      <c r="L577" s="6">
        <f>(Items[[#This Row],[FinalPrice]]-Items[[#This Row],[OriginalTagPrice]])*Items[[#This Row],[Quantity]]</f>
        <v>0</v>
      </c>
      <c r="M577" s="6" t="str">
        <f>VLOOKUP(Items[[#This Row],[OrderID]],Orders[],5)</f>
        <v>2015-05-16</v>
      </c>
    </row>
    <row r="578" spans="1:13" x14ac:dyDescent="0.25">
      <c r="A578">
        <v>140406165</v>
      </c>
      <c r="B578">
        <v>197618229</v>
      </c>
      <c r="C578">
        <v>1</v>
      </c>
      <c r="D578" t="b">
        <v>1</v>
      </c>
      <c r="E578" s="6" t="s">
        <v>92</v>
      </c>
      <c r="F578" s="6" t="s">
        <v>35</v>
      </c>
      <c r="G578">
        <v>35</v>
      </c>
      <c r="H578">
        <v>70</v>
      </c>
      <c r="I578">
        <v>1</v>
      </c>
      <c r="J578" s="6">
        <f>(Items[[#This Row],[FinalPrice]]*Items[[#This Row],[Quantity]])</f>
        <v>35</v>
      </c>
      <c r="K578" s="6">
        <f>(Items[[#This Row],[OriginalTagPrice]]*Items[[#This Row],[Quantity]])</f>
        <v>70</v>
      </c>
      <c r="L578" s="6">
        <f>(Items[[#This Row],[FinalPrice]]-Items[[#This Row],[OriginalTagPrice]])*Items[[#This Row],[Quantity]]</f>
        <v>-35</v>
      </c>
      <c r="M578" s="6" t="str">
        <f>VLOOKUP(Items[[#This Row],[OrderID]],Orders[],5)</f>
        <v>2015-05-05</v>
      </c>
    </row>
    <row r="579" spans="1:13" x14ac:dyDescent="0.25">
      <c r="A579">
        <v>140406165</v>
      </c>
      <c r="B579">
        <v>198564424</v>
      </c>
      <c r="C579">
        <v>10</v>
      </c>
      <c r="D579" t="b">
        <v>0</v>
      </c>
      <c r="E579" s="6" t="s">
        <v>96</v>
      </c>
      <c r="F579" s="6" t="s">
        <v>35</v>
      </c>
      <c r="G579">
        <v>0</v>
      </c>
      <c r="H579">
        <v>0</v>
      </c>
      <c r="I579">
        <v>1</v>
      </c>
      <c r="J579" s="6">
        <f>(Items[[#This Row],[FinalPrice]]*Items[[#This Row],[Quantity]])</f>
        <v>0</v>
      </c>
      <c r="K579" s="6">
        <f>(Items[[#This Row],[OriginalTagPrice]]*Items[[#This Row],[Quantity]])</f>
        <v>0</v>
      </c>
      <c r="L579" s="6">
        <f>(Items[[#This Row],[FinalPrice]]-Items[[#This Row],[OriginalTagPrice]])*Items[[#This Row],[Quantity]]</f>
        <v>0</v>
      </c>
      <c r="M579" s="6" t="str">
        <f>VLOOKUP(Items[[#This Row],[OrderID]],Orders[],5)</f>
        <v>2015-05-05</v>
      </c>
    </row>
    <row r="580" spans="1:13" x14ac:dyDescent="0.25">
      <c r="A580">
        <v>140406165</v>
      </c>
      <c r="B580">
        <v>198564426</v>
      </c>
      <c r="C580">
        <v>11</v>
      </c>
      <c r="D580" t="b">
        <v>0</v>
      </c>
      <c r="E580" s="6" t="s">
        <v>35</v>
      </c>
      <c r="F580" s="6" t="s">
        <v>35</v>
      </c>
      <c r="G580">
        <v>50</v>
      </c>
      <c r="H580">
        <v>50</v>
      </c>
      <c r="I580">
        <v>1</v>
      </c>
      <c r="J580" s="6">
        <f>(Items[[#This Row],[FinalPrice]]*Items[[#This Row],[Quantity]])</f>
        <v>50</v>
      </c>
      <c r="K580" s="6">
        <f>(Items[[#This Row],[OriginalTagPrice]]*Items[[#This Row],[Quantity]])</f>
        <v>50</v>
      </c>
      <c r="L580" s="6">
        <f>(Items[[#This Row],[FinalPrice]]-Items[[#This Row],[OriginalTagPrice]])*Items[[#This Row],[Quantity]]</f>
        <v>0</v>
      </c>
      <c r="M580" s="6" t="str">
        <f>VLOOKUP(Items[[#This Row],[OrderID]],Orders[],5)</f>
        <v>2015-05-05</v>
      </c>
    </row>
    <row r="581" spans="1:13" x14ac:dyDescent="0.25">
      <c r="A581">
        <v>140406165</v>
      </c>
      <c r="B581">
        <v>198564607</v>
      </c>
      <c r="C581">
        <v>8</v>
      </c>
      <c r="D581" t="b">
        <v>0</v>
      </c>
      <c r="E581" s="6" t="s">
        <v>92</v>
      </c>
      <c r="F581" s="6" t="s">
        <v>35</v>
      </c>
      <c r="G581">
        <v>14</v>
      </c>
      <c r="H581">
        <v>14</v>
      </c>
      <c r="I581">
        <v>1</v>
      </c>
      <c r="J581" s="6">
        <f>(Items[[#This Row],[FinalPrice]]*Items[[#This Row],[Quantity]])</f>
        <v>14</v>
      </c>
      <c r="K581" s="6">
        <f>(Items[[#This Row],[OriginalTagPrice]]*Items[[#This Row],[Quantity]])</f>
        <v>14</v>
      </c>
      <c r="L581" s="6">
        <f>(Items[[#This Row],[FinalPrice]]-Items[[#This Row],[OriginalTagPrice]])*Items[[#This Row],[Quantity]]</f>
        <v>0</v>
      </c>
      <c r="M581" s="6" t="str">
        <f>VLOOKUP(Items[[#This Row],[OrderID]],Orders[],5)</f>
        <v>2015-05-05</v>
      </c>
    </row>
    <row r="582" spans="1:13" x14ac:dyDescent="0.25">
      <c r="A582">
        <v>140408994</v>
      </c>
      <c r="B582">
        <v>197622271</v>
      </c>
      <c r="C582">
        <v>1</v>
      </c>
      <c r="D582" t="b">
        <v>1</v>
      </c>
      <c r="E582" s="6" t="s">
        <v>71</v>
      </c>
      <c r="F582" s="6" t="s">
        <v>35</v>
      </c>
      <c r="G582">
        <v>55</v>
      </c>
      <c r="H582">
        <v>90</v>
      </c>
      <c r="I582">
        <v>1</v>
      </c>
      <c r="J582" s="6">
        <f>(Items[[#This Row],[FinalPrice]]*Items[[#This Row],[Quantity]])</f>
        <v>55</v>
      </c>
      <c r="K582" s="6">
        <f>(Items[[#This Row],[OriginalTagPrice]]*Items[[#This Row],[Quantity]])</f>
        <v>90</v>
      </c>
      <c r="L582" s="6">
        <f>(Items[[#This Row],[FinalPrice]]-Items[[#This Row],[OriginalTagPrice]])*Items[[#This Row],[Quantity]]</f>
        <v>-35</v>
      </c>
      <c r="M582" s="6" t="str">
        <f>VLOOKUP(Items[[#This Row],[OrderID]],Orders[],5)</f>
        <v>2015-05-01</v>
      </c>
    </row>
    <row r="583" spans="1:13" x14ac:dyDescent="0.25">
      <c r="A583">
        <v>140408994</v>
      </c>
      <c r="B583">
        <v>197665220</v>
      </c>
      <c r="C583">
        <v>3</v>
      </c>
      <c r="D583" t="b">
        <v>0</v>
      </c>
      <c r="E583" s="6" t="s">
        <v>35</v>
      </c>
      <c r="F583" s="6" t="s">
        <v>35</v>
      </c>
      <c r="G583">
        <v>50</v>
      </c>
      <c r="H583">
        <v>100</v>
      </c>
      <c r="I583">
        <v>1</v>
      </c>
      <c r="J583" s="6">
        <f>(Items[[#This Row],[FinalPrice]]*Items[[#This Row],[Quantity]])</f>
        <v>50</v>
      </c>
      <c r="K583" s="6">
        <f>(Items[[#This Row],[OriginalTagPrice]]*Items[[#This Row],[Quantity]])</f>
        <v>100</v>
      </c>
      <c r="L583" s="6">
        <f>(Items[[#This Row],[FinalPrice]]-Items[[#This Row],[OriginalTagPrice]])*Items[[#This Row],[Quantity]]</f>
        <v>-50</v>
      </c>
      <c r="M583" s="6" t="str">
        <f>VLOOKUP(Items[[#This Row],[OrderID]],Orders[],5)</f>
        <v>2015-05-01</v>
      </c>
    </row>
    <row r="584" spans="1:13" x14ac:dyDescent="0.25">
      <c r="A584">
        <v>140413859</v>
      </c>
      <c r="B584">
        <v>197629577</v>
      </c>
      <c r="C584">
        <v>10</v>
      </c>
      <c r="D584" t="b">
        <v>0</v>
      </c>
      <c r="E584" s="6" t="s">
        <v>35</v>
      </c>
      <c r="F584" s="6" t="s">
        <v>35</v>
      </c>
      <c r="G584">
        <v>0</v>
      </c>
      <c r="H584">
        <v>0</v>
      </c>
      <c r="I584">
        <v>1</v>
      </c>
      <c r="J584" s="6">
        <f>(Items[[#This Row],[FinalPrice]]*Items[[#This Row],[Quantity]])</f>
        <v>0</v>
      </c>
      <c r="K584" s="6">
        <f>(Items[[#This Row],[OriginalTagPrice]]*Items[[#This Row],[Quantity]])</f>
        <v>0</v>
      </c>
      <c r="L584" s="6">
        <f>(Items[[#This Row],[FinalPrice]]-Items[[#This Row],[OriginalTagPrice]])*Items[[#This Row],[Quantity]]</f>
        <v>0</v>
      </c>
      <c r="M584" s="6" t="str">
        <f>VLOOKUP(Items[[#This Row],[OrderID]],Orders[],5)</f>
        <v>2015-05-01</v>
      </c>
    </row>
    <row r="585" spans="1:13" x14ac:dyDescent="0.25">
      <c r="A585">
        <v>140413859</v>
      </c>
      <c r="B585">
        <v>197629582</v>
      </c>
      <c r="C585">
        <v>11</v>
      </c>
      <c r="D585" t="b">
        <v>0</v>
      </c>
      <c r="E585" s="6" t="s">
        <v>86</v>
      </c>
      <c r="F585" s="6" t="s">
        <v>35</v>
      </c>
      <c r="G585">
        <v>0</v>
      </c>
      <c r="H585">
        <v>50</v>
      </c>
      <c r="I585">
        <v>1</v>
      </c>
      <c r="J585" s="6">
        <f>(Items[[#This Row],[FinalPrice]]*Items[[#This Row],[Quantity]])</f>
        <v>0</v>
      </c>
      <c r="K585" s="6">
        <f>(Items[[#This Row],[OriginalTagPrice]]*Items[[#This Row],[Quantity]])</f>
        <v>50</v>
      </c>
      <c r="L585" s="6">
        <f>(Items[[#This Row],[FinalPrice]]-Items[[#This Row],[OriginalTagPrice]])*Items[[#This Row],[Quantity]]</f>
        <v>-50</v>
      </c>
      <c r="M585" s="6" t="str">
        <f>VLOOKUP(Items[[#This Row],[OrderID]],Orders[],5)</f>
        <v>2015-05-01</v>
      </c>
    </row>
    <row r="586" spans="1:13" x14ac:dyDescent="0.25">
      <c r="A586">
        <v>140413859</v>
      </c>
      <c r="B586">
        <v>197630318</v>
      </c>
      <c r="C586">
        <v>2</v>
      </c>
      <c r="D586" t="b">
        <v>0</v>
      </c>
      <c r="E586" s="6" t="s">
        <v>35</v>
      </c>
      <c r="F586" s="6" t="s">
        <v>150</v>
      </c>
      <c r="G586">
        <v>50</v>
      </c>
      <c r="H586">
        <v>50</v>
      </c>
      <c r="I586">
        <v>1</v>
      </c>
      <c r="J586" s="6">
        <f>(Items[[#This Row],[FinalPrice]]*Items[[#This Row],[Quantity]])</f>
        <v>50</v>
      </c>
      <c r="K586" s="6">
        <f>(Items[[#This Row],[OriginalTagPrice]]*Items[[#This Row],[Quantity]])</f>
        <v>50</v>
      </c>
      <c r="L586" s="6">
        <f>(Items[[#This Row],[FinalPrice]]-Items[[#This Row],[OriginalTagPrice]])*Items[[#This Row],[Quantity]]</f>
        <v>0</v>
      </c>
      <c r="M586" s="6" t="str">
        <f>VLOOKUP(Items[[#This Row],[OrderID]],Orders[],5)</f>
        <v>2015-05-01</v>
      </c>
    </row>
    <row r="587" spans="1:13" x14ac:dyDescent="0.25">
      <c r="A587">
        <v>140416092</v>
      </c>
      <c r="B587">
        <v>197632750</v>
      </c>
      <c r="C587">
        <v>3</v>
      </c>
      <c r="D587" t="b">
        <v>0</v>
      </c>
      <c r="E587" s="6" t="s">
        <v>35</v>
      </c>
      <c r="F587" s="6" t="s">
        <v>35</v>
      </c>
      <c r="G587">
        <v>50</v>
      </c>
      <c r="H587">
        <v>50</v>
      </c>
      <c r="I587">
        <v>1</v>
      </c>
      <c r="J587" s="6">
        <f>(Items[[#This Row],[FinalPrice]]*Items[[#This Row],[Quantity]])</f>
        <v>50</v>
      </c>
      <c r="K587" s="6">
        <f>(Items[[#This Row],[OriginalTagPrice]]*Items[[#This Row],[Quantity]])</f>
        <v>50</v>
      </c>
      <c r="L587" s="6">
        <f>(Items[[#This Row],[FinalPrice]]-Items[[#This Row],[OriginalTagPrice]])*Items[[#This Row],[Quantity]]</f>
        <v>0</v>
      </c>
      <c r="M587" s="6" t="str">
        <f>VLOOKUP(Items[[#This Row],[OrderID]],Orders[],5)</f>
        <v>2015-05-01</v>
      </c>
    </row>
    <row r="588" spans="1:13" x14ac:dyDescent="0.25">
      <c r="A588">
        <v>140416092</v>
      </c>
      <c r="B588">
        <v>197632861</v>
      </c>
      <c r="C588">
        <v>3</v>
      </c>
      <c r="D588" t="b">
        <v>0</v>
      </c>
      <c r="E588" s="6" t="s">
        <v>35</v>
      </c>
      <c r="F588" s="6" t="s">
        <v>35</v>
      </c>
      <c r="G588">
        <v>0</v>
      </c>
      <c r="H588">
        <v>50</v>
      </c>
      <c r="I588">
        <v>1</v>
      </c>
      <c r="J588" s="6">
        <f>(Items[[#This Row],[FinalPrice]]*Items[[#This Row],[Quantity]])</f>
        <v>0</v>
      </c>
      <c r="K588" s="6">
        <f>(Items[[#This Row],[OriginalTagPrice]]*Items[[#This Row],[Quantity]])</f>
        <v>50</v>
      </c>
      <c r="L588" s="6">
        <f>(Items[[#This Row],[FinalPrice]]-Items[[#This Row],[OriginalTagPrice]])*Items[[#This Row],[Quantity]]</f>
        <v>-50</v>
      </c>
      <c r="M588" s="6" t="str">
        <f>VLOOKUP(Items[[#This Row],[OrderID]],Orders[],5)</f>
        <v>2015-05-01</v>
      </c>
    </row>
    <row r="589" spans="1:13" x14ac:dyDescent="0.25">
      <c r="A589">
        <v>140417843</v>
      </c>
      <c r="B589">
        <v>197635015</v>
      </c>
      <c r="C589">
        <v>11</v>
      </c>
      <c r="D589" t="b">
        <v>0</v>
      </c>
      <c r="E589" s="6" t="s">
        <v>35</v>
      </c>
      <c r="F589" s="6" t="s">
        <v>35</v>
      </c>
      <c r="G589">
        <v>50</v>
      </c>
      <c r="H589">
        <v>50</v>
      </c>
      <c r="I589">
        <v>1</v>
      </c>
      <c r="J589" s="6">
        <f>(Items[[#This Row],[FinalPrice]]*Items[[#This Row],[Quantity]])</f>
        <v>50</v>
      </c>
      <c r="K589" s="6">
        <f>(Items[[#This Row],[OriginalTagPrice]]*Items[[#This Row],[Quantity]])</f>
        <v>50</v>
      </c>
      <c r="L589" s="6">
        <f>(Items[[#This Row],[FinalPrice]]-Items[[#This Row],[OriginalTagPrice]])*Items[[#This Row],[Quantity]]</f>
        <v>0</v>
      </c>
      <c r="M589" s="6" t="str">
        <f>VLOOKUP(Items[[#This Row],[OrderID]],Orders[],5)</f>
        <v>2015-05-01</v>
      </c>
    </row>
    <row r="590" spans="1:13" x14ac:dyDescent="0.25">
      <c r="A590">
        <v>140417860</v>
      </c>
      <c r="B590">
        <v>197635036</v>
      </c>
      <c r="C590">
        <v>11</v>
      </c>
      <c r="D590" t="b">
        <v>0</v>
      </c>
      <c r="E590" s="6" t="s">
        <v>35</v>
      </c>
      <c r="F590" s="6" t="s">
        <v>35</v>
      </c>
      <c r="G590">
        <v>50</v>
      </c>
      <c r="H590">
        <v>50</v>
      </c>
      <c r="I590">
        <v>1</v>
      </c>
      <c r="J590" s="6">
        <f>(Items[[#This Row],[FinalPrice]]*Items[[#This Row],[Quantity]])</f>
        <v>50</v>
      </c>
      <c r="K590" s="6">
        <f>(Items[[#This Row],[OriginalTagPrice]]*Items[[#This Row],[Quantity]])</f>
        <v>50</v>
      </c>
      <c r="L590" s="6">
        <f>(Items[[#This Row],[FinalPrice]]-Items[[#This Row],[OriginalTagPrice]])*Items[[#This Row],[Quantity]]</f>
        <v>0</v>
      </c>
      <c r="M590" s="6" t="str">
        <f>VLOOKUP(Items[[#This Row],[OrderID]],Orders[],5)</f>
        <v>2015-05-01</v>
      </c>
    </row>
    <row r="591" spans="1:13" x14ac:dyDescent="0.25">
      <c r="A591">
        <v>140417874</v>
      </c>
      <c r="B591">
        <v>197635052</v>
      </c>
      <c r="C591">
        <v>11</v>
      </c>
      <c r="D591" t="b">
        <v>0</v>
      </c>
      <c r="E591" s="6" t="s">
        <v>35</v>
      </c>
      <c r="F591" s="6" t="s">
        <v>35</v>
      </c>
      <c r="G591">
        <v>50</v>
      </c>
      <c r="H591">
        <v>50</v>
      </c>
      <c r="I591">
        <v>1</v>
      </c>
      <c r="J591" s="6">
        <f>(Items[[#This Row],[FinalPrice]]*Items[[#This Row],[Quantity]])</f>
        <v>50</v>
      </c>
      <c r="K591" s="6">
        <f>(Items[[#This Row],[OriginalTagPrice]]*Items[[#This Row],[Quantity]])</f>
        <v>50</v>
      </c>
      <c r="L591" s="6">
        <f>(Items[[#This Row],[FinalPrice]]-Items[[#This Row],[OriginalTagPrice]])*Items[[#This Row],[Quantity]]</f>
        <v>0</v>
      </c>
      <c r="M591" s="6" t="str">
        <f>VLOOKUP(Items[[#This Row],[OrderID]],Orders[],5)</f>
        <v>2015-05-01</v>
      </c>
    </row>
    <row r="592" spans="1:13" x14ac:dyDescent="0.25">
      <c r="A592">
        <v>140417886</v>
      </c>
      <c r="B592">
        <v>197635081</v>
      </c>
      <c r="C592">
        <v>11</v>
      </c>
      <c r="D592" t="b">
        <v>0</v>
      </c>
      <c r="E592" s="6" t="s">
        <v>35</v>
      </c>
      <c r="F592" s="6" t="s">
        <v>35</v>
      </c>
      <c r="G592">
        <v>50</v>
      </c>
      <c r="H592">
        <v>50</v>
      </c>
      <c r="I592">
        <v>1</v>
      </c>
      <c r="J592" s="6">
        <f>(Items[[#This Row],[FinalPrice]]*Items[[#This Row],[Quantity]])</f>
        <v>50</v>
      </c>
      <c r="K592" s="6">
        <f>(Items[[#This Row],[OriginalTagPrice]]*Items[[#This Row],[Quantity]])</f>
        <v>50</v>
      </c>
      <c r="L592" s="6">
        <f>(Items[[#This Row],[FinalPrice]]-Items[[#This Row],[OriginalTagPrice]])*Items[[#This Row],[Quantity]]</f>
        <v>0</v>
      </c>
      <c r="M592" s="6" t="str">
        <f>VLOOKUP(Items[[#This Row],[OrderID]],Orders[],5)</f>
        <v>2015-05-01</v>
      </c>
    </row>
    <row r="593" spans="1:13" x14ac:dyDescent="0.25">
      <c r="A593">
        <v>140417902</v>
      </c>
      <c r="B593">
        <v>197635115</v>
      </c>
      <c r="C593">
        <v>11</v>
      </c>
      <c r="D593" t="b">
        <v>0</v>
      </c>
      <c r="E593" s="6" t="s">
        <v>35</v>
      </c>
      <c r="F593" s="6" t="s">
        <v>35</v>
      </c>
      <c r="G593">
        <v>50</v>
      </c>
      <c r="H593">
        <v>50</v>
      </c>
      <c r="I593">
        <v>1</v>
      </c>
      <c r="J593" s="6">
        <f>(Items[[#This Row],[FinalPrice]]*Items[[#This Row],[Quantity]])</f>
        <v>50</v>
      </c>
      <c r="K593" s="6">
        <f>(Items[[#This Row],[OriginalTagPrice]]*Items[[#This Row],[Quantity]])</f>
        <v>50</v>
      </c>
      <c r="L593" s="6">
        <f>(Items[[#This Row],[FinalPrice]]-Items[[#This Row],[OriginalTagPrice]])*Items[[#This Row],[Quantity]]</f>
        <v>0</v>
      </c>
      <c r="M593" s="6" t="str">
        <f>VLOOKUP(Items[[#This Row],[OrderID]],Orders[],5)</f>
        <v>2015-05-01</v>
      </c>
    </row>
    <row r="594" spans="1:13" x14ac:dyDescent="0.25">
      <c r="A594">
        <v>140417917</v>
      </c>
      <c r="B594">
        <v>197635138</v>
      </c>
      <c r="C594">
        <v>11</v>
      </c>
      <c r="D594" t="b">
        <v>0</v>
      </c>
      <c r="E594" s="6" t="s">
        <v>35</v>
      </c>
      <c r="F594" s="6" t="s">
        <v>35</v>
      </c>
      <c r="G594">
        <v>50</v>
      </c>
      <c r="H594">
        <v>50</v>
      </c>
      <c r="I594">
        <v>1</v>
      </c>
      <c r="J594" s="6">
        <f>(Items[[#This Row],[FinalPrice]]*Items[[#This Row],[Quantity]])</f>
        <v>50</v>
      </c>
      <c r="K594" s="6">
        <f>(Items[[#This Row],[OriginalTagPrice]]*Items[[#This Row],[Quantity]])</f>
        <v>50</v>
      </c>
      <c r="L594" s="6">
        <f>(Items[[#This Row],[FinalPrice]]-Items[[#This Row],[OriginalTagPrice]])*Items[[#This Row],[Quantity]]</f>
        <v>0</v>
      </c>
      <c r="M594" s="6" t="str">
        <f>VLOOKUP(Items[[#This Row],[OrderID]],Orders[],5)</f>
        <v>2015-05-07</v>
      </c>
    </row>
    <row r="595" spans="1:13" x14ac:dyDescent="0.25">
      <c r="A595">
        <v>140417923</v>
      </c>
      <c r="B595">
        <v>197635149</v>
      </c>
      <c r="C595">
        <v>11</v>
      </c>
      <c r="D595" t="b">
        <v>0</v>
      </c>
      <c r="E595" s="6" t="s">
        <v>35</v>
      </c>
      <c r="F595" s="6" t="s">
        <v>35</v>
      </c>
      <c r="G595">
        <v>50</v>
      </c>
      <c r="H595">
        <v>50</v>
      </c>
      <c r="I595">
        <v>1</v>
      </c>
      <c r="J595" s="6">
        <f>(Items[[#This Row],[FinalPrice]]*Items[[#This Row],[Quantity]])</f>
        <v>50</v>
      </c>
      <c r="K595" s="6">
        <f>(Items[[#This Row],[OriginalTagPrice]]*Items[[#This Row],[Quantity]])</f>
        <v>50</v>
      </c>
      <c r="L595" s="6">
        <f>(Items[[#This Row],[FinalPrice]]-Items[[#This Row],[OriginalTagPrice]])*Items[[#This Row],[Quantity]]</f>
        <v>0</v>
      </c>
      <c r="M595" s="6" t="str">
        <f>VLOOKUP(Items[[#This Row],[OrderID]],Orders[],5)</f>
        <v>2015-05-01</v>
      </c>
    </row>
    <row r="596" spans="1:13" x14ac:dyDescent="0.25">
      <c r="A596">
        <v>140417937</v>
      </c>
      <c r="B596">
        <v>197635167</v>
      </c>
      <c r="C596">
        <v>11</v>
      </c>
      <c r="D596" t="b">
        <v>0</v>
      </c>
      <c r="E596" s="6" t="s">
        <v>35</v>
      </c>
      <c r="F596" s="6" t="s">
        <v>35</v>
      </c>
      <c r="G596">
        <v>50</v>
      </c>
      <c r="H596">
        <v>50</v>
      </c>
      <c r="I596">
        <v>1</v>
      </c>
      <c r="J596" s="6">
        <f>(Items[[#This Row],[FinalPrice]]*Items[[#This Row],[Quantity]])</f>
        <v>50</v>
      </c>
      <c r="K596" s="6">
        <f>(Items[[#This Row],[OriginalTagPrice]]*Items[[#This Row],[Quantity]])</f>
        <v>50</v>
      </c>
      <c r="L596" s="6">
        <f>(Items[[#This Row],[FinalPrice]]-Items[[#This Row],[OriginalTagPrice]])*Items[[#This Row],[Quantity]]</f>
        <v>0</v>
      </c>
      <c r="M596" s="6" t="str">
        <f>VLOOKUP(Items[[#This Row],[OrderID]],Orders[],5)</f>
        <v>2015-05-01</v>
      </c>
    </row>
    <row r="597" spans="1:13" x14ac:dyDescent="0.25">
      <c r="A597">
        <v>140417954</v>
      </c>
      <c r="B597">
        <v>197635194</v>
      </c>
      <c r="C597">
        <v>11</v>
      </c>
      <c r="D597" t="b">
        <v>0</v>
      </c>
      <c r="E597" s="6" t="s">
        <v>35</v>
      </c>
      <c r="F597" s="6" t="s">
        <v>35</v>
      </c>
      <c r="G597">
        <v>50</v>
      </c>
      <c r="H597">
        <v>50</v>
      </c>
      <c r="I597">
        <v>1</v>
      </c>
      <c r="J597" s="6">
        <f>(Items[[#This Row],[FinalPrice]]*Items[[#This Row],[Quantity]])</f>
        <v>50</v>
      </c>
      <c r="K597" s="6">
        <f>(Items[[#This Row],[OriginalTagPrice]]*Items[[#This Row],[Quantity]])</f>
        <v>50</v>
      </c>
      <c r="L597" s="6">
        <f>(Items[[#This Row],[FinalPrice]]-Items[[#This Row],[OriginalTagPrice]])*Items[[#This Row],[Quantity]]</f>
        <v>0</v>
      </c>
      <c r="M597" s="6" t="str">
        <f>VLOOKUP(Items[[#This Row],[OrderID]],Orders[],5)</f>
        <v>2015-05-01</v>
      </c>
    </row>
    <row r="598" spans="1:13" x14ac:dyDescent="0.25">
      <c r="A598">
        <v>140427385</v>
      </c>
      <c r="B598">
        <v>197648896</v>
      </c>
      <c r="C598">
        <v>1</v>
      </c>
      <c r="D598" t="b">
        <v>1</v>
      </c>
      <c r="E598" s="6" t="s">
        <v>55</v>
      </c>
      <c r="F598" s="6" t="s">
        <v>35</v>
      </c>
      <c r="G598">
        <v>0</v>
      </c>
      <c r="H598">
        <v>70</v>
      </c>
      <c r="I598">
        <v>1</v>
      </c>
      <c r="J598" s="6">
        <f>(Items[[#This Row],[FinalPrice]]*Items[[#This Row],[Quantity]])</f>
        <v>0</v>
      </c>
      <c r="K598" s="6">
        <f>(Items[[#This Row],[OriginalTagPrice]]*Items[[#This Row],[Quantity]])</f>
        <v>70</v>
      </c>
      <c r="L598" s="6">
        <f>(Items[[#This Row],[FinalPrice]]-Items[[#This Row],[OriginalTagPrice]])*Items[[#This Row],[Quantity]]</f>
        <v>-70</v>
      </c>
      <c r="M598" s="6" t="str">
        <f>VLOOKUP(Items[[#This Row],[OrderID]],Orders[],5)</f>
        <v>2015-05-02</v>
      </c>
    </row>
    <row r="599" spans="1:13" x14ac:dyDescent="0.25">
      <c r="A599">
        <v>140427385</v>
      </c>
      <c r="B599">
        <v>197928432</v>
      </c>
      <c r="C599">
        <v>3</v>
      </c>
      <c r="D599" t="b">
        <v>0</v>
      </c>
      <c r="E599" s="6" t="s">
        <v>35</v>
      </c>
      <c r="F599" s="6" t="s">
        <v>35</v>
      </c>
      <c r="G599">
        <v>0</v>
      </c>
      <c r="H599">
        <v>10</v>
      </c>
      <c r="I599">
        <v>1</v>
      </c>
      <c r="J599" s="6">
        <f>(Items[[#This Row],[FinalPrice]]*Items[[#This Row],[Quantity]])</f>
        <v>0</v>
      </c>
      <c r="K599" s="6">
        <f>(Items[[#This Row],[OriginalTagPrice]]*Items[[#This Row],[Quantity]])</f>
        <v>10</v>
      </c>
      <c r="L599" s="6">
        <f>(Items[[#This Row],[FinalPrice]]-Items[[#This Row],[OriginalTagPrice]])*Items[[#This Row],[Quantity]]</f>
        <v>-10</v>
      </c>
      <c r="M599" s="6" t="str">
        <f>VLOOKUP(Items[[#This Row],[OrderID]],Orders[],5)</f>
        <v>2015-05-02</v>
      </c>
    </row>
    <row r="600" spans="1:13" x14ac:dyDescent="0.25">
      <c r="A600">
        <v>140427385</v>
      </c>
      <c r="B600">
        <v>197928770</v>
      </c>
      <c r="C600">
        <v>8</v>
      </c>
      <c r="D600" t="b">
        <v>0</v>
      </c>
      <c r="E600" s="6" t="s">
        <v>55</v>
      </c>
      <c r="F600" s="6" t="s">
        <v>35</v>
      </c>
      <c r="G600">
        <v>15</v>
      </c>
      <c r="H600">
        <v>15</v>
      </c>
      <c r="I600">
        <v>1</v>
      </c>
      <c r="J600" s="6">
        <f>(Items[[#This Row],[FinalPrice]]*Items[[#This Row],[Quantity]])</f>
        <v>15</v>
      </c>
      <c r="K600" s="6">
        <f>(Items[[#This Row],[OriginalTagPrice]]*Items[[#This Row],[Quantity]])</f>
        <v>15</v>
      </c>
      <c r="L600" s="6">
        <f>(Items[[#This Row],[FinalPrice]]-Items[[#This Row],[OriginalTagPrice]])*Items[[#This Row],[Quantity]]</f>
        <v>0</v>
      </c>
      <c r="M600" s="6" t="str">
        <f>VLOOKUP(Items[[#This Row],[OrderID]],Orders[],5)</f>
        <v>2015-05-02</v>
      </c>
    </row>
    <row r="601" spans="1:13" x14ac:dyDescent="0.25">
      <c r="A601">
        <v>140437216</v>
      </c>
      <c r="B601">
        <v>197663385</v>
      </c>
      <c r="C601">
        <v>3</v>
      </c>
      <c r="D601" t="b">
        <v>0</v>
      </c>
      <c r="E601" s="6" t="s">
        <v>35</v>
      </c>
      <c r="F601" s="6" t="s">
        <v>35</v>
      </c>
      <c r="G601">
        <v>0</v>
      </c>
      <c r="H601">
        <v>50</v>
      </c>
      <c r="I601">
        <v>1</v>
      </c>
      <c r="J601" s="6">
        <f>(Items[[#This Row],[FinalPrice]]*Items[[#This Row],[Quantity]])</f>
        <v>0</v>
      </c>
      <c r="K601" s="6">
        <f>(Items[[#This Row],[OriginalTagPrice]]*Items[[#This Row],[Quantity]])</f>
        <v>50</v>
      </c>
      <c r="L601" s="6">
        <f>(Items[[#This Row],[FinalPrice]]-Items[[#This Row],[OriginalTagPrice]])*Items[[#This Row],[Quantity]]</f>
        <v>-50</v>
      </c>
      <c r="M601" s="6" t="str">
        <f>VLOOKUP(Items[[#This Row],[OrderID]],Orders[],5)</f>
        <v>2015-05-01</v>
      </c>
    </row>
    <row r="602" spans="1:13" x14ac:dyDescent="0.25">
      <c r="A602">
        <v>140437216</v>
      </c>
      <c r="B602">
        <v>197663458</v>
      </c>
      <c r="C602">
        <v>3</v>
      </c>
      <c r="D602" t="b">
        <v>0</v>
      </c>
      <c r="E602" s="6" t="s">
        <v>35</v>
      </c>
      <c r="F602" s="6" t="s">
        <v>35</v>
      </c>
      <c r="G602">
        <v>50</v>
      </c>
      <c r="H602">
        <v>50</v>
      </c>
      <c r="I602">
        <v>1</v>
      </c>
      <c r="J602" s="6">
        <f>(Items[[#This Row],[FinalPrice]]*Items[[#This Row],[Quantity]])</f>
        <v>50</v>
      </c>
      <c r="K602" s="6">
        <f>(Items[[#This Row],[OriginalTagPrice]]*Items[[#This Row],[Quantity]])</f>
        <v>50</v>
      </c>
      <c r="L602" s="6">
        <f>(Items[[#This Row],[FinalPrice]]-Items[[#This Row],[OriginalTagPrice]])*Items[[#This Row],[Quantity]]</f>
        <v>0</v>
      </c>
      <c r="M602" s="6" t="str">
        <f>VLOOKUP(Items[[#This Row],[OrderID]],Orders[],5)</f>
        <v>2015-05-01</v>
      </c>
    </row>
    <row r="603" spans="1:13" x14ac:dyDescent="0.25">
      <c r="A603">
        <v>140438353</v>
      </c>
      <c r="B603">
        <v>197664818</v>
      </c>
      <c r="C603">
        <v>1</v>
      </c>
      <c r="D603" t="b">
        <v>1</v>
      </c>
      <c r="E603" s="6" t="s">
        <v>71</v>
      </c>
      <c r="F603" s="6" t="s">
        <v>35</v>
      </c>
      <c r="G603">
        <v>35</v>
      </c>
      <c r="H603">
        <v>70</v>
      </c>
      <c r="I603">
        <v>1</v>
      </c>
      <c r="J603" s="6">
        <f>(Items[[#This Row],[FinalPrice]]*Items[[#This Row],[Quantity]])</f>
        <v>35</v>
      </c>
      <c r="K603" s="6">
        <f>(Items[[#This Row],[OriginalTagPrice]]*Items[[#This Row],[Quantity]])</f>
        <v>70</v>
      </c>
      <c r="L603" s="6">
        <f>(Items[[#This Row],[FinalPrice]]-Items[[#This Row],[OriginalTagPrice]])*Items[[#This Row],[Quantity]]</f>
        <v>-35</v>
      </c>
      <c r="M603" s="6" t="str">
        <f>VLOOKUP(Items[[#This Row],[OrderID]],Orders[],5)</f>
        <v>2015-05-01</v>
      </c>
    </row>
    <row r="604" spans="1:13" x14ac:dyDescent="0.25">
      <c r="A604">
        <v>140440374</v>
      </c>
      <c r="B604">
        <v>197667848</v>
      </c>
      <c r="C604">
        <v>3</v>
      </c>
      <c r="D604" t="b">
        <v>0</v>
      </c>
      <c r="E604" s="6" t="s">
        <v>35</v>
      </c>
      <c r="F604" s="6" t="s">
        <v>35</v>
      </c>
      <c r="G604">
        <v>0</v>
      </c>
      <c r="H604">
        <v>50</v>
      </c>
      <c r="I604">
        <v>1</v>
      </c>
      <c r="J604" s="6">
        <f>(Items[[#This Row],[FinalPrice]]*Items[[#This Row],[Quantity]])</f>
        <v>0</v>
      </c>
      <c r="K604" s="6">
        <f>(Items[[#This Row],[OriginalTagPrice]]*Items[[#This Row],[Quantity]])</f>
        <v>50</v>
      </c>
      <c r="L604" s="6">
        <f>(Items[[#This Row],[FinalPrice]]-Items[[#This Row],[OriginalTagPrice]])*Items[[#This Row],[Quantity]]</f>
        <v>-50</v>
      </c>
      <c r="M604" s="6" t="str">
        <f>VLOOKUP(Items[[#This Row],[OrderID]],Orders[],5)</f>
        <v>2015-05-01</v>
      </c>
    </row>
    <row r="605" spans="1:13" x14ac:dyDescent="0.25">
      <c r="A605">
        <v>140440374</v>
      </c>
      <c r="B605">
        <v>197667904</v>
      </c>
      <c r="C605">
        <v>3</v>
      </c>
      <c r="D605" t="b">
        <v>0</v>
      </c>
      <c r="E605" s="6" t="s">
        <v>35</v>
      </c>
      <c r="F605" s="6" t="s">
        <v>35</v>
      </c>
      <c r="G605">
        <v>50</v>
      </c>
      <c r="H605">
        <v>50</v>
      </c>
      <c r="I605">
        <v>1</v>
      </c>
      <c r="J605" s="6">
        <f>(Items[[#This Row],[FinalPrice]]*Items[[#This Row],[Quantity]])</f>
        <v>50</v>
      </c>
      <c r="K605" s="6">
        <f>(Items[[#This Row],[OriginalTagPrice]]*Items[[#This Row],[Quantity]])</f>
        <v>50</v>
      </c>
      <c r="L605" s="6">
        <f>(Items[[#This Row],[FinalPrice]]-Items[[#This Row],[OriginalTagPrice]])*Items[[#This Row],[Quantity]]</f>
        <v>0</v>
      </c>
      <c r="M605" s="6" t="str">
        <f>VLOOKUP(Items[[#This Row],[OrderID]],Orders[],5)</f>
        <v>2015-05-01</v>
      </c>
    </row>
    <row r="606" spans="1:13" x14ac:dyDescent="0.25">
      <c r="A606">
        <v>140445151</v>
      </c>
      <c r="B606">
        <v>197674632</v>
      </c>
      <c r="C606">
        <v>1</v>
      </c>
      <c r="D606" t="b">
        <v>1</v>
      </c>
      <c r="E606" s="6" t="s">
        <v>60</v>
      </c>
      <c r="F606" s="6" t="s">
        <v>35</v>
      </c>
      <c r="G606">
        <v>0</v>
      </c>
      <c r="H606">
        <v>70</v>
      </c>
      <c r="I606">
        <v>1</v>
      </c>
      <c r="J606" s="6">
        <f>(Items[[#This Row],[FinalPrice]]*Items[[#This Row],[Quantity]])</f>
        <v>0</v>
      </c>
      <c r="K606" s="6">
        <f>(Items[[#This Row],[OriginalTagPrice]]*Items[[#This Row],[Quantity]])</f>
        <v>70</v>
      </c>
      <c r="L606" s="6">
        <f>(Items[[#This Row],[FinalPrice]]-Items[[#This Row],[OriginalTagPrice]])*Items[[#This Row],[Quantity]]</f>
        <v>-70</v>
      </c>
      <c r="M606" s="6" t="str">
        <f>VLOOKUP(Items[[#This Row],[OrderID]],Orders[],5)</f>
        <v>2015-05-29</v>
      </c>
    </row>
    <row r="607" spans="1:13" x14ac:dyDescent="0.25">
      <c r="A607">
        <v>140445151</v>
      </c>
      <c r="B607">
        <v>204812236</v>
      </c>
      <c r="C607">
        <v>8</v>
      </c>
      <c r="D607" t="b">
        <v>0</v>
      </c>
      <c r="E607" s="6" t="s">
        <v>60</v>
      </c>
      <c r="F607" s="6" t="s">
        <v>35</v>
      </c>
      <c r="G607">
        <v>14</v>
      </c>
      <c r="H607">
        <v>14</v>
      </c>
      <c r="I607">
        <v>1</v>
      </c>
      <c r="J607" s="6">
        <f>(Items[[#This Row],[FinalPrice]]*Items[[#This Row],[Quantity]])</f>
        <v>14</v>
      </c>
      <c r="K607" s="6">
        <f>(Items[[#This Row],[OriginalTagPrice]]*Items[[#This Row],[Quantity]])</f>
        <v>14</v>
      </c>
      <c r="L607" s="6">
        <f>(Items[[#This Row],[FinalPrice]]-Items[[#This Row],[OriginalTagPrice]])*Items[[#This Row],[Quantity]]</f>
        <v>0</v>
      </c>
      <c r="M607" s="6" t="str">
        <f>VLOOKUP(Items[[#This Row],[OrderID]],Orders[],5)</f>
        <v>2015-05-29</v>
      </c>
    </row>
    <row r="608" spans="1:13" x14ac:dyDescent="0.25">
      <c r="A608">
        <v>140445832</v>
      </c>
      <c r="B608">
        <v>197675665</v>
      </c>
      <c r="C608">
        <v>1</v>
      </c>
      <c r="D608" t="b">
        <v>1</v>
      </c>
      <c r="E608" s="6" t="s">
        <v>79</v>
      </c>
      <c r="F608" s="6" t="s">
        <v>35</v>
      </c>
      <c r="G608">
        <v>12</v>
      </c>
      <c r="H608">
        <v>15</v>
      </c>
      <c r="I608">
        <v>1</v>
      </c>
      <c r="J608" s="6">
        <f>(Items[[#This Row],[FinalPrice]]*Items[[#This Row],[Quantity]])</f>
        <v>12</v>
      </c>
      <c r="K608" s="6">
        <f>(Items[[#This Row],[OriginalTagPrice]]*Items[[#This Row],[Quantity]])</f>
        <v>15</v>
      </c>
      <c r="L608" s="6">
        <f>(Items[[#This Row],[FinalPrice]]-Items[[#This Row],[OriginalTagPrice]])*Items[[#This Row],[Quantity]]</f>
        <v>-3</v>
      </c>
      <c r="M608" s="6" t="str">
        <f>VLOOKUP(Items[[#This Row],[OrderID]],Orders[],5)</f>
        <v>2015-05-01</v>
      </c>
    </row>
    <row r="609" spans="1:13" x14ac:dyDescent="0.25">
      <c r="A609">
        <v>140445832</v>
      </c>
      <c r="B609">
        <v>197675669</v>
      </c>
      <c r="C609">
        <v>1</v>
      </c>
      <c r="D609" t="b">
        <v>1</v>
      </c>
      <c r="E609" s="6" t="s">
        <v>79</v>
      </c>
      <c r="F609" s="6" t="s">
        <v>35</v>
      </c>
      <c r="G609">
        <v>10</v>
      </c>
      <c r="H609">
        <v>15</v>
      </c>
      <c r="I609">
        <v>1</v>
      </c>
      <c r="J609" s="6">
        <f>(Items[[#This Row],[FinalPrice]]*Items[[#This Row],[Quantity]])</f>
        <v>10</v>
      </c>
      <c r="K609" s="6">
        <f>(Items[[#This Row],[OriginalTagPrice]]*Items[[#This Row],[Quantity]])</f>
        <v>15</v>
      </c>
      <c r="L609" s="6">
        <f>(Items[[#This Row],[FinalPrice]]-Items[[#This Row],[OriginalTagPrice]])*Items[[#This Row],[Quantity]]</f>
        <v>-5</v>
      </c>
      <c r="M609" s="6" t="str">
        <f>VLOOKUP(Items[[#This Row],[OrderID]],Orders[],5)</f>
        <v>2015-05-01</v>
      </c>
    </row>
    <row r="610" spans="1:13" x14ac:dyDescent="0.25">
      <c r="A610">
        <v>140445832</v>
      </c>
      <c r="B610">
        <v>197735745</v>
      </c>
      <c r="C610">
        <v>2</v>
      </c>
      <c r="D610" t="b">
        <v>0</v>
      </c>
      <c r="E610" s="6" t="s">
        <v>104</v>
      </c>
      <c r="F610" s="6" t="s">
        <v>151</v>
      </c>
      <c r="G610">
        <v>22.5</v>
      </c>
      <c r="H610">
        <v>25</v>
      </c>
      <c r="I610">
        <v>1</v>
      </c>
      <c r="J610" s="6">
        <f>(Items[[#This Row],[FinalPrice]]*Items[[#This Row],[Quantity]])</f>
        <v>22.5</v>
      </c>
      <c r="K610" s="6">
        <f>(Items[[#This Row],[OriginalTagPrice]]*Items[[#This Row],[Quantity]])</f>
        <v>25</v>
      </c>
      <c r="L610" s="6">
        <f>(Items[[#This Row],[FinalPrice]]-Items[[#This Row],[OriginalTagPrice]])*Items[[#This Row],[Quantity]]</f>
        <v>-2.5</v>
      </c>
      <c r="M610" s="6" t="str">
        <f>VLOOKUP(Items[[#This Row],[OrderID]],Orders[],5)</f>
        <v>2015-05-01</v>
      </c>
    </row>
    <row r="611" spans="1:13" x14ac:dyDescent="0.25">
      <c r="A611">
        <v>140445832</v>
      </c>
      <c r="B611">
        <v>197736006</v>
      </c>
      <c r="C611">
        <v>8</v>
      </c>
      <c r="D611" t="b">
        <v>0</v>
      </c>
      <c r="E611" s="6" t="s">
        <v>79</v>
      </c>
      <c r="F611" s="6" t="s">
        <v>35</v>
      </c>
      <c r="G611">
        <v>5</v>
      </c>
      <c r="H611">
        <v>5</v>
      </c>
      <c r="I611">
        <v>1</v>
      </c>
      <c r="J611" s="6">
        <f>(Items[[#This Row],[FinalPrice]]*Items[[#This Row],[Quantity]])</f>
        <v>5</v>
      </c>
      <c r="K611" s="6">
        <f>(Items[[#This Row],[OriginalTagPrice]]*Items[[#This Row],[Quantity]])</f>
        <v>5</v>
      </c>
      <c r="L611" s="6">
        <f>(Items[[#This Row],[FinalPrice]]-Items[[#This Row],[OriginalTagPrice]])*Items[[#This Row],[Quantity]]</f>
        <v>0</v>
      </c>
      <c r="M611" s="6" t="str">
        <f>VLOOKUP(Items[[#This Row],[OrderID]],Orders[],5)</f>
        <v>2015-05-01</v>
      </c>
    </row>
    <row r="612" spans="1:13" x14ac:dyDescent="0.25">
      <c r="A612">
        <v>140456866</v>
      </c>
      <c r="B612">
        <v>197691396</v>
      </c>
      <c r="C612">
        <v>1</v>
      </c>
      <c r="D612" t="b">
        <v>1</v>
      </c>
      <c r="E612" s="6" t="s">
        <v>79</v>
      </c>
      <c r="F612" s="6" t="s">
        <v>35</v>
      </c>
      <c r="G612">
        <v>10</v>
      </c>
      <c r="H612">
        <v>15</v>
      </c>
      <c r="I612">
        <v>1</v>
      </c>
      <c r="J612" s="6">
        <f>(Items[[#This Row],[FinalPrice]]*Items[[#This Row],[Quantity]])</f>
        <v>10</v>
      </c>
      <c r="K612" s="6">
        <f>(Items[[#This Row],[OriginalTagPrice]]*Items[[#This Row],[Quantity]])</f>
        <v>15</v>
      </c>
      <c r="L612" s="6">
        <f>(Items[[#This Row],[FinalPrice]]-Items[[#This Row],[OriginalTagPrice]])*Items[[#This Row],[Quantity]]</f>
        <v>-5</v>
      </c>
      <c r="M612" s="6" t="str">
        <f>VLOOKUP(Items[[#This Row],[OrderID]],Orders[],5)</f>
        <v>2015-05-01</v>
      </c>
    </row>
    <row r="613" spans="1:13" x14ac:dyDescent="0.25">
      <c r="A613">
        <v>140456866</v>
      </c>
      <c r="B613">
        <v>197698984</v>
      </c>
      <c r="C613">
        <v>8</v>
      </c>
      <c r="D613" t="b">
        <v>0</v>
      </c>
      <c r="E613" s="6" t="s">
        <v>79</v>
      </c>
      <c r="F613" s="6" t="s">
        <v>35</v>
      </c>
      <c r="G613">
        <v>5</v>
      </c>
      <c r="H613">
        <v>5</v>
      </c>
      <c r="I613">
        <v>1</v>
      </c>
      <c r="J613" s="6">
        <f>(Items[[#This Row],[FinalPrice]]*Items[[#This Row],[Quantity]])</f>
        <v>5</v>
      </c>
      <c r="K613" s="6">
        <f>(Items[[#This Row],[OriginalTagPrice]]*Items[[#This Row],[Quantity]])</f>
        <v>5</v>
      </c>
      <c r="L613" s="6">
        <f>(Items[[#This Row],[FinalPrice]]-Items[[#This Row],[OriginalTagPrice]])*Items[[#This Row],[Quantity]]</f>
        <v>0</v>
      </c>
      <c r="M613" s="6" t="str">
        <f>VLOOKUP(Items[[#This Row],[OrderID]],Orders[],5)</f>
        <v>2015-05-01</v>
      </c>
    </row>
    <row r="614" spans="1:13" x14ac:dyDescent="0.25">
      <c r="A614">
        <v>140459732</v>
      </c>
      <c r="B614">
        <v>193277397</v>
      </c>
      <c r="C614">
        <v>1</v>
      </c>
      <c r="D614" t="b">
        <v>1</v>
      </c>
      <c r="E614" s="6" t="s">
        <v>60</v>
      </c>
      <c r="F614" s="6" t="s">
        <v>35</v>
      </c>
      <c r="G614">
        <v>35</v>
      </c>
      <c r="H614">
        <v>55</v>
      </c>
      <c r="I614">
        <v>1</v>
      </c>
      <c r="J614" s="6">
        <f>(Items[[#This Row],[FinalPrice]]*Items[[#This Row],[Quantity]])</f>
        <v>35</v>
      </c>
      <c r="K614" s="6">
        <f>(Items[[#This Row],[OriginalTagPrice]]*Items[[#This Row],[Quantity]])</f>
        <v>55</v>
      </c>
      <c r="L614" s="6">
        <f>(Items[[#This Row],[FinalPrice]]-Items[[#This Row],[OriginalTagPrice]])*Items[[#This Row],[Quantity]]</f>
        <v>-20</v>
      </c>
      <c r="M614" s="6" t="str">
        <f>VLOOKUP(Items[[#This Row],[OrderID]],Orders[],5)</f>
        <v>2015-05-01</v>
      </c>
    </row>
    <row r="615" spans="1:13" x14ac:dyDescent="0.25">
      <c r="A615">
        <v>140459732</v>
      </c>
      <c r="B615">
        <v>194538766</v>
      </c>
      <c r="C615">
        <v>1</v>
      </c>
      <c r="D615" t="b">
        <v>1</v>
      </c>
      <c r="E615" s="6" t="s">
        <v>89</v>
      </c>
      <c r="F615" s="6" t="s">
        <v>35</v>
      </c>
      <c r="G615">
        <v>35</v>
      </c>
      <c r="H615">
        <v>55</v>
      </c>
      <c r="I615">
        <v>1</v>
      </c>
      <c r="J615" s="6">
        <f>(Items[[#This Row],[FinalPrice]]*Items[[#This Row],[Quantity]])</f>
        <v>35</v>
      </c>
      <c r="K615" s="6">
        <f>(Items[[#This Row],[OriginalTagPrice]]*Items[[#This Row],[Quantity]])</f>
        <v>55</v>
      </c>
      <c r="L615" s="6">
        <f>(Items[[#This Row],[FinalPrice]]-Items[[#This Row],[OriginalTagPrice]])*Items[[#This Row],[Quantity]]</f>
        <v>-20</v>
      </c>
      <c r="M615" s="6" t="str">
        <f>VLOOKUP(Items[[#This Row],[OrderID]],Orders[],5)</f>
        <v>2015-05-01</v>
      </c>
    </row>
    <row r="616" spans="1:13" x14ac:dyDescent="0.25">
      <c r="A616">
        <v>140459732</v>
      </c>
      <c r="B616">
        <v>197696070</v>
      </c>
      <c r="C616">
        <v>8</v>
      </c>
      <c r="D616" t="b">
        <v>0</v>
      </c>
      <c r="E616" s="6" t="s">
        <v>60</v>
      </c>
      <c r="F616" s="6" t="s">
        <v>35</v>
      </c>
      <c r="G616">
        <v>6</v>
      </c>
      <c r="H616">
        <v>6</v>
      </c>
      <c r="I616">
        <v>1</v>
      </c>
      <c r="J616" s="6">
        <f>(Items[[#This Row],[FinalPrice]]*Items[[#This Row],[Quantity]])</f>
        <v>6</v>
      </c>
      <c r="K616" s="6">
        <f>(Items[[#This Row],[OriginalTagPrice]]*Items[[#This Row],[Quantity]])</f>
        <v>6</v>
      </c>
      <c r="L616" s="6">
        <f>(Items[[#This Row],[FinalPrice]]-Items[[#This Row],[OriginalTagPrice]])*Items[[#This Row],[Quantity]]</f>
        <v>0</v>
      </c>
      <c r="M616" s="6" t="str">
        <f>VLOOKUP(Items[[#This Row],[OrderID]],Orders[],5)</f>
        <v>2015-05-01</v>
      </c>
    </row>
    <row r="617" spans="1:13" x14ac:dyDescent="0.25">
      <c r="A617">
        <v>140459732</v>
      </c>
      <c r="B617">
        <v>197696101</v>
      </c>
      <c r="C617">
        <v>8</v>
      </c>
      <c r="D617" t="b">
        <v>0</v>
      </c>
      <c r="E617" s="6" t="s">
        <v>89</v>
      </c>
      <c r="F617" s="6" t="s">
        <v>35</v>
      </c>
      <c r="G617">
        <v>6</v>
      </c>
      <c r="H617">
        <v>6</v>
      </c>
      <c r="I617">
        <v>1</v>
      </c>
      <c r="J617" s="6">
        <f>(Items[[#This Row],[FinalPrice]]*Items[[#This Row],[Quantity]])</f>
        <v>6</v>
      </c>
      <c r="K617" s="6">
        <f>(Items[[#This Row],[OriginalTagPrice]]*Items[[#This Row],[Quantity]])</f>
        <v>6</v>
      </c>
      <c r="L617" s="6">
        <f>(Items[[#This Row],[FinalPrice]]-Items[[#This Row],[OriginalTagPrice]])*Items[[#This Row],[Quantity]]</f>
        <v>0</v>
      </c>
      <c r="M617" s="6" t="str">
        <f>VLOOKUP(Items[[#This Row],[OrderID]],Orders[],5)</f>
        <v>2015-05-01</v>
      </c>
    </row>
    <row r="618" spans="1:13" x14ac:dyDescent="0.25">
      <c r="A618">
        <v>140463720</v>
      </c>
      <c r="B618">
        <v>197701297</v>
      </c>
      <c r="C618">
        <v>1</v>
      </c>
      <c r="D618" t="b">
        <v>1</v>
      </c>
      <c r="E618" s="6" t="s">
        <v>66</v>
      </c>
      <c r="F618" s="6" t="s">
        <v>35</v>
      </c>
      <c r="G618">
        <v>35</v>
      </c>
      <c r="H618">
        <v>70</v>
      </c>
      <c r="I618">
        <v>1</v>
      </c>
      <c r="J618" s="6">
        <f>(Items[[#This Row],[FinalPrice]]*Items[[#This Row],[Quantity]])</f>
        <v>35</v>
      </c>
      <c r="K618" s="6">
        <f>(Items[[#This Row],[OriginalTagPrice]]*Items[[#This Row],[Quantity]])</f>
        <v>70</v>
      </c>
      <c r="L618" s="6">
        <f>(Items[[#This Row],[FinalPrice]]-Items[[#This Row],[OriginalTagPrice]])*Items[[#This Row],[Quantity]]</f>
        <v>-35</v>
      </c>
      <c r="M618" s="6" t="str">
        <f>VLOOKUP(Items[[#This Row],[OrderID]],Orders[],5)</f>
        <v>2015-05-01</v>
      </c>
    </row>
    <row r="619" spans="1:13" x14ac:dyDescent="0.25">
      <c r="A619">
        <v>140465232</v>
      </c>
      <c r="B619">
        <v>197703681</v>
      </c>
      <c r="C619">
        <v>5</v>
      </c>
      <c r="D619" t="b">
        <v>1</v>
      </c>
      <c r="E619" s="6" t="s">
        <v>70</v>
      </c>
      <c r="F619" s="6" t="s">
        <v>35</v>
      </c>
      <c r="G619">
        <v>35</v>
      </c>
      <c r="H619">
        <v>70</v>
      </c>
      <c r="I619">
        <v>1</v>
      </c>
      <c r="J619" s="6">
        <f>(Items[[#This Row],[FinalPrice]]*Items[[#This Row],[Quantity]])</f>
        <v>35</v>
      </c>
      <c r="K619" s="6">
        <f>(Items[[#This Row],[OriginalTagPrice]]*Items[[#This Row],[Quantity]])</f>
        <v>70</v>
      </c>
      <c r="L619" s="6">
        <f>(Items[[#This Row],[FinalPrice]]-Items[[#This Row],[OriginalTagPrice]])*Items[[#This Row],[Quantity]]</f>
        <v>-35</v>
      </c>
      <c r="M619" s="6" t="str">
        <f>VLOOKUP(Items[[#This Row],[OrderID]],Orders[],5)</f>
        <v>2015-05-01</v>
      </c>
    </row>
    <row r="620" spans="1:13" x14ac:dyDescent="0.25">
      <c r="A620">
        <v>140465232</v>
      </c>
      <c r="B620">
        <v>197703780</v>
      </c>
      <c r="C620">
        <v>8</v>
      </c>
      <c r="D620" t="b">
        <v>0</v>
      </c>
      <c r="E620" s="6" t="s">
        <v>70</v>
      </c>
      <c r="F620" s="6" t="s">
        <v>35</v>
      </c>
      <c r="G620">
        <v>10</v>
      </c>
      <c r="H620">
        <v>10</v>
      </c>
      <c r="I620">
        <v>1</v>
      </c>
      <c r="J620" s="6">
        <f>(Items[[#This Row],[FinalPrice]]*Items[[#This Row],[Quantity]])</f>
        <v>10</v>
      </c>
      <c r="K620" s="6">
        <f>(Items[[#This Row],[OriginalTagPrice]]*Items[[#This Row],[Quantity]])</f>
        <v>10</v>
      </c>
      <c r="L620" s="6">
        <f>(Items[[#This Row],[FinalPrice]]-Items[[#This Row],[OriginalTagPrice]])*Items[[#This Row],[Quantity]]</f>
        <v>0</v>
      </c>
      <c r="M620" s="6" t="str">
        <f>VLOOKUP(Items[[#This Row],[OrderID]],Orders[],5)</f>
        <v>2015-05-01</v>
      </c>
    </row>
    <row r="621" spans="1:13" x14ac:dyDescent="0.25">
      <c r="A621">
        <v>140469955</v>
      </c>
      <c r="B621">
        <v>197710213</v>
      </c>
      <c r="C621">
        <v>2</v>
      </c>
      <c r="D621" t="b">
        <v>0</v>
      </c>
      <c r="E621" s="6" t="s">
        <v>35</v>
      </c>
      <c r="F621" s="6" t="s">
        <v>152</v>
      </c>
      <c r="G621">
        <v>2.25</v>
      </c>
      <c r="H621">
        <v>3</v>
      </c>
      <c r="I621">
        <v>1</v>
      </c>
      <c r="J621" s="6">
        <f>(Items[[#This Row],[FinalPrice]]*Items[[#This Row],[Quantity]])</f>
        <v>2.25</v>
      </c>
      <c r="K621" s="6">
        <f>(Items[[#This Row],[OriginalTagPrice]]*Items[[#This Row],[Quantity]])</f>
        <v>3</v>
      </c>
      <c r="L621" s="6">
        <f>(Items[[#This Row],[FinalPrice]]-Items[[#This Row],[OriginalTagPrice]])*Items[[#This Row],[Quantity]]</f>
        <v>-0.75</v>
      </c>
      <c r="M621" s="6" t="str">
        <f>VLOOKUP(Items[[#This Row],[OrderID]],Orders[],5)</f>
        <v>2015-05-01</v>
      </c>
    </row>
    <row r="622" spans="1:13" x14ac:dyDescent="0.25">
      <c r="A622">
        <v>140471478</v>
      </c>
      <c r="B622">
        <v>197712250</v>
      </c>
      <c r="C622">
        <v>1</v>
      </c>
      <c r="D622" t="b">
        <v>1</v>
      </c>
      <c r="E622" s="6" t="s">
        <v>58</v>
      </c>
      <c r="F622" s="6" t="s">
        <v>35</v>
      </c>
      <c r="G622">
        <v>35</v>
      </c>
      <c r="H622">
        <v>70</v>
      </c>
      <c r="I622">
        <v>1</v>
      </c>
      <c r="J622" s="6">
        <f>(Items[[#This Row],[FinalPrice]]*Items[[#This Row],[Quantity]])</f>
        <v>35</v>
      </c>
      <c r="K622" s="6">
        <f>(Items[[#This Row],[OriginalTagPrice]]*Items[[#This Row],[Quantity]])</f>
        <v>70</v>
      </c>
      <c r="L622" s="6">
        <f>(Items[[#This Row],[FinalPrice]]-Items[[#This Row],[OriginalTagPrice]])*Items[[#This Row],[Quantity]]</f>
        <v>-35</v>
      </c>
      <c r="M622" s="6" t="str">
        <f>VLOOKUP(Items[[#This Row],[OrderID]],Orders[],5)</f>
        <v>2015-05-08</v>
      </c>
    </row>
    <row r="623" spans="1:13" x14ac:dyDescent="0.25">
      <c r="A623">
        <v>140471478</v>
      </c>
      <c r="B623">
        <v>197712252</v>
      </c>
      <c r="C623">
        <v>1</v>
      </c>
      <c r="D623" t="b">
        <v>1</v>
      </c>
      <c r="E623" s="6" t="s">
        <v>60</v>
      </c>
      <c r="F623" s="6" t="s">
        <v>35</v>
      </c>
      <c r="G623">
        <v>0</v>
      </c>
      <c r="H623">
        <v>70</v>
      </c>
      <c r="I623">
        <v>1</v>
      </c>
      <c r="J623" s="6">
        <f>(Items[[#This Row],[FinalPrice]]*Items[[#This Row],[Quantity]])</f>
        <v>0</v>
      </c>
      <c r="K623" s="6">
        <f>(Items[[#This Row],[OriginalTagPrice]]*Items[[#This Row],[Quantity]])</f>
        <v>70</v>
      </c>
      <c r="L623" s="6">
        <f>(Items[[#This Row],[FinalPrice]]-Items[[#This Row],[OriginalTagPrice]])*Items[[#This Row],[Quantity]]</f>
        <v>-70</v>
      </c>
      <c r="M623" s="6" t="str">
        <f>VLOOKUP(Items[[#This Row],[OrderID]],Orders[],5)</f>
        <v>2015-05-08</v>
      </c>
    </row>
    <row r="624" spans="1:13" x14ac:dyDescent="0.25">
      <c r="A624">
        <v>140471478</v>
      </c>
      <c r="B624">
        <v>197712253</v>
      </c>
      <c r="C624">
        <v>1</v>
      </c>
      <c r="D624" t="b">
        <v>1</v>
      </c>
      <c r="E624" s="6" t="s">
        <v>64</v>
      </c>
      <c r="F624" s="6" t="s">
        <v>35</v>
      </c>
      <c r="G624">
        <v>35</v>
      </c>
      <c r="H624">
        <v>70</v>
      </c>
      <c r="I624">
        <v>1</v>
      </c>
      <c r="J624" s="6">
        <f>(Items[[#This Row],[FinalPrice]]*Items[[#This Row],[Quantity]])</f>
        <v>35</v>
      </c>
      <c r="K624" s="6">
        <f>(Items[[#This Row],[OriginalTagPrice]]*Items[[#This Row],[Quantity]])</f>
        <v>70</v>
      </c>
      <c r="L624" s="6">
        <f>(Items[[#This Row],[FinalPrice]]-Items[[#This Row],[OriginalTagPrice]])*Items[[#This Row],[Quantity]]</f>
        <v>-35</v>
      </c>
      <c r="M624" s="6" t="str">
        <f>VLOOKUP(Items[[#This Row],[OrderID]],Orders[],5)</f>
        <v>2015-05-08</v>
      </c>
    </row>
    <row r="625" spans="1:13" x14ac:dyDescent="0.25">
      <c r="A625">
        <v>140471478</v>
      </c>
      <c r="B625">
        <v>199450032</v>
      </c>
      <c r="C625">
        <v>1</v>
      </c>
      <c r="D625" t="b">
        <v>1</v>
      </c>
      <c r="E625" s="6" t="s">
        <v>65</v>
      </c>
      <c r="F625" s="6" t="s">
        <v>35</v>
      </c>
      <c r="G625">
        <v>18</v>
      </c>
      <c r="H625">
        <v>20</v>
      </c>
      <c r="I625">
        <v>1</v>
      </c>
      <c r="J625" s="6">
        <f>(Items[[#This Row],[FinalPrice]]*Items[[#This Row],[Quantity]])</f>
        <v>18</v>
      </c>
      <c r="K625" s="6">
        <f>(Items[[#This Row],[OriginalTagPrice]]*Items[[#This Row],[Quantity]])</f>
        <v>20</v>
      </c>
      <c r="L625" s="6">
        <f>(Items[[#This Row],[FinalPrice]]-Items[[#This Row],[OriginalTagPrice]])*Items[[#This Row],[Quantity]]</f>
        <v>-2</v>
      </c>
      <c r="M625" s="6" t="str">
        <f>VLOOKUP(Items[[#This Row],[OrderID]],Orders[],5)</f>
        <v>2015-05-08</v>
      </c>
    </row>
    <row r="626" spans="1:13" x14ac:dyDescent="0.25">
      <c r="A626">
        <v>140471478</v>
      </c>
      <c r="B626">
        <v>199502068</v>
      </c>
      <c r="C626">
        <v>8</v>
      </c>
      <c r="D626" t="b">
        <v>0</v>
      </c>
      <c r="E626" s="6" t="s">
        <v>58</v>
      </c>
      <c r="F626" s="6" t="s">
        <v>35</v>
      </c>
      <c r="G626">
        <v>10</v>
      </c>
      <c r="H626">
        <v>10</v>
      </c>
      <c r="I626">
        <v>1</v>
      </c>
      <c r="J626" s="6">
        <f>(Items[[#This Row],[FinalPrice]]*Items[[#This Row],[Quantity]])</f>
        <v>10</v>
      </c>
      <c r="K626" s="6">
        <f>(Items[[#This Row],[OriginalTagPrice]]*Items[[#This Row],[Quantity]])</f>
        <v>10</v>
      </c>
      <c r="L626" s="6">
        <f>(Items[[#This Row],[FinalPrice]]-Items[[#This Row],[OriginalTagPrice]])*Items[[#This Row],[Quantity]]</f>
        <v>0</v>
      </c>
      <c r="M626" s="6" t="str">
        <f>VLOOKUP(Items[[#This Row],[OrderID]],Orders[],5)</f>
        <v>2015-05-08</v>
      </c>
    </row>
    <row r="627" spans="1:13" x14ac:dyDescent="0.25">
      <c r="A627">
        <v>140471478</v>
      </c>
      <c r="B627">
        <v>199502317</v>
      </c>
      <c r="C627">
        <v>8</v>
      </c>
      <c r="D627" t="b">
        <v>0</v>
      </c>
      <c r="E627" s="6" t="s">
        <v>60</v>
      </c>
      <c r="F627" s="6" t="s">
        <v>35</v>
      </c>
      <c r="G627">
        <v>10</v>
      </c>
      <c r="H627">
        <v>10</v>
      </c>
      <c r="I627">
        <v>1</v>
      </c>
      <c r="J627" s="6">
        <f>(Items[[#This Row],[FinalPrice]]*Items[[#This Row],[Quantity]])</f>
        <v>10</v>
      </c>
      <c r="K627" s="6">
        <f>(Items[[#This Row],[OriginalTagPrice]]*Items[[#This Row],[Quantity]])</f>
        <v>10</v>
      </c>
      <c r="L627" s="6">
        <f>(Items[[#This Row],[FinalPrice]]-Items[[#This Row],[OriginalTagPrice]])*Items[[#This Row],[Quantity]]</f>
        <v>0</v>
      </c>
      <c r="M627" s="6" t="str">
        <f>VLOOKUP(Items[[#This Row],[OrderID]],Orders[],5)</f>
        <v>2015-05-08</v>
      </c>
    </row>
    <row r="628" spans="1:13" x14ac:dyDescent="0.25">
      <c r="A628">
        <v>140471478</v>
      </c>
      <c r="B628">
        <v>199502541</v>
      </c>
      <c r="C628">
        <v>8</v>
      </c>
      <c r="D628" t="b">
        <v>0</v>
      </c>
      <c r="E628" s="6" t="s">
        <v>64</v>
      </c>
      <c r="F628" s="6" t="s">
        <v>35</v>
      </c>
      <c r="G628">
        <v>10</v>
      </c>
      <c r="H628">
        <v>10</v>
      </c>
      <c r="I628">
        <v>1</v>
      </c>
      <c r="J628" s="6">
        <f>(Items[[#This Row],[FinalPrice]]*Items[[#This Row],[Quantity]])</f>
        <v>10</v>
      </c>
      <c r="K628" s="6">
        <f>(Items[[#This Row],[OriginalTagPrice]]*Items[[#This Row],[Quantity]])</f>
        <v>10</v>
      </c>
      <c r="L628" s="6">
        <f>(Items[[#This Row],[FinalPrice]]-Items[[#This Row],[OriginalTagPrice]])*Items[[#This Row],[Quantity]]</f>
        <v>0</v>
      </c>
      <c r="M628" s="6" t="str">
        <f>VLOOKUP(Items[[#This Row],[OrderID]],Orders[],5)</f>
        <v>2015-05-08</v>
      </c>
    </row>
    <row r="629" spans="1:13" x14ac:dyDescent="0.25">
      <c r="A629">
        <v>140471478</v>
      </c>
      <c r="B629">
        <v>199503452</v>
      </c>
      <c r="C629">
        <v>8</v>
      </c>
      <c r="D629" t="b">
        <v>0</v>
      </c>
      <c r="E629" s="6" t="s">
        <v>65</v>
      </c>
      <c r="F629" s="6" t="s">
        <v>35</v>
      </c>
      <c r="G629">
        <v>4</v>
      </c>
      <c r="H629">
        <v>4</v>
      </c>
      <c r="I629">
        <v>1</v>
      </c>
      <c r="J629" s="6">
        <f>(Items[[#This Row],[FinalPrice]]*Items[[#This Row],[Quantity]])</f>
        <v>4</v>
      </c>
      <c r="K629" s="6">
        <f>(Items[[#This Row],[OriginalTagPrice]]*Items[[#This Row],[Quantity]])</f>
        <v>4</v>
      </c>
      <c r="L629" s="6">
        <f>(Items[[#This Row],[FinalPrice]]-Items[[#This Row],[OriginalTagPrice]])*Items[[#This Row],[Quantity]]</f>
        <v>0</v>
      </c>
      <c r="M629" s="6" t="str">
        <f>VLOOKUP(Items[[#This Row],[OrderID]],Orders[],5)</f>
        <v>2015-05-08</v>
      </c>
    </row>
    <row r="630" spans="1:13" x14ac:dyDescent="0.25">
      <c r="A630">
        <v>140471478</v>
      </c>
      <c r="B630">
        <v>199504842</v>
      </c>
      <c r="C630">
        <v>10</v>
      </c>
      <c r="D630" t="b">
        <v>0</v>
      </c>
      <c r="E630" s="6" t="s">
        <v>35</v>
      </c>
      <c r="F630" s="6" t="s">
        <v>35</v>
      </c>
      <c r="G630">
        <v>0</v>
      </c>
      <c r="H630">
        <v>0</v>
      </c>
      <c r="I630">
        <v>1</v>
      </c>
      <c r="J630" s="6">
        <f>(Items[[#This Row],[FinalPrice]]*Items[[#This Row],[Quantity]])</f>
        <v>0</v>
      </c>
      <c r="K630" s="6">
        <f>(Items[[#This Row],[OriginalTagPrice]]*Items[[#This Row],[Quantity]])</f>
        <v>0</v>
      </c>
      <c r="L630" s="6">
        <f>(Items[[#This Row],[FinalPrice]]-Items[[#This Row],[OriginalTagPrice]])*Items[[#This Row],[Quantity]]</f>
        <v>0</v>
      </c>
      <c r="M630" s="6" t="str">
        <f>VLOOKUP(Items[[#This Row],[OrderID]],Orders[],5)</f>
        <v>2015-05-08</v>
      </c>
    </row>
    <row r="631" spans="1:13" x14ac:dyDescent="0.25">
      <c r="A631">
        <v>140471478</v>
      </c>
      <c r="B631">
        <v>199504853</v>
      </c>
      <c r="C631">
        <v>11</v>
      </c>
      <c r="D631" t="b">
        <v>0</v>
      </c>
      <c r="E631" s="6" t="s">
        <v>104</v>
      </c>
      <c r="F631" s="6" t="s">
        <v>35</v>
      </c>
      <c r="G631">
        <v>0</v>
      </c>
      <c r="H631">
        <v>50</v>
      </c>
      <c r="I631">
        <v>1</v>
      </c>
      <c r="J631" s="6">
        <f>(Items[[#This Row],[FinalPrice]]*Items[[#This Row],[Quantity]])</f>
        <v>0</v>
      </c>
      <c r="K631" s="6">
        <f>(Items[[#This Row],[OriginalTagPrice]]*Items[[#This Row],[Quantity]])</f>
        <v>50</v>
      </c>
      <c r="L631" s="6">
        <f>(Items[[#This Row],[FinalPrice]]-Items[[#This Row],[OriginalTagPrice]])*Items[[#This Row],[Quantity]]</f>
        <v>-50</v>
      </c>
      <c r="M631" s="6" t="str">
        <f>VLOOKUP(Items[[#This Row],[OrderID]],Orders[],5)</f>
        <v>2015-05-08</v>
      </c>
    </row>
    <row r="632" spans="1:13" x14ac:dyDescent="0.25">
      <c r="A632">
        <v>140473009</v>
      </c>
      <c r="B632">
        <v>197714355</v>
      </c>
      <c r="C632">
        <v>1</v>
      </c>
      <c r="D632" t="b">
        <v>1</v>
      </c>
      <c r="E632" s="6" t="s">
        <v>79</v>
      </c>
      <c r="F632" s="6" t="s">
        <v>35</v>
      </c>
      <c r="G632">
        <v>0</v>
      </c>
      <c r="H632">
        <v>70</v>
      </c>
      <c r="I632">
        <v>1</v>
      </c>
      <c r="J632" s="6">
        <f>(Items[[#This Row],[FinalPrice]]*Items[[#This Row],[Quantity]])</f>
        <v>0</v>
      </c>
      <c r="K632" s="6">
        <f>(Items[[#This Row],[OriginalTagPrice]]*Items[[#This Row],[Quantity]])</f>
        <v>70</v>
      </c>
      <c r="L632" s="6">
        <f>(Items[[#This Row],[FinalPrice]]-Items[[#This Row],[OriginalTagPrice]])*Items[[#This Row],[Quantity]]</f>
        <v>-70</v>
      </c>
      <c r="M632" s="6" t="str">
        <f>VLOOKUP(Items[[#This Row],[OrderID]],Orders[],5)</f>
        <v>2015-05-08</v>
      </c>
    </row>
    <row r="633" spans="1:13" x14ac:dyDescent="0.25">
      <c r="A633">
        <v>140473009</v>
      </c>
      <c r="B633">
        <v>199663346</v>
      </c>
      <c r="C633">
        <v>12</v>
      </c>
      <c r="D633" t="b">
        <v>0</v>
      </c>
      <c r="E633" s="6" t="s">
        <v>35</v>
      </c>
      <c r="F633" s="6" t="s">
        <v>35</v>
      </c>
      <c r="G633">
        <v>0</v>
      </c>
      <c r="H633">
        <v>10</v>
      </c>
      <c r="I633">
        <v>1</v>
      </c>
      <c r="J633" s="6">
        <f>(Items[[#This Row],[FinalPrice]]*Items[[#This Row],[Quantity]])</f>
        <v>0</v>
      </c>
      <c r="K633" s="6">
        <f>(Items[[#This Row],[OriginalTagPrice]]*Items[[#This Row],[Quantity]])</f>
        <v>10</v>
      </c>
      <c r="L633" s="6">
        <f>(Items[[#This Row],[FinalPrice]]-Items[[#This Row],[OriginalTagPrice]])*Items[[#This Row],[Quantity]]</f>
        <v>-10</v>
      </c>
      <c r="M633" s="6" t="str">
        <f>VLOOKUP(Items[[#This Row],[OrderID]],Orders[],5)</f>
        <v>2015-05-08</v>
      </c>
    </row>
    <row r="634" spans="1:13" x14ac:dyDescent="0.25">
      <c r="A634">
        <v>140473009</v>
      </c>
      <c r="B634">
        <v>199663672</v>
      </c>
      <c r="C634">
        <v>8</v>
      </c>
      <c r="D634" t="b">
        <v>0</v>
      </c>
      <c r="E634" s="6" t="s">
        <v>79</v>
      </c>
      <c r="F634" s="6" t="s">
        <v>35</v>
      </c>
      <c r="G634">
        <v>12</v>
      </c>
      <c r="H634">
        <v>12</v>
      </c>
      <c r="I634">
        <v>1</v>
      </c>
      <c r="J634" s="6">
        <f>(Items[[#This Row],[FinalPrice]]*Items[[#This Row],[Quantity]])</f>
        <v>12</v>
      </c>
      <c r="K634" s="6">
        <f>(Items[[#This Row],[OriginalTagPrice]]*Items[[#This Row],[Quantity]])</f>
        <v>12</v>
      </c>
      <c r="L634" s="6">
        <f>(Items[[#This Row],[FinalPrice]]-Items[[#This Row],[OriginalTagPrice]])*Items[[#This Row],[Quantity]]</f>
        <v>0</v>
      </c>
      <c r="M634" s="6" t="str">
        <f>VLOOKUP(Items[[#This Row],[OrderID]],Orders[],5)</f>
        <v>2015-05-08</v>
      </c>
    </row>
    <row r="635" spans="1:13" x14ac:dyDescent="0.25">
      <c r="A635">
        <v>140473044</v>
      </c>
      <c r="B635">
        <v>197714738</v>
      </c>
      <c r="C635">
        <v>2</v>
      </c>
      <c r="D635" t="b">
        <v>0</v>
      </c>
      <c r="E635" s="6" t="s">
        <v>35</v>
      </c>
      <c r="F635" s="6" t="s">
        <v>115</v>
      </c>
      <c r="G635">
        <v>22.5</v>
      </c>
      <c r="H635">
        <v>25</v>
      </c>
      <c r="I635">
        <v>1</v>
      </c>
      <c r="J635" s="6">
        <f>(Items[[#This Row],[FinalPrice]]*Items[[#This Row],[Quantity]])</f>
        <v>22.5</v>
      </c>
      <c r="K635" s="6">
        <f>(Items[[#This Row],[OriginalTagPrice]]*Items[[#This Row],[Quantity]])</f>
        <v>25</v>
      </c>
      <c r="L635" s="6">
        <f>(Items[[#This Row],[FinalPrice]]-Items[[#This Row],[OriginalTagPrice]])*Items[[#This Row],[Quantity]]</f>
        <v>-2.5</v>
      </c>
      <c r="M635" s="6" t="str">
        <f>VLOOKUP(Items[[#This Row],[OrderID]],Orders[],5)</f>
        <v>2015-05-01</v>
      </c>
    </row>
    <row r="636" spans="1:13" x14ac:dyDescent="0.25">
      <c r="A636">
        <v>140473044</v>
      </c>
      <c r="B636">
        <v>197714821</v>
      </c>
      <c r="C636">
        <v>2</v>
      </c>
      <c r="D636" t="b">
        <v>0</v>
      </c>
      <c r="E636" s="6" t="s">
        <v>35</v>
      </c>
      <c r="F636" s="6" t="s">
        <v>131</v>
      </c>
      <c r="G636">
        <v>21.6</v>
      </c>
      <c r="H636">
        <v>24</v>
      </c>
      <c r="I636">
        <v>1</v>
      </c>
      <c r="J636" s="6">
        <f>(Items[[#This Row],[FinalPrice]]*Items[[#This Row],[Quantity]])</f>
        <v>21.6</v>
      </c>
      <c r="K636" s="6">
        <f>(Items[[#This Row],[OriginalTagPrice]]*Items[[#This Row],[Quantity]])</f>
        <v>24</v>
      </c>
      <c r="L636" s="6">
        <f>(Items[[#This Row],[FinalPrice]]-Items[[#This Row],[OriginalTagPrice]])*Items[[#This Row],[Quantity]]</f>
        <v>-2.3999999999999986</v>
      </c>
      <c r="M636" s="6" t="str">
        <f>VLOOKUP(Items[[#This Row],[OrderID]],Orders[],5)</f>
        <v>2015-05-01</v>
      </c>
    </row>
    <row r="637" spans="1:13" x14ac:dyDescent="0.25">
      <c r="A637">
        <v>140473044</v>
      </c>
      <c r="B637">
        <v>197714885</v>
      </c>
      <c r="C637">
        <v>2</v>
      </c>
      <c r="D637" t="b">
        <v>0</v>
      </c>
      <c r="E637" s="6" t="s">
        <v>35</v>
      </c>
      <c r="F637" s="6" t="s">
        <v>153</v>
      </c>
      <c r="G637">
        <v>22.5</v>
      </c>
      <c r="H637">
        <v>25</v>
      </c>
      <c r="I637">
        <v>1</v>
      </c>
      <c r="J637" s="6">
        <f>(Items[[#This Row],[FinalPrice]]*Items[[#This Row],[Quantity]])</f>
        <v>22.5</v>
      </c>
      <c r="K637" s="6">
        <f>(Items[[#This Row],[OriginalTagPrice]]*Items[[#This Row],[Quantity]])</f>
        <v>25</v>
      </c>
      <c r="L637" s="6">
        <f>(Items[[#This Row],[FinalPrice]]-Items[[#This Row],[OriginalTagPrice]])*Items[[#This Row],[Quantity]]</f>
        <v>-2.5</v>
      </c>
      <c r="M637" s="6" t="str">
        <f>VLOOKUP(Items[[#This Row],[OrderID]],Orders[],5)</f>
        <v>2015-05-01</v>
      </c>
    </row>
    <row r="638" spans="1:13" x14ac:dyDescent="0.25">
      <c r="A638">
        <v>140473044</v>
      </c>
      <c r="B638">
        <v>197714956</v>
      </c>
      <c r="C638">
        <v>2</v>
      </c>
      <c r="D638" t="b">
        <v>0</v>
      </c>
      <c r="E638" s="6" t="s">
        <v>35</v>
      </c>
      <c r="F638" s="6" t="s">
        <v>154</v>
      </c>
      <c r="G638">
        <v>24.75</v>
      </c>
      <c r="H638">
        <v>27.5</v>
      </c>
      <c r="I638">
        <v>1</v>
      </c>
      <c r="J638" s="6">
        <f>(Items[[#This Row],[FinalPrice]]*Items[[#This Row],[Quantity]])</f>
        <v>24.75</v>
      </c>
      <c r="K638" s="6">
        <f>(Items[[#This Row],[OriginalTagPrice]]*Items[[#This Row],[Quantity]])</f>
        <v>27.5</v>
      </c>
      <c r="L638" s="6">
        <f>(Items[[#This Row],[FinalPrice]]-Items[[#This Row],[OriginalTagPrice]])*Items[[#This Row],[Quantity]]</f>
        <v>-2.75</v>
      </c>
      <c r="M638" s="6" t="str">
        <f>VLOOKUP(Items[[#This Row],[OrderID]],Orders[],5)</f>
        <v>2015-05-01</v>
      </c>
    </row>
    <row r="639" spans="1:13" x14ac:dyDescent="0.25">
      <c r="A639">
        <v>140473044</v>
      </c>
      <c r="B639">
        <v>197715029</v>
      </c>
      <c r="C639">
        <v>2</v>
      </c>
      <c r="D639" t="b">
        <v>0</v>
      </c>
      <c r="E639" s="6" t="s">
        <v>35</v>
      </c>
      <c r="F639" s="6" t="s">
        <v>155</v>
      </c>
      <c r="G639">
        <v>33.299999999999997</v>
      </c>
      <c r="H639">
        <v>37</v>
      </c>
      <c r="I639">
        <v>1</v>
      </c>
      <c r="J639" s="6">
        <f>(Items[[#This Row],[FinalPrice]]*Items[[#This Row],[Quantity]])</f>
        <v>33.299999999999997</v>
      </c>
      <c r="K639" s="6">
        <f>(Items[[#This Row],[OriginalTagPrice]]*Items[[#This Row],[Quantity]])</f>
        <v>37</v>
      </c>
      <c r="L639" s="6">
        <f>(Items[[#This Row],[FinalPrice]]-Items[[#This Row],[OriginalTagPrice]])*Items[[#This Row],[Quantity]]</f>
        <v>-3.7000000000000028</v>
      </c>
      <c r="M639" s="6" t="str">
        <f>VLOOKUP(Items[[#This Row],[OrderID]],Orders[],5)</f>
        <v>2015-05-01</v>
      </c>
    </row>
    <row r="640" spans="1:13" x14ac:dyDescent="0.25">
      <c r="A640">
        <v>140473044</v>
      </c>
      <c r="B640">
        <v>197715127</v>
      </c>
      <c r="C640">
        <v>2</v>
      </c>
      <c r="D640" t="b">
        <v>0</v>
      </c>
      <c r="E640" s="6" t="s">
        <v>35</v>
      </c>
      <c r="F640" s="6" t="s">
        <v>156</v>
      </c>
      <c r="G640">
        <v>22.5</v>
      </c>
      <c r="H640">
        <v>25</v>
      </c>
      <c r="I640">
        <v>1</v>
      </c>
      <c r="J640" s="6">
        <f>(Items[[#This Row],[FinalPrice]]*Items[[#This Row],[Quantity]])</f>
        <v>22.5</v>
      </c>
      <c r="K640" s="6">
        <f>(Items[[#This Row],[OriginalTagPrice]]*Items[[#This Row],[Quantity]])</f>
        <v>25</v>
      </c>
      <c r="L640" s="6">
        <f>(Items[[#This Row],[FinalPrice]]-Items[[#This Row],[OriginalTagPrice]])*Items[[#This Row],[Quantity]]</f>
        <v>-2.5</v>
      </c>
      <c r="M640" s="6" t="str">
        <f>VLOOKUP(Items[[#This Row],[OrderID]],Orders[],5)</f>
        <v>2015-05-01</v>
      </c>
    </row>
    <row r="641" spans="1:13" x14ac:dyDescent="0.25">
      <c r="A641">
        <v>140473044</v>
      </c>
      <c r="B641">
        <v>197715398</v>
      </c>
      <c r="C641">
        <v>2</v>
      </c>
      <c r="D641" t="b">
        <v>0</v>
      </c>
      <c r="E641" s="6" t="s">
        <v>35</v>
      </c>
      <c r="F641" s="6" t="s">
        <v>157</v>
      </c>
      <c r="G641">
        <v>24.75</v>
      </c>
      <c r="H641">
        <v>27.5</v>
      </c>
      <c r="I641">
        <v>1</v>
      </c>
      <c r="J641" s="6">
        <f>(Items[[#This Row],[FinalPrice]]*Items[[#This Row],[Quantity]])</f>
        <v>24.75</v>
      </c>
      <c r="K641" s="6">
        <f>(Items[[#This Row],[OriginalTagPrice]]*Items[[#This Row],[Quantity]])</f>
        <v>27.5</v>
      </c>
      <c r="L641" s="6">
        <f>(Items[[#This Row],[FinalPrice]]-Items[[#This Row],[OriginalTagPrice]])*Items[[#This Row],[Quantity]]</f>
        <v>-2.75</v>
      </c>
      <c r="M641" s="6" t="str">
        <f>VLOOKUP(Items[[#This Row],[OrderID]],Orders[],5)</f>
        <v>2015-05-01</v>
      </c>
    </row>
    <row r="642" spans="1:13" x14ac:dyDescent="0.25">
      <c r="A642">
        <v>140473044</v>
      </c>
      <c r="B642">
        <v>197715436</v>
      </c>
      <c r="C642">
        <v>2</v>
      </c>
      <c r="D642" t="b">
        <v>0</v>
      </c>
      <c r="E642" s="6" t="s">
        <v>35</v>
      </c>
      <c r="F642" s="6" t="s">
        <v>158</v>
      </c>
      <c r="G642">
        <v>24.75</v>
      </c>
      <c r="H642">
        <v>27.5</v>
      </c>
      <c r="I642">
        <v>1</v>
      </c>
      <c r="J642" s="6">
        <f>(Items[[#This Row],[FinalPrice]]*Items[[#This Row],[Quantity]])</f>
        <v>24.75</v>
      </c>
      <c r="K642" s="6">
        <f>(Items[[#This Row],[OriginalTagPrice]]*Items[[#This Row],[Quantity]])</f>
        <v>27.5</v>
      </c>
      <c r="L642" s="6">
        <f>(Items[[#This Row],[FinalPrice]]-Items[[#This Row],[OriginalTagPrice]])*Items[[#This Row],[Quantity]]</f>
        <v>-2.75</v>
      </c>
      <c r="M642" s="6" t="str">
        <f>VLOOKUP(Items[[#This Row],[OrderID]],Orders[],5)</f>
        <v>2015-05-01</v>
      </c>
    </row>
    <row r="643" spans="1:13" x14ac:dyDescent="0.25">
      <c r="A643">
        <v>140473044</v>
      </c>
      <c r="B643">
        <v>197715926</v>
      </c>
      <c r="C643">
        <v>2</v>
      </c>
      <c r="D643" t="b">
        <v>0</v>
      </c>
      <c r="E643" s="6" t="s">
        <v>35</v>
      </c>
      <c r="F643" s="6" t="s">
        <v>159</v>
      </c>
      <c r="G643">
        <v>35.1</v>
      </c>
      <c r="H643">
        <v>39</v>
      </c>
      <c r="I643">
        <v>1</v>
      </c>
      <c r="J643" s="6">
        <f>(Items[[#This Row],[FinalPrice]]*Items[[#This Row],[Quantity]])</f>
        <v>35.1</v>
      </c>
      <c r="K643" s="6">
        <f>(Items[[#This Row],[OriginalTagPrice]]*Items[[#This Row],[Quantity]])</f>
        <v>39</v>
      </c>
      <c r="L643" s="6">
        <f>(Items[[#This Row],[FinalPrice]]-Items[[#This Row],[OriginalTagPrice]])*Items[[#This Row],[Quantity]]</f>
        <v>-3.8999999999999986</v>
      </c>
      <c r="M643" s="6" t="str">
        <f>VLOOKUP(Items[[#This Row],[OrderID]],Orders[],5)</f>
        <v>2015-05-01</v>
      </c>
    </row>
    <row r="644" spans="1:13" x14ac:dyDescent="0.25">
      <c r="A644">
        <v>140473687</v>
      </c>
      <c r="B644">
        <v>197715735</v>
      </c>
      <c r="C644">
        <v>2</v>
      </c>
      <c r="D644" t="b">
        <v>0</v>
      </c>
      <c r="E644" s="6" t="s">
        <v>35</v>
      </c>
      <c r="F644" s="6" t="s">
        <v>62</v>
      </c>
      <c r="G644">
        <v>8</v>
      </c>
      <c r="H644">
        <v>8</v>
      </c>
      <c r="I644">
        <v>2</v>
      </c>
      <c r="J644" s="6">
        <f>(Items[[#This Row],[FinalPrice]]*Items[[#This Row],[Quantity]])</f>
        <v>16</v>
      </c>
      <c r="K644" s="6">
        <f>(Items[[#This Row],[OriginalTagPrice]]*Items[[#This Row],[Quantity]])</f>
        <v>16</v>
      </c>
      <c r="L644" s="6">
        <f>(Items[[#This Row],[FinalPrice]]-Items[[#This Row],[OriginalTagPrice]])*Items[[#This Row],[Quantity]]</f>
        <v>0</v>
      </c>
      <c r="M644" s="6" t="str">
        <f>VLOOKUP(Items[[#This Row],[OrderID]],Orders[],5)</f>
        <v>None</v>
      </c>
    </row>
    <row r="645" spans="1:13" x14ac:dyDescent="0.25">
      <c r="A645">
        <v>140474854</v>
      </c>
      <c r="B645">
        <v>197716943</v>
      </c>
      <c r="C645">
        <v>1</v>
      </c>
      <c r="D645" t="b">
        <v>1</v>
      </c>
      <c r="E645" s="6" t="s">
        <v>56</v>
      </c>
      <c r="F645" s="6" t="s">
        <v>35</v>
      </c>
      <c r="G645">
        <v>0</v>
      </c>
      <c r="H645">
        <v>40</v>
      </c>
      <c r="I645">
        <v>1</v>
      </c>
      <c r="J645" s="6">
        <f>(Items[[#This Row],[FinalPrice]]*Items[[#This Row],[Quantity]])</f>
        <v>0</v>
      </c>
      <c r="K645" s="6">
        <f>(Items[[#This Row],[OriginalTagPrice]]*Items[[#This Row],[Quantity]])</f>
        <v>40</v>
      </c>
      <c r="L645" s="6">
        <f>(Items[[#This Row],[FinalPrice]]-Items[[#This Row],[OriginalTagPrice]])*Items[[#This Row],[Quantity]]</f>
        <v>-40</v>
      </c>
      <c r="M645" s="6" t="str">
        <f>VLOOKUP(Items[[#This Row],[OrderID]],Orders[],5)</f>
        <v>2015-05-14</v>
      </c>
    </row>
    <row r="646" spans="1:13" x14ac:dyDescent="0.25">
      <c r="A646">
        <v>140474854</v>
      </c>
      <c r="B646">
        <v>201202174</v>
      </c>
      <c r="C646">
        <v>2</v>
      </c>
      <c r="D646" t="b">
        <v>0</v>
      </c>
      <c r="E646" s="6" t="s">
        <v>56</v>
      </c>
      <c r="F646" s="6" t="s">
        <v>160</v>
      </c>
      <c r="G646">
        <v>3.75</v>
      </c>
      <c r="H646">
        <v>3.75</v>
      </c>
      <c r="I646">
        <v>1</v>
      </c>
      <c r="J646" s="6">
        <f>(Items[[#This Row],[FinalPrice]]*Items[[#This Row],[Quantity]])</f>
        <v>3.75</v>
      </c>
      <c r="K646" s="6">
        <f>(Items[[#This Row],[OriginalTagPrice]]*Items[[#This Row],[Quantity]])</f>
        <v>3.75</v>
      </c>
      <c r="L646" s="6">
        <f>(Items[[#This Row],[FinalPrice]]-Items[[#This Row],[OriginalTagPrice]])*Items[[#This Row],[Quantity]]</f>
        <v>0</v>
      </c>
      <c r="M646" s="6" t="str">
        <f>VLOOKUP(Items[[#This Row],[OrderID]],Orders[],5)</f>
        <v>2015-05-14</v>
      </c>
    </row>
    <row r="647" spans="1:13" x14ac:dyDescent="0.25">
      <c r="A647">
        <v>140474854</v>
      </c>
      <c r="B647">
        <v>201216392</v>
      </c>
      <c r="C647">
        <v>8</v>
      </c>
      <c r="D647" t="b">
        <v>0</v>
      </c>
      <c r="E647" s="6" t="s">
        <v>56</v>
      </c>
      <c r="F647" s="6" t="s">
        <v>35</v>
      </c>
      <c r="G647">
        <v>7</v>
      </c>
      <c r="H647">
        <v>7</v>
      </c>
      <c r="I647">
        <v>1</v>
      </c>
      <c r="J647" s="6">
        <f>(Items[[#This Row],[FinalPrice]]*Items[[#This Row],[Quantity]])</f>
        <v>7</v>
      </c>
      <c r="K647" s="6">
        <f>(Items[[#This Row],[OriginalTagPrice]]*Items[[#This Row],[Quantity]])</f>
        <v>7</v>
      </c>
      <c r="L647" s="6">
        <f>(Items[[#This Row],[FinalPrice]]-Items[[#This Row],[OriginalTagPrice]])*Items[[#This Row],[Quantity]]</f>
        <v>0</v>
      </c>
      <c r="M647" s="6" t="str">
        <f>VLOOKUP(Items[[#This Row],[OrderID]],Orders[],5)</f>
        <v>2015-05-14</v>
      </c>
    </row>
    <row r="648" spans="1:13" x14ac:dyDescent="0.25">
      <c r="A648">
        <v>140474854</v>
      </c>
      <c r="B648">
        <v>201216892</v>
      </c>
      <c r="C648">
        <v>12</v>
      </c>
      <c r="D648" t="b">
        <v>0</v>
      </c>
      <c r="E648" s="6" t="s">
        <v>35</v>
      </c>
      <c r="F648" s="6" t="s">
        <v>35</v>
      </c>
      <c r="G648">
        <v>0</v>
      </c>
      <c r="H648">
        <v>10</v>
      </c>
      <c r="I648">
        <v>1</v>
      </c>
      <c r="J648" s="6">
        <f>(Items[[#This Row],[FinalPrice]]*Items[[#This Row],[Quantity]])</f>
        <v>0</v>
      </c>
      <c r="K648" s="6">
        <f>(Items[[#This Row],[OriginalTagPrice]]*Items[[#This Row],[Quantity]])</f>
        <v>10</v>
      </c>
      <c r="L648" s="6">
        <f>(Items[[#This Row],[FinalPrice]]-Items[[#This Row],[OriginalTagPrice]])*Items[[#This Row],[Quantity]]</f>
        <v>-10</v>
      </c>
      <c r="M648" s="6" t="str">
        <f>VLOOKUP(Items[[#This Row],[OrderID]],Orders[],5)</f>
        <v>2015-05-14</v>
      </c>
    </row>
    <row r="649" spans="1:13" x14ac:dyDescent="0.25">
      <c r="A649">
        <v>140474854</v>
      </c>
      <c r="B649">
        <v>201217376</v>
      </c>
      <c r="C649">
        <v>3</v>
      </c>
      <c r="D649" t="b">
        <v>0</v>
      </c>
      <c r="E649" s="6" t="s">
        <v>35</v>
      </c>
      <c r="F649" s="6" t="s">
        <v>35</v>
      </c>
      <c r="G649">
        <v>100</v>
      </c>
      <c r="H649">
        <v>200</v>
      </c>
      <c r="I649">
        <v>1</v>
      </c>
      <c r="J649" s="6">
        <f>(Items[[#This Row],[FinalPrice]]*Items[[#This Row],[Quantity]])</f>
        <v>100</v>
      </c>
      <c r="K649" s="6">
        <f>(Items[[#This Row],[OriginalTagPrice]]*Items[[#This Row],[Quantity]])</f>
        <v>200</v>
      </c>
      <c r="L649" s="6">
        <f>(Items[[#This Row],[FinalPrice]]-Items[[#This Row],[OriginalTagPrice]])*Items[[#This Row],[Quantity]]</f>
        <v>-100</v>
      </c>
      <c r="M649" s="6" t="str">
        <f>VLOOKUP(Items[[#This Row],[OrderID]],Orders[],5)</f>
        <v>2015-05-14</v>
      </c>
    </row>
    <row r="650" spans="1:13" x14ac:dyDescent="0.25">
      <c r="A650">
        <v>140474968</v>
      </c>
      <c r="B650">
        <v>197717310</v>
      </c>
      <c r="C650">
        <v>2</v>
      </c>
      <c r="D650" t="b">
        <v>0</v>
      </c>
      <c r="E650" s="6" t="s">
        <v>86</v>
      </c>
      <c r="F650" s="6" t="s">
        <v>62</v>
      </c>
      <c r="G650">
        <v>6</v>
      </c>
      <c r="H650">
        <v>8</v>
      </c>
      <c r="I650">
        <v>1</v>
      </c>
      <c r="J650" s="6">
        <f>(Items[[#This Row],[FinalPrice]]*Items[[#This Row],[Quantity]])</f>
        <v>6</v>
      </c>
      <c r="K650" s="6">
        <f>(Items[[#This Row],[OriginalTagPrice]]*Items[[#This Row],[Quantity]])</f>
        <v>8</v>
      </c>
      <c r="L650" s="6">
        <f>(Items[[#This Row],[FinalPrice]]-Items[[#This Row],[OriginalTagPrice]])*Items[[#This Row],[Quantity]]</f>
        <v>-2</v>
      </c>
      <c r="M650" s="6" t="str">
        <f>VLOOKUP(Items[[#This Row],[OrderID]],Orders[],5)</f>
        <v>2015-05-01</v>
      </c>
    </row>
    <row r="651" spans="1:13" x14ac:dyDescent="0.25">
      <c r="A651">
        <v>140475455</v>
      </c>
      <c r="B651">
        <v>197177796</v>
      </c>
      <c r="C651">
        <v>1</v>
      </c>
      <c r="D651" t="b">
        <v>1</v>
      </c>
      <c r="E651" s="6" t="s">
        <v>58</v>
      </c>
      <c r="F651" s="6" t="s">
        <v>35</v>
      </c>
      <c r="G651">
        <v>35</v>
      </c>
      <c r="H651">
        <v>70</v>
      </c>
      <c r="I651">
        <v>1</v>
      </c>
      <c r="J651" s="6">
        <f>(Items[[#This Row],[FinalPrice]]*Items[[#This Row],[Quantity]])</f>
        <v>35</v>
      </c>
      <c r="K651" s="6">
        <f>(Items[[#This Row],[OriginalTagPrice]]*Items[[#This Row],[Quantity]])</f>
        <v>70</v>
      </c>
      <c r="L651" s="6">
        <f>(Items[[#This Row],[FinalPrice]]-Items[[#This Row],[OriginalTagPrice]])*Items[[#This Row],[Quantity]]</f>
        <v>-35</v>
      </c>
      <c r="M651" s="6" t="str">
        <f>VLOOKUP(Items[[#This Row],[OrderID]],Orders[],5)</f>
        <v>2015-05-01</v>
      </c>
    </row>
    <row r="652" spans="1:13" x14ac:dyDescent="0.25">
      <c r="A652">
        <v>140475455</v>
      </c>
      <c r="B652">
        <v>197691822</v>
      </c>
      <c r="C652">
        <v>2</v>
      </c>
      <c r="D652" t="b">
        <v>0</v>
      </c>
      <c r="E652" s="6" t="s">
        <v>86</v>
      </c>
      <c r="F652" s="6" t="s">
        <v>85</v>
      </c>
      <c r="G652">
        <v>3.5</v>
      </c>
      <c r="H652">
        <v>3.5</v>
      </c>
      <c r="I652">
        <v>1</v>
      </c>
      <c r="J652" s="6">
        <f>(Items[[#This Row],[FinalPrice]]*Items[[#This Row],[Quantity]])</f>
        <v>3.5</v>
      </c>
      <c r="K652" s="6">
        <f>(Items[[#This Row],[OriginalTagPrice]]*Items[[#This Row],[Quantity]])</f>
        <v>3.5</v>
      </c>
      <c r="L652" s="6">
        <f>(Items[[#This Row],[FinalPrice]]-Items[[#This Row],[OriginalTagPrice]])*Items[[#This Row],[Quantity]]</f>
        <v>0</v>
      </c>
      <c r="M652" s="6" t="str">
        <f>VLOOKUP(Items[[#This Row],[OrderID]],Orders[],5)</f>
        <v>2015-05-01</v>
      </c>
    </row>
    <row r="653" spans="1:13" x14ac:dyDescent="0.25">
      <c r="A653">
        <v>140475455</v>
      </c>
      <c r="B653">
        <v>197717982</v>
      </c>
      <c r="C653">
        <v>10</v>
      </c>
      <c r="D653" t="b">
        <v>0</v>
      </c>
      <c r="E653" s="6" t="s">
        <v>35</v>
      </c>
      <c r="F653" s="6" t="s">
        <v>35</v>
      </c>
      <c r="G653">
        <v>0</v>
      </c>
      <c r="H653">
        <v>0</v>
      </c>
      <c r="I653">
        <v>1</v>
      </c>
      <c r="J653" s="6">
        <f>(Items[[#This Row],[FinalPrice]]*Items[[#This Row],[Quantity]])</f>
        <v>0</v>
      </c>
      <c r="K653" s="6">
        <f>(Items[[#This Row],[OriginalTagPrice]]*Items[[#This Row],[Quantity]])</f>
        <v>0</v>
      </c>
      <c r="L653" s="6">
        <f>(Items[[#This Row],[FinalPrice]]-Items[[#This Row],[OriginalTagPrice]])*Items[[#This Row],[Quantity]]</f>
        <v>0</v>
      </c>
      <c r="M653" s="6" t="str">
        <f>VLOOKUP(Items[[#This Row],[OrderID]],Orders[],5)</f>
        <v>2015-05-01</v>
      </c>
    </row>
    <row r="654" spans="1:13" x14ac:dyDescent="0.25">
      <c r="A654">
        <v>140475455</v>
      </c>
      <c r="B654">
        <v>197717983</v>
      </c>
      <c r="C654">
        <v>11</v>
      </c>
      <c r="D654" t="b">
        <v>0</v>
      </c>
      <c r="E654" s="6" t="s">
        <v>86</v>
      </c>
      <c r="F654" s="6" t="s">
        <v>35</v>
      </c>
      <c r="G654">
        <v>0</v>
      </c>
      <c r="H654">
        <v>50</v>
      </c>
      <c r="I654">
        <v>1</v>
      </c>
      <c r="J654" s="6">
        <f>(Items[[#This Row],[FinalPrice]]*Items[[#This Row],[Quantity]])</f>
        <v>0</v>
      </c>
      <c r="K654" s="6">
        <f>(Items[[#This Row],[OriginalTagPrice]]*Items[[#This Row],[Quantity]])</f>
        <v>50</v>
      </c>
      <c r="L654" s="6">
        <f>(Items[[#This Row],[FinalPrice]]-Items[[#This Row],[OriginalTagPrice]])*Items[[#This Row],[Quantity]]</f>
        <v>-50</v>
      </c>
      <c r="M654" s="6" t="str">
        <f>VLOOKUP(Items[[#This Row],[OrderID]],Orders[],5)</f>
        <v>2015-05-01</v>
      </c>
    </row>
    <row r="655" spans="1:13" x14ac:dyDescent="0.25">
      <c r="A655">
        <v>140477402</v>
      </c>
      <c r="B655">
        <v>197720638</v>
      </c>
      <c r="C655">
        <v>2</v>
      </c>
      <c r="D655" t="b">
        <v>0</v>
      </c>
      <c r="E655" s="6" t="s">
        <v>86</v>
      </c>
      <c r="F655" s="6" t="s">
        <v>62</v>
      </c>
      <c r="G655">
        <v>6</v>
      </c>
      <c r="H655">
        <v>8</v>
      </c>
      <c r="I655">
        <v>1</v>
      </c>
      <c r="J655" s="6">
        <f>(Items[[#This Row],[FinalPrice]]*Items[[#This Row],[Quantity]])</f>
        <v>6</v>
      </c>
      <c r="K655" s="6">
        <f>(Items[[#This Row],[OriginalTagPrice]]*Items[[#This Row],[Quantity]])</f>
        <v>8</v>
      </c>
      <c r="L655" s="6">
        <f>(Items[[#This Row],[FinalPrice]]-Items[[#This Row],[OriginalTagPrice]])*Items[[#This Row],[Quantity]]</f>
        <v>-2</v>
      </c>
      <c r="M655" s="6" t="str">
        <f>VLOOKUP(Items[[#This Row],[OrderID]],Orders[],5)</f>
        <v>2015-05-01</v>
      </c>
    </row>
    <row r="656" spans="1:13" x14ac:dyDescent="0.25">
      <c r="A656">
        <v>140481215</v>
      </c>
      <c r="B656">
        <v>197725957</v>
      </c>
      <c r="C656">
        <v>1</v>
      </c>
      <c r="D656" t="b">
        <v>1</v>
      </c>
      <c r="E656" s="6" t="s">
        <v>58</v>
      </c>
      <c r="F656" s="6" t="s">
        <v>35</v>
      </c>
      <c r="G656">
        <v>0</v>
      </c>
      <c r="H656">
        <v>0</v>
      </c>
      <c r="I656">
        <v>1</v>
      </c>
      <c r="J656" s="6">
        <f>(Items[[#This Row],[FinalPrice]]*Items[[#This Row],[Quantity]])</f>
        <v>0</v>
      </c>
      <c r="K656" s="6">
        <f>(Items[[#This Row],[OriginalTagPrice]]*Items[[#This Row],[Quantity]])</f>
        <v>0</v>
      </c>
      <c r="L656" s="6">
        <f>(Items[[#This Row],[FinalPrice]]-Items[[#This Row],[OriginalTagPrice]])*Items[[#This Row],[Quantity]]</f>
        <v>0</v>
      </c>
      <c r="M656" s="6" t="str">
        <f>VLOOKUP(Items[[#This Row],[OrderID]],Orders[],5)</f>
        <v>2015-05-02</v>
      </c>
    </row>
    <row r="657" spans="1:13" x14ac:dyDescent="0.25">
      <c r="A657">
        <v>140486923</v>
      </c>
      <c r="B657">
        <v>197734053</v>
      </c>
      <c r="C657">
        <v>1</v>
      </c>
      <c r="D657" t="b">
        <v>1</v>
      </c>
      <c r="E657" s="6" t="s">
        <v>71</v>
      </c>
      <c r="F657" s="6" t="s">
        <v>35</v>
      </c>
      <c r="G657">
        <v>0</v>
      </c>
      <c r="H657">
        <v>70</v>
      </c>
      <c r="I657">
        <v>1</v>
      </c>
      <c r="J657" s="6">
        <f>(Items[[#This Row],[FinalPrice]]*Items[[#This Row],[Quantity]])</f>
        <v>0</v>
      </c>
      <c r="K657" s="6">
        <f>(Items[[#This Row],[OriginalTagPrice]]*Items[[#This Row],[Quantity]])</f>
        <v>70</v>
      </c>
      <c r="L657" s="6">
        <f>(Items[[#This Row],[FinalPrice]]-Items[[#This Row],[OriginalTagPrice]])*Items[[#This Row],[Quantity]]</f>
        <v>-70</v>
      </c>
      <c r="M657" s="6" t="str">
        <f>VLOOKUP(Items[[#This Row],[OrderID]],Orders[],5)</f>
        <v>2015-05-03</v>
      </c>
    </row>
    <row r="658" spans="1:13" x14ac:dyDescent="0.25">
      <c r="A658">
        <v>140486923</v>
      </c>
      <c r="B658">
        <v>198043071</v>
      </c>
      <c r="C658">
        <v>10</v>
      </c>
      <c r="D658" t="b">
        <v>0</v>
      </c>
      <c r="E658" s="6" t="s">
        <v>35</v>
      </c>
      <c r="F658" s="6" t="s">
        <v>35</v>
      </c>
      <c r="G658">
        <v>0</v>
      </c>
      <c r="H658">
        <v>0</v>
      </c>
      <c r="I658">
        <v>1</v>
      </c>
      <c r="J658" s="6">
        <f>(Items[[#This Row],[FinalPrice]]*Items[[#This Row],[Quantity]])</f>
        <v>0</v>
      </c>
      <c r="K658" s="6">
        <f>(Items[[#This Row],[OriginalTagPrice]]*Items[[#This Row],[Quantity]])</f>
        <v>0</v>
      </c>
      <c r="L658" s="6">
        <f>(Items[[#This Row],[FinalPrice]]-Items[[#This Row],[OriginalTagPrice]])*Items[[#This Row],[Quantity]]</f>
        <v>0</v>
      </c>
      <c r="M658" s="6" t="str">
        <f>VLOOKUP(Items[[#This Row],[OrderID]],Orders[],5)</f>
        <v>2015-05-03</v>
      </c>
    </row>
    <row r="659" spans="1:13" x14ac:dyDescent="0.25">
      <c r="A659">
        <v>140486923</v>
      </c>
      <c r="B659">
        <v>198043072</v>
      </c>
      <c r="C659">
        <v>11</v>
      </c>
      <c r="D659" t="b">
        <v>0</v>
      </c>
      <c r="E659" s="6" t="s">
        <v>120</v>
      </c>
      <c r="F659" s="6" t="s">
        <v>35</v>
      </c>
      <c r="G659">
        <v>50</v>
      </c>
      <c r="H659">
        <v>50</v>
      </c>
      <c r="I659">
        <v>1</v>
      </c>
      <c r="J659" s="6">
        <f>(Items[[#This Row],[FinalPrice]]*Items[[#This Row],[Quantity]])</f>
        <v>50</v>
      </c>
      <c r="K659" s="6">
        <f>(Items[[#This Row],[OriginalTagPrice]]*Items[[#This Row],[Quantity]])</f>
        <v>50</v>
      </c>
      <c r="L659" s="6">
        <f>(Items[[#This Row],[FinalPrice]]-Items[[#This Row],[OriginalTagPrice]])*Items[[#This Row],[Quantity]]</f>
        <v>0</v>
      </c>
      <c r="M659" s="6" t="str">
        <f>VLOOKUP(Items[[#This Row],[OrderID]],Orders[],5)</f>
        <v>2015-05-03</v>
      </c>
    </row>
    <row r="660" spans="1:13" x14ac:dyDescent="0.25">
      <c r="A660">
        <v>140486923</v>
      </c>
      <c r="B660">
        <v>198043550</v>
      </c>
      <c r="C660">
        <v>8</v>
      </c>
      <c r="D660" t="b">
        <v>0</v>
      </c>
      <c r="E660" s="6" t="s">
        <v>71</v>
      </c>
      <c r="F660" s="6" t="s">
        <v>35</v>
      </c>
      <c r="G660">
        <v>15</v>
      </c>
      <c r="H660">
        <v>15</v>
      </c>
      <c r="I660">
        <v>1</v>
      </c>
      <c r="J660" s="6">
        <f>(Items[[#This Row],[FinalPrice]]*Items[[#This Row],[Quantity]])</f>
        <v>15</v>
      </c>
      <c r="K660" s="6">
        <f>(Items[[#This Row],[OriginalTagPrice]]*Items[[#This Row],[Quantity]])</f>
        <v>15</v>
      </c>
      <c r="L660" s="6">
        <f>(Items[[#This Row],[FinalPrice]]-Items[[#This Row],[OriginalTagPrice]])*Items[[#This Row],[Quantity]]</f>
        <v>0</v>
      </c>
      <c r="M660" s="6" t="str">
        <f>VLOOKUP(Items[[#This Row],[OrderID]],Orders[],5)</f>
        <v>2015-05-03</v>
      </c>
    </row>
    <row r="661" spans="1:13" x14ac:dyDescent="0.25">
      <c r="A661">
        <v>140490343</v>
      </c>
      <c r="B661">
        <v>197739071</v>
      </c>
      <c r="C661">
        <v>8</v>
      </c>
      <c r="D661" t="b">
        <v>0</v>
      </c>
      <c r="E661" s="6" t="s">
        <v>56</v>
      </c>
      <c r="F661" s="6" t="s">
        <v>35</v>
      </c>
      <c r="G661">
        <v>12.6</v>
      </c>
      <c r="H661">
        <v>12.6</v>
      </c>
      <c r="I661">
        <v>1</v>
      </c>
      <c r="J661" s="6">
        <f>(Items[[#This Row],[FinalPrice]]*Items[[#This Row],[Quantity]])</f>
        <v>12.6</v>
      </c>
      <c r="K661" s="6">
        <f>(Items[[#This Row],[OriginalTagPrice]]*Items[[#This Row],[Quantity]])</f>
        <v>12.6</v>
      </c>
      <c r="L661" s="6">
        <f>(Items[[#This Row],[FinalPrice]]-Items[[#This Row],[OriginalTagPrice]])*Items[[#This Row],[Quantity]]</f>
        <v>0</v>
      </c>
      <c r="M661" s="6" t="str">
        <f>VLOOKUP(Items[[#This Row],[OrderID]],Orders[],5)</f>
        <v>2015-05-01</v>
      </c>
    </row>
    <row r="662" spans="1:13" x14ac:dyDescent="0.25">
      <c r="A662">
        <v>140490343</v>
      </c>
      <c r="B662">
        <v>197739088</v>
      </c>
      <c r="C662">
        <v>8</v>
      </c>
      <c r="D662" t="b">
        <v>0</v>
      </c>
      <c r="E662" s="6" t="s">
        <v>79</v>
      </c>
      <c r="F662" s="6" t="s">
        <v>35</v>
      </c>
      <c r="G662">
        <v>12.6</v>
      </c>
      <c r="H662">
        <v>12.6</v>
      </c>
      <c r="I662">
        <v>1</v>
      </c>
      <c r="J662" s="6">
        <f>(Items[[#This Row],[FinalPrice]]*Items[[#This Row],[Quantity]])</f>
        <v>12.6</v>
      </c>
      <c r="K662" s="6">
        <f>(Items[[#This Row],[OriginalTagPrice]]*Items[[#This Row],[Quantity]])</f>
        <v>12.6</v>
      </c>
      <c r="L662" s="6">
        <f>(Items[[#This Row],[FinalPrice]]-Items[[#This Row],[OriginalTagPrice]])*Items[[#This Row],[Quantity]]</f>
        <v>0</v>
      </c>
      <c r="M662" s="6" t="str">
        <f>VLOOKUP(Items[[#This Row],[OrderID]],Orders[],5)</f>
        <v>2015-05-01</v>
      </c>
    </row>
    <row r="663" spans="1:13" x14ac:dyDescent="0.25">
      <c r="A663">
        <v>140496666</v>
      </c>
      <c r="B663">
        <v>197748292</v>
      </c>
      <c r="C663">
        <v>1</v>
      </c>
      <c r="D663" t="b">
        <v>1</v>
      </c>
      <c r="E663" s="6" t="s">
        <v>66</v>
      </c>
      <c r="F663" s="6" t="s">
        <v>35</v>
      </c>
      <c r="G663">
        <v>35</v>
      </c>
      <c r="H663">
        <v>70</v>
      </c>
      <c r="I663">
        <v>1</v>
      </c>
      <c r="J663" s="6">
        <f>(Items[[#This Row],[FinalPrice]]*Items[[#This Row],[Quantity]])</f>
        <v>35</v>
      </c>
      <c r="K663" s="6">
        <f>(Items[[#This Row],[OriginalTagPrice]]*Items[[#This Row],[Quantity]])</f>
        <v>70</v>
      </c>
      <c r="L663" s="6">
        <f>(Items[[#This Row],[FinalPrice]]-Items[[#This Row],[OriginalTagPrice]])*Items[[#This Row],[Quantity]]</f>
        <v>-35</v>
      </c>
      <c r="M663" s="6" t="str">
        <f>VLOOKUP(Items[[#This Row],[OrderID]],Orders[],5)</f>
        <v>2015-05-04</v>
      </c>
    </row>
    <row r="664" spans="1:13" x14ac:dyDescent="0.25">
      <c r="A664">
        <v>140496666</v>
      </c>
      <c r="B664">
        <v>198351476</v>
      </c>
      <c r="C664">
        <v>10</v>
      </c>
      <c r="D664" t="b">
        <v>0</v>
      </c>
      <c r="E664" s="6" t="s">
        <v>35</v>
      </c>
      <c r="F664" s="6" t="s">
        <v>35</v>
      </c>
      <c r="G664">
        <v>0</v>
      </c>
      <c r="H664">
        <v>0</v>
      </c>
      <c r="I664">
        <v>1</v>
      </c>
      <c r="J664" s="6">
        <f>(Items[[#This Row],[FinalPrice]]*Items[[#This Row],[Quantity]])</f>
        <v>0</v>
      </c>
      <c r="K664" s="6">
        <f>(Items[[#This Row],[OriginalTagPrice]]*Items[[#This Row],[Quantity]])</f>
        <v>0</v>
      </c>
      <c r="L664" s="6">
        <f>(Items[[#This Row],[FinalPrice]]-Items[[#This Row],[OriginalTagPrice]])*Items[[#This Row],[Quantity]]</f>
        <v>0</v>
      </c>
      <c r="M664" s="6" t="str">
        <f>VLOOKUP(Items[[#This Row],[OrderID]],Orders[],5)</f>
        <v>2015-05-04</v>
      </c>
    </row>
    <row r="665" spans="1:13" x14ac:dyDescent="0.25">
      <c r="A665">
        <v>140496666</v>
      </c>
      <c r="B665">
        <v>198351477</v>
      </c>
      <c r="C665">
        <v>11</v>
      </c>
      <c r="D665" t="b">
        <v>0</v>
      </c>
      <c r="E665" s="6" t="s">
        <v>96</v>
      </c>
      <c r="F665" s="6" t="s">
        <v>35</v>
      </c>
      <c r="G665">
        <v>0</v>
      </c>
      <c r="H665">
        <v>50</v>
      </c>
      <c r="I665">
        <v>1</v>
      </c>
      <c r="J665" s="6">
        <f>(Items[[#This Row],[FinalPrice]]*Items[[#This Row],[Quantity]])</f>
        <v>0</v>
      </c>
      <c r="K665" s="6">
        <f>(Items[[#This Row],[OriginalTagPrice]]*Items[[#This Row],[Quantity]])</f>
        <v>50</v>
      </c>
      <c r="L665" s="6">
        <f>(Items[[#This Row],[FinalPrice]]-Items[[#This Row],[OriginalTagPrice]])*Items[[#This Row],[Quantity]]</f>
        <v>-50</v>
      </c>
      <c r="M665" s="6" t="str">
        <f>VLOOKUP(Items[[#This Row],[OrderID]],Orders[],5)</f>
        <v>2015-05-04</v>
      </c>
    </row>
    <row r="666" spans="1:13" x14ac:dyDescent="0.25">
      <c r="A666">
        <v>140496666</v>
      </c>
      <c r="B666">
        <v>198351540</v>
      </c>
      <c r="C666">
        <v>8</v>
      </c>
      <c r="D666" t="b">
        <v>0</v>
      </c>
      <c r="E666" s="6" t="s">
        <v>66</v>
      </c>
      <c r="F666" s="6" t="s">
        <v>35</v>
      </c>
      <c r="G666">
        <v>12.6</v>
      </c>
      <c r="H666">
        <v>12.6</v>
      </c>
      <c r="I666">
        <v>1</v>
      </c>
      <c r="J666" s="6">
        <f>(Items[[#This Row],[FinalPrice]]*Items[[#This Row],[Quantity]])</f>
        <v>12.6</v>
      </c>
      <c r="K666" s="6">
        <f>(Items[[#This Row],[OriginalTagPrice]]*Items[[#This Row],[Quantity]])</f>
        <v>12.6</v>
      </c>
      <c r="L666" s="6">
        <f>(Items[[#This Row],[FinalPrice]]-Items[[#This Row],[OriginalTagPrice]])*Items[[#This Row],[Quantity]]</f>
        <v>0</v>
      </c>
      <c r="M666" s="6" t="str">
        <f>VLOOKUP(Items[[#This Row],[OrderID]],Orders[],5)</f>
        <v>2015-05-04</v>
      </c>
    </row>
    <row r="667" spans="1:13" x14ac:dyDescent="0.25">
      <c r="A667">
        <v>140546226</v>
      </c>
      <c r="B667">
        <v>197821664</v>
      </c>
      <c r="C667">
        <v>1</v>
      </c>
      <c r="D667" t="b">
        <v>1</v>
      </c>
      <c r="E667" s="6" t="s">
        <v>56</v>
      </c>
      <c r="F667" s="6" t="s">
        <v>35</v>
      </c>
      <c r="G667">
        <v>35</v>
      </c>
      <c r="H667">
        <v>40</v>
      </c>
      <c r="I667">
        <v>1</v>
      </c>
      <c r="J667" s="6">
        <f>(Items[[#This Row],[FinalPrice]]*Items[[#This Row],[Quantity]])</f>
        <v>35</v>
      </c>
      <c r="K667" s="6">
        <f>(Items[[#This Row],[OriginalTagPrice]]*Items[[#This Row],[Quantity]])</f>
        <v>40</v>
      </c>
      <c r="L667" s="6">
        <f>(Items[[#This Row],[FinalPrice]]-Items[[#This Row],[OriginalTagPrice]])*Items[[#This Row],[Quantity]]</f>
        <v>-5</v>
      </c>
      <c r="M667" s="6" t="str">
        <f>VLOOKUP(Items[[#This Row],[OrderID]],Orders[],5)</f>
        <v>2015-05-02</v>
      </c>
    </row>
    <row r="668" spans="1:13" x14ac:dyDescent="0.25">
      <c r="A668">
        <v>140546226</v>
      </c>
      <c r="B668">
        <v>197856209</v>
      </c>
      <c r="C668">
        <v>2</v>
      </c>
      <c r="D668" t="b">
        <v>0</v>
      </c>
      <c r="E668" s="6" t="s">
        <v>56</v>
      </c>
      <c r="F668" s="6" t="s">
        <v>84</v>
      </c>
      <c r="G668">
        <v>5</v>
      </c>
      <c r="H668">
        <v>5</v>
      </c>
      <c r="I668">
        <v>2</v>
      </c>
      <c r="J668" s="6">
        <f>(Items[[#This Row],[FinalPrice]]*Items[[#This Row],[Quantity]])</f>
        <v>10</v>
      </c>
      <c r="K668" s="6">
        <f>(Items[[#This Row],[OriginalTagPrice]]*Items[[#This Row],[Quantity]])</f>
        <v>10</v>
      </c>
      <c r="L668" s="6">
        <f>(Items[[#This Row],[FinalPrice]]-Items[[#This Row],[OriginalTagPrice]])*Items[[#This Row],[Quantity]]</f>
        <v>0</v>
      </c>
      <c r="M668" s="6" t="str">
        <f>VLOOKUP(Items[[#This Row],[OrderID]],Orders[],5)</f>
        <v>2015-05-02</v>
      </c>
    </row>
    <row r="669" spans="1:13" x14ac:dyDescent="0.25">
      <c r="A669">
        <v>140546226</v>
      </c>
      <c r="B669">
        <v>197856426</v>
      </c>
      <c r="C669">
        <v>2</v>
      </c>
      <c r="D669" t="b">
        <v>0</v>
      </c>
      <c r="E669" s="6" t="s">
        <v>56</v>
      </c>
      <c r="F669" s="6" t="s">
        <v>94</v>
      </c>
      <c r="G669">
        <v>0</v>
      </c>
      <c r="H669">
        <v>0</v>
      </c>
      <c r="I669">
        <v>1</v>
      </c>
      <c r="J669" s="6">
        <f>(Items[[#This Row],[FinalPrice]]*Items[[#This Row],[Quantity]])</f>
        <v>0</v>
      </c>
      <c r="K669" s="6">
        <f>(Items[[#This Row],[OriginalTagPrice]]*Items[[#This Row],[Quantity]])</f>
        <v>0</v>
      </c>
      <c r="L669" s="6">
        <f>(Items[[#This Row],[FinalPrice]]-Items[[#This Row],[OriginalTagPrice]])*Items[[#This Row],[Quantity]]</f>
        <v>0</v>
      </c>
      <c r="M669" s="6" t="str">
        <f>VLOOKUP(Items[[#This Row],[OrderID]],Orders[],5)</f>
        <v>2015-05-02</v>
      </c>
    </row>
    <row r="670" spans="1:13" x14ac:dyDescent="0.25">
      <c r="A670">
        <v>140546226</v>
      </c>
      <c r="B670">
        <v>197877180</v>
      </c>
      <c r="C670">
        <v>10</v>
      </c>
      <c r="D670" t="b">
        <v>0</v>
      </c>
      <c r="E670" s="6" t="s">
        <v>35</v>
      </c>
      <c r="F670" s="6" t="s">
        <v>35</v>
      </c>
      <c r="G670">
        <v>0</v>
      </c>
      <c r="H670">
        <v>0</v>
      </c>
      <c r="I670">
        <v>1</v>
      </c>
      <c r="J670" s="6">
        <f>(Items[[#This Row],[FinalPrice]]*Items[[#This Row],[Quantity]])</f>
        <v>0</v>
      </c>
      <c r="K670" s="6">
        <f>(Items[[#This Row],[OriginalTagPrice]]*Items[[#This Row],[Quantity]])</f>
        <v>0</v>
      </c>
      <c r="L670" s="6">
        <f>(Items[[#This Row],[FinalPrice]]-Items[[#This Row],[OriginalTagPrice]])*Items[[#This Row],[Quantity]]</f>
        <v>0</v>
      </c>
      <c r="M670" s="6" t="str">
        <f>VLOOKUP(Items[[#This Row],[OrderID]],Orders[],5)</f>
        <v>2015-05-02</v>
      </c>
    </row>
    <row r="671" spans="1:13" x14ac:dyDescent="0.25">
      <c r="A671">
        <v>140546226</v>
      </c>
      <c r="B671">
        <v>197877187</v>
      </c>
      <c r="C671">
        <v>11</v>
      </c>
      <c r="D671" t="b">
        <v>0</v>
      </c>
      <c r="E671" s="6" t="s">
        <v>96</v>
      </c>
      <c r="F671" s="6" t="s">
        <v>35</v>
      </c>
      <c r="G671">
        <v>0</v>
      </c>
      <c r="H671">
        <v>50</v>
      </c>
      <c r="I671">
        <v>1</v>
      </c>
      <c r="J671" s="6">
        <f>(Items[[#This Row],[FinalPrice]]*Items[[#This Row],[Quantity]])</f>
        <v>0</v>
      </c>
      <c r="K671" s="6">
        <f>(Items[[#This Row],[OriginalTagPrice]]*Items[[#This Row],[Quantity]])</f>
        <v>50</v>
      </c>
      <c r="L671" s="6">
        <f>(Items[[#This Row],[FinalPrice]]-Items[[#This Row],[OriginalTagPrice]])*Items[[#This Row],[Quantity]]</f>
        <v>-50</v>
      </c>
      <c r="M671" s="6" t="str">
        <f>VLOOKUP(Items[[#This Row],[OrderID]],Orders[],5)</f>
        <v>2015-05-02</v>
      </c>
    </row>
    <row r="672" spans="1:13" x14ac:dyDescent="0.25">
      <c r="A672">
        <v>140546226</v>
      </c>
      <c r="B672">
        <v>197882411</v>
      </c>
      <c r="C672">
        <v>8</v>
      </c>
      <c r="D672" t="b">
        <v>0</v>
      </c>
      <c r="E672" s="6" t="s">
        <v>56</v>
      </c>
      <c r="F672" s="6" t="s">
        <v>35</v>
      </c>
      <c r="G672">
        <v>10</v>
      </c>
      <c r="H672">
        <v>10</v>
      </c>
      <c r="I672">
        <v>1</v>
      </c>
      <c r="J672" s="6">
        <f>(Items[[#This Row],[FinalPrice]]*Items[[#This Row],[Quantity]])</f>
        <v>10</v>
      </c>
      <c r="K672" s="6">
        <f>(Items[[#This Row],[OriginalTagPrice]]*Items[[#This Row],[Quantity]])</f>
        <v>10</v>
      </c>
      <c r="L672" s="6">
        <f>(Items[[#This Row],[FinalPrice]]-Items[[#This Row],[OriginalTagPrice]])*Items[[#This Row],[Quantity]]</f>
        <v>0</v>
      </c>
      <c r="M672" s="6" t="str">
        <f>VLOOKUP(Items[[#This Row],[OrderID]],Orders[],5)</f>
        <v>2015-05-02</v>
      </c>
    </row>
    <row r="673" spans="1:13" x14ac:dyDescent="0.25">
      <c r="A673">
        <v>140547093</v>
      </c>
      <c r="B673">
        <v>197823035</v>
      </c>
      <c r="C673">
        <v>1</v>
      </c>
      <c r="D673" t="b">
        <v>1</v>
      </c>
      <c r="E673" s="6" t="s">
        <v>68</v>
      </c>
      <c r="F673" s="6" t="s">
        <v>35</v>
      </c>
      <c r="G673">
        <v>35</v>
      </c>
      <c r="H673">
        <v>45</v>
      </c>
      <c r="I673">
        <v>1</v>
      </c>
      <c r="J673" s="6">
        <f>(Items[[#This Row],[FinalPrice]]*Items[[#This Row],[Quantity]])</f>
        <v>35</v>
      </c>
      <c r="K673" s="6">
        <f>(Items[[#This Row],[OriginalTagPrice]]*Items[[#This Row],[Quantity]])</f>
        <v>45</v>
      </c>
      <c r="L673" s="6">
        <f>(Items[[#This Row],[FinalPrice]]-Items[[#This Row],[OriginalTagPrice]])*Items[[#This Row],[Quantity]]</f>
        <v>-10</v>
      </c>
      <c r="M673" s="6" t="str">
        <f>VLOOKUP(Items[[#This Row],[OrderID]],Orders[],5)</f>
        <v>2015-05-04</v>
      </c>
    </row>
    <row r="674" spans="1:13" x14ac:dyDescent="0.25">
      <c r="A674">
        <v>140547093</v>
      </c>
      <c r="B674">
        <v>198209153</v>
      </c>
      <c r="C674">
        <v>8</v>
      </c>
      <c r="D674" t="b">
        <v>0</v>
      </c>
      <c r="E674" s="6" t="s">
        <v>68</v>
      </c>
      <c r="F674" s="6" t="s">
        <v>35</v>
      </c>
      <c r="G674">
        <v>10</v>
      </c>
      <c r="H674">
        <v>10</v>
      </c>
      <c r="I674">
        <v>1</v>
      </c>
      <c r="J674" s="6">
        <f>(Items[[#This Row],[FinalPrice]]*Items[[#This Row],[Quantity]])</f>
        <v>10</v>
      </c>
      <c r="K674" s="6">
        <f>(Items[[#This Row],[OriginalTagPrice]]*Items[[#This Row],[Quantity]])</f>
        <v>10</v>
      </c>
      <c r="L674" s="6">
        <f>(Items[[#This Row],[FinalPrice]]-Items[[#This Row],[OriginalTagPrice]])*Items[[#This Row],[Quantity]]</f>
        <v>0</v>
      </c>
      <c r="M674" s="6" t="str">
        <f>VLOOKUP(Items[[#This Row],[OrderID]],Orders[],5)</f>
        <v>2015-05-04</v>
      </c>
    </row>
    <row r="675" spans="1:13" x14ac:dyDescent="0.25">
      <c r="A675">
        <v>140551553</v>
      </c>
      <c r="B675">
        <v>197192989</v>
      </c>
      <c r="C675">
        <v>1</v>
      </c>
      <c r="D675" t="b">
        <v>1</v>
      </c>
      <c r="E675" s="6" t="s">
        <v>56</v>
      </c>
      <c r="F675" s="6" t="s">
        <v>35</v>
      </c>
      <c r="G675">
        <v>25</v>
      </c>
      <c r="H675">
        <v>40</v>
      </c>
      <c r="I675">
        <v>1</v>
      </c>
      <c r="J675" s="6">
        <f>(Items[[#This Row],[FinalPrice]]*Items[[#This Row],[Quantity]])</f>
        <v>25</v>
      </c>
      <c r="K675" s="6">
        <f>(Items[[#This Row],[OriginalTagPrice]]*Items[[#This Row],[Quantity]])</f>
        <v>40</v>
      </c>
      <c r="L675" s="6">
        <f>(Items[[#This Row],[FinalPrice]]-Items[[#This Row],[OriginalTagPrice]])*Items[[#This Row],[Quantity]]</f>
        <v>-15</v>
      </c>
      <c r="M675" s="6" t="str">
        <f>VLOOKUP(Items[[#This Row],[OrderID]],Orders[],5)</f>
        <v>2015-05-02</v>
      </c>
    </row>
    <row r="676" spans="1:13" x14ac:dyDescent="0.25">
      <c r="A676">
        <v>140551553</v>
      </c>
      <c r="B676">
        <v>197192992</v>
      </c>
      <c r="C676">
        <v>1</v>
      </c>
      <c r="D676" t="b">
        <v>1</v>
      </c>
      <c r="E676" s="6" t="s">
        <v>89</v>
      </c>
      <c r="F676" s="6" t="s">
        <v>35</v>
      </c>
      <c r="G676">
        <v>25</v>
      </c>
      <c r="H676">
        <v>40</v>
      </c>
      <c r="I676">
        <v>1</v>
      </c>
      <c r="J676" s="6">
        <f>(Items[[#This Row],[FinalPrice]]*Items[[#This Row],[Quantity]])</f>
        <v>25</v>
      </c>
      <c r="K676" s="6">
        <f>(Items[[#This Row],[OriginalTagPrice]]*Items[[#This Row],[Quantity]])</f>
        <v>40</v>
      </c>
      <c r="L676" s="6">
        <f>(Items[[#This Row],[FinalPrice]]-Items[[#This Row],[OriginalTagPrice]])*Items[[#This Row],[Quantity]]</f>
        <v>-15</v>
      </c>
      <c r="M676" s="6" t="str">
        <f>VLOOKUP(Items[[#This Row],[OrderID]],Orders[],5)</f>
        <v>2015-05-02</v>
      </c>
    </row>
    <row r="677" spans="1:13" x14ac:dyDescent="0.25">
      <c r="A677">
        <v>140551553</v>
      </c>
      <c r="B677">
        <v>197192996</v>
      </c>
      <c r="C677">
        <v>1</v>
      </c>
      <c r="D677" t="b">
        <v>1</v>
      </c>
      <c r="E677" s="6" t="s">
        <v>70</v>
      </c>
      <c r="F677" s="6" t="s">
        <v>35</v>
      </c>
      <c r="G677">
        <v>35</v>
      </c>
      <c r="H677">
        <v>70</v>
      </c>
      <c r="I677">
        <v>1</v>
      </c>
      <c r="J677" s="6">
        <f>(Items[[#This Row],[FinalPrice]]*Items[[#This Row],[Quantity]])</f>
        <v>35</v>
      </c>
      <c r="K677" s="6">
        <f>(Items[[#This Row],[OriginalTagPrice]]*Items[[#This Row],[Quantity]])</f>
        <v>70</v>
      </c>
      <c r="L677" s="6">
        <f>(Items[[#This Row],[FinalPrice]]-Items[[#This Row],[OriginalTagPrice]])*Items[[#This Row],[Quantity]]</f>
        <v>-35</v>
      </c>
      <c r="M677" s="6" t="str">
        <f>VLOOKUP(Items[[#This Row],[OrderID]],Orders[],5)</f>
        <v>2015-05-02</v>
      </c>
    </row>
    <row r="678" spans="1:13" x14ac:dyDescent="0.25">
      <c r="A678">
        <v>140551553</v>
      </c>
      <c r="B678">
        <v>197192999</v>
      </c>
      <c r="C678">
        <v>1</v>
      </c>
      <c r="D678" t="b">
        <v>1</v>
      </c>
      <c r="E678" s="6" t="s">
        <v>89</v>
      </c>
      <c r="F678" s="6" t="s">
        <v>35</v>
      </c>
      <c r="G678">
        <v>25</v>
      </c>
      <c r="H678">
        <v>40</v>
      </c>
      <c r="I678">
        <v>1</v>
      </c>
      <c r="J678" s="6">
        <f>(Items[[#This Row],[FinalPrice]]*Items[[#This Row],[Quantity]])</f>
        <v>25</v>
      </c>
      <c r="K678" s="6">
        <f>(Items[[#This Row],[OriginalTagPrice]]*Items[[#This Row],[Quantity]])</f>
        <v>40</v>
      </c>
      <c r="L678" s="6">
        <f>(Items[[#This Row],[FinalPrice]]-Items[[#This Row],[OriginalTagPrice]])*Items[[#This Row],[Quantity]]</f>
        <v>-15</v>
      </c>
      <c r="M678" s="6" t="str">
        <f>VLOOKUP(Items[[#This Row],[OrderID]],Orders[],5)</f>
        <v>2015-05-02</v>
      </c>
    </row>
    <row r="679" spans="1:13" x14ac:dyDescent="0.25">
      <c r="A679">
        <v>140551553</v>
      </c>
      <c r="B679">
        <v>197839661</v>
      </c>
      <c r="C679">
        <v>2</v>
      </c>
      <c r="D679" t="b">
        <v>0</v>
      </c>
      <c r="E679" s="6" t="s">
        <v>35</v>
      </c>
      <c r="F679" s="6" t="s">
        <v>74</v>
      </c>
      <c r="G679">
        <v>0</v>
      </c>
      <c r="H679">
        <v>0</v>
      </c>
      <c r="I679">
        <v>1</v>
      </c>
      <c r="J679" s="6">
        <f>(Items[[#This Row],[FinalPrice]]*Items[[#This Row],[Quantity]])</f>
        <v>0</v>
      </c>
      <c r="K679" s="6">
        <f>(Items[[#This Row],[OriginalTagPrice]]*Items[[#This Row],[Quantity]])</f>
        <v>0</v>
      </c>
      <c r="L679" s="6">
        <f>(Items[[#This Row],[FinalPrice]]-Items[[#This Row],[OriginalTagPrice]])*Items[[#This Row],[Quantity]]</f>
        <v>0</v>
      </c>
      <c r="M679" s="6" t="str">
        <f>VLOOKUP(Items[[#This Row],[OrderID]],Orders[],5)</f>
        <v>2015-05-02</v>
      </c>
    </row>
    <row r="680" spans="1:13" x14ac:dyDescent="0.25">
      <c r="A680">
        <v>140551553</v>
      </c>
      <c r="B680">
        <v>197839866</v>
      </c>
      <c r="C680">
        <v>2</v>
      </c>
      <c r="D680" t="b">
        <v>0</v>
      </c>
      <c r="E680" s="6" t="s">
        <v>35</v>
      </c>
      <c r="F680" s="6" t="s">
        <v>97</v>
      </c>
      <c r="G680">
        <v>0</v>
      </c>
      <c r="H680">
        <v>0</v>
      </c>
      <c r="I680">
        <v>1</v>
      </c>
      <c r="J680" s="6">
        <f>(Items[[#This Row],[FinalPrice]]*Items[[#This Row],[Quantity]])</f>
        <v>0</v>
      </c>
      <c r="K680" s="6">
        <f>(Items[[#This Row],[OriginalTagPrice]]*Items[[#This Row],[Quantity]])</f>
        <v>0</v>
      </c>
      <c r="L680" s="6">
        <f>(Items[[#This Row],[FinalPrice]]-Items[[#This Row],[OriginalTagPrice]])*Items[[#This Row],[Quantity]]</f>
        <v>0</v>
      </c>
      <c r="M680" s="6" t="str">
        <f>VLOOKUP(Items[[#This Row],[OrderID]],Orders[],5)</f>
        <v>2015-05-02</v>
      </c>
    </row>
    <row r="681" spans="1:13" x14ac:dyDescent="0.25">
      <c r="A681">
        <v>140551553</v>
      </c>
      <c r="B681">
        <v>197840205</v>
      </c>
      <c r="C681">
        <v>2</v>
      </c>
      <c r="D681" t="b">
        <v>0</v>
      </c>
      <c r="E681" s="6" t="s">
        <v>35</v>
      </c>
      <c r="F681" s="6" t="s">
        <v>69</v>
      </c>
      <c r="G681">
        <v>0</v>
      </c>
      <c r="H681">
        <v>0</v>
      </c>
      <c r="I681">
        <v>1</v>
      </c>
      <c r="J681" s="6">
        <f>(Items[[#This Row],[FinalPrice]]*Items[[#This Row],[Quantity]])</f>
        <v>0</v>
      </c>
      <c r="K681" s="6">
        <f>(Items[[#This Row],[OriginalTagPrice]]*Items[[#This Row],[Quantity]])</f>
        <v>0</v>
      </c>
      <c r="L681" s="6">
        <f>(Items[[#This Row],[FinalPrice]]-Items[[#This Row],[OriginalTagPrice]])*Items[[#This Row],[Quantity]]</f>
        <v>0</v>
      </c>
      <c r="M681" s="6" t="str">
        <f>VLOOKUP(Items[[#This Row],[OrderID]],Orders[],5)</f>
        <v>2015-05-02</v>
      </c>
    </row>
    <row r="682" spans="1:13" x14ac:dyDescent="0.25">
      <c r="A682">
        <v>140556027</v>
      </c>
      <c r="B682">
        <v>197836876</v>
      </c>
      <c r="C682">
        <v>2</v>
      </c>
      <c r="D682" t="b">
        <v>0</v>
      </c>
      <c r="E682" s="6" t="s">
        <v>96</v>
      </c>
      <c r="F682" s="6" t="s">
        <v>161</v>
      </c>
      <c r="G682">
        <v>11.25</v>
      </c>
      <c r="H682">
        <v>15</v>
      </c>
      <c r="I682">
        <v>1</v>
      </c>
      <c r="J682" s="6">
        <f>(Items[[#This Row],[FinalPrice]]*Items[[#This Row],[Quantity]])</f>
        <v>11.25</v>
      </c>
      <c r="K682" s="6">
        <f>(Items[[#This Row],[OriginalTagPrice]]*Items[[#This Row],[Quantity]])</f>
        <v>15</v>
      </c>
      <c r="L682" s="6">
        <f>(Items[[#This Row],[FinalPrice]]-Items[[#This Row],[OriginalTagPrice]])*Items[[#This Row],[Quantity]]</f>
        <v>-3.75</v>
      </c>
      <c r="M682" s="6" t="str">
        <f>VLOOKUP(Items[[#This Row],[OrderID]],Orders[],5)</f>
        <v>2015-05-02</v>
      </c>
    </row>
    <row r="683" spans="1:13" x14ac:dyDescent="0.25">
      <c r="A683">
        <v>140573601</v>
      </c>
      <c r="B683">
        <v>197863015</v>
      </c>
      <c r="C683">
        <v>1</v>
      </c>
      <c r="D683" t="b">
        <v>1</v>
      </c>
      <c r="E683" s="6" t="s">
        <v>63</v>
      </c>
      <c r="F683" s="6" t="s">
        <v>35</v>
      </c>
      <c r="G683">
        <v>0</v>
      </c>
      <c r="H683">
        <v>29</v>
      </c>
      <c r="I683">
        <v>1</v>
      </c>
      <c r="J683" s="6">
        <f>(Items[[#This Row],[FinalPrice]]*Items[[#This Row],[Quantity]])</f>
        <v>0</v>
      </c>
      <c r="K683" s="6">
        <f>(Items[[#This Row],[OriginalTagPrice]]*Items[[#This Row],[Quantity]])</f>
        <v>29</v>
      </c>
      <c r="L683" s="6">
        <f>(Items[[#This Row],[FinalPrice]]-Items[[#This Row],[OriginalTagPrice]])*Items[[#This Row],[Quantity]]</f>
        <v>-29</v>
      </c>
      <c r="M683" s="6" t="str">
        <f>VLOOKUP(Items[[#This Row],[OrderID]],Orders[],5)</f>
        <v>2015-05-02</v>
      </c>
    </row>
    <row r="684" spans="1:13" x14ac:dyDescent="0.25">
      <c r="A684">
        <v>140595325</v>
      </c>
      <c r="B684">
        <v>197895440</v>
      </c>
      <c r="C684">
        <v>1</v>
      </c>
      <c r="D684" t="b">
        <v>1</v>
      </c>
      <c r="E684" s="6" t="s">
        <v>93</v>
      </c>
      <c r="F684" s="6" t="s">
        <v>35</v>
      </c>
      <c r="G684">
        <v>0</v>
      </c>
      <c r="H684">
        <v>70</v>
      </c>
      <c r="I684">
        <v>1</v>
      </c>
      <c r="J684" s="6">
        <f>(Items[[#This Row],[FinalPrice]]*Items[[#This Row],[Quantity]])</f>
        <v>0</v>
      </c>
      <c r="K684" s="6">
        <f>(Items[[#This Row],[OriginalTagPrice]]*Items[[#This Row],[Quantity]])</f>
        <v>70</v>
      </c>
      <c r="L684" s="6">
        <f>(Items[[#This Row],[FinalPrice]]-Items[[#This Row],[OriginalTagPrice]])*Items[[#This Row],[Quantity]]</f>
        <v>-70</v>
      </c>
      <c r="M684" s="6" t="str">
        <f>VLOOKUP(Items[[#This Row],[OrderID]],Orders[],5)</f>
        <v>2015-05-10</v>
      </c>
    </row>
    <row r="685" spans="1:13" x14ac:dyDescent="0.25">
      <c r="A685">
        <v>140595325</v>
      </c>
      <c r="B685">
        <v>197895687</v>
      </c>
      <c r="C685">
        <v>1</v>
      </c>
      <c r="D685" t="b">
        <v>1</v>
      </c>
      <c r="E685" s="6" t="s">
        <v>70</v>
      </c>
      <c r="F685" s="6" t="s">
        <v>35</v>
      </c>
      <c r="G685">
        <v>0</v>
      </c>
      <c r="H685">
        <v>120</v>
      </c>
      <c r="I685">
        <v>1</v>
      </c>
      <c r="J685" s="6">
        <f>(Items[[#This Row],[FinalPrice]]*Items[[#This Row],[Quantity]])</f>
        <v>0</v>
      </c>
      <c r="K685" s="6">
        <f>(Items[[#This Row],[OriginalTagPrice]]*Items[[#This Row],[Quantity]])</f>
        <v>120</v>
      </c>
      <c r="L685" s="6">
        <f>(Items[[#This Row],[FinalPrice]]-Items[[#This Row],[OriginalTagPrice]])*Items[[#This Row],[Quantity]]</f>
        <v>-120</v>
      </c>
      <c r="M685" s="6" t="str">
        <f>VLOOKUP(Items[[#This Row],[OrderID]],Orders[],5)</f>
        <v>2015-05-10</v>
      </c>
    </row>
    <row r="686" spans="1:13" x14ac:dyDescent="0.25">
      <c r="A686">
        <v>140595325</v>
      </c>
      <c r="B686">
        <v>200057825</v>
      </c>
      <c r="C686">
        <v>2</v>
      </c>
      <c r="D686" t="b">
        <v>0</v>
      </c>
      <c r="E686" s="6" t="s">
        <v>93</v>
      </c>
      <c r="F686" s="6" t="s">
        <v>162</v>
      </c>
      <c r="G686">
        <v>24.3</v>
      </c>
      <c r="H686">
        <v>27</v>
      </c>
      <c r="I686">
        <v>1</v>
      </c>
      <c r="J686" s="6">
        <f>(Items[[#This Row],[FinalPrice]]*Items[[#This Row],[Quantity]])</f>
        <v>24.3</v>
      </c>
      <c r="K686" s="6">
        <f>(Items[[#This Row],[OriginalTagPrice]]*Items[[#This Row],[Quantity]])</f>
        <v>27</v>
      </c>
      <c r="L686" s="6">
        <f>(Items[[#This Row],[FinalPrice]]-Items[[#This Row],[OriginalTagPrice]])*Items[[#This Row],[Quantity]]</f>
        <v>-2.6999999999999993</v>
      </c>
      <c r="M686" s="6" t="str">
        <f>VLOOKUP(Items[[#This Row],[OrderID]],Orders[],5)</f>
        <v>2015-05-10</v>
      </c>
    </row>
    <row r="687" spans="1:13" x14ac:dyDescent="0.25">
      <c r="A687">
        <v>140595325</v>
      </c>
      <c r="B687">
        <v>200057855</v>
      </c>
      <c r="C687">
        <v>2</v>
      </c>
      <c r="D687" t="b">
        <v>0</v>
      </c>
      <c r="E687" s="6" t="s">
        <v>93</v>
      </c>
      <c r="F687" s="6" t="s">
        <v>137</v>
      </c>
      <c r="G687">
        <v>54</v>
      </c>
      <c r="H687">
        <v>60</v>
      </c>
      <c r="I687">
        <v>1</v>
      </c>
      <c r="J687" s="6">
        <f>(Items[[#This Row],[FinalPrice]]*Items[[#This Row],[Quantity]])</f>
        <v>54</v>
      </c>
      <c r="K687" s="6">
        <f>(Items[[#This Row],[OriginalTagPrice]]*Items[[#This Row],[Quantity]])</f>
        <v>60</v>
      </c>
      <c r="L687" s="6">
        <f>(Items[[#This Row],[FinalPrice]]-Items[[#This Row],[OriginalTagPrice]])*Items[[#This Row],[Quantity]]</f>
        <v>-6</v>
      </c>
      <c r="M687" s="6" t="str">
        <f>VLOOKUP(Items[[#This Row],[OrderID]],Orders[],5)</f>
        <v>2015-05-10</v>
      </c>
    </row>
    <row r="688" spans="1:13" x14ac:dyDescent="0.25">
      <c r="A688">
        <v>140595325</v>
      </c>
      <c r="B688">
        <v>200057950</v>
      </c>
      <c r="C688">
        <v>2</v>
      </c>
      <c r="D688" t="b">
        <v>0</v>
      </c>
      <c r="E688" s="6" t="s">
        <v>93</v>
      </c>
      <c r="F688" s="6" t="s">
        <v>163</v>
      </c>
      <c r="G688">
        <v>15.75</v>
      </c>
      <c r="H688">
        <v>17.5</v>
      </c>
      <c r="I688">
        <v>1</v>
      </c>
      <c r="J688" s="6">
        <f>(Items[[#This Row],[FinalPrice]]*Items[[#This Row],[Quantity]])</f>
        <v>15.75</v>
      </c>
      <c r="K688" s="6">
        <f>(Items[[#This Row],[OriginalTagPrice]]*Items[[#This Row],[Quantity]])</f>
        <v>17.5</v>
      </c>
      <c r="L688" s="6">
        <f>(Items[[#This Row],[FinalPrice]]-Items[[#This Row],[OriginalTagPrice]])*Items[[#This Row],[Quantity]]</f>
        <v>-1.75</v>
      </c>
      <c r="M688" s="6" t="str">
        <f>VLOOKUP(Items[[#This Row],[OrderID]],Orders[],5)</f>
        <v>2015-05-10</v>
      </c>
    </row>
    <row r="689" spans="1:13" x14ac:dyDescent="0.25">
      <c r="A689">
        <v>140595325</v>
      </c>
      <c r="B689">
        <v>200058454</v>
      </c>
      <c r="C689">
        <v>5</v>
      </c>
      <c r="D689" t="b">
        <v>1</v>
      </c>
      <c r="E689" s="6" t="s">
        <v>125</v>
      </c>
      <c r="F689" s="6" t="s">
        <v>35</v>
      </c>
      <c r="G689">
        <v>40</v>
      </c>
      <c r="H689">
        <v>40</v>
      </c>
      <c r="I689">
        <v>1</v>
      </c>
      <c r="J689" s="6">
        <f>(Items[[#This Row],[FinalPrice]]*Items[[#This Row],[Quantity]])</f>
        <v>40</v>
      </c>
      <c r="K689" s="6">
        <f>(Items[[#This Row],[OriginalTagPrice]]*Items[[#This Row],[Quantity]])</f>
        <v>40</v>
      </c>
      <c r="L689" s="6">
        <f>(Items[[#This Row],[FinalPrice]]-Items[[#This Row],[OriginalTagPrice]])*Items[[#This Row],[Quantity]]</f>
        <v>0</v>
      </c>
      <c r="M689" s="6" t="str">
        <f>VLOOKUP(Items[[#This Row],[OrderID]],Orders[],5)</f>
        <v>2015-05-10</v>
      </c>
    </row>
    <row r="690" spans="1:13" x14ac:dyDescent="0.25">
      <c r="A690">
        <v>140595325</v>
      </c>
      <c r="B690">
        <v>200058732</v>
      </c>
      <c r="C690">
        <v>3</v>
      </c>
      <c r="D690" t="b">
        <v>0</v>
      </c>
      <c r="E690" s="6" t="s">
        <v>35</v>
      </c>
      <c r="F690" s="6" t="s">
        <v>35</v>
      </c>
      <c r="G690">
        <v>0</v>
      </c>
      <c r="H690">
        <v>20</v>
      </c>
      <c r="I690">
        <v>1</v>
      </c>
      <c r="J690" s="6">
        <f>(Items[[#This Row],[FinalPrice]]*Items[[#This Row],[Quantity]])</f>
        <v>0</v>
      </c>
      <c r="K690" s="6">
        <f>(Items[[#This Row],[OriginalTagPrice]]*Items[[#This Row],[Quantity]])</f>
        <v>20</v>
      </c>
      <c r="L690" s="6">
        <f>(Items[[#This Row],[FinalPrice]]-Items[[#This Row],[OriginalTagPrice]])*Items[[#This Row],[Quantity]]</f>
        <v>-20</v>
      </c>
      <c r="M690" s="6" t="str">
        <f>VLOOKUP(Items[[#This Row],[OrderID]],Orders[],5)</f>
        <v>2015-05-10</v>
      </c>
    </row>
    <row r="691" spans="1:13" x14ac:dyDescent="0.25">
      <c r="A691">
        <v>140595325</v>
      </c>
      <c r="B691">
        <v>200059099</v>
      </c>
      <c r="C691">
        <v>3</v>
      </c>
      <c r="D691" t="b">
        <v>0</v>
      </c>
      <c r="E691" s="6" t="s">
        <v>35</v>
      </c>
      <c r="F691" s="6" t="s">
        <v>35</v>
      </c>
      <c r="G691">
        <v>100</v>
      </c>
      <c r="H691">
        <v>200</v>
      </c>
      <c r="I691">
        <v>1</v>
      </c>
      <c r="J691" s="6">
        <f>(Items[[#This Row],[FinalPrice]]*Items[[#This Row],[Quantity]])</f>
        <v>100</v>
      </c>
      <c r="K691" s="6">
        <f>(Items[[#This Row],[OriginalTagPrice]]*Items[[#This Row],[Quantity]])</f>
        <v>200</v>
      </c>
      <c r="L691" s="6">
        <f>(Items[[#This Row],[FinalPrice]]-Items[[#This Row],[OriginalTagPrice]])*Items[[#This Row],[Quantity]]</f>
        <v>-100</v>
      </c>
      <c r="M691" s="6" t="str">
        <f>VLOOKUP(Items[[#This Row],[OrderID]],Orders[],5)</f>
        <v>2015-05-10</v>
      </c>
    </row>
    <row r="692" spans="1:13" x14ac:dyDescent="0.25">
      <c r="A692">
        <v>140595325</v>
      </c>
      <c r="B692">
        <v>200058820</v>
      </c>
      <c r="C692">
        <v>8</v>
      </c>
      <c r="D692" t="b">
        <v>0</v>
      </c>
      <c r="E692" s="6" t="s">
        <v>93</v>
      </c>
      <c r="F692" s="6" t="s">
        <v>35</v>
      </c>
      <c r="G692">
        <v>10</v>
      </c>
      <c r="H692">
        <v>10</v>
      </c>
      <c r="I692">
        <v>1</v>
      </c>
      <c r="J692" s="6">
        <f>(Items[[#This Row],[FinalPrice]]*Items[[#This Row],[Quantity]])</f>
        <v>10</v>
      </c>
      <c r="K692" s="6">
        <f>(Items[[#This Row],[OriginalTagPrice]]*Items[[#This Row],[Quantity]])</f>
        <v>10</v>
      </c>
      <c r="L692" s="6">
        <f>(Items[[#This Row],[FinalPrice]]-Items[[#This Row],[OriginalTagPrice]])*Items[[#This Row],[Quantity]]</f>
        <v>0</v>
      </c>
      <c r="M692" s="6" t="str">
        <f>VLOOKUP(Items[[#This Row],[OrderID]],Orders[],5)</f>
        <v>2015-05-10</v>
      </c>
    </row>
    <row r="693" spans="1:13" x14ac:dyDescent="0.25">
      <c r="A693">
        <v>140595325</v>
      </c>
      <c r="B693">
        <v>200058847</v>
      </c>
      <c r="C693">
        <v>8</v>
      </c>
      <c r="D693" t="b">
        <v>0</v>
      </c>
      <c r="E693" s="6" t="s">
        <v>70</v>
      </c>
      <c r="F693" s="6" t="s">
        <v>35</v>
      </c>
      <c r="G693">
        <v>15</v>
      </c>
      <c r="H693">
        <v>15</v>
      </c>
      <c r="I693">
        <v>1</v>
      </c>
      <c r="J693" s="6">
        <f>(Items[[#This Row],[FinalPrice]]*Items[[#This Row],[Quantity]])</f>
        <v>15</v>
      </c>
      <c r="K693" s="6">
        <f>(Items[[#This Row],[OriginalTagPrice]]*Items[[#This Row],[Quantity]])</f>
        <v>15</v>
      </c>
      <c r="L693" s="6">
        <f>(Items[[#This Row],[FinalPrice]]-Items[[#This Row],[OriginalTagPrice]])*Items[[#This Row],[Quantity]]</f>
        <v>0</v>
      </c>
      <c r="M693" s="6" t="str">
        <f>VLOOKUP(Items[[#This Row],[OrderID]],Orders[],5)</f>
        <v>2015-05-10</v>
      </c>
    </row>
    <row r="694" spans="1:13" x14ac:dyDescent="0.25">
      <c r="A694">
        <v>140595615</v>
      </c>
      <c r="B694">
        <v>197896743</v>
      </c>
      <c r="C694">
        <v>3</v>
      </c>
      <c r="D694" t="b">
        <v>0</v>
      </c>
      <c r="E694" s="6" t="s">
        <v>35</v>
      </c>
      <c r="F694" s="6" t="s">
        <v>35</v>
      </c>
      <c r="G694">
        <v>100</v>
      </c>
      <c r="H694">
        <v>100</v>
      </c>
      <c r="I694">
        <v>1</v>
      </c>
      <c r="J694" s="6">
        <f>(Items[[#This Row],[FinalPrice]]*Items[[#This Row],[Quantity]])</f>
        <v>100</v>
      </c>
      <c r="K694" s="6">
        <f>(Items[[#This Row],[OriginalTagPrice]]*Items[[#This Row],[Quantity]])</f>
        <v>100</v>
      </c>
      <c r="L694" s="6">
        <f>(Items[[#This Row],[FinalPrice]]-Items[[#This Row],[OriginalTagPrice]])*Items[[#This Row],[Quantity]]</f>
        <v>0</v>
      </c>
      <c r="M694" s="6" t="str">
        <f>VLOOKUP(Items[[#This Row],[OrderID]],Orders[],5)</f>
        <v>2015-05-02</v>
      </c>
    </row>
    <row r="695" spans="1:13" x14ac:dyDescent="0.25">
      <c r="A695">
        <v>140595615</v>
      </c>
      <c r="B695">
        <v>197897060</v>
      </c>
      <c r="C695">
        <v>3</v>
      </c>
      <c r="D695" t="b">
        <v>0</v>
      </c>
      <c r="E695" s="6" t="s">
        <v>35</v>
      </c>
      <c r="F695" s="6" t="s">
        <v>35</v>
      </c>
      <c r="G695">
        <v>0</v>
      </c>
      <c r="H695">
        <v>100</v>
      </c>
      <c r="I695">
        <v>1</v>
      </c>
      <c r="J695" s="6">
        <f>(Items[[#This Row],[FinalPrice]]*Items[[#This Row],[Quantity]])</f>
        <v>0</v>
      </c>
      <c r="K695" s="6">
        <f>(Items[[#This Row],[OriginalTagPrice]]*Items[[#This Row],[Quantity]])</f>
        <v>100</v>
      </c>
      <c r="L695" s="6">
        <f>(Items[[#This Row],[FinalPrice]]-Items[[#This Row],[OriginalTagPrice]])*Items[[#This Row],[Quantity]]</f>
        <v>-100</v>
      </c>
      <c r="M695" s="6" t="str">
        <f>VLOOKUP(Items[[#This Row],[OrderID]],Orders[],5)</f>
        <v>2015-05-02</v>
      </c>
    </row>
    <row r="696" spans="1:13" x14ac:dyDescent="0.25">
      <c r="A696">
        <v>140596911</v>
      </c>
      <c r="B696">
        <v>197898125</v>
      </c>
      <c r="C696">
        <v>2</v>
      </c>
      <c r="D696" t="b">
        <v>0</v>
      </c>
      <c r="E696" s="6" t="s">
        <v>96</v>
      </c>
      <c r="F696" s="6" t="s">
        <v>106</v>
      </c>
      <c r="G696">
        <v>24.75</v>
      </c>
      <c r="H696">
        <v>27.5</v>
      </c>
      <c r="I696">
        <v>1</v>
      </c>
      <c r="J696" s="6">
        <f>(Items[[#This Row],[FinalPrice]]*Items[[#This Row],[Quantity]])</f>
        <v>24.75</v>
      </c>
      <c r="K696" s="6">
        <f>(Items[[#This Row],[OriginalTagPrice]]*Items[[#This Row],[Quantity]])</f>
        <v>27.5</v>
      </c>
      <c r="L696" s="6">
        <f>(Items[[#This Row],[FinalPrice]]-Items[[#This Row],[OriginalTagPrice]])*Items[[#This Row],[Quantity]]</f>
        <v>-2.75</v>
      </c>
      <c r="M696" s="6" t="str">
        <f>VLOOKUP(Items[[#This Row],[OrderID]],Orders[],5)</f>
        <v>2015-05-02</v>
      </c>
    </row>
    <row r="697" spans="1:13" x14ac:dyDescent="0.25">
      <c r="A697">
        <v>140596911</v>
      </c>
      <c r="B697">
        <v>197898159</v>
      </c>
      <c r="C697">
        <v>2</v>
      </c>
      <c r="D697" t="b">
        <v>0</v>
      </c>
      <c r="E697" s="6" t="s">
        <v>96</v>
      </c>
      <c r="F697" s="6" t="s">
        <v>107</v>
      </c>
      <c r="G697">
        <v>24.75</v>
      </c>
      <c r="H697">
        <v>27.5</v>
      </c>
      <c r="I697">
        <v>1</v>
      </c>
      <c r="J697" s="6">
        <f>(Items[[#This Row],[FinalPrice]]*Items[[#This Row],[Quantity]])</f>
        <v>24.75</v>
      </c>
      <c r="K697" s="6">
        <f>(Items[[#This Row],[OriginalTagPrice]]*Items[[#This Row],[Quantity]])</f>
        <v>27.5</v>
      </c>
      <c r="L697" s="6">
        <f>(Items[[#This Row],[FinalPrice]]-Items[[#This Row],[OriginalTagPrice]])*Items[[#This Row],[Quantity]]</f>
        <v>-2.75</v>
      </c>
      <c r="M697" s="6" t="str">
        <f>VLOOKUP(Items[[#This Row],[OrderID]],Orders[],5)</f>
        <v>2015-05-02</v>
      </c>
    </row>
    <row r="698" spans="1:13" x14ac:dyDescent="0.25">
      <c r="A698">
        <v>140601629</v>
      </c>
      <c r="B698">
        <v>197904772</v>
      </c>
      <c r="C698">
        <v>1</v>
      </c>
      <c r="D698" t="b">
        <v>1</v>
      </c>
      <c r="E698" s="6" t="s">
        <v>89</v>
      </c>
      <c r="F698" s="6" t="s">
        <v>35</v>
      </c>
      <c r="G698">
        <v>35</v>
      </c>
      <c r="H698">
        <v>70</v>
      </c>
      <c r="I698">
        <v>1</v>
      </c>
      <c r="J698" s="6">
        <f>(Items[[#This Row],[FinalPrice]]*Items[[#This Row],[Quantity]])</f>
        <v>35</v>
      </c>
      <c r="K698" s="6">
        <f>(Items[[#This Row],[OriginalTagPrice]]*Items[[#This Row],[Quantity]])</f>
        <v>70</v>
      </c>
      <c r="L698" s="6">
        <f>(Items[[#This Row],[FinalPrice]]-Items[[#This Row],[OriginalTagPrice]])*Items[[#This Row],[Quantity]]</f>
        <v>-35</v>
      </c>
      <c r="M698" s="6" t="str">
        <f>VLOOKUP(Items[[#This Row],[OrderID]],Orders[],5)</f>
        <v>2015-05-03</v>
      </c>
    </row>
    <row r="699" spans="1:13" x14ac:dyDescent="0.25">
      <c r="A699">
        <v>140601629</v>
      </c>
      <c r="B699">
        <v>197904773</v>
      </c>
      <c r="C699">
        <v>1</v>
      </c>
      <c r="D699" t="b">
        <v>1</v>
      </c>
      <c r="E699" s="6" t="s">
        <v>89</v>
      </c>
      <c r="F699" s="6" t="s">
        <v>35</v>
      </c>
      <c r="G699">
        <v>10</v>
      </c>
      <c r="H699">
        <v>10</v>
      </c>
      <c r="I699">
        <v>1</v>
      </c>
      <c r="J699" s="6">
        <f>(Items[[#This Row],[FinalPrice]]*Items[[#This Row],[Quantity]])</f>
        <v>10</v>
      </c>
      <c r="K699" s="6">
        <f>(Items[[#This Row],[OriginalTagPrice]]*Items[[#This Row],[Quantity]])</f>
        <v>10</v>
      </c>
      <c r="L699" s="6">
        <f>(Items[[#This Row],[FinalPrice]]-Items[[#This Row],[OriginalTagPrice]])*Items[[#This Row],[Quantity]]</f>
        <v>0</v>
      </c>
      <c r="M699" s="6" t="str">
        <f>VLOOKUP(Items[[#This Row],[OrderID]],Orders[],5)</f>
        <v>2015-05-03</v>
      </c>
    </row>
    <row r="700" spans="1:13" x14ac:dyDescent="0.25">
      <c r="A700">
        <v>140601629</v>
      </c>
      <c r="B700">
        <v>197904774</v>
      </c>
      <c r="C700">
        <v>1</v>
      </c>
      <c r="D700" t="b">
        <v>1</v>
      </c>
      <c r="E700" s="6" t="s">
        <v>89</v>
      </c>
      <c r="F700" s="6" t="s">
        <v>35</v>
      </c>
      <c r="G700">
        <v>5</v>
      </c>
      <c r="H700">
        <v>5</v>
      </c>
      <c r="I700">
        <v>1</v>
      </c>
      <c r="J700" s="6">
        <f>(Items[[#This Row],[FinalPrice]]*Items[[#This Row],[Quantity]])</f>
        <v>5</v>
      </c>
      <c r="K700" s="6">
        <f>(Items[[#This Row],[OriginalTagPrice]]*Items[[#This Row],[Quantity]])</f>
        <v>5</v>
      </c>
      <c r="L700" s="6">
        <f>(Items[[#This Row],[FinalPrice]]-Items[[#This Row],[OriginalTagPrice]])*Items[[#This Row],[Quantity]]</f>
        <v>0</v>
      </c>
      <c r="M700" s="6" t="str">
        <f>VLOOKUP(Items[[#This Row],[OrderID]],Orders[],5)</f>
        <v>2015-05-03</v>
      </c>
    </row>
    <row r="701" spans="1:13" x14ac:dyDescent="0.25">
      <c r="A701">
        <v>140601629</v>
      </c>
      <c r="B701">
        <v>198036137</v>
      </c>
      <c r="C701">
        <v>2</v>
      </c>
      <c r="D701" t="b">
        <v>0</v>
      </c>
      <c r="E701" s="6" t="s">
        <v>75</v>
      </c>
      <c r="F701" s="6" t="s">
        <v>97</v>
      </c>
      <c r="G701">
        <v>0</v>
      </c>
      <c r="H701">
        <v>0</v>
      </c>
      <c r="I701">
        <v>1</v>
      </c>
      <c r="J701" s="6">
        <f>(Items[[#This Row],[FinalPrice]]*Items[[#This Row],[Quantity]])</f>
        <v>0</v>
      </c>
      <c r="K701" s="6">
        <f>(Items[[#This Row],[OriginalTagPrice]]*Items[[#This Row],[Quantity]])</f>
        <v>0</v>
      </c>
      <c r="L701" s="6">
        <f>(Items[[#This Row],[FinalPrice]]-Items[[#This Row],[OriginalTagPrice]])*Items[[#This Row],[Quantity]]</f>
        <v>0</v>
      </c>
      <c r="M701" s="6" t="str">
        <f>VLOOKUP(Items[[#This Row],[OrderID]],Orders[],5)</f>
        <v>2015-05-03</v>
      </c>
    </row>
    <row r="702" spans="1:13" x14ac:dyDescent="0.25">
      <c r="A702">
        <v>140601629</v>
      </c>
      <c r="B702">
        <v>198039749</v>
      </c>
      <c r="C702">
        <v>2</v>
      </c>
      <c r="D702" t="b">
        <v>0</v>
      </c>
      <c r="E702" s="6" t="s">
        <v>75</v>
      </c>
      <c r="F702" s="6" t="s">
        <v>98</v>
      </c>
      <c r="G702">
        <v>5</v>
      </c>
      <c r="H702">
        <v>5</v>
      </c>
      <c r="I702">
        <v>1</v>
      </c>
      <c r="J702" s="6">
        <f>(Items[[#This Row],[FinalPrice]]*Items[[#This Row],[Quantity]])</f>
        <v>5</v>
      </c>
      <c r="K702" s="6">
        <f>(Items[[#This Row],[OriginalTagPrice]]*Items[[#This Row],[Quantity]])</f>
        <v>5</v>
      </c>
      <c r="L702" s="6">
        <f>(Items[[#This Row],[FinalPrice]]-Items[[#This Row],[OriginalTagPrice]])*Items[[#This Row],[Quantity]]</f>
        <v>0</v>
      </c>
      <c r="M702" s="6" t="str">
        <f>VLOOKUP(Items[[#This Row],[OrderID]],Orders[],5)</f>
        <v>2015-05-03</v>
      </c>
    </row>
    <row r="703" spans="1:13" x14ac:dyDescent="0.25">
      <c r="A703">
        <v>140601629</v>
      </c>
      <c r="B703">
        <v>198050547</v>
      </c>
      <c r="C703">
        <v>3</v>
      </c>
      <c r="D703" t="b">
        <v>0</v>
      </c>
      <c r="E703" s="6" t="s">
        <v>35</v>
      </c>
      <c r="F703" s="6" t="s">
        <v>35</v>
      </c>
      <c r="G703">
        <v>50</v>
      </c>
      <c r="H703">
        <v>50</v>
      </c>
      <c r="I703">
        <v>1</v>
      </c>
      <c r="J703" s="6">
        <f>(Items[[#This Row],[FinalPrice]]*Items[[#This Row],[Quantity]])</f>
        <v>50</v>
      </c>
      <c r="K703" s="6">
        <f>(Items[[#This Row],[OriginalTagPrice]]*Items[[#This Row],[Quantity]])</f>
        <v>50</v>
      </c>
      <c r="L703" s="6">
        <f>(Items[[#This Row],[FinalPrice]]-Items[[#This Row],[OriginalTagPrice]])*Items[[#This Row],[Quantity]]</f>
        <v>0</v>
      </c>
      <c r="M703" s="6" t="str">
        <f>VLOOKUP(Items[[#This Row],[OrderID]],Orders[],5)</f>
        <v>2015-05-03</v>
      </c>
    </row>
    <row r="704" spans="1:13" x14ac:dyDescent="0.25">
      <c r="A704">
        <v>140601629</v>
      </c>
      <c r="B704">
        <v>198050592</v>
      </c>
      <c r="C704">
        <v>3</v>
      </c>
      <c r="D704" t="b">
        <v>0</v>
      </c>
      <c r="E704" s="6" t="s">
        <v>35</v>
      </c>
      <c r="F704" s="6" t="s">
        <v>35</v>
      </c>
      <c r="G704">
        <v>0</v>
      </c>
      <c r="H704">
        <v>50</v>
      </c>
      <c r="I704">
        <v>1</v>
      </c>
      <c r="J704" s="6">
        <f>(Items[[#This Row],[FinalPrice]]*Items[[#This Row],[Quantity]])</f>
        <v>0</v>
      </c>
      <c r="K704" s="6">
        <f>(Items[[#This Row],[OriginalTagPrice]]*Items[[#This Row],[Quantity]])</f>
        <v>50</v>
      </c>
      <c r="L704" s="6">
        <f>(Items[[#This Row],[FinalPrice]]-Items[[#This Row],[OriginalTagPrice]])*Items[[#This Row],[Quantity]]</f>
        <v>-50</v>
      </c>
      <c r="M704" s="6" t="str">
        <f>VLOOKUP(Items[[#This Row],[OrderID]],Orders[],5)</f>
        <v>2015-05-03</v>
      </c>
    </row>
    <row r="705" spans="1:13" x14ac:dyDescent="0.25">
      <c r="A705">
        <v>140601629</v>
      </c>
      <c r="B705">
        <v>198050767</v>
      </c>
      <c r="C705">
        <v>8</v>
      </c>
      <c r="D705" t="b">
        <v>0</v>
      </c>
      <c r="E705" s="6" t="s">
        <v>89</v>
      </c>
      <c r="F705" s="6" t="s">
        <v>35</v>
      </c>
      <c r="G705">
        <v>16</v>
      </c>
      <c r="H705">
        <v>16</v>
      </c>
      <c r="I705">
        <v>1</v>
      </c>
      <c r="J705" s="6">
        <f>(Items[[#This Row],[FinalPrice]]*Items[[#This Row],[Quantity]])</f>
        <v>16</v>
      </c>
      <c r="K705" s="6">
        <f>(Items[[#This Row],[OriginalTagPrice]]*Items[[#This Row],[Quantity]])</f>
        <v>16</v>
      </c>
      <c r="L705" s="6">
        <f>(Items[[#This Row],[FinalPrice]]-Items[[#This Row],[OriginalTagPrice]])*Items[[#This Row],[Quantity]]</f>
        <v>0</v>
      </c>
      <c r="M705" s="6" t="str">
        <f>VLOOKUP(Items[[#This Row],[OrderID]],Orders[],5)</f>
        <v>2015-05-03</v>
      </c>
    </row>
    <row r="706" spans="1:13" x14ac:dyDescent="0.25">
      <c r="A706">
        <v>140601906</v>
      </c>
      <c r="B706">
        <v>197905161</v>
      </c>
      <c r="C706">
        <v>1</v>
      </c>
      <c r="D706" t="b">
        <v>1</v>
      </c>
      <c r="E706" s="6" t="s">
        <v>113</v>
      </c>
      <c r="F706" s="6" t="s">
        <v>35</v>
      </c>
      <c r="G706">
        <v>0</v>
      </c>
      <c r="H706">
        <v>70</v>
      </c>
      <c r="I706">
        <v>1</v>
      </c>
      <c r="J706" s="6">
        <f>(Items[[#This Row],[FinalPrice]]*Items[[#This Row],[Quantity]])</f>
        <v>0</v>
      </c>
      <c r="K706" s="6">
        <f>(Items[[#This Row],[OriginalTagPrice]]*Items[[#This Row],[Quantity]])</f>
        <v>70</v>
      </c>
      <c r="L706" s="6">
        <f>(Items[[#This Row],[FinalPrice]]-Items[[#This Row],[OriginalTagPrice]])*Items[[#This Row],[Quantity]]</f>
        <v>-70</v>
      </c>
      <c r="M706" s="6" t="str">
        <f>VLOOKUP(Items[[#This Row],[OrderID]],Orders[],5)</f>
        <v>2015-05-03</v>
      </c>
    </row>
    <row r="707" spans="1:13" x14ac:dyDescent="0.25">
      <c r="A707">
        <v>140601906</v>
      </c>
      <c r="B707">
        <v>197905162</v>
      </c>
      <c r="C707">
        <v>1</v>
      </c>
      <c r="D707" t="b">
        <v>1</v>
      </c>
      <c r="E707" s="6" t="s">
        <v>113</v>
      </c>
      <c r="F707" s="6" t="s">
        <v>35</v>
      </c>
      <c r="G707">
        <v>10</v>
      </c>
      <c r="H707">
        <v>10</v>
      </c>
      <c r="I707">
        <v>1</v>
      </c>
      <c r="J707" s="6">
        <f>(Items[[#This Row],[FinalPrice]]*Items[[#This Row],[Quantity]])</f>
        <v>10</v>
      </c>
      <c r="K707" s="6">
        <f>(Items[[#This Row],[OriginalTagPrice]]*Items[[#This Row],[Quantity]])</f>
        <v>10</v>
      </c>
      <c r="L707" s="6">
        <f>(Items[[#This Row],[FinalPrice]]-Items[[#This Row],[OriginalTagPrice]])*Items[[#This Row],[Quantity]]</f>
        <v>0</v>
      </c>
      <c r="M707" s="6" t="str">
        <f>VLOOKUP(Items[[#This Row],[OrderID]],Orders[],5)</f>
        <v>2015-05-03</v>
      </c>
    </row>
    <row r="708" spans="1:13" x14ac:dyDescent="0.25">
      <c r="A708">
        <v>140601906</v>
      </c>
      <c r="B708">
        <v>197905163</v>
      </c>
      <c r="C708">
        <v>1</v>
      </c>
      <c r="D708" t="b">
        <v>1</v>
      </c>
      <c r="E708" s="6" t="s">
        <v>113</v>
      </c>
      <c r="F708" s="6" t="s">
        <v>35</v>
      </c>
      <c r="G708">
        <v>5</v>
      </c>
      <c r="H708">
        <v>5</v>
      </c>
      <c r="I708">
        <v>1</v>
      </c>
      <c r="J708" s="6">
        <f>(Items[[#This Row],[FinalPrice]]*Items[[#This Row],[Quantity]])</f>
        <v>5</v>
      </c>
      <c r="K708" s="6">
        <f>(Items[[#This Row],[OriginalTagPrice]]*Items[[#This Row],[Quantity]])</f>
        <v>5</v>
      </c>
      <c r="L708" s="6">
        <f>(Items[[#This Row],[FinalPrice]]-Items[[#This Row],[OriginalTagPrice]])*Items[[#This Row],[Quantity]]</f>
        <v>0</v>
      </c>
      <c r="M708" s="6" t="str">
        <f>VLOOKUP(Items[[#This Row],[OrderID]],Orders[],5)</f>
        <v>2015-05-03</v>
      </c>
    </row>
    <row r="709" spans="1:13" x14ac:dyDescent="0.25">
      <c r="A709">
        <v>140601906</v>
      </c>
      <c r="B709">
        <v>198035905</v>
      </c>
      <c r="C709">
        <v>2</v>
      </c>
      <c r="D709" t="b">
        <v>0</v>
      </c>
      <c r="E709" s="6" t="s">
        <v>75</v>
      </c>
      <c r="F709" s="6" t="s">
        <v>97</v>
      </c>
      <c r="G709">
        <v>0</v>
      </c>
      <c r="H709">
        <v>0</v>
      </c>
      <c r="I709">
        <v>1</v>
      </c>
      <c r="J709" s="6">
        <f>(Items[[#This Row],[FinalPrice]]*Items[[#This Row],[Quantity]])</f>
        <v>0</v>
      </c>
      <c r="K709" s="6">
        <f>(Items[[#This Row],[OriginalTagPrice]]*Items[[#This Row],[Quantity]])</f>
        <v>0</v>
      </c>
      <c r="L709" s="6">
        <f>(Items[[#This Row],[FinalPrice]]-Items[[#This Row],[OriginalTagPrice]])*Items[[#This Row],[Quantity]]</f>
        <v>0</v>
      </c>
      <c r="M709" s="6" t="str">
        <f>VLOOKUP(Items[[#This Row],[OrderID]],Orders[],5)</f>
        <v>2015-05-03</v>
      </c>
    </row>
    <row r="710" spans="1:13" x14ac:dyDescent="0.25">
      <c r="A710">
        <v>140601906</v>
      </c>
      <c r="B710">
        <v>198046895</v>
      </c>
      <c r="C710">
        <v>2</v>
      </c>
      <c r="D710" t="b">
        <v>0</v>
      </c>
      <c r="E710" s="6" t="s">
        <v>120</v>
      </c>
      <c r="F710" s="6" t="s">
        <v>98</v>
      </c>
      <c r="G710">
        <v>5</v>
      </c>
      <c r="H710">
        <v>5</v>
      </c>
      <c r="I710">
        <v>1</v>
      </c>
      <c r="J710" s="6">
        <f>(Items[[#This Row],[FinalPrice]]*Items[[#This Row],[Quantity]])</f>
        <v>5</v>
      </c>
      <c r="K710" s="6">
        <f>(Items[[#This Row],[OriginalTagPrice]]*Items[[#This Row],[Quantity]])</f>
        <v>5</v>
      </c>
      <c r="L710" s="6">
        <f>(Items[[#This Row],[FinalPrice]]-Items[[#This Row],[OriginalTagPrice]])*Items[[#This Row],[Quantity]]</f>
        <v>0</v>
      </c>
      <c r="M710" s="6" t="str">
        <f>VLOOKUP(Items[[#This Row],[OrderID]],Orders[],5)</f>
        <v>2015-05-03</v>
      </c>
    </row>
    <row r="711" spans="1:13" x14ac:dyDescent="0.25">
      <c r="A711">
        <v>140601906</v>
      </c>
      <c r="B711">
        <v>198051449</v>
      </c>
      <c r="C711">
        <v>8</v>
      </c>
      <c r="D711" t="b">
        <v>0</v>
      </c>
      <c r="E711" s="6" t="s">
        <v>113</v>
      </c>
      <c r="F711" s="6" t="s">
        <v>35</v>
      </c>
      <c r="G711">
        <v>16</v>
      </c>
      <c r="H711">
        <v>16</v>
      </c>
      <c r="I711">
        <v>1</v>
      </c>
      <c r="J711" s="6">
        <f>(Items[[#This Row],[FinalPrice]]*Items[[#This Row],[Quantity]])</f>
        <v>16</v>
      </c>
      <c r="K711" s="6">
        <f>(Items[[#This Row],[OriginalTagPrice]]*Items[[#This Row],[Quantity]])</f>
        <v>16</v>
      </c>
      <c r="L711" s="6">
        <f>(Items[[#This Row],[FinalPrice]]-Items[[#This Row],[OriginalTagPrice]])*Items[[#This Row],[Quantity]]</f>
        <v>0</v>
      </c>
      <c r="M711" s="6" t="str">
        <f>VLOOKUP(Items[[#This Row],[OrderID]],Orders[],5)</f>
        <v>2015-05-03</v>
      </c>
    </row>
    <row r="712" spans="1:13" x14ac:dyDescent="0.25">
      <c r="A712">
        <v>140601906</v>
      </c>
      <c r="B712">
        <v>198051704</v>
      </c>
      <c r="C712">
        <v>3</v>
      </c>
      <c r="D712" t="b">
        <v>0</v>
      </c>
      <c r="E712" s="6" t="s">
        <v>35</v>
      </c>
      <c r="F712" s="6" t="s">
        <v>35</v>
      </c>
      <c r="G712">
        <v>50</v>
      </c>
      <c r="H712">
        <v>50</v>
      </c>
      <c r="I712">
        <v>1</v>
      </c>
      <c r="J712" s="6">
        <f>(Items[[#This Row],[FinalPrice]]*Items[[#This Row],[Quantity]])</f>
        <v>50</v>
      </c>
      <c r="K712" s="6">
        <f>(Items[[#This Row],[OriginalTagPrice]]*Items[[#This Row],[Quantity]])</f>
        <v>50</v>
      </c>
      <c r="L712" s="6">
        <f>(Items[[#This Row],[FinalPrice]]-Items[[#This Row],[OriginalTagPrice]])*Items[[#This Row],[Quantity]]</f>
        <v>0</v>
      </c>
      <c r="M712" s="6" t="str">
        <f>VLOOKUP(Items[[#This Row],[OrderID]],Orders[],5)</f>
        <v>2015-05-03</v>
      </c>
    </row>
    <row r="713" spans="1:13" x14ac:dyDescent="0.25">
      <c r="A713">
        <v>140601906</v>
      </c>
      <c r="B713">
        <v>198051739</v>
      </c>
      <c r="C713">
        <v>3</v>
      </c>
      <c r="D713" t="b">
        <v>0</v>
      </c>
      <c r="E713" s="6" t="s">
        <v>35</v>
      </c>
      <c r="F713" s="6" t="s">
        <v>35</v>
      </c>
      <c r="G713">
        <v>0</v>
      </c>
      <c r="H713">
        <v>50</v>
      </c>
      <c r="I713">
        <v>1</v>
      </c>
      <c r="J713" s="6">
        <f>(Items[[#This Row],[FinalPrice]]*Items[[#This Row],[Quantity]])</f>
        <v>0</v>
      </c>
      <c r="K713" s="6">
        <f>(Items[[#This Row],[OriginalTagPrice]]*Items[[#This Row],[Quantity]])</f>
        <v>50</v>
      </c>
      <c r="L713" s="6">
        <f>(Items[[#This Row],[FinalPrice]]-Items[[#This Row],[OriginalTagPrice]])*Items[[#This Row],[Quantity]]</f>
        <v>-50</v>
      </c>
      <c r="M713" s="6" t="str">
        <f>VLOOKUP(Items[[#This Row],[OrderID]],Orders[],5)</f>
        <v>2015-05-03</v>
      </c>
    </row>
    <row r="714" spans="1:13" x14ac:dyDescent="0.25">
      <c r="A714">
        <v>140608873</v>
      </c>
      <c r="B714">
        <v>197915758</v>
      </c>
      <c r="C714">
        <v>3</v>
      </c>
      <c r="D714" t="b">
        <v>0</v>
      </c>
      <c r="E714" s="6" t="s">
        <v>35</v>
      </c>
      <c r="F714" s="6" t="s">
        <v>35</v>
      </c>
      <c r="G714">
        <v>150</v>
      </c>
      <c r="H714">
        <v>300</v>
      </c>
      <c r="I714">
        <v>1</v>
      </c>
      <c r="J714" s="6">
        <f>(Items[[#This Row],[FinalPrice]]*Items[[#This Row],[Quantity]])</f>
        <v>150</v>
      </c>
      <c r="K714" s="6">
        <f>(Items[[#This Row],[OriginalTagPrice]]*Items[[#This Row],[Quantity]])</f>
        <v>300</v>
      </c>
      <c r="L714" s="6">
        <f>(Items[[#This Row],[FinalPrice]]-Items[[#This Row],[OriginalTagPrice]])*Items[[#This Row],[Quantity]]</f>
        <v>-150</v>
      </c>
      <c r="M714" s="6" t="str">
        <f>VLOOKUP(Items[[#This Row],[OrderID]],Orders[],5)</f>
        <v>2015-05-02</v>
      </c>
    </row>
    <row r="715" spans="1:13" x14ac:dyDescent="0.25">
      <c r="A715">
        <v>140609215</v>
      </c>
      <c r="B715">
        <v>197919911</v>
      </c>
      <c r="C715">
        <v>10</v>
      </c>
      <c r="D715" t="b">
        <v>0</v>
      </c>
      <c r="E715" s="6" t="s">
        <v>35</v>
      </c>
      <c r="F715" s="6" t="s">
        <v>35</v>
      </c>
      <c r="G715">
        <v>0</v>
      </c>
      <c r="H715">
        <v>0</v>
      </c>
      <c r="I715">
        <v>1</v>
      </c>
      <c r="J715" s="6">
        <f>(Items[[#This Row],[FinalPrice]]*Items[[#This Row],[Quantity]])</f>
        <v>0</v>
      </c>
      <c r="K715" s="6">
        <f>(Items[[#This Row],[OriginalTagPrice]]*Items[[#This Row],[Quantity]])</f>
        <v>0</v>
      </c>
      <c r="L715" s="6">
        <f>(Items[[#This Row],[FinalPrice]]-Items[[#This Row],[OriginalTagPrice]])*Items[[#This Row],[Quantity]]</f>
        <v>0</v>
      </c>
      <c r="M715" s="6" t="str">
        <f>VLOOKUP(Items[[#This Row],[OrderID]],Orders[],5)</f>
        <v>2015-05-02</v>
      </c>
    </row>
    <row r="716" spans="1:13" x14ac:dyDescent="0.25">
      <c r="A716">
        <v>140609215</v>
      </c>
      <c r="B716">
        <v>197919914</v>
      </c>
      <c r="C716">
        <v>11</v>
      </c>
      <c r="D716" t="b">
        <v>0</v>
      </c>
      <c r="E716" s="6" t="s">
        <v>120</v>
      </c>
      <c r="F716" s="6" t="s">
        <v>35</v>
      </c>
      <c r="G716">
        <v>50</v>
      </c>
      <c r="H716">
        <v>50</v>
      </c>
      <c r="I716">
        <v>1</v>
      </c>
      <c r="J716" s="6">
        <f>(Items[[#This Row],[FinalPrice]]*Items[[#This Row],[Quantity]])</f>
        <v>50</v>
      </c>
      <c r="K716" s="6">
        <f>(Items[[#This Row],[OriginalTagPrice]]*Items[[#This Row],[Quantity]])</f>
        <v>50</v>
      </c>
      <c r="L716" s="6">
        <f>(Items[[#This Row],[FinalPrice]]-Items[[#This Row],[OriginalTagPrice]])*Items[[#This Row],[Quantity]]</f>
        <v>0</v>
      </c>
      <c r="M716" s="6" t="str">
        <f>VLOOKUP(Items[[#This Row],[OrderID]],Orders[],5)</f>
        <v>2015-05-02</v>
      </c>
    </row>
    <row r="717" spans="1:13" x14ac:dyDescent="0.25">
      <c r="A717">
        <v>140609215</v>
      </c>
      <c r="B717">
        <v>197920244</v>
      </c>
      <c r="C717">
        <v>3</v>
      </c>
      <c r="D717" t="b">
        <v>0</v>
      </c>
      <c r="E717" s="6" t="s">
        <v>35</v>
      </c>
      <c r="F717" s="6" t="s">
        <v>35</v>
      </c>
      <c r="G717">
        <v>50</v>
      </c>
      <c r="H717">
        <v>100</v>
      </c>
      <c r="I717">
        <v>1</v>
      </c>
      <c r="J717" s="6">
        <f>(Items[[#This Row],[FinalPrice]]*Items[[#This Row],[Quantity]])</f>
        <v>50</v>
      </c>
      <c r="K717" s="6">
        <f>(Items[[#This Row],[OriginalTagPrice]]*Items[[#This Row],[Quantity]])</f>
        <v>100</v>
      </c>
      <c r="L717" s="6">
        <f>(Items[[#This Row],[FinalPrice]]-Items[[#This Row],[OriginalTagPrice]])*Items[[#This Row],[Quantity]]</f>
        <v>-50</v>
      </c>
      <c r="M717" s="6" t="str">
        <f>VLOOKUP(Items[[#This Row],[OrderID]],Orders[],5)</f>
        <v>2015-05-02</v>
      </c>
    </row>
    <row r="718" spans="1:13" x14ac:dyDescent="0.25">
      <c r="A718">
        <v>140612508</v>
      </c>
      <c r="B718">
        <v>197922824</v>
      </c>
      <c r="C718">
        <v>3</v>
      </c>
      <c r="D718" t="b">
        <v>0</v>
      </c>
      <c r="E718" s="6" t="s">
        <v>35</v>
      </c>
      <c r="F718" s="6" t="s">
        <v>35</v>
      </c>
      <c r="G718">
        <v>50</v>
      </c>
      <c r="H718">
        <v>100</v>
      </c>
      <c r="I718">
        <v>1</v>
      </c>
      <c r="J718" s="6">
        <f>(Items[[#This Row],[FinalPrice]]*Items[[#This Row],[Quantity]])</f>
        <v>50</v>
      </c>
      <c r="K718" s="6">
        <f>(Items[[#This Row],[OriginalTagPrice]]*Items[[#This Row],[Quantity]])</f>
        <v>100</v>
      </c>
      <c r="L718" s="6">
        <f>(Items[[#This Row],[FinalPrice]]-Items[[#This Row],[OriginalTagPrice]])*Items[[#This Row],[Quantity]]</f>
        <v>-50</v>
      </c>
      <c r="M718" s="6" t="str">
        <f>VLOOKUP(Items[[#This Row],[OrderID]],Orders[],5)</f>
        <v>2015-05-02</v>
      </c>
    </row>
    <row r="719" spans="1:13" x14ac:dyDescent="0.25">
      <c r="A719">
        <v>140612508</v>
      </c>
      <c r="B719">
        <v>197922885</v>
      </c>
      <c r="C719">
        <v>10</v>
      </c>
      <c r="D719" t="b">
        <v>0</v>
      </c>
      <c r="E719" s="6" t="s">
        <v>35</v>
      </c>
      <c r="F719" s="6" t="s">
        <v>35</v>
      </c>
      <c r="G719">
        <v>0</v>
      </c>
      <c r="H719">
        <v>0</v>
      </c>
      <c r="I719">
        <v>1</v>
      </c>
      <c r="J719" s="6">
        <f>(Items[[#This Row],[FinalPrice]]*Items[[#This Row],[Quantity]])</f>
        <v>0</v>
      </c>
      <c r="K719" s="6">
        <f>(Items[[#This Row],[OriginalTagPrice]]*Items[[#This Row],[Quantity]])</f>
        <v>0</v>
      </c>
      <c r="L719" s="6">
        <f>(Items[[#This Row],[FinalPrice]]-Items[[#This Row],[OriginalTagPrice]])*Items[[#This Row],[Quantity]]</f>
        <v>0</v>
      </c>
      <c r="M719" s="6" t="str">
        <f>VLOOKUP(Items[[#This Row],[OrderID]],Orders[],5)</f>
        <v>2015-05-02</v>
      </c>
    </row>
    <row r="720" spans="1:13" x14ac:dyDescent="0.25">
      <c r="A720">
        <v>140612508</v>
      </c>
      <c r="B720">
        <v>197922887</v>
      </c>
      <c r="C720">
        <v>11</v>
      </c>
      <c r="D720" t="b">
        <v>0</v>
      </c>
      <c r="E720" s="6" t="s">
        <v>120</v>
      </c>
      <c r="F720" s="6" t="s">
        <v>35</v>
      </c>
      <c r="G720">
        <v>50</v>
      </c>
      <c r="H720">
        <v>50</v>
      </c>
      <c r="I720">
        <v>1</v>
      </c>
      <c r="J720" s="6">
        <f>(Items[[#This Row],[FinalPrice]]*Items[[#This Row],[Quantity]])</f>
        <v>50</v>
      </c>
      <c r="K720" s="6">
        <f>(Items[[#This Row],[OriginalTagPrice]]*Items[[#This Row],[Quantity]])</f>
        <v>50</v>
      </c>
      <c r="L720" s="6">
        <f>(Items[[#This Row],[FinalPrice]]-Items[[#This Row],[OriginalTagPrice]])*Items[[#This Row],[Quantity]]</f>
        <v>0</v>
      </c>
      <c r="M720" s="6" t="str">
        <f>VLOOKUP(Items[[#This Row],[OrderID]],Orders[],5)</f>
        <v>2015-05-02</v>
      </c>
    </row>
    <row r="721" spans="1:13" x14ac:dyDescent="0.25">
      <c r="A721">
        <v>140617646</v>
      </c>
      <c r="B721">
        <v>197929642</v>
      </c>
      <c r="C721">
        <v>3</v>
      </c>
      <c r="D721" t="b">
        <v>0</v>
      </c>
      <c r="E721" s="6" t="s">
        <v>96</v>
      </c>
      <c r="F721" s="6" t="s">
        <v>35</v>
      </c>
      <c r="G721">
        <v>50</v>
      </c>
      <c r="H721">
        <v>100</v>
      </c>
      <c r="I721">
        <v>1</v>
      </c>
      <c r="J721" s="6">
        <f>(Items[[#This Row],[FinalPrice]]*Items[[#This Row],[Quantity]])</f>
        <v>50</v>
      </c>
      <c r="K721" s="6">
        <f>(Items[[#This Row],[OriginalTagPrice]]*Items[[#This Row],[Quantity]])</f>
        <v>100</v>
      </c>
      <c r="L721" s="6">
        <f>(Items[[#This Row],[FinalPrice]]-Items[[#This Row],[OriginalTagPrice]])*Items[[#This Row],[Quantity]]</f>
        <v>-50</v>
      </c>
      <c r="M721" s="6" t="str">
        <f>VLOOKUP(Items[[#This Row],[OrderID]],Orders[],5)</f>
        <v>2015-05-02</v>
      </c>
    </row>
    <row r="722" spans="1:13" x14ac:dyDescent="0.25">
      <c r="A722">
        <v>140618779</v>
      </c>
      <c r="B722">
        <v>197930925</v>
      </c>
      <c r="C722">
        <v>1</v>
      </c>
      <c r="D722" t="b">
        <v>1</v>
      </c>
      <c r="E722" s="6" t="s">
        <v>70</v>
      </c>
      <c r="F722" s="6" t="s">
        <v>35</v>
      </c>
      <c r="G722">
        <v>35</v>
      </c>
      <c r="H722">
        <v>70</v>
      </c>
      <c r="I722">
        <v>1</v>
      </c>
      <c r="J722" s="6">
        <f>(Items[[#This Row],[FinalPrice]]*Items[[#This Row],[Quantity]])</f>
        <v>35</v>
      </c>
      <c r="K722" s="6">
        <f>(Items[[#This Row],[OriginalTagPrice]]*Items[[#This Row],[Quantity]])</f>
        <v>70</v>
      </c>
      <c r="L722" s="6">
        <f>(Items[[#This Row],[FinalPrice]]-Items[[#This Row],[OriginalTagPrice]])*Items[[#This Row],[Quantity]]</f>
        <v>-35</v>
      </c>
      <c r="M722" s="6" t="str">
        <f>VLOOKUP(Items[[#This Row],[OrderID]],Orders[],5)</f>
        <v>2015-05-03</v>
      </c>
    </row>
    <row r="723" spans="1:13" x14ac:dyDescent="0.25">
      <c r="A723">
        <v>140618779</v>
      </c>
      <c r="B723">
        <v>198044482</v>
      </c>
      <c r="C723">
        <v>8</v>
      </c>
      <c r="D723" t="b">
        <v>0</v>
      </c>
      <c r="E723" s="6" t="s">
        <v>70</v>
      </c>
      <c r="F723" s="6" t="s">
        <v>35</v>
      </c>
      <c r="G723">
        <v>6.3</v>
      </c>
      <c r="H723">
        <v>6.3</v>
      </c>
      <c r="I723">
        <v>1</v>
      </c>
      <c r="J723" s="6">
        <f>(Items[[#This Row],[FinalPrice]]*Items[[#This Row],[Quantity]])</f>
        <v>6.3</v>
      </c>
      <c r="K723" s="6">
        <f>(Items[[#This Row],[OriginalTagPrice]]*Items[[#This Row],[Quantity]])</f>
        <v>6.3</v>
      </c>
      <c r="L723" s="6">
        <f>(Items[[#This Row],[FinalPrice]]-Items[[#This Row],[OriginalTagPrice]])*Items[[#This Row],[Quantity]]</f>
        <v>0</v>
      </c>
      <c r="M723" s="6" t="str">
        <f>VLOOKUP(Items[[#This Row],[OrderID]],Orders[],5)</f>
        <v>2015-05-03</v>
      </c>
    </row>
    <row r="724" spans="1:13" x14ac:dyDescent="0.25">
      <c r="A724">
        <v>140618808</v>
      </c>
      <c r="B724">
        <v>197931250</v>
      </c>
      <c r="C724">
        <v>3</v>
      </c>
      <c r="D724" t="b">
        <v>0</v>
      </c>
      <c r="E724" s="6" t="s">
        <v>96</v>
      </c>
      <c r="F724" s="6" t="s">
        <v>35</v>
      </c>
      <c r="G724">
        <v>50</v>
      </c>
      <c r="H724">
        <v>100</v>
      </c>
      <c r="I724">
        <v>1</v>
      </c>
      <c r="J724" s="6">
        <f>(Items[[#This Row],[FinalPrice]]*Items[[#This Row],[Quantity]])</f>
        <v>50</v>
      </c>
      <c r="K724" s="6">
        <f>(Items[[#This Row],[OriginalTagPrice]]*Items[[#This Row],[Quantity]])</f>
        <v>100</v>
      </c>
      <c r="L724" s="6">
        <f>(Items[[#This Row],[FinalPrice]]-Items[[#This Row],[OriginalTagPrice]])*Items[[#This Row],[Quantity]]</f>
        <v>-50</v>
      </c>
      <c r="M724" s="6" t="str">
        <f>VLOOKUP(Items[[#This Row],[OrderID]],Orders[],5)</f>
        <v>2015-05-02</v>
      </c>
    </row>
    <row r="725" spans="1:13" x14ac:dyDescent="0.25">
      <c r="A725">
        <v>140619905</v>
      </c>
      <c r="B725">
        <v>195949897</v>
      </c>
      <c r="C725">
        <v>1</v>
      </c>
      <c r="D725" t="b">
        <v>1</v>
      </c>
      <c r="E725" s="6" t="s">
        <v>63</v>
      </c>
      <c r="F725" s="6" t="s">
        <v>35</v>
      </c>
      <c r="G725">
        <v>0</v>
      </c>
      <c r="H725">
        <v>65</v>
      </c>
      <c r="I725">
        <v>1</v>
      </c>
      <c r="J725" s="6">
        <f>(Items[[#This Row],[FinalPrice]]*Items[[#This Row],[Quantity]])</f>
        <v>0</v>
      </c>
      <c r="K725" s="6">
        <f>(Items[[#This Row],[OriginalTagPrice]]*Items[[#This Row],[Quantity]])</f>
        <v>65</v>
      </c>
      <c r="L725" s="6">
        <f>(Items[[#This Row],[FinalPrice]]-Items[[#This Row],[OriginalTagPrice]])*Items[[#This Row],[Quantity]]</f>
        <v>-65</v>
      </c>
      <c r="M725" s="6" t="str">
        <f>VLOOKUP(Items[[#This Row],[OrderID]],Orders[],5)</f>
        <v>2015-05-02</v>
      </c>
    </row>
    <row r="726" spans="1:13" x14ac:dyDescent="0.25">
      <c r="A726">
        <v>140619905</v>
      </c>
      <c r="B726">
        <v>197932622</v>
      </c>
      <c r="C726">
        <v>8</v>
      </c>
      <c r="D726" t="b">
        <v>0</v>
      </c>
      <c r="E726" s="6" t="s">
        <v>63</v>
      </c>
      <c r="F726" s="6" t="s">
        <v>35</v>
      </c>
      <c r="G726">
        <v>14</v>
      </c>
      <c r="H726">
        <v>14</v>
      </c>
      <c r="I726">
        <v>1</v>
      </c>
      <c r="J726" s="6">
        <f>(Items[[#This Row],[FinalPrice]]*Items[[#This Row],[Quantity]])</f>
        <v>14</v>
      </c>
      <c r="K726" s="6">
        <f>(Items[[#This Row],[OriginalTagPrice]]*Items[[#This Row],[Quantity]])</f>
        <v>14</v>
      </c>
      <c r="L726" s="6">
        <f>(Items[[#This Row],[FinalPrice]]-Items[[#This Row],[OriginalTagPrice]])*Items[[#This Row],[Quantity]]</f>
        <v>0</v>
      </c>
      <c r="M726" s="6" t="str">
        <f>VLOOKUP(Items[[#This Row],[OrderID]],Orders[],5)</f>
        <v>2015-05-02</v>
      </c>
    </row>
    <row r="727" spans="1:13" x14ac:dyDescent="0.25">
      <c r="A727">
        <v>140619905</v>
      </c>
      <c r="B727">
        <v>197932995</v>
      </c>
      <c r="C727">
        <v>3</v>
      </c>
      <c r="D727" t="b">
        <v>0</v>
      </c>
      <c r="E727" s="6" t="s">
        <v>35</v>
      </c>
      <c r="F727" s="6" t="s">
        <v>35</v>
      </c>
      <c r="G727">
        <v>0</v>
      </c>
      <c r="H727">
        <v>10</v>
      </c>
      <c r="I727">
        <v>1</v>
      </c>
      <c r="J727" s="6">
        <f>(Items[[#This Row],[FinalPrice]]*Items[[#This Row],[Quantity]])</f>
        <v>0</v>
      </c>
      <c r="K727" s="6">
        <f>(Items[[#This Row],[OriginalTagPrice]]*Items[[#This Row],[Quantity]])</f>
        <v>10</v>
      </c>
      <c r="L727" s="6">
        <f>(Items[[#This Row],[FinalPrice]]-Items[[#This Row],[OriginalTagPrice]])*Items[[#This Row],[Quantity]]</f>
        <v>-10</v>
      </c>
      <c r="M727" s="6" t="str">
        <f>VLOOKUP(Items[[#This Row],[OrderID]],Orders[],5)</f>
        <v>2015-05-02</v>
      </c>
    </row>
    <row r="728" spans="1:13" x14ac:dyDescent="0.25">
      <c r="A728">
        <v>140620502</v>
      </c>
      <c r="B728">
        <v>197933317</v>
      </c>
      <c r="C728">
        <v>1</v>
      </c>
      <c r="D728" t="b">
        <v>1</v>
      </c>
      <c r="E728" s="6" t="s">
        <v>93</v>
      </c>
      <c r="F728" s="6" t="s">
        <v>35</v>
      </c>
      <c r="G728">
        <v>35</v>
      </c>
      <c r="H728">
        <v>70</v>
      </c>
      <c r="I728">
        <v>1</v>
      </c>
      <c r="J728" s="6">
        <f>(Items[[#This Row],[FinalPrice]]*Items[[#This Row],[Quantity]])</f>
        <v>35</v>
      </c>
      <c r="K728" s="6">
        <f>(Items[[#This Row],[OriginalTagPrice]]*Items[[#This Row],[Quantity]])</f>
        <v>70</v>
      </c>
      <c r="L728" s="6">
        <f>(Items[[#This Row],[FinalPrice]]-Items[[#This Row],[OriginalTagPrice]])*Items[[#This Row],[Quantity]]</f>
        <v>-35</v>
      </c>
      <c r="M728" s="6" t="str">
        <f>VLOOKUP(Items[[#This Row],[OrderID]],Orders[],5)</f>
        <v>2015-05-03</v>
      </c>
    </row>
    <row r="729" spans="1:13" x14ac:dyDescent="0.25">
      <c r="A729">
        <v>140620502</v>
      </c>
      <c r="B729">
        <v>198049615</v>
      </c>
      <c r="C729">
        <v>8</v>
      </c>
      <c r="D729" t="b">
        <v>0</v>
      </c>
      <c r="E729" s="6" t="s">
        <v>93</v>
      </c>
      <c r="F729" s="6" t="s">
        <v>35</v>
      </c>
      <c r="G729">
        <v>12.5</v>
      </c>
      <c r="H729">
        <v>12.5</v>
      </c>
      <c r="I729">
        <v>1</v>
      </c>
      <c r="J729" s="6">
        <f>(Items[[#This Row],[FinalPrice]]*Items[[#This Row],[Quantity]])</f>
        <v>12.5</v>
      </c>
      <c r="K729" s="6">
        <f>(Items[[#This Row],[OriginalTagPrice]]*Items[[#This Row],[Quantity]])</f>
        <v>12.5</v>
      </c>
      <c r="L729" s="6">
        <f>(Items[[#This Row],[FinalPrice]]-Items[[#This Row],[OriginalTagPrice]])*Items[[#This Row],[Quantity]]</f>
        <v>0</v>
      </c>
      <c r="M729" s="6" t="str">
        <f>VLOOKUP(Items[[#This Row],[OrderID]],Orders[],5)</f>
        <v>2015-05-03</v>
      </c>
    </row>
    <row r="730" spans="1:13" x14ac:dyDescent="0.25">
      <c r="A730">
        <v>140622968</v>
      </c>
      <c r="B730">
        <v>196590036</v>
      </c>
      <c r="C730">
        <v>1</v>
      </c>
      <c r="D730" t="b">
        <v>1</v>
      </c>
      <c r="E730" s="6" t="s">
        <v>56</v>
      </c>
      <c r="F730" s="6" t="s">
        <v>35</v>
      </c>
      <c r="G730">
        <v>35</v>
      </c>
      <c r="H730">
        <v>70</v>
      </c>
      <c r="I730">
        <v>1</v>
      </c>
      <c r="J730" s="6">
        <f>(Items[[#This Row],[FinalPrice]]*Items[[#This Row],[Quantity]])</f>
        <v>35</v>
      </c>
      <c r="K730" s="6">
        <f>(Items[[#This Row],[OriginalTagPrice]]*Items[[#This Row],[Quantity]])</f>
        <v>70</v>
      </c>
      <c r="L730" s="6">
        <f>(Items[[#This Row],[FinalPrice]]-Items[[#This Row],[OriginalTagPrice]])*Items[[#This Row],[Quantity]]</f>
        <v>-35</v>
      </c>
      <c r="M730" s="6" t="str">
        <f>VLOOKUP(Items[[#This Row],[OrderID]],Orders[],5)</f>
        <v>2015-05-02</v>
      </c>
    </row>
    <row r="731" spans="1:13" x14ac:dyDescent="0.25">
      <c r="A731">
        <v>140622968</v>
      </c>
      <c r="B731">
        <v>197937163</v>
      </c>
      <c r="C731">
        <v>2</v>
      </c>
      <c r="D731" t="b">
        <v>0</v>
      </c>
      <c r="E731" s="6" t="s">
        <v>56</v>
      </c>
      <c r="F731" s="6" t="s">
        <v>74</v>
      </c>
      <c r="G731">
        <v>0</v>
      </c>
      <c r="H731">
        <v>0</v>
      </c>
      <c r="I731">
        <v>1</v>
      </c>
      <c r="J731" s="6">
        <f>(Items[[#This Row],[FinalPrice]]*Items[[#This Row],[Quantity]])</f>
        <v>0</v>
      </c>
      <c r="K731" s="6">
        <f>(Items[[#This Row],[OriginalTagPrice]]*Items[[#This Row],[Quantity]])</f>
        <v>0</v>
      </c>
      <c r="L731" s="6">
        <f>(Items[[#This Row],[FinalPrice]]-Items[[#This Row],[OriginalTagPrice]])*Items[[#This Row],[Quantity]]</f>
        <v>0</v>
      </c>
      <c r="M731" s="6" t="str">
        <f>VLOOKUP(Items[[#This Row],[OrderID]],Orders[],5)</f>
        <v>2015-05-02</v>
      </c>
    </row>
    <row r="732" spans="1:13" x14ac:dyDescent="0.25">
      <c r="A732">
        <v>140622968</v>
      </c>
      <c r="B732">
        <v>197937182</v>
      </c>
      <c r="C732">
        <v>2</v>
      </c>
      <c r="D732" t="b">
        <v>0</v>
      </c>
      <c r="E732" s="6" t="s">
        <v>96</v>
      </c>
      <c r="F732" s="6" t="s">
        <v>76</v>
      </c>
      <c r="G732">
        <v>3.5</v>
      </c>
      <c r="H732">
        <v>3.5</v>
      </c>
      <c r="I732">
        <v>1</v>
      </c>
      <c r="J732" s="6">
        <f>(Items[[#This Row],[FinalPrice]]*Items[[#This Row],[Quantity]])</f>
        <v>3.5</v>
      </c>
      <c r="K732" s="6">
        <f>(Items[[#This Row],[OriginalTagPrice]]*Items[[#This Row],[Quantity]])</f>
        <v>3.5</v>
      </c>
      <c r="L732" s="6">
        <f>(Items[[#This Row],[FinalPrice]]-Items[[#This Row],[OriginalTagPrice]])*Items[[#This Row],[Quantity]]</f>
        <v>0</v>
      </c>
      <c r="M732" s="6" t="str">
        <f>VLOOKUP(Items[[#This Row],[OrderID]],Orders[],5)</f>
        <v>2015-05-02</v>
      </c>
    </row>
    <row r="733" spans="1:13" x14ac:dyDescent="0.25">
      <c r="A733">
        <v>140622968</v>
      </c>
      <c r="B733">
        <v>197954813</v>
      </c>
      <c r="C733">
        <v>2</v>
      </c>
      <c r="D733" t="b">
        <v>0</v>
      </c>
      <c r="E733" s="6" t="s">
        <v>35</v>
      </c>
      <c r="F733" s="6" t="s">
        <v>141</v>
      </c>
      <c r="G733">
        <v>5</v>
      </c>
      <c r="H733">
        <v>5</v>
      </c>
      <c r="I733">
        <v>1</v>
      </c>
      <c r="J733" s="6">
        <f>(Items[[#This Row],[FinalPrice]]*Items[[#This Row],[Quantity]])</f>
        <v>5</v>
      </c>
      <c r="K733" s="6">
        <f>(Items[[#This Row],[OriginalTagPrice]]*Items[[#This Row],[Quantity]])</f>
        <v>5</v>
      </c>
      <c r="L733" s="6">
        <f>(Items[[#This Row],[FinalPrice]]-Items[[#This Row],[OriginalTagPrice]])*Items[[#This Row],[Quantity]]</f>
        <v>0</v>
      </c>
      <c r="M733" s="6" t="str">
        <f>VLOOKUP(Items[[#This Row],[OrderID]],Orders[],5)</f>
        <v>2015-05-02</v>
      </c>
    </row>
    <row r="734" spans="1:13" x14ac:dyDescent="0.25">
      <c r="A734">
        <v>140622968</v>
      </c>
      <c r="B734">
        <v>197963123</v>
      </c>
      <c r="C734">
        <v>8</v>
      </c>
      <c r="D734" t="b">
        <v>0</v>
      </c>
      <c r="E734" s="6" t="s">
        <v>56</v>
      </c>
      <c r="F734" s="6" t="s">
        <v>35</v>
      </c>
      <c r="G734">
        <v>10</v>
      </c>
      <c r="H734">
        <v>10</v>
      </c>
      <c r="I734">
        <v>1</v>
      </c>
      <c r="J734" s="6">
        <f>(Items[[#This Row],[FinalPrice]]*Items[[#This Row],[Quantity]])</f>
        <v>10</v>
      </c>
      <c r="K734" s="6">
        <f>(Items[[#This Row],[OriginalTagPrice]]*Items[[#This Row],[Quantity]])</f>
        <v>10</v>
      </c>
      <c r="L734" s="6">
        <f>(Items[[#This Row],[FinalPrice]]-Items[[#This Row],[OriginalTagPrice]])*Items[[#This Row],[Quantity]]</f>
        <v>0</v>
      </c>
      <c r="M734" s="6" t="str">
        <f>VLOOKUP(Items[[#This Row],[OrderID]],Orders[],5)</f>
        <v>2015-05-02</v>
      </c>
    </row>
    <row r="735" spans="1:13" x14ac:dyDescent="0.25">
      <c r="A735">
        <v>140623851</v>
      </c>
      <c r="B735">
        <v>197938463</v>
      </c>
      <c r="C735">
        <v>10</v>
      </c>
      <c r="D735" t="b">
        <v>0</v>
      </c>
      <c r="E735" s="6" t="s">
        <v>35</v>
      </c>
      <c r="F735" s="6" t="s">
        <v>35</v>
      </c>
      <c r="G735">
        <v>0</v>
      </c>
      <c r="H735">
        <v>0</v>
      </c>
      <c r="I735">
        <v>1</v>
      </c>
      <c r="J735" s="6">
        <f>(Items[[#This Row],[FinalPrice]]*Items[[#This Row],[Quantity]])</f>
        <v>0</v>
      </c>
      <c r="K735" s="6">
        <f>(Items[[#This Row],[OriginalTagPrice]]*Items[[#This Row],[Quantity]])</f>
        <v>0</v>
      </c>
      <c r="L735" s="6">
        <f>(Items[[#This Row],[FinalPrice]]-Items[[#This Row],[OriginalTagPrice]])*Items[[#This Row],[Quantity]]</f>
        <v>0</v>
      </c>
      <c r="M735" s="6" t="str">
        <f>VLOOKUP(Items[[#This Row],[OrderID]],Orders[],5)</f>
        <v>None</v>
      </c>
    </row>
    <row r="736" spans="1:13" x14ac:dyDescent="0.25">
      <c r="A736">
        <v>140623851</v>
      </c>
      <c r="B736">
        <v>197938465</v>
      </c>
      <c r="C736">
        <v>11</v>
      </c>
      <c r="D736" t="b">
        <v>0</v>
      </c>
      <c r="E736" s="6" t="s">
        <v>35</v>
      </c>
      <c r="F736" s="6" t="s">
        <v>35</v>
      </c>
      <c r="G736">
        <v>50</v>
      </c>
      <c r="H736">
        <v>50</v>
      </c>
      <c r="I736">
        <v>1</v>
      </c>
      <c r="J736" s="6">
        <f>(Items[[#This Row],[FinalPrice]]*Items[[#This Row],[Quantity]])</f>
        <v>50</v>
      </c>
      <c r="K736" s="6">
        <f>(Items[[#This Row],[OriginalTagPrice]]*Items[[#This Row],[Quantity]])</f>
        <v>50</v>
      </c>
      <c r="L736" s="6">
        <f>(Items[[#This Row],[FinalPrice]]-Items[[#This Row],[OriginalTagPrice]])*Items[[#This Row],[Quantity]]</f>
        <v>0</v>
      </c>
      <c r="M736" s="6" t="str">
        <f>VLOOKUP(Items[[#This Row],[OrderID]],Orders[],5)</f>
        <v>None</v>
      </c>
    </row>
    <row r="737" spans="1:13" x14ac:dyDescent="0.25">
      <c r="A737">
        <v>140624034</v>
      </c>
      <c r="B737">
        <v>197938851</v>
      </c>
      <c r="C737">
        <v>2</v>
      </c>
      <c r="D737" t="b">
        <v>0</v>
      </c>
      <c r="E737" s="6" t="s">
        <v>35</v>
      </c>
      <c r="F737" s="6" t="s">
        <v>164</v>
      </c>
      <c r="G737">
        <v>1.69</v>
      </c>
      <c r="H737">
        <v>2.25</v>
      </c>
      <c r="I737">
        <v>1</v>
      </c>
      <c r="J737" s="6">
        <f>(Items[[#This Row],[FinalPrice]]*Items[[#This Row],[Quantity]])</f>
        <v>1.69</v>
      </c>
      <c r="K737" s="6">
        <f>(Items[[#This Row],[OriginalTagPrice]]*Items[[#This Row],[Quantity]])</f>
        <v>2.25</v>
      </c>
      <c r="L737" s="6">
        <f>(Items[[#This Row],[FinalPrice]]-Items[[#This Row],[OriginalTagPrice]])*Items[[#This Row],[Quantity]]</f>
        <v>-0.56000000000000005</v>
      </c>
      <c r="M737" s="6" t="str">
        <f>VLOOKUP(Items[[#This Row],[OrderID]],Orders[],5)</f>
        <v>2015-05-02</v>
      </c>
    </row>
    <row r="738" spans="1:13" x14ac:dyDescent="0.25">
      <c r="A738">
        <v>140625408</v>
      </c>
      <c r="B738">
        <v>197940524</v>
      </c>
      <c r="C738">
        <v>1</v>
      </c>
      <c r="D738" t="b">
        <v>1</v>
      </c>
      <c r="E738" s="6" t="s">
        <v>60</v>
      </c>
      <c r="F738" s="6" t="s">
        <v>35</v>
      </c>
      <c r="G738">
        <v>25</v>
      </c>
      <c r="H738">
        <v>40</v>
      </c>
      <c r="I738">
        <v>1</v>
      </c>
      <c r="J738" s="6">
        <f>(Items[[#This Row],[FinalPrice]]*Items[[#This Row],[Quantity]])</f>
        <v>25</v>
      </c>
      <c r="K738" s="6">
        <f>(Items[[#This Row],[OriginalTagPrice]]*Items[[#This Row],[Quantity]])</f>
        <v>40</v>
      </c>
      <c r="L738" s="6">
        <f>(Items[[#This Row],[FinalPrice]]-Items[[#This Row],[OriginalTagPrice]])*Items[[#This Row],[Quantity]]</f>
        <v>-15</v>
      </c>
      <c r="M738" s="6" t="str">
        <f>VLOOKUP(Items[[#This Row],[OrderID]],Orders[],5)</f>
        <v>2015-05-07</v>
      </c>
    </row>
    <row r="739" spans="1:13" x14ac:dyDescent="0.25">
      <c r="A739">
        <v>140625408</v>
      </c>
      <c r="B739">
        <v>197940525</v>
      </c>
      <c r="C739">
        <v>1</v>
      </c>
      <c r="D739" t="b">
        <v>1</v>
      </c>
      <c r="E739" s="6" t="s">
        <v>68</v>
      </c>
      <c r="F739" s="6" t="s">
        <v>35</v>
      </c>
      <c r="G739">
        <v>25</v>
      </c>
      <c r="H739">
        <v>40</v>
      </c>
      <c r="I739">
        <v>1</v>
      </c>
      <c r="J739" s="6">
        <f>(Items[[#This Row],[FinalPrice]]*Items[[#This Row],[Quantity]])</f>
        <v>25</v>
      </c>
      <c r="K739" s="6">
        <f>(Items[[#This Row],[OriginalTagPrice]]*Items[[#This Row],[Quantity]])</f>
        <v>40</v>
      </c>
      <c r="L739" s="6">
        <f>(Items[[#This Row],[FinalPrice]]-Items[[#This Row],[OriginalTagPrice]])*Items[[#This Row],[Quantity]]</f>
        <v>-15</v>
      </c>
      <c r="M739" s="6" t="str">
        <f>VLOOKUP(Items[[#This Row],[OrderID]],Orders[],5)</f>
        <v>2015-05-07</v>
      </c>
    </row>
    <row r="740" spans="1:13" x14ac:dyDescent="0.25">
      <c r="A740">
        <v>140625408</v>
      </c>
      <c r="B740">
        <v>199123763</v>
      </c>
      <c r="C740">
        <v>2</v>
      </c>
      <c r="D740" t="b">
        <v>0</v>
      </c>
      <c r="E740" s="6" t="s">
        <v>35</v>
      </c>
      <c r="F740" s="6" t="s">
        <v>94</v>
      </c>
      <c r="G740">
        <v>0</v>
      </c>
      <c r="H740">
        <v>0</v>
      </c>
      <c r="I740">
        <v>1</v>
      </c>
      <c r="J740" s="6">
        <f>(Items[[#This Row],[FinalPrice]]*Items[[#This Row],[Quantity]])</f>
        <v>0</v>
      </c>
      <c r="K740" s="6">
        <f>(Items[[#This Row],[OriginalTagPrice]]*Items[[#This Row],[Quantity]])</f>
        <v>0</v>
      </c>
      <c r="L740" s="6">
        <f>(Items[[#This Row],[FinalPrice]]-Items[[#This Row],[OriginalTagPrice]])*Items[[#This Row],[Quantity]]</f>
        <v>0</v>
      </c>
      <c r="M740" s="6" t="str">
        <f>VLOOKUP(Items[[#This Row],[OrderID]],Orders[],5)</f>
        <v>2015-05-07</v>
      </c>
    </row>
    <row r="741" spans="1:13" x14ac:dyDescent="0.25">
      <c r="A741">
        <v>140625408</v>
      </c>
      <c r="B741">
        <v>199123770</v>
      </c>
      <c r="C741">
        <v>2</v>
      </c>
      <c r="D741" t="b">
        <v>0</v>
      </c>
      <c r="E741" s="6" t="s">
        <v>35</v>
      </c>
      <c r="F741" s="6" t="s">
        <v>165</v>
      </c>
      <c r="G741">
        <v>3.5</v>
      </c>
      <c r="H741">
        <v>3.5</v>
      </c>
      <c r="I741">
        <v>1</v>
      </c>
      <c r="J741" s="6">
        <f>(Items[[#This Row],[FinalPrice]]*Items[[#This Row],[Quantity]])</f>
        <v>3.5</v>
      </c>
      <c r="K741" s="6">
        <f>(Items[[#This Row],[OriginalTagPrice]]*Items[[#This Row],[Quantity]])</f>
        <v>3.5</v>
      </c>
      <c r="L741" s="6">
        <f>(Items[[#This Row],[FinalPrice]]-Items[[#This Row],[OriginalTagPrice]])*Items[[#This Row],[Quantity]]</f>
        <v>0</v>
      </c>
      <c r="M741" s="6" t="str">
        <f>VLOOKUP(Items[[#This Row],[OrderID]],Orders[],5)</f>
        <v>2015-05-07</v>
      </c>
    </row>
    <row r="742" spans="1:13" x14ac:dyDescent="0.25">
      <c r="A742">
        <v>140625408</v>
      </c>
      <c r="B742">
        <v>199123771</v>
      </c>
      <c r="C742">
        <v>2</v>
      </c>
      <c r="D742" t="b">
        <v>0</v>
      </c>
      <c r="E742" s="6" t="s">
        <v>35</v>
      </c>
      <c r="F742" s="6" t="s">
        <v>166</v>
      </c>
      <c r="G742">
        <v>5</v>
      </c>
      <c r="H742">
        <v>5</v>
      </c>
      <c r="I742">
        <v>1</v>
      </c>
      <c r="J742" s="6">
        <f>(Items[[#This Row],[FinalPrice]]*Items[[#This Row],[Quantity]])</f>
        <v>5</v>
      </c>
      <c r="K742" s="6">
        <f>(Items[[#This Row],[OriginalTagPrice]]*Items[[#This Row],[Quantity]])</f>
        <v>5</v>
      </c>
      <c r="L742" s="6">
        <f>(Items[[#This Row],[FinalPrice]]-Items[[#This Row],[OriginalTagPrice]])*Items[[#This Row],[Quantity]]</f>
        <v>0</v>
      </c>
      <c r="M742" s="6" t="str">
        <f>VLOOKUP(Items[[#This Row],[OrderID]],Orders[],5)</f>
        <v>2015-05-07</v>
      </c>
    </row>
    <row r="743" spans="1:13" x14ac:dyDescent="0.25">
      <c r="A743">
        <v>140625408</v>
      </c>
      <c r="B743">
        <v>199124128</v>
      </c>
      <c r="C743">
        <v>2</v>
      </c>
      <c r="D743" t="b">
        <v>0</v>
      </c>
      <c r="E743" s="6" t="s">
        <v>35</v>
      </c>
      <c r="F743" s="6" t="s">
        <v>94</v>
      </c>
      <c r="G743">
        <v>0</v>
      </c>
      <c r="H743">
        <v>0</v>
      </c>
      <c r="I743">
        <v>1</v>
      </c>
      <c r="J743" s="6">
        <f>(Items[[#This Row],[FinalPrice]]*Items[[#This Row],[Quantity]])</f>
        <v>0</v>
      </c>
      <c r="K743" s="6">
        <f>(Items[[#This Row],[OriginalTagPrice]]*Items[[#This Row],[Quantity]])</f>
        <v>0</v>
      </c>
      <c r="L743" s="6">
        <f>(Items[[#This Row],[FinalPrice]]-Items[[#This Row],[OriginalTagPrice]])*Items[[#This Row],[Quantity]]</f>
        <v>0</v>
      </c>
      <c r="M743" s="6" t="str">
        <f>VLOOKUP(Items[[#This Row],[OrderID]],Orders[],5)</f>
        <v>2015-05-07</v>
      </c>
    </row>
    <row r="744" spans="1:13" x14ac:dyDescent="0.25">
      <c r="A744">
        <v>140625408</v>
      </c>
      <c r="B744">
        <v>199124131</v>
      </c>
      <c r="C744">
        <v>2</v>
      </c>
      <c r="D744" t="b">
        <v>0</v>
      </c>
      <c r="E744" s="6" t="s">
        <v>35</v>
      </c>
      <c r="F744" s="6" t="s">
        <v>165</v>
      </c>
      <c r="G744">
        <v>3.5</v>
      </c>
      <c r="H744">
        <v>3.5</v>
      </c>
      <c r="I744">
        <v>1</v>
      </c>
      <c r="J744" s="6">
        <f>(Items[[#This Row],[FinalPrice]]*Items[[#This Row],[Quantity]])</f>
        <v>3.5</v>
      </c>
      <c r="K744" s="6">
        <f>(Items[[#This Row],[OriginalTagPrice]]*Items[[#This Row],[Quantity]])</f>
        <v>3.5</v>
      </c>
      <c r="L744" s="6">
        <f>(Items[[#This Row],[FinalPrice]]-Items[[#This Row],[OriginalTagPrice]])*Items[[#This Row],[Quantity]]</f>
        <v>0</v>
      </c>
      <c r="M744" s="6" t="str">
        <f>VLOOKUP(Items[[#This Row],[OrderID]],Orders[],5)</f>
        <v>2015-05-07</v>
      </c>
    </row>
    <row r="745" spans="1:13" x14ac:dyDescent="0.25">
      <c r="A745">
        <v>140625408</v>
      </c>
      <c r="B745">
        <v>199124149</v>
      </c>
      <c r="C745">
        <v>2</v>
      </c>
      <c r="D745" t="b">
        <v>0</v>
      </c>
      <c r="E745" s="6" t="s">
        <v>35</v>
      </c>
      <c r="F745" s="6" t="s">
        <v>166</v>
      </c>
      <c r="G745">
        <v>5</v>
      </c>
      <c r="H745">
        <v>5</v>
      </c>
      <c r="I745">
        <v>1</v>
      </c>
      <c r="J745" s="6">
        <f>(Items[[#This Row],[FinalPrice]]*Items[[#This Row],[Quantity]])</f>
        <v>5</v>
      </c>
      <c r="K745" s="6">
        <f>(Items[[#This Row],[OriginalTagPrice]]*Items[[#This Row],[Quantity]])</f>
        <v>5</v>
      </c>
      <c r="L745" s="6">
        <f>(Items[[#This Row],[FinalPrice]]-Items[[#This Row],[OriginalTagPrice]])*Items[[#This Row],[Quantity]]</f>
        <v>0</v>
      </c>
      <c r="M745" s="6" t="str">
        <f>VLOOKUP(Items[[#This Row],[OrderID]],Orders[],5)</f>
        <v>2015-05-07</v>
      </c>
    </row>
    <row r="746" spans="1:13" x14ac:dyDescent="0.25">
      <c r="A746">
        <v>140625408</v>
      </c>
      <c r="B746">
        <v>199136440</v>
      </c>
      <c r="C746">
        <v>8</v>
      </c>
      <c r="D746" t="b">
        <v>0</v>
      </c>
      <c r="E746" s="6" t="s">
        <v>60</v>
      </c>
      <c r="F746" s="6" t="s">
        <v>35</v>
      </c>
      <c r="G746">
        <v>10</v>
      </c>
      <c r="H746">
        <v>10</v>
      </c>
      <c r="I746">
        <v>1</v>
      </c>
      <c r="J746" s="6">
        <f>(Items[[#This Row],[FinalPrice]]*Items[[#This Row],[Quantity]])</f>
        <v>10</v>
      </c>
      <c r="K746" s="6">
        <f>(Items[[#This Row],[OriginalTagPrice]]*Items[[#This Row],[Quantity]])</f>
        <v>10</v>
      </c>
      <c r="L746" s="6">
        <f>(Items[[#This Row],[FinalPrice]]-Items[[#This Row],[OriginalTagPrice]])*Items[[#This Row],[Quantity]]</f>
        <v>0</v>
      </c>
      <c r="M746" s="6" t="str">
        <f>VLOOKUP(Items[[#This Row],[OrderID]],Orders[],5)</f>
        <v>2015-05-07</v>
      </c>
    </row>
    <row r="747" spans="1:13" x14ac:dyDescent="0.25">
      <c r="A747">
        <v>140625408</v>
      </c>
      <c r="B747">
        <v>199136513</v>
      </c>
      <c r="C747">
        <v>8</v>
      </c>
      <c r="D747" t="b">
        <v>0</v>
      </c>
      <c r="E747" s="6" t="s">
        <v>68</v>
      </c>
      <c r="F747" s="6" t="s">
        <v>35</v>
      </c>
      <c r="G747">
        <v>10</v>
      </c>
      <c r="H747">
        <v>10</v>
      </c>
      <c r="I747">
        <v>1</v>
      </c>
      <c r="J747" s="6">
        <f>(Items[[#This Row],[FinalPrice]]*Items[[#This Row],[Quantity]])</f>
        <v>10</v>
      </c>
      <c r="K747" s="6">
        <f>(Items[[#This Row],[OriginalTagPrice]]*Items[[#This Row],[Quantity]])</f>
        <v>10</v>
      </c>
      <c r="L747" s="6">
        <f>(Items[[#This Row],[FinalPrice]]-Items[[#This Row],[OriginalTagPrice]])*Items[[#This Row],[Quantity]]</f>
        <v>0</v>
      </c>
      <c r="M747" s="6" t="str">
        <f>VLOOKUP(Items[[#This Row],[OrderID]],Orders[],5)</f>
        <v>2015-05-07</v>
      </c>
    </row>
    <row r="748" spans="1:13" x14ac:dyDescent="0.25">
      <c r="A748">
        <v>140625521</v>
      </c>
      <c r="B748">
        <v>197940862</v>
      </c>
      <c r="C748">
        <v>10</v>
      </c>
      <c r="D748" t="b">
        <v>0</v>
      </c>
      <c r="E748" s="6" t="s">
        <v>35</v>
      </c>
      <c r="F748" s="6" t="s">
        <v>35</v>
      </c>
      <c r="G748">
        <v>0</v>
      </c>
      <c r="H748">
        <v>0</v>
      </c>
      <c r="I748">
        <v>1</v>
      </c>
      <c r="J748" s="6">
        <f>(Items[[#This Row],[FinalPrice]]*Items[[#This Row],[Quantity]])</f>
        <v>0</v>
      </c>
      <c r="K748" s="6">
        <f>(Items[[#This Row],[OriginalTagPrice]]*Items[[#This Row],[Quantity]])</f>
        <v>0</v>
      </c>
      <c r="L748" s="6">
        <f>(Items[[#This Row],[FinalPrice]]-Items[[#This Row],[OriginalTagPrice]])*Items[[#This Row],[Quantity]]</f>
        <v>0</v>
      </c>
      <c r="M748" s="6" t="str">
        <f>VLOOKUP(Items[[#This Row],[OrderID]],Orders[],5)</f>
        <v>None</v>
      </c>
    </row>
    <row r="749" spans="1:13" x14ac:dyDescent="0.25">
      <c r="A749">
        <v>140625521</v>
      </c>
      <c r="B749">
        <v>197940863</v>
      </c>
      <c r="C749">
        <v>11</v>
      </c>
      <c r="D749" t="b">
        <v>0</v>
      </c>
      <c r="E749" s="6" t="s">
        <v>35</v>
      </c>
      <c r="F749" s="6" t="s">
        <v>35</v>
      </c>
      <c r="G749">
        <v>50</v>
      </c>
      <c r="H749">
        <v>50</v>
      </c>
      <c r="I749">
        <v>1</v>
      </c>
      <c r="J749" s="6">
        <f>(Items[[#This Row],[FinalPrice]]*Items[[#This Row],[Quantity]])</f>
        <v>50</v>
      </c>
      <c r="K749" s="6">
        <f>(Items[[#This Row],[OriginalTagPrice]]*Items[[#This Row],[Quantity]])</f>
        <v>50</v>
      </c>
      <c r="L749" s="6">
        <f>(Items[[#This Row],[FinalPrice]]-Items[[#This Row],[OriginalTagPrice]])*Items[[#This Row],[Quantity]]</f>
        <v>0</v>
      </c>
      <c r="M749" s="6" t="str">
        <f>VLOOKUP(Items[[#This Row],[OrderID]],Orders[],5)</f>
        <v>None</v>
      </c>
    </row>
    <row r="750" spans="1:13" x14ac:dyDescent="0.25">
      <c r="A750">
        <v>140626333</v>
      </c>
      <c r="B750">
        <v>197943924</v>
      </c>
      <c r="C750">
        <v>2</v>
      </c>
      <c r="D750" t="b">
        <v>0</v>
      </c>
      <c r="E750" s="6" t="s">
        <v>35</v>
      </c>
      <c r="F750" s="6" t="s">
        <v>167</v>
      </c>
      <c r="G750">
        <v>2.25</v>
      </c>
      <c r="H750">
        <v>3</v>
      </c>
      <c r="I750">
        <v>1</v>
      </c>
      <c r="J750" s="6">
        <f>(Items[[#This Row],[FinalPrice]]*Items[[#This Row],[Quantity]])</f>
        <v>2.25</v>
      </c>
      <c r="K750" s="6">
        <f>(Items[[#This Row],[OriginalTagPrice]]*Items[[#This Row],[Quantity]])</f>
        <v>3</v>
      </c>
      <c r="L750" s="6">
        <f>(Items[[#This Row],[FinalPrice]]-Items[[#This Row],[OriginalTagPrice]])*Items[[#This Row],[Quantity]]</f>
        <v>-0.75</v>
      </c>
      <c r="M750" s="6" t="str">
        <f>VLOOKUP(Items[[#This Row],[OrderID]],Orders[],5)</f>
        <v>2015-05-02</v>
      </c>
    </row>
    <row r="751" spans="1:13" x14ac:dyDescent="0.25">
      <c r="A751">
        <v>140631185</v>
      </c>
      <c r="B751">
        <v>197949395</v>
      </c>
      <c r="C751">
        <v>3</v>
      </c>
      <c r="D751" t="b">
        <v>0</v>
      </c>
      <c r="E751" s="6" t="s">
        <v>35</v>
      </c>
      <c r="F751" s="6" t="s">
        <v>35</v>
      </c>
      <c r="G751">
        <v>150</v>
      </c>
      <c r="H751">
        <v>300</v>
      </c>
      <c r="I751">
        <v>1</v>
      </c>
      <c r="J751" s="6">
        <f>(Items[[#This Row],[FinalPrice]]*Items[[#This Row],[Quantity]])</f>
        <v>150</v>
      </c>
      <c r="K751" s="6">
        <f>(Items[[#This Row],[OriginalTagPrice]]*Items[[#This Row],[Quantity]])</f>
        <v>300</v>
      </c>
      <c r="L751" s="6">
        <f>(Items[[#This Row],[FinalPrice]]-Items[[#This Row],[OriginalTagPrice]])*Items[[#This Row],[Quantity]]</f>
        <v>-150</v>
      </c>
      <c r="M751" s="6" t="str">
        <f>VLOOKUP(Items[[#This Row],[OrderID]],Orders[],5)</f>
        <v>2015-05-02</v>
      </c>
    </row>
    <row r="752" spans="1:13" x14ac:dyDescent="0.25">
      <c r="A752">
        <v>140632079</v>
      </c>
      <c r="B752">
        <v>197950585</v>
      </c>
      <c r="C752">
        <v>2</v>
      </c>
      <c r="D752" t="b">
        <v>0</v>
      </c>
      <c r="E752" s="6" t="s">
        <v>35</v>
      </c>
      <c r="F752" s="6" t="s">
        <v>167</v>
      </c>
      <c r="G752">
        <v>2.75</v>
      </c>
      <c r="H752">
        <v>3</v>
      </c>
      <c r="I752">
        <v>1</v>
      </c>
      <c r="J752" s="6">
        <f>(Items[[#This Row],[FinalPrice]]*Items[[#This Row],[Quantity]])</f>
        <v>2.75</v>
      </c>
      <c r="K752" s="6">
        <f>(Items[[#This Row],[OriginalTagPrice]]*Items[[#This Row],[Quantity]])</f>
        <v>3</v>
      </c>
      <c r="L752" s="6">
        <f>(Items[[#This Row],[FinalPrice]]-Items[[#This Row],[OriginalTagPrice]])*Items[[#This Row],[Quantity]]</f>
        <v>-0.25</v>
      </c>
      <c r="M752" s="6" t="str">
        <f>VLOOKUP(Items[[#This Row],[OrderID]],Orders[],5)</f>
        <v>2015-05-02</v>
      </c>
    </row>
    <row r="753" spans="1:13" x14ac:dyDescent="0.25">
      <c r="A753">
        <v>140636055</v>
      </c>
      <c r="B753">
        <v>197956158</v>
      </c>
      <c r="C753">
        <v>8</v>
      </c>
      <c r="D753" t="b">
        <v>0</v>
      </c>
      <c r="E753" s="6" t="s">
        <v>68</v>
      </c>
      <c r="F753" s="6" t="s">
        <v>35</v>
      </c>
      <c r="G753">
        <v>12</v>
      </c>
      <c r="H753">
        <v>12</v>
      </c>
      <c r="I753">
        <v>1</v>
      </c>
      <c r="J753" s="6">
        <f>(Items[[#This Row],[FinalPrice]]*Items[[#This Row],[Quantity]])</f>
        <v>12</v>
      </c>
      <c r="K753" s="6">
        <f>(Items[[#This Row],[OriginalTagPrice]]*Items[[#This Row],[Quantity]])</f>
        <v>12</v>
      </c>
      <c r="L753" s="6">
        <f>(Items[[#This Row],[FinalPrice]]-Items[[#This Row],[OriginalTagPrice]])*Items[[#This Row],[Quantity]]</f>
        <v>0</v>
      </c>
      <c r="M753" s="6" t="str">
        <f>VLOOKUP(Items[[#This Row],[OrderID]],Orders[],5)</f>
        <v>2015-05-02</v>
      </c>
    </row>
    <row r="754" spans="1:13" x14ac:dyDescent="0.25">
      <c r="A754">
        <v>140636055</v>
      </c>
      <c r="B754">
        <v>197956207</v>
      </c>
      <c r="C754">
        <v>3</v>
      </c>
      <c r="D754" t="b">
        <v>0</v>
      </c>
      <c r="E754" s="6" t="s">
        <v>35</v>
      </c>
      <c r="F754" s="6" t="s">
        <v>35</v>
      </c>
      <c r="G754">
        <v>0</v>
      </c>
      <c r="H754">
        <v>10</v>
      </c>
      <c r="I754">
        <v>1</v>
      </c>
      <c r="J754" s="6">
        <f>(Items[[#This Row],[FinalPrice]]*Items[[#This Row],[Quantity]])</f>
        <v>0</v>
      </c>
      <c r="K754" s="6">
        <f>(Items[[#This Row],[OriginalTagPrice]]*Items[[#This Row],[Quantity]])</f>
        <v>10</v>
      </c>
      <c r="L754" s="6">
        <f>(Items[[#This Row],[FinalPrice]]-Items[[#This Row],[OriginalTagPrice]])*Items[[#This Row],[Quantity]]</f>
        <v>-10</v>
      </c>
      <c r="M754" s="6" t="str">
        <f>VLOOKUP(Items[[#This Row],[OrderID]],Orders[],5)</f>
        <v>2015-05-02</v>
      </c>
    </row>
    <row r="755" spans="1:13" x14ac:dyDescent="0.25">
      <c r="A755">
        <v>140636055</v>
      </c>
      <c r="B755">
        <v>197956452</v>
      </c>
      <c r="C755">
        <v>3</v>
      </c>
      <c r="D755" t="b">
        <v>0</v>
      </c>
      <c r="E755" s="6" t="s">
        <v>35</v>
      </c>
      <c r="F755" s="6" t="s">
        <v>35</v>
      </c>
      <c r="G755">
        <v>0</v>
      </c>
      <c r="H755">
        <v>50</v>
      </c>
      <c r="I755">
        <v>1</v>
      </c>
      <c r="J755" s="6">
        <f>(Items[[#This Row],[FinalPrice]]*Items[[#This Row],[Quantity]])</f>
        <v>0</v>
      </c>
      <c r="K755" s="6">
        <f>(Items[[#This Row],[OriginalTagPrice]]*Items[[#This Row],[Quantity]])</f>
        <v>50</v>
      </c>
      <c r="L755" s="6">
        <f>(Items[[#This Row],[FinalPrice]]-Items[[#This Row],[OriginalTagPrice]])*Items[[#This Row],[Quantity]]</f>
        <v>-50</v>
      </c>
      <c r="M755" s="6" t="str">
        <f>VLOOKUP(Items[[#This Row],[OrderID]],Orders[],5)</f>
        <v>2015-05-02</v>
      </c>
    </row>
    <row r="756" spans="1:13" x14ac:dyDescent="0.25">
      <c r="A756">
        <v>140636055</v>
      </c>
      <c r="B756">
        <v>197956493</v>
      </c>
      <c r="C756">
        <v>3</v>
      </c>
      <c r="D756" t="b">
        <v>0</v>
      </c>
      <c r="E756" s="6" t="s">
        <v>35</v>
      </c>
      <c r="F756" s="6" t="s">
        <v>35</v>
      </c>
      <c r="G756">
        <v>50</v>
      </c>
      <c r="H756">
        <v>50</v>
      </c>
      <c r="I756">
        <v>1</v>
      </c>
      <c r="J756" s="6">
        <f>(Items[[#This Row],[FinalPrice]]*Items[[#This Row],[Quantity]])</f>
        <v>50</v>
      </c>
      <c r="K756" s="6">
        <f>(Items[[#This Row],[OriginalTagPrice]]*Items[[#This Row],[Quantity]])</f>
        <v>50</v>
      </c>
      <c r="L756" s="6">
        <f>(Items[[#This Row],[FinalPrice]]-Items[[#This Row],[OriginalTagPrice]])*Items[[#This Row],[Quantity]]</f>
        <v>0</v>
      </c>
      <c r="M756" s="6" t="str">
        <f>VLOOKUP(Items[[#This Row],[OrderID]],Orders[],5)</f>
        <v>2015-05-02</v>
      </c>
    </row>
    <row r="757" spans="1:13" x14ac:dyDescent="0.25">
      <c r="A757">
        <v>140643070</v>
      </c>
      <c r="B757">
        <v>197966174</v>
      </c>
      <c r="C757">
        <v>2</v>
      </c>
      <c r="D757" t="b">
        <v>0</v>
      </c>
      <c r="E757" s="6" t="s">
        <v>35</v>
      </c>
      <c r="F757" s="6" t="s">
        <v>62</v>
      </c>
      <c r="G757">
        <v>8</v>
      </c>
      <c r="H757">
        <v>8</v>
      </c>
      <c r="I757">
        <v>1</v>
      </c>
      <c r="J757" s="6">
        <f>(Items[[#This Row],[FinalPrice]]*Items[[#This Row],[Quantity]])</f>
        <v>8</v>
      </c>
      <c r="K757" s="6">
        <f>(Items[[#This Row],[OriginalTagPrice]]*Items[[#This Row],[Quantity]])</f>
        <v>8</v>
      </c>
      <c r="L757" s="6">
        <f>(Items[[#This Row],[FinalPrice]]-Items[[#This Row],[OriginalTagPrice]])*Items[[#This Row],[Quantity]]</f>
        <v>0</v>
      </c>
      <c r="M757" s="6" t="str">
        <f>VLOOKUP(Items[[#This Row],[OrderID]],Orders[],5)</f>
        <v>None</v>
      </c>
    </row>
    <row r="758" spans="1:13" x14ac:dyDescent="0.25">
      <c r="A758">
        <v>140649540</v>
      </c>
      <c r="B758">
        <v>197975166</v>
      </c>
      <c r="C758">
        <v>3</v>
      </c>
      <c r="D758" t="b">
        <v>0</v>
      </c>
      <c r="E758" s="6" t="s">
        <v>35</v>
      </c>
      <c r="F758" s="6" t="s">
        <v>35</v>
      </c>
      <c r="G758">
        <v>0</v>
      </c>
      <c r="H758">
        <v>50</v>
      </c>
      <c r="I758">
        <v>1</v>
      </c>
      <c r="J758" s="6">
        <f>(Items[[#This Row],[FinalPrice]]*Items[[#This Row],[Quantity]])</f>
        <v>0</v>
      </c>
      <c r="K758" s="6">
        <f>(Items[[#This Row],[OriginalTagPrice]]*Items[[#This Row],[Quantity]])</f>
        <v>50</v>
      </c>
      <c r="L758" s="6">
        <f>(Items[[#This Row],[FinalPrice]]-Items[[#This Row],[OriginalTagPrice]])*Items[[#This Row],[Quantity]]</f>
        <v>-50</v>
      </c>
      <c r="M758" s="6" t="str">
        <f>VLOOKUP(Items[[#This Row],[OrderID]],Orders[],5)</f>
        <v>2015-05-02</v>
      </c>
    </row>
    <row r="759" spans="1:13" x14ac:dyDescent="0.25">
      <c r="A759">
        <v>140649540</v>
      </c>
      <c r="B759">
        <v>197975237</v>
      </c>
      <c r="C759">
        <v>3</v>
      </c>
      <c r="D759" t="b">
        <v>0</v>
      </c>
      <c r="E759" s="6" t="s">
        <v>35</v>
      </c>
      <c r="F759" s="6" t="s">
        <v>35</v>
      </c>
      <c r="G759">
        <v>50</v>
      </c>
      <c r="H759">
        <v>50</v>
      </c>
      <c r="I759">
        <v>1</v>
      </c>
      <c r="J759" s="6">
        <f>(Items[[#This Row],[FinalPrice]]*Items[[#This Row],[Quantity]])</f>
        <v>50</v>
      </c>
      <c r="K759" s="6">
        <f>(Items[[#This Row],[OriginalTagPrice]]*Items[[#This Row],[Quantity]])</f>
        <v>50</v>
      </c>
      <c r="L759" s="6">
        <f>(Items[[#This Row],[FinalPrice]]-Items[[#This Row],[OriginalTagPrice]])*Items[[#This Row],[Quantity]]</f>
        <v>0</v>
      </c>
      <c r="M759" s="6" t="str">
        <f>VLOOKUP(Items[[#This Row],[OrderID]],Orders[],5)</f>
        <v>2015-05-02</v>
      </c>
    </row>
    <row r="760" spans="1:13" x14ac:dyDescent="0.25">
      <c r="A760">
        <v>140649540</v>
      </c>
      <c r="B760">
        <v>197975267</v>
      </c>
      <c r="C760">
        <v>3</v>
      </c>
      <c r="D760" t="b">
        <v>0</v>
      </c>
      <c r="E760" s="6" t="s">
        <v>35</v>
      </c>
      <c r="F760" s="6" t="s">
        <v>35</v>
      </c>
      <c r="G760">
        <v>50</v>
      </c>
      <c r="H760">
        <v>50</v>
      </c>
      <c r="I760">
        <v>1</v>
      </c>
      <c r="J760" s="6">
        <f>(Items[[#This Row],[FinalPrice]]*Items[[#This Row],[Quantity]])</f>
        <v>50</v>
      </c>
      <c r="K760" s="6">
        <f>(Items[[#This Row],[OriginalTagPrice]]*Items[[#This Row],[Quantity]])</f>
        <v>50</v>
      </c>
      <c r="L760" s="6">
        <f>(Items[[#This Row],[FinalPrice]]-Items[[#This Row],[OriginalTagPrice]])*Items[[#This Row],[Quantity]]</f>
        <v>0</v>
      </c>
      <c r="M760" s="6" t="str">
        <f>VLOOKUP(Items[[#This Row],[OrderID]],Orders[],5)</f>
        <v>2015-05-02</v>
      </c>
    </row>
    <row r="761" spans="1:13" x14ac:dyDescent="0.25">
      <c r="A761">
        <v>140649540</v>
      </c>
      <c r="B761">
        <v>197975288</v>
      </c>
      <c r="C761">
        <v>3</v>
      </c>
      <c r="D761" t="b">
        <v>0</v>
      </c>
      <c r="E761" s="6" t="s">
        <v>35</v>
      </c>
      <c r="F761" s="6" t="s">
        <v>35</v>
      </c>
      <c r="G761">
        <v>0</v>
      </c>
      <c r="H761">
        <v>50</v>
      </c>
      <c r="I761">
        <v>1</v>
      </c>
      <c r="J761" s="6">
        <f>(Items[[#This Row],[FinalPrice]]*Items[[#This Row],[Quantity]])</f>
        <v>0</v>
      </c>
      <c r="K761" s="6">
        <f>(Items[[#This Row],[OriginalTagPrice]]*Items[[#This Row],[Quantity]])</f>
        <v>50</v>
      </c>
      <c r="L761" s="6">
        <f>(Items[[#This Row],[FinalPrice]]-Items[[#This Row],[OriginalTagPrice]])*Items[[#This Row],[Quantity]]</f>
        <v>-50</v>
      </c>
      <c r="M761" s="6" t="str">
        <f>VLOOKUP(Items[[#This Row],[OrderID]],Orders[],5)</f>
        <v>2015-05-02</v>
      </c>
    </row>
    <row r="762" spans="1:13" x14ac:dyDescent="0.25">
      <c r="A762">
        <v>140650386</v>
      </c>
      <c r="B762">
        <v>197976227</v>
      </c>
      <c r="C762">
        <v>1</v>
      </c>
      <c r="D762" t="b">
        <v>1</v>
      </c>
      <c r="E762" s="6" t="s">
        <v>71</v>
      </c>
      <c r="F762" s="6" t="s">
        <v>35</v>
      </c>
      <c r="G762">
        <v>35</v>
      </c>
      <c r="H762">
        <v>70</v>
      </c>
      <c r="I762">
        <v>1</v>
      </c>
      <c r="J762" s="6">
        <f>(Items[[#This Row],[FinalPrice]]*Items[[#This Row],[Quantity]])</f>
        <v>35</v>
      </c>
      <c r="K762" s="6">
        <f>(Items[[#This Row],[OriginalTagPrice]]*Items[[#This Row],[Quantity]])</f>
        <v>70</v>
      </c>
      <c r="L762" s="6">
        <f>(Items[[#This Row],[FinalPrice]]-Items[[#This Row],[OriginalTagPrice]])*Items[[#This Row],[Quantity]]</f>
        <v>-35</v>
      </c>
      <c r="M762" s="6" t="str">
        <f>VLOOKUP(Items[[#This Row],[OrderID]],Orders[],5)</f>
        <v>2015-05-07</v>
      </c>
    </row>
    <row r="763" spans="1:13" x14ac:dyDescent="0.25">
      <c r="A763">
        <v>140650386</v>
      </c>
      <c r="B763">
        <v>199321420</v>
      </c>
      <c r="C763">
        <v>8</v>
      </c>
      <c r="D763" t="b">
        <v>0</v>
      </c>
      <c r="E763" s="6" t="s">
        <v>71</v>
      </c>
      <c r="F763" s="6" t="s">
        <v>35</v>
      </c>
      <c r="G763">
        <v>10.5</v>
      </c>
      <c r="H763">
        <v>10.5</v>
      </c>
      <c r="I763">
        <v>1</v>
      </c>
      <c r="J763" s="6">
        <f>(Items[[#This Row],[FinalPrice]]*Items[[#This Row],[Quantity]])</f>
        <v>10.5</v>
      </c>
      <c r="K763" s="6">
        <f>(Items[[#This Row],[OriginalTagPrice]]*Items[[#This Row],[Quantity]])</f>
        <v>10.5</v>
      </c>
      <c r="L763" s="6">
        <f>(Items[[#This Row],[FinalPrice]]-Items[[#This Row],[OriginalTagPrice]])*Items[[#This Row],[Quantity]]</f>
        <v>0</v>
      </c>
      <c r="M763" s="6" t="str">
        <f>VLOOKUP(Items[[#This Row],[OrderID]],Orders[],5)</f>
        <v>2015-05-07</v>
      </c>
    </row>
    <row r="764" spans="1:13" x14ac:dyDescent="0.25">
      <c r="A764">
        <v>140651105</v>
      </c>
      <c r="B764">
        <v>197977491</v>
      </c>
      <c r="C764">
        <v>3</v>
      </c>
      <c r="D764" t="b">
        <v>0</v>
      </c>
      <c r="E764" s="6" t="s">
        <v>35</v>
      </c>
      <c r="F764" s="6" t="s">
        <v>35</v>
      </c>
      <c r="G764">
        <v>0</v>
      </c>
      <c r="H764">
        <v>50</v>
      </c>
      <c r="I764">
        <v>1</v>
      </c>
      <c r="J764" s="6">
        <f>(Items[[#This Row],[FinalPrice]]*Items[[#This Row],[Quantity]])</f>
        <v>0</v>
      </c>
      <c r="K764" s="6">
        <f>(Items[[#This Row],[OriginalTagPrice]]*Items[[#This Row],[Quantity]])</f>
        <v>50</v>
      </c>
      <c r="L764" s="6">
        <f>(Items[[#This Row],[FinalPrice]]-Items[[#This Row],[OriginalTagPrice]])*Items[[#This Row],[Quantity]]</f>
        <v>-50</v>
      </c>
      <c r="M764" s="6" t="str">
        <f>VLOOKUP(Items[[#This Row],[OrderID]],Orders[],5)</f>
        <v>2015-05-02</v>
      </c>
    </row>
    <row r="765" spans="1:13" x14ac:dyDescent="0.25">
      <c r="A765">
        <v>140651105</v>
      </c>
      <c r="B765">
        <v>197977523</v>
      </c>
      <c r="C765">
        <v>3</v>
      </c>
      <c r="D765" t="b">
        <v>0</v>
      </c>
      <c r="E765" s="6" t="s">
        <v>35</v>
      </c>
      <c r="F765" s="6" t="s">
        <v>35</v>
      </c>
      <c r="G765">
        <v>0</v>
      </c>
      <c r="H765">
        <v>50</v>
      </c>
      <c r="I765">
        <v>1</v>
      </c>
      <c r="J765" s="6">
        <f>(Items[[#This Row],[FinalPrice]]*Items[[#This Row],[Quantity]])</f>
        <v>0</v>
      </c>
      <c r="K765" s="6">
        <f>(Items[[#This Row],[OriginalTagPrice]]*Items[[#This Row],[Quantity]])</f>
        <v>50</v>
      </c>
      <c r="L765" s="6">
        <f>(Items[[#This Row],[FinalPrice]]-Items[[#This Row],[OriginalTagPrice]])*Items[[#This Row],[Quantity]]</f>
        <v>-50</v>
      </c>
      <c r="M765" s="6" t="str">
        <f>VLOOKUP(Items[[#This Row],[OrderID]],Orders[],5)</f>
        <v>2015-05-02</v>
      </c>
    </row>
    <row r="766" spans="1:13" x14ac:dyDescent="0.25">
      <c r="A766">
        <v>140651105</v>
      </c>
      <c r="B766">
        <v>197977546</v>
      </c>
      <c r="C766">
        <v>3</v>
      </c>
      <c r="D766" t="b">
        <v>0</v>
      </c>
      <c r="E766" s="6" t="s">
        <v>35</v>
      </c>
      <c r="F766" s="6" t="s">
        <v>35</v>
      </c>
      <c r="G766">
        <v>0</v>
      </c>
      <c r="H766">
        <v>50</v>
      </c>
      <c r="I766">
        <v>1</v>
      </c>
      <c r="J766" s="6">
        <f>(Items[[#This Row],[FinalPrice]]*Items[[#This Row],[Quantity]])</f>
        <v>0</v>
      </c>
      <c r="K766" s="6">
        <f>(Items[[#This Row],[OriginalTagPrice]]*Items[[#This Row],[Quantity]])</f>
        <v>50</v>
      </c>
      <c r="L766" s="6">
        <f>(Items[[#This Row],[FinalPrice]]-Items[[#This Row],[OriginalTagPrice]])*Items[[#This Row],[Quantity]]</f>
        <v>-50</v>
      </c>
      <c r="M766" s="6" t="str">
        <f>VLOOKUP(Items[[#This Row],[OrderID]],Orders[],5)</f>
        <v>2015-05-02</v>
      </c>
    </row>
    <row r="767" spans="1:13" x14ac:dyDescent="0.25">
      <c r="A767">
        <v>140651105</v>
      </c>
      <c r="B767">
        <v>197977568</v>
      </c>
      <c r="C767">
        <v>3</v>
      </c>
      <c r="D767" t="b">
        <v>0</v>
      </c>
      <c r="E767" s="6" t="s">
        <v>35</v>
      </c>
      <c r="F767" s="6" t="s">
        <v>35</v>
      </c>
      <c r="G767">
        <v>50</v>
      </c>
      <c r="H767">
        <v>50</v>
      </c>
      <c r="I767">
        <v>1</v>
      </c>
      <c r="J767" s="6">
        <f>(Items[[#This Row],[FinalPrice]]*Items[[#This Row],[Quantity]])</f>
        <v>50</v>
      </c>
      <c r="K767" s="6">
        <f>(Items[[#This Row],[OriginalTagPrice]]*Items[[#This Row],[Quantity]])</f>
        <v>50</v>
      </c>
      <c r="L767" s="6">
        <f>(Items[[#This Row],[FinalPrice]]-Items[[#This Row],[OriginalTagPrice]])*Items[[#This Row],[Quantity]]</f>
        <v>0</v>
      </c>
      <c r="M767" s="6" t="str">
        <f>VLOOKUP(Items[[#This Row],[OrderID]],Orders[],5)</f>
        <v>2015-05-02</v>
      </c>
    </row>
    <row r="768" spans="1:13" x14ac:dyDescent="0.25">
      <c r="A768">
        <v>140651105</v>
      </c>
      <c r="B768">
        <v>197977587</v>
      </c>
      <c r="C768">
        <v>3</v>
      </c>
      <c r="D768" t="b">
        <v>0</v>
      </c>
      <c r="E768" s="6" t="s">
        <v>35</v>
      </c>
      <c r="F768" s="6" t="s">
        <v>35</v>
      </c>
      <c r="G768">
        <v>50</v>
      </c>
      <c r="H768">
        <v>50</v>
      </c>
      <c r="I768">
        <v>1</v>
      </c>
      <c r="J768" s="6">
        <f>(Items[[#This Row],[FinalPrice]]*Items[[#This Row],[Quantity]])</f>
        <v>50</v>
      </c>
      <c r="K768" s="6">
        <f>(Items[[#This Row],[OriginalTagPrice]]*Items[[#This Row],[Quantity]])</f>
        <v>50</v>
      </c>
      <c r="L768" s="6">
        <f>(Items[[#This Row],[FinalPrice]]-Items[[#This Row],[OriginalTagPrice]])*Items[[#This Row],[Quantity]]</f>
        <v>0</v>
      </c>
      <c r="M768" s="6" t="str">
        <f>VLOOKUP(Items[[#This Row],[OrderID]],Orders[],5)</f>
        <v>2015-05-02</v>
      </c>
    </row>
    <row r="769" spans="1:13" x14ac:dyDescent="0.25">
      <c r="A769">
        <v>140651105</v>
      </c>
      <c r="B769">
        <v>197977618</v>
      </c>
      <c r="C769">
        <v>3</v>
      </c>
      <c r="D769" t="b">
        <v>0</v>
      </c>
      <c r="E769" s="6" t="s">
        <v>35</v>
      </c>
      <c r="F769" s="6" t="s">
        <v>35</v>
      </c>
      <c r="G769">
        <v>50</v>
      </c>
      <c r="H769">
        <v>50</v>
      </c>
      <c r="I769">
        <v>1</v>
      </c>
      <c r="J769" s="6">
        <f>(Items[[#This Row],[FinalPrice]]*Items[[#This Row],[Quantity]])</f>
        <v>50</v>
      </c>
      <c r="K769" s="6">
        <f>(Items[[#This Row],[OriginalTagPrice]]*Items[[#This Row],[Quantity]])</f>
        <v>50</v>
      </c>
      <c r="L769" s="6">
        <f>(Items[[#This Row],[FinalPrice]]-Items[[#This Row],[OriginalTagPrice]])*Items[[#This Row],[Quantity]]</f>
        <v>0</v>
      </c>
      <c r="M769" s="6" t="str">
        <f>VLOOKUP(Items[[#This Row],[OrderID]],Orders[],5)</f>
        <v>2015-05-02</v>
      </c>
    </row>
    <row r="770" spans="1:13" x14ac:dyDescent="0.25">
      <c r="A770">
        <v>140651794</v>
      </c>
      <c r="B770">
        <v>197978893</v>
      </c>
      <c r="C770">
        <v>10</v>
      </c>
      <c r="D770" t="b">
        <v>0</v>
      </c>
      <c r="E770" s="6" t="s">
        <v>35</v>
      </c>
      <c r="F770" s="6" t="s">
        <v>35</v>
      </c>
      <c r="G770">
        <v>0</v>
      </c>
      <c r="H770">
        <v>0</v>
      </c>
      <c r="I770">
        <v>1</v>
      </c>
      <c r="J770" s="6">
        <f>(Items[[#This Row],[FinalPrice]]*Items[[#This Row],[Quantity]])</f>
        <v>0</v>
      </c>
      <c r="K770" s="6">
        <f>(Items[[#This Row],[OriginalTagPrice]]*Items[[#This Row],[Quantity]])</f>
        <v>0</v>
      </c>
      <c r="L770" s="6">
        <f>(Items[[#This Row],[FinalPrice]]-Items[[#This Row],[OriginalTagPrice]])*Items[[#This Row],[Quantity]]</f>
        <v>0</v>
      </c>
      <c r="M770" s="6" t="str">
        <f>VLOOKUP(Items[[#This Row],[OrderID]],Orders[],5)</f>
        <v>2015-05-02</v>
      </c>
    </row>
    <row r="771" spans="1:13" x14ac:dyDescent="0.25">
      <c r="A771">
        <v>140651794</v>
      </c>
      <c r="B771">
        <v>197978894</v>
      </c>
      <c r="C771">
        <v>11</v>
      </c>
      <c r="D771" t="b">
        <v>0</v>
      </c>
      <c r="E771" s="6" t="s">
        <v>75</v>
      </c>
      <c r="F771" s="6" t="s">
        <v>35</v>
      </c>
      <c r="G771">
        <v>50</v>
      </c>
      <c r="H771">
        <v>50</v>
      </c>
      <c r="I771">
        <v>1</v>
      </c>
      <c r="J771" s="6">
        <f>(Items[[#This Row],[FinalPrice]]*Items[[#This Row],[Quantity]])</f>
        <v>50</v>
      </c>
      <c r="K771" s="6">
        <f>(Items[[#This Row],[OriginalTagPrice]]*Items[[#This Row],[Quantity]])</f>
        <v>50</v>
      </c>
      <c r="L771" s="6">
        <f>(Items[[#This Row],[FinalPrice]]-Items[[#This Row],[OriginalTagPrice]])*Items[[#This Row],[Quantity]]</f>
        <v>0</v>
      </c>
      <c r="M771" s="6" t="str">
        <f>VLOOKUP(Items[[#This Row],[OrderID]],Orders[],5)</f>
        <v>2015-05-02</v>
      </c>
    </row>
    <row r="772" spans="1:13" x14ac:dyDescent="0.25">
      <c r="A772">
        <v>140651794</v>
      </c>
      <c r="B772">
        <v>197979082</v>
      </c>
      <c r="C772">
        <v>3</v>
      </c>
      <c r="D772" t="b">
        <v>0</v>
      </c>
      <c r="E772" s="6" t="s">
        <v>35</v>
      </c>
      <c r="F772" s="6" t="s">
        <v>35</v>
      </c>
      <c r="G772">
        <v>50</v>
      </c>
      <c r="H772">
        <v>50</v>
      </c>
      <c r="I772">
        <v>1</v>
      </c>
      <c r="J772" s="6">
        <f>(Items[[#This Row],[FinalPrice]]*Items[[#This Row],[Quantity]])</f>
        <v>50</v>
      </c>
      <c r="K772" s="6">
        <f>(Items[[#This Row],[OriginalTagPrice]]*Items[[#This Row],[Quantity]])</f>
        <v>50</v>
      </c>
      <c r="L772" s="6">
        <f>(Items[[#This Row],[FinalPrice]]-Items[[#This Row],[OriginalTagPrice]])*Items[[#This Row],[Quantity]]</f>
        <v>0</v>
      </c>
      <c r="M772" s="6" t="str">
        <f>VLOOKUP(Items[[#This Row],[OrderID]],Orders[],5)</f>
        <v>2015-05-02</v>
      </c>
    </row>
    <row r="773" spans="1:13" x14ac:dyDescent="0.25">
      <c r="A773">
        <v>140651794</v>
      </c>
      <c r="B773">
        <v>197979117</v>
      </c>
      <c r="C773">
        <v>3</v>
      </c>
      <c r="D773" t="b">
        <v>0</v>
      </c>
      <c r="E773" s="6" t="s">
        <v>35</v>
      </c>
      <c r="F773" s="6" t="s">
        <v>35</v>
      </c>
      <c r="G773">
        <v>50</v>
      </c>
      <c r="H773">
        <v>50</v>
      </c>
      <c r="I773">
        <v>1</v>
      </c>
      <c r="J773" s="6">
        <f>(Items[[#This Row],[FinalPrice]]*Items[[#This Row],[Quantity]])</f>
        <v>50</v>
      </c>
      <c r="K773" s="6">
        <f>(Items[[#This Row],[OriginalTagPrice]]*Items[[#This Row],[Quantity]])</f>
        <v>50</v>
      </c>
      <c r="L773" s="6">
        <f>(Items[[#This Row],[FinalPrice]]-Items[[#This Row],[OriginalTagPrice]])*Items[[#This Row],[Quantity]]</f>
        <v>0</v>
      </c>
      <c r="M773" s="6" t="str">
        <f>VLOOKUP(Items[[#This Row],[OrderID]],Orders[],5)</f>
        <v>2015-05-02</v>
      </c>
    </row>
    <row r="774" spans="1:13" x14ac:dyDescent="0.25">
      <c r="A774">
        <v>140651794</v>
      </c>
      <c r="B774">
        <v>197979138</v>
      </c>
      <c r="C774">
        <v>3</v>
      </c>
      <c r="D774" t="b">
        <v>0</v>
      </c>
      <c r="E774" s="6" t="s">
        <v>35</v>
      </c>
      <c r="F774" s="6" t="s">
        <v>35</v>
      </c>
      <c r="G774">
        <v>50</v>
      </c>
      <c r="H774">
        <v>50</v>
      </c>
      <c r="I774">
        <v>1</v>
      </c>
      <c r="J774" s="6">
        <f>(Items[[#This Row],[FinalPrice]]*Items[[#This Row],[Quantity]])</f>
        <v>50</v>
      </c>
      <c r="K774" s="6">
        <f>(Items[[#This Row],[OriginalTagPrice]]*Items[[#This Row],[Quantity]])</f>
        <v>50</v>
      </c>
      <c r="L774" s="6">
        <f>(Items[[#This Row],[FinalPrice]]-Items[[#This Row],[OriginalTagPrice]])*Items[[#This Row],[Quantity]]</f>
        <v>0</v>
      </c>
      <c r="M774" s="6" t="str">
        <f>VLOOKUP(Items[[#This Row],[OrderID]],Orders[],5)</f>
        <v>2015-05-02</v>
      </c>
    </row>
    <row r="775" spans="1:13" x14ac:dyDescent="0.25">
      <c r="A775">
        <v>140651794</v>
      </c>
      <c r="B775">
        <v>197979199</v>
      </c>
      <c r="C775">
        <v>3</v>
      </c>
      <c r="D775" t="b">
        <v>0</v>
      </c>
      <c r="E775" s="6" t="s">
        <v>35</v>
      </c>
      <c r="F775" s="6" t="s">
        <v>35</v>
      </c>
      <c r="G775">
        <v>0</v>
      </c>
      <c r="H775">
        <v>50</v>
      </c>
      <c r="I775">
        <v>1</v>
      </c>
      <c r="J775" s="6">
        <f>(Items[[#This Row],[FinalPrice]]*Items[[#This Row],[Quantity]])</f>
        <v>0</v>
      </c>
      <c r="K775" s="6">
        <f>(Items[[#This Row],[OriginalTagPrice]]*Items[[#This Row],[Quantity]])</f>
        <v>50</v>
      </c>
      <c r="L775" s="6">
        <f>(Items[[#This Row],[FinalPrice]]-Items[[#This Row],[OriginalTagPrice]])*Items[[#This Row],[Quantity]]</f>
        <v>-50</v>
      </c>
      <c r="M775" s="6" t="str">
        <f>VLOOKUP(Items[[#This Row],[OrderID]],Orders[],5)</f>
        <v>2015-05-02</v>
      </c>
    </row>
    <row r="776" spans="1:13" x14ac:dyDescent="0.25">
      <c r="A776">
        <v>140651794</v>
      </c>
      <c r="B776">
        <v>197979217</v>
      </c>
      <c r="C776">
        <v>3</v>
      </c>
      <c r="D776" t="b">
        <v>0</v>
      </c>
      <c r="E776" s="6" t="s">
        <v>35</v>
      </c>
      <c r="F776" s="6" t="s">
        <v>35</v>
      </c>
      <c r="G776">
        <v>0</v>
      </c>
      <c r="H776">
        <v>50</v>
      </c>
      <c r="I776">
        <v>1</v>
      </c>
      <c r="J776" s="6">
        <f>(Items[[#This Row],[FinalPrice]]*Items[[#This Row],[Quantity]])</f>
        <v>0</v>
      </c>
      <c r="K776" s="6">
        <f>(Items[[#This Row],[OriginalTagPrice]]*Items[[#This Row],[Quantity]])</f>
        <v>50</v>
      </c>
      <c r="L776" s="6">
        <f>(Items[[#This Row],[FinalPrice]]-Items[[#This Row],[OriginalTagPrice]])*Items[[#This Row],[Quantity]]</f>
        <v>-50</v>
      </c>
      <c r="M776" s="6" t="str">
        <f>VLOOKUP(Items[[#This Row],[OrderID]],Orders[],5)</f>
        <v>2015-05-02</v>
      </c>
    </row>
    <row r="777" spans="1:13" x14ac:dyDescent="0.25">
      <c r="A777">
        <v>140651794</v>
      </c>
      <c r="B777">
        <v>197979243</v>
      </c>
      <c r="C777">
        <v>3</v>
      </c>
      <c r="D777" t="b">
        <v>0</v>
      </c>
      <c r="E777" s="6" t="s">
        <v>35</v>
      </c>
      <c r="F777" s="6" t="s">
        <v>35</v>
      </c>
      <c r="G777">
        <v>0</v>
      </c>
      <c r="H777">
        <v>50</v>
      </c>
      <c r="I777">
        <v>1</v>
      </c>
      <c r="J777" s="6">
        <f>(Items[[#This Row],[FinalPrice]]*Items[[#This Row],[Quantity]])</f>
        <v>0</v>
      </c>
      <c r="K777" s="6">
        <f>(Items[[#This Row],[OriginalTagPrice]]*Items[[#This Row],[Quantity]])</f>
        <v>50</v>
      </c>
      <c r="L777" s="6">
        <f>(Items[[#This Row],[FinalPrice]]-Items[[#This Row],[OriginalTagPrice]])*Items[[#This Row],[Quantity]]</f>
        <v>-50</v>
      </c>
      <c r="M777" s="6" t="str">
        <f>VLOOKUP(Items[[#This Row],[OrderID]],Orders[],5)</f>
        <v>2015-05-02</v>
      </c>
    </row>
    <row r="778" spans="1:13" x14ac:dyDescent="0.25">
      <c r="A778">
        <v>140653083</v>
      </c>
      <c r="B778">
        <v>197980117</v>
      </c>
      <c r="C778">
        <v>1</v>
      </c>
      <c r="D778" t="b">
        <v>1</v>
      </c>
      <c r="E778" s="6" t="s">
        <v>68</v>
      </c>
      <c r="F778" s="6" t="s">
        <v>35</v>
      </c>
      <c r="G778">
        <v>35</v>
      </c>
      <c r="H778">
        <v>70</v>
      </c>
      <c r="I778">
        <v>1</v>
      </c>
      <c r="J778" s="6">
        <f>(Items[[#This Row],[FinalPrice]]*Items[[#This Row],[Quantity]])</f>
        <v>35</v>
      </c>
      <c r="K778" s="6">
        <f>(Items[[#This Row],[OriginalTagPrice]]*Items[[#This Row],[Quantity]])</f>
        <v>70</v>
      </c>
      <c r="L778" s="6">
        <f>(Items[[#This Row],[FinalPrice]]-Items[[#This Row],[OriginalTagPrice]])*Items[[#This Row],[Quantity]]</f>
        <v>-35</v>
      </c>
      <c r="M778" s="6" t="str">
        <f>VLOOKUP(Items[[#This Row],[OrderID]],Orders[],5)</f>
        <v>2015-05-07</v>
      </c>
    </row>
    <row r="779" spans="1:13" x14ac:dyDescent="0.25">
      <c r="A779">
        <v>140653083</v>
      </c>
      <c r="B779">
        <v>199258764</v>
      </c>
      <c r="C779">
        <v>2</v>
      </c>
      <c r="D779" t="b">
        <v>0</v>
      </c>
      <c r="E779" s="6" t="s">
        <v>68</v>
      </c>
      <c r="F779" s="6" t="s">
        <v>73</v>
      </c>
      <c r="G779">
        <v>0</v>
      </c>
      <c r="H779">
        <v>0</v>
      </c>
      <c r="I779">
        <v>1</v>
      </c>
      <c r="J779" s="6">
        <f>(Items[[#This Row],[FinalPrice]]*Items[[#This Row],[Quantity]])</f>
        <v>0</v>
      </c>
      <c r="K779" s="6">
        <f>(Items[[#This Row],[OriginalTagPrice]]*Items[[#This Row],[Quantity]])</f>
        <v>0</v>
      </c>
      <c r="L779" s="6">
        <f>(Items[[#This Row],[FinalPrice]]-Items[[#This Row],[OriginalTagPrice]])*Items[[#This Row],[Quantity]]</f>
        <v>0</v>
      </c>
      <c r="M779" s="6" t="str">
        <f>VLOOKUP(Items[[#This Row],[OrderID]],Orders[],5)</f>
        <v>2015-05-07</v>
      </c>
    </row>
    <row r="780" spans="1:13" x14ac:dyDescent="0.25">
      <c r="A780">
        <v>140653083</v>
      </c>
      <c r="B780">
        <v>199268645</v>
      </c>
      <c r="C780">
        <v>2</v>
      </c>
      <c r="D780" t="b">
        <v>0</v>
      </c>
      <c r="E780" s="6" t="s">
        <v>104</v>
      </c>
      <c r="F780" s="6" t="s">
        <v>168</v>
      </c>
      <c r="G780">
        <v>2</v>
      </c>
      <c r="H780">
        <v>2</v>
      </c>
      <c r="I780">
        <v>1</v>
      </c>
      <c r="J780" s="6">
        <f>(Items[[#This Row],[FinalPrice]]*Items[[#This Row],[Quantity]])</f>
        <v>2</v>
      </c>
      <c r="K780" s="6">
        <f>(Items[[#This Row],[OriginalTagPrice]]*Items[[#This Row],[Quantity]])</f>
        <v>2</v>
      </c>
      <c r="L780" s="6">
        <f>(Items[[#This Row],[FinalPrice]]-Items[[#This Row],[OriginalTagPrice]])*Items[[#This Row],[Quantity]]</f>
        <v>0</v>
      </c>
      <c r="M780" s="6" t="str">
        <f>VLOOKUP(Items[[#This Row],[OrderID]],Orders[],5)</f>
        <v>2015-05-07</v>
      </c>
    </row>
    <row r="781" spans="1:13" x14ac:dyDescent="0.25">
      <c r="A781">
        <v>140653797</v>
      </c>
      <c r="B781">
        <v>197981395</v>
      </c>
      <c r="C781">
        <v>3</v>
      </c>
      <c r="D781" t="b">
        <v>0</v>
      </c>
      <c r="E781" s="6" t="s">
        <v>35</v>
      </c>
      <c r="F781" s="6" t="s">
        <v>35</v>
      </c>
      <c r="G781">
        <v>100</v>
      </c>
      <c r="H781">
        <v>100</v>
      </c>
      <c r="I781">
        <v>1</v>
      </c>
      <c r="J781" s="6">
        <f>(Items[[#This Row],[FinalPrice]]*Items[[#This Row],[Quantity]])</f>
        <v>100</v>
      </c>
      <c r="K781" s="6">
        <f>(Items[[#This Row],[OriginalTagPrice]]*Items[[#This Row],[Quantity]])</f>
        <v>100</v>
      </c>
      <c r="L781" s="6">
        <f>(Items[[#This Row],[FinalPrice]]-Items[[#This Row],[OriginalTagPrice]])*Items[[#This Row],[Quantity]]</f>
        <v>0</v>
      </c>
      <c r="M781" s="6" t="str">
        <f>VLOOKUP(Items[[#This Row],[OrderID]],Orders[],5)</f>
        <v>2015-05-02</v>
      </c>
    </row>
    <row r="782" spans="1:13" x14ac:dyDescent="0.25">
      <c r="A782">
        <v>140653797</v>
      </c>
      <c r="B782">
        <v>197981453</v>
      </c>
      <c r="C782">
        <v>3</v>
      </c>
      <c r="D782" t="b">
        <v>0</v>
      </c>
      <c r="E782" s="6" t="s">
        <v>35</v>
      </c>
      <c r="F782" s="6" t="s">
        <v>35</v>
      </c>
      <c r="G782">
        <v>50</v>
      </c>
      <c r="H782">
        <v>100</v>
      </c>
      <c r="I782">
        <v>1</v>
      </c>
      <c r="J782" s="6">
        <f>(Items[[#This Row],[FinalPrice]]*Items[[#This Row],[Quantity]])</f>
        <v>50</v>
      </c>
      <c r="K782" s="6">
        <f>(Items[[#This Row],[OriginalTagPrice]]*Items[[#This Row],[Quantity]])</f>
        <v>100</v>
      </c>
      <c r="L782" s="6">
        <f>(Items[[#This Row],[FinalPrice]]-Items[[#This Row],[OriginalTagPrice]])*Items[[#This Row],[Quantity]]</f>
        <v>-50</v>
      </c>
      <c r="M782" s="6" t="str">
        <f>VLOOKUP(Items[[#This Row],[OrderID]],Orders[],5)</f>
        <v>2015-05-02</v>
      </c>
    </row>
    <row r="783" spans="1:13" x14ac:dyDescent="0.25">
      <c r="A783">
        <v>140653797</v>
      </c>
      <c r="B783">
        <v>197981484</v>
      </c>
      <c r="C783">
        <v>3</v>
      </c>
      <c r="D783" t="b">
        <v>0</v>
      </c>
      <c r="E783" s="6" t="s">
        <v>35</v>
      </c>
      <c r="F783" s="6" t="s">
        <v>35</v>
      </c>
      <c r="G783">
        <v>0</v>
      </c>
      <c r="H783">
        <v>50</v>
      </c>
      <c r="I783">
        <v>1</v>
      </c>
      <c r="J783" s="6">
        <f>(Items[[#This Row],[FinalPrice]]*Items[[#This Row],[Quantity]])</f>
        <v>0</v>
      </c>
      <c r="K783" s="6">
        <f>(Items[[#This Row],[OriginalTagPrice]]*Items[[#This Row],[Quantity]])</f>
        <v>50</v>
      </c>
      <c r="L783" s="6">
        <f>(Items[[#This Row],[FinalPrice]]-Items[[#This Row],[OriginalTagPrice]])*Items[[#This Row],[Quantity]]</f>
        <v>-50</v>
      </c>
      <c r="M783" s="6" t="str">
        <f>VLOOKUP(Items[[#This Row],[OrderID]],Orders[],5)</f>
        <v>2015-05-02</v>
      </c>
    </row>
    <row r="784" spans="1:13" x14ac:dyDescent="0.25">
      <c r="A784">
        <v>140653797</v>
      </c>
      <c r="B784">
        <v>197981498</v>
      </c>
      <c r="C784">
        <v>3</v>
      </c>
      <c r="D784" t="b">
        <v>0</v>
      </c>
      <c r="E784" s="6" t="s">
        <v>35</v>
      </c>
      <c r="F784" s="6" t="s">
        <v>35</v>
      </c>
      <c r="G784">
        <v>0</v>
      </c>
      <c r="H784">
        <v>50</v>
      </c>
      <c r="I784">
        <v>1</v>
      </c>
      <c r="J784" s="6">
        <f>(Items[[#This Row],[FinalPrice]]*Items[[#This Row],[Quantity]])</f>
        <v>0</v>
      </c>
      <c r="K784" s="6">
        <f>(Items[[#This Row],[OriginalTagPrice]]*Items[[#This Row],[Quantity]])</f>
        <v>50</v>
      </c>
      <c r="L784" s="6">
        <f>(Items[[#This Row],[FinalPrice]]-Items[[#This Row],[OriginalTagPrice]])*Items[[#This Row],[Quantity]]</f>
        <v>-50</v>
      </c>
      <c r="M784" s="6" t="str">
        <f>VLOOKUP(Items[[#This Row],[OrderID]],Orders[],5)</f>
        <v>2015-05-02</v>
      </c>
    </row>
    <row r="785" spans="1:13" x14ac:dyDescent="0.25">
      <c r="A785">
        <v>140654228</v>
      </c>
      <c r="B785">
        <v>197982041</v>
      </c>
      <c r="C785">
        <v>2</v>
      </c>
      <c r="D785" t="b">
        <v>0</v>
      </c>
      <c r="E785" s="6" t="s">
        <v>35</v>
      </c>
      <c r="F785" s="6" t="s">
        <v>169</v>
      </c>
      <c r="G785">
        <v>91</v>
      </c>
      <c r="H785">
        <v>91</v>
      </c>
      <c r="I785">
        <v>1</v>
      </c>
      <c r="J785" s="6">
        <f>(Items[[#This Row],[FinalPrice]]*Items[[#This Row],[Quantity]])</f>
        <v>91</v>
      </c>
      <c r="K785" s="6">
        <f>(Items[[#This Row],[OriginalTagPrice]]*Items[[#This Row],[Quantity]])</f>
        <v>91</v>
      </c>
      <c r="L785" s="6">
        <f>(Items[[#This Row],[FinalPrice]]-Items[[#This Row],[OriginalTagPrice]])*Items[[#This Row],[Quantity]]</f>
        <v>0</v>
      </c>
      <c r="M785" s="6" t="str">
        <f>VLOOKUP(Items[[#This Row],[OrderID]],Orders[],5)</f>
        <v>2015-05-02</v>
      </c>
    </row>
    <row r="786" spans="1:13" x14ac:dyDescent="0.25">
      <c r="A786">
        <v>140655057</v>
      </c>
      <c r="B786">
        <v>197983102</v>
      </c>
      <c r="C786">
        <v>3</v>
      </c>
      <c r="D786" t="b">
        <v>0</v>
      </c>
      <c r="E786" s="6" t="s">
        <v>35</v>
      </c>
      <c r="F786" s="6" t="s">
        <v>35</v>
      </c>
      <c r="G786">
        <v>50</v>
      </c>
      <c r="H786">
        <v>50</v>
      </c>
      <c r="I786">
        <v>1</v>
      </c>
      <c r="J786" s="6">
        <f>(Items[[#This Row],[FinalPrice]]*Items[[#This Row],[Quantity]])</f>
        <v>50</v>
      </c>
      <c r="K786" s="6">
        <f>(Items[[#This Row],[OriginalTagPrice]]*Items[[#This Row],[Quantity]])</f>
        <v>50</v>
      </c>
      <c r="L786" s="6">
        <f>(Items[[#This Row],[FinalPrice]]-Items[[#This Row],[OriginalTagPrice]])*Items[[#This Row],[Quantity]]</f>
        <v>0</v>
      </c>
      <c r="M786" s="6" t="str">
        <f>VLOOKUP(Items[[#This Row],[OrderID]],Orders[],5)</f>
        <v>2015-05-02</v>
      </c>
    </row>
    <row r="787" spans="1:13" x14ac:dyDescent="0.25">
      <c r="A787">
        <v>140655057</v>
      </c>
      <c r="B787">
        <v>197983175</v>
      </c>
      <c r="C787">
        <v>3</v>
      </c>
      <c r="D787" t="b">
        <v>0</v>
      </c>
      <c r="E787" s="6" t="s">
        <v>35</v>
      </c>
      <c r="F787" s="6" t="s">
        <v>35</v>
      </c>
      <c r="G787">
        <v>0</v>
      </c>
      <c r="H787">
        <v>50</v>
      </c>
      <c r="I787">
        <v>1</v>
      </c>
      <c r="J787" s="6">
        <f>(Items[[#This Row],[FinalPrice]]*Items[[#This Row],[Quantity]])</f>
        <v>0</v>
      </c>
      <c r="K787" s="6">
        <f>(Items[[#This Row],[OriginalTagPrice]]*Items[[#This Row],[Quantity]])</f>
        <v>50</v>
      </c>
      <c r="L787" s="6">
        <f>(Items[[#This Row],[FinalPrice]]-Items[[#This Row],[OriginalTagPrice]])*Items[[#This Row],[Quantity]]</f>
        <v>-50</v>
      </c>
      <c r="M787" s="6" t="str">
        <f>VLOOKUP(Items[[#This Row],[OrderID]],Orders[],5)</f>
        <v>2015-05-02</v>
      </c>
    </row>
    <row r="788" spans="1:13" x14ac:dyDescent="0.25">
      <c r="A788">
        <v>140657564</v>
      </c>
      <c r="B788">
        <v>197986763</v>
      </c>
      <c r="C788">
        <v>3</v>
      </c>
      <c r="D788" t="b">
        <v>0</v>
      </c>
      <c r="E788" s="6" t="s">
        <v>35</v>
      </c>
      <c r="F788" s="6" t="s">
        <v>35</v>
      </c>
      <c r="G788">
        <v>0</v>
      </c>
      <c r="H788">
        <v>50</v>
      </c>
      <c r="I788">
        <v>1</v>
      </c>
      <c r="J788" s="6">
        <f>(Items[[#This Row],[FinalPrice]]*Items[[#This Row],[Quantity]])</f>
        <v>0</v>
      </c>
      <c r="K788" s="6">
        <f>(Items[[#This Row],[OriginalTagPrice]]*Items[[#This Row],[Quantity]])</f>
        <v>50</v>
      </c>
      <c r="L788" s="6">
        <f>(Items[[#This Row],[FinalPrice]]-Items[[#This Row],[OriginalTagPrice]])*Items[[#This Row],[Quantity]]</f>
        <v>-50</v>
      </c>
      <c r="M788" s="6" t="str">
        <f>VLOOKUP(Items[[#This Row],[OrderID]],Orders[],5)</f>
        <v>2015-05-02</v>
      </c>
    </row>
    <row r="789" spans="1:13" x14ac:dyDescent="0.25">
      <c r="A789">
        <v>140657564</v>
      </c>
      <c r="B789">
        <v>197986774</v>
      </c>
      <c r="C789">
        <v>3</v>
      </c>
      <c r="D789" t="b">
        <v>0</v>
      </c>
      <c r="E789" s="6" t="s">
        <v>35</v>
      </c>
      <c r="F789" s="6" t="s">
        <v>35</v>
      </c>
      <c r="G789">
        <v>0</v>
      </c>
      <c r="H789">
        <v>50</v>
      </c>
      <c r="I789">
        <v>1</v>
      </c>
      <c r="J789" s="6">
        <f>(Items[[#This Row],[FinalPrice]]*Items[[#This Row],[Quantity]])</f>
        <v>0</v>
      </c>
      <c r="K789" s="6">
        <f>(Items[[#This Row],[OriginalTagPrice]]*Items[[#This Row],[Quantity]])</f>
        <v>50</v>
      </c>
      <c r="L789" s="6">
        <f>(Items[[#This Row],[FinalPrice]]-Items[[#This Row],[OriginalTagPrice]])*Items[[#This Row],[Quantity]]</f>
        <v>-50</v>
      </c>
      <c r="M789" s="6" t="str">
        <f>VLOOKUP(Items[[#This Row],[OrderID]],Orders[],5)</f>
        <v>2015-05-02</v>
      </c>
    </row>
    <row r="790" spans="1:13" x14ac:dyDescent="0.25">
      <c r="A790">
        <v>140657564</v>
      </c>
      <c r="B790">
        <v>197986785</v>
      </c>
      <c r="C790">
        <v>3</v>
      </c>
      <c r="D790" t="b">
        <v>0</v>
      </c>
      <c r="E790" s="6" t="s">
        <v>35</v>
      </c>
      <c r="F790" s="6" t="s">
        <v>35</v>
      </c>
      <c r="G790">
        <v>50</v>
      </c>
      <c r="H790">
        <v>50</v>
      </c>
      <c r="I790">
        <v>1</v>
      </c>
      <c r="J790" s="6">
        <f>(Items[[#This Row],[FinalPrice]]*Items[[#This Row],[Quantity]])</f>
        <v>50</v>
      </c>
      <c r="K790" s="6">
        <f>(Items[[#This Row],[OriginalTagPrice]]*Items[[#This Row],[Quantity]])</f>
        <v>50</v>
      </c>
      <c r="L790" s="6">
        <f>(Items[[#This Row],[FinalPrice]]-Items[[#This Row],[OriginalTagPrice]])*Items[[#This Row],[Quantity]]</f>
        <v>0</v>
      </c>
      <c r="M790" s="6" t="str">
        <f>VLOOKUP(Items[[#This Row],[OrderID]],Orders[],5)</f>
        <v>2015-05-02</v>
      </c>
    </row>
    <row r="791" spans="1:13" x14ac:dyDescent="0.25">
      <c r="A791">
        <v>140657564</v>
      </c>
      <c r="B791">
        <v>197986801</v>
      </c>
      <c r="C791">
        <v>3</v>
      </c>
      <c r="D791" t="b">
        <v>0</v>
      </c>
      <c r="E791" s="6" t="s">
        <v>35</v>
      </c>
      <c r="F791" s="6" t="s">
        <v>35</v>
      </c>
      <c r="G791">
        <v>50</v>
      </c>
      <c r="H791">
        <v>50</v>
      </c>
      <c r="I791">
        <v>1</v>
      </c>
      <c r="J791" s="6">
        <f>(Items[[#This Row],[FinalPrice]]*Items[[#This Row],[Quantity]])</f>
        <v>50</v>
      </c>
      <c r="K791" s="6">
        <f>(Items[[#This Row],[OriginalTagPrice]]*Items[[#This Row],[Quantity]])</f>
        <v>50</v>
      </c>
      <c r="L791" s="6">
        <f>(Items[[#This Row],[FinalPrice]]-Items[[#This Row],[OriginalTagPrice]])*Items[[#This Row],[Quantity]]</f>
        <v>0</v>
      </c>
      <c r="M791" s="6" t="str">
        <f>VLOOKUP(Items[[#This Row],[OrderID]],Orders[],5)</f>
        <v>2015-05-02</v>
      </c>
    </row>
    <row r="792" spans="1:13" x14ac:dyDescent="0.25">
      <c r="A792">
        <v>140657965</v>
      </c>
      <c r="B792">
        <v>197987271</v>
      </c>
      <c r="C792">
        <v>3</v>
      </c>
      <c r="D792" t="b">
        <v>0</v>
      </c>
      <c r="E792" s="6" t="s">
        <v>35</v>
      </c>
      <c r="F792" s="6" t="s">
        <v>35</v>
      </c>
      <c r="G792">
        <v>0</v>
      </c>
      <c r="H792">
        <v>50</v>
      </c>
      <c r="I792">
        <v>1</v>
      </c>
      <c r="J792" s="6">
        <f>(Items[[#This Row],[FinalPrice]]*Items[[#This Row],[Quantity]])</f>
        <v>0</v>
      </c>
      <c r="K792" s="6">
        <f>(Items[[#This Row],[OriginalTagPrice]]*Items[[#This Row],[Quantity]])</f>
        <v>50</v>
      </c>
      <c r="L792" s="6">
        <f>(Items[[#This Row],[FinalPrice]]-Items[[#This Row],[OriginalTagPrice]])*Items[[#This Row],[Quantity]]</f>
        <v>-50</v>
      </c>
      <c r="M792" s="6" t="str">
        <f>VLOOKUP(Items[[#This Row],[OrderID]],Orders[],5)</f>
        <v>2015-05-02</v>
      </c>
    </row>
    <row r="793" spans="1:13" x14ac:dyDescent="0.25">
      <c r="A793">
        <v>140657965</v>
      </c>
      <c r="B793">
        <v>197987279</v>
      </c>
      <c r="C793">
        <v>3</v>
      </c>
      <c r="D793" t="b">
        <v>0</v>
      </c>
      <c r="E793" s="6" t="s">
        <v>35</v>
      </c>
      <c r="F793" s="6" t="s">
        <v>35</v>
      </c>
      <c r="G793">
        <v>50</v>
      </c>
      <c r="H793">
        <v>50</v>
      </c>
      <c r="I793">
        <v>1</v>
      </c>
      <c r="J793" s="6">
        <f>(Items[[#This Row],[FinalPrice]]*Items[[#This Row],[Quantity]])</f>
        <v>50</v>
      </c>
      <c r="K793" s="6">
        <f>(Items[[#This Row],[OriginalTagPrice]]*Items[[#This Row],[Quantity]])</f>
        <v>50</v>
      </c>
      <c r="L793" s="6">
        <f>(Items[[#This Row],[FinalPrice]]-Items[[#This Row],[OriginalTagPrice]])*Items[[#This Row],[Quantity]]</f>
        <v>0</v>
      </c>
      <c r="M793" s="6" t="str">
        <f>VLOOKUP(Items[[#This Row],[OrderID]],Orders[],5)</f>
        <v>2015-05-02</v>
      </c>
    </row>
    <row r="794" spans="1:13" x14ac:dyDescent="0.25">
      <c r="A794">
        <v>140658557</v>
      </c>
      <c r="B794">
        <v>197988149</v>
      </c>
      <c r="C794">
        <v>3</v>
      </c>
      <c r="D794" t="b">
        <v>0</v>
      </c>
      <c r="E794" s="6" t="s">
        <v>35</v>
      </c>
      <c r="F794" s="6" t="s">
        <v>35</v>
      </c>
      <c r="G794">
        <v>0</v>
      </c>
      <c r="H794">
        <v>50</v>
      </c>
      <c r="I794">
        <v>1</v>
      </c>
      <c r="J794" s="6">
        <f>(Items[[#This Row],[FinalPrice]]*Items[[#This Row],[Quantity]])</f>
        <v>0</v>
      </c>
      <c r="K794" s="6">
        <f>(Items[[#This Row],[OriginalTagPrice]]*Items[[#This Row],[Quantity]])</f>
        <v>50</v>
      </c>
      <c r="L794" s="6">
        <f>(Items[[#This Row],[FinalPrice]]-Items[[#This Row],[OriginalTagPrice]])*Items[[#This Row],[Quantity]]</f>
        <v>-50</v>
      </c>
      <c r="M794" s="6" t="str">
        <f>VLOOKUP(Items[[#This Row],[OrderID]],Orders[],5)</f>
        <v>2015-05-02</v>
      </c>
    </row>
    <row r="795" spans="1:13" x14ac:dyDescent="0.25">
      <c r="A795">
        <v>140658557</v>
      </c>
      <c r="B795">
        <v>197988171</v>
      </c>
      <c r="C795">
        <v>3</v>
      </c>
      <c r="D795" t="b">
        <v>0</v>
      </c>
      <c r="E795" s="6" t="s">
        <v>35</v>
      </c>
      <c r="F795" s="6" t="s">
        <v>35</v>
      </c>
      <c r="G795">
        <v>0</v>
      </c>
      <c r="H795">
        <v>50</v>
      </c>
      <c r="I795">
        <v>1</v>
      </c>
      <c r="J795" s="6">
        <f>(Items[[#This Row],[FinalPrice]]*Items[[#This Row],[Quantity]])</f>
        <v>0</v>
      </c>
      <c r="K795" s="6">
        <f>(Items[[#This Row],[OriginalTagPrice]]*Items[[#This Row],[Quantity]])</f>
        <v>50</v>
      </c>
      <c r="L795" s="6">
        <f>(Items[[#This Row],[FinalPrice]]-Items[[#This Row],[OriginalTagPrice]])*Items[[#This Row],[Quantity]]</f>
        <v>-50</v>
      </c>
      <c r="M795" s="6" t="str">
        <f>VLOOKUP(Items[[#This Row],[OrderID]],Orders[],5)</f>
        <v>2015-05-02</v>
      </c>
    </row>
    <row r="796" spans="1:13" x14ac:dyDescent="0.25">
      <c r="A796">
        <v>140658557</v>
      </c>
      <c r="B796">
        <v>197988178</v>
      </c>
      <c r="C796">
        <v>3</v>
      </c>
      <c r="D796" t="b">
        <v>0</v>
      </c>
      <c r="E796" s="6" t="s">
        <v>35</v>
      </c>
      <c r="F796" s="6" t="s">
        <v>35</v>
      </c>
      <c r="G796">
        <v>50</v>
      </c>
      <c r="H796">
        <v>50</v>
      </c>
      <c r="I796">
        <v>1</v>
      </c>
      <c r="J796" s="6">
        <f>(Items[[#This Row],[FinalPrice]]*Items[[#This Row],[Quantity]])</f>
        <v>50</v>
      </c>
      <c r="K796" s="6">
        <f>(Items[[#This Row],[OriginalTagPrice]]*Items[[#This Row],[Quantity]])</f>
        <v>50</v>
      </c>
      <c r="L796" s="6">
        <f>(Items[[#This Row],[FinalPrice]]-Items[[#This Row],[OriginalTagPrice]])*Items[[#This Row],[Quantity]]</f>
        <v>0</v>
      </c>
      <c r="M796" s="6" t="str">
        <f>VLOOKUP(Items[[#This Row],[OrderID]],Orders[],5)</f>
        <v>2015-05-02</v>
      </c>
    </row>
    <row r="797" spans="1:13" x14ac:dyDescent="0.25">
      <c r="A797">
        <v>140658557</v>
      </c>
      <c r="B797">
        <v>197988191</v>
      </c>
      <c r="C797">
        <v>3</v>
      </c>
      <c r="D797" t="b">
        <v>0</v>
      </c>
      <c r="E797" s="6" t="s">
        <v>35</v>
      </c>
      <c r="F797" s="6" t="s">
        <v>35</v>
      </c>
      <c r="G797">
        <v>50</v>
      </c>
      <c r="H797">
        <v>50</v>
      </c>
      <c r="I797">
        <v>1</v>
      </c>
      <c r="J797" s="6">
        <f>(Items[[#This Row],[FinalPrice]]*Items[[#This Row],[Quantity]])</f>
        <v>50</v>
      </c>
      <c r="K797" s="6">
        <f>(Items[[#This Row],[OriginalTagPrice]]*Items[[#This Row],[Quantity]])</f>
        <v>50</v>
      </c>
      <c r="L797" s="6">
        <f>(Items[[#This Row],[FinalPrice]]-Items[[#This Row],[OriginalTagPrice]])*Items[[#This Row],[Quantity]]</f>
        <v>0</v>
      </c>
      <c r="M797" s="6" t="str">
        <f>VLOOKUP(Items[[#This Row],[OrderID]],Orders[],5)</f>
        <v>2015-05-02</v>
      </c>
    </row>
    <row r="798" spans="1:13" x14ac:dyDescent="0.25">
      <c r="A798">
        <v>140659214</v>
      </c>
      <c r="B798">
        <v>197988997</v>
      </c>
      <c r="C798">
        <v>3</v>
      </c>
      <c r="D798" t="b">
        <v>0</v>
      </c>
      <c r="E798" s="6" t="s">
        <v>35</v>
      </c>
      <c r="F798" s="6" t="s">
        <v>35</v>
      </c>
      <c r="G798">
        <v>0</v>
      </c>
      <c r="H798">
        <v>50</v>
      </c>
      <c r="I798">
        <v>1</v>
      </c>
      <c r="J798" s="6">
        <f>(Items[[#This Row],[FinalPrice]]*Items[[#This Row],[Quantity]])</f>
        <v>0</v>
      </c>
      <c r="K798" s="6">
        <f>(Items[[#This Row],[OriginalTagPrice]]*Items[[#This Row],[Quantity]])</f>
        <v>50</v>
      </c>
      <c r="L798" s="6">
        <f>(Items[[#This Row],[FinalPrice]]-Items[[#This Row],[OriginalTagPrice]])*Items[[#This Row],[Quantity]]</f>
        <v>-50</v>
      </c>
      <c r="M798" s="6" t="str">
        <f>VLOOKUP(Items[[#This Row],[OrderID]],Orders[],5)</f>
        <v>2015-05-02</v>
      </c>
    </row>
    <row r="799" spans="1:13" x14ac:dyDescent="0.25">
      <c r="A799">
        <v>140659214</v>
      </c>
      <c r="B799">
        <v>197989009</v>
      </c>
      <c r="C799">
        <v>3</v>
      </c>
      <c r="D799" t="b">
        <v>0</v>
      </c>
      <c r="E799" s="6" t="s">
        <v>35</v>
      </c>
      <c r="F799" s="6" t="s">
        <v>35</v>
      </c>
      <c r="G799">
        <v>50</v>
      </c>
      <c r="H799">
        <v>50</v>
      </c>
      <c r="I799">
        <v>1</v>
      </c>
      <c r="J799" s="6">
        <f>(Items[[#This Row],[FinalPrice]]*Items[[#This Row],[Quantity]])</f>
        <v>50</v>
      </c>
      <c r="K799" s="6">
        <f>(Items[[#This Row],[OriginalTagPrice]]*Items[[#This Row],[Quantity]])</f>
        <v>50</v>
      </c>
      <c r="L799" s="6">
        <f>(Items[[#This Row],[FinalPrice]]-Items[[#This Row],[OriginalTagPrice]])*Items[[#This Row],[Quantity]]</f>
        <v>0</v>
      </c>
      <c r="M799" s="6" t="str">
        <f>VLOOKUP(Items[[#This Row],[OrderID]],Orders[],5)</f>
        <v>2015-05-02</v>
      </c>
    </row>
    <row r="800" spans="1:13" x14ac:dyDescent="0.25">
      <c r="A800">
        <v>140660040</v>
      </c>
      <c r="B800">
        <v>197990170</v>
      </c>
      <c r="C800">
        <v>3</v>
      </c>
      <c r="D800" t="b">
        <v>0</v>
      </c>
      <c r="E800" s="6" t="s">
        <v>35</v>
      </c>
      <c r="F800" s="6" t="s">
        <v>35</v>
      </c>
      <c r="G800">
        <v>0</v>
      </c>
      <c r="H800">
        <v>50</v>
      </c>
      <c r="I800">
        <v>1</v>
      </c>
      <c r="J800" s="6">
        <f>(Items[[#This Row],[FinalPrice]]*Items[[#This Row],[Quantity]])</f>
        <v>0</v>
      </c>
      <c r="K800" s="6">
        <f>(Items[[#This Row],[OriginalTagPrice]]*Items[[#This Row],[Quantity]])</f>
        <v>50</v>
      </c>
      <c r="L800" s="6">
        <f>(Items[[#This Row],[FinalPrice]]-Items[[#This Row],[OriginalTagPrice]])*Items[[#This Row],[Quantity]]</f>
        <v>-50</v>
      </c>
      <c r="M800" s="6" t="str">
        <f>VLOOKUP(Items[[#This Row],[OrderID]],Orders[],5)</f>
        <v>2015-05-02</v>
      </c>
    </row>
    <row r="801" spans="1:13" x14ac:dyDescent="0.25">
      <c r="A801">
        <v>140660040</v>
      </c>
      <c r="B801">
        <v>197990175</v>
      </c>
      <c r="C801">
        <v>3</v>
      </c>
      <c r="D801" t="b">
        <v>0</v>
      </c>
      <c r="E801" s="6" t="s">
        <v>35</v>
      </c>
      <c r="F801" s="6" t="s">
        <v>35</v>
      </c>
      <c r="G801">
        <v>50</v>
      </c>
      <c r="H801">
        <v>50</v>
      </c>
      <c r="I801">
        <v>1</v>
      </c>
      <c r="J801" s="6">
        <f>(Items[[#This Row],[FinalPrice]]*Items[[#This Row],[Quantity]])</f>
        <v>50</v>
      </c>
      <c r="K801" s="6">
        <f>(Items[[#This Row],[OriginalTagPrice]]*Items[[#This Row],[Quantity]])</f>
        <v>50</v>
      </c>
      <c r="L801" s="6">
        <f>(Items[[#This Row],[FinalPrice]]-Items[[#This Row],[OriginalTagPrice]])*Items[[#This Row],[Quantity]]</f>
        <v>0</v>
      </c>
      <c r="M801" s="6" t="str">
        <f>VLOOKUP(Items[[#This Row],[OrderID]],Orders[],5)</f>
        <v>2015-05-02</v>
      </c>
    </row>
    <row r="802" spans="1:13" x14ac:dyDescent="0.25">
      <c r="A802">
        <v>140660289</v>
      </c>
      <c r="B802">
        <v>197990566</v>
      </c>
      <c r="C802">
        <v>3</v>
      </c>
      <c r="D802" t="b">
        <v>0</v>
      </c>
      <c r="E802" s="6" t="s">
        <v>35</v>
      </c>
      <c r="F802" s="6" t="s">
        <v>35</v>
      </c>
      <c r="G802">
        <v>0</v>
      </c>
      <c r="H802">
        <v>50</v>
      </c>
      <c r="I802">
        <v>1</v>
      </c>
      <c r="J802" s="6">
        <f>(Items[[#This Row],[FinalPrice]]*Items[[#This Row],[Quantity]])</f>
        <v>0</v>
      </c>
      <c r="K802" s="6">
        <f>(Items[[#This Row],[OriginalTagPrice]]*Items[[#This Row],[Quantity]])</f>
        <v>50</v>
      </c>
      <c r="L802" s="6">
        <f>(Items[[#This Row],[FinalPrice]]-Items[[#This Row],[OriginalTagPrice]])*Items[[#This Row],[Quantity]]</f>
        <v>-50</v>
      </c>
      <c r="M802" s="6" t="str">
        <f>VLOOKUP(Items[[#This Row],[OrderID]],Orders[],5)</f>
        <v>2015-05-02</v>
      </c>
    </row>
    <row r="803" spans="1:13" x14ac:dyDescent="0.25">
      <c r="A803">
        <v>140660289</v>
      </c>
      <c r="B803">
        <v>197990576</v>
      </c>
      <c r="C803">
        <v>3</v>
      </c>
      <c r="D803" t="b">
        <v>0</v>
      </c>
      <c r="E803" s="6" t="s">
        <v>35</v>
      </c>
      <c r="F803" s="6" t="s">
        <v>35</v>
      </c>
      <c r="G803">
        <v>0</v>
      </c>
      <c r="H803">
        <v>50</v>
      </c>
      <c r="I803">
        <v>1</v>
      </c>
      <c r="J803" s="6">
        <f>(Items[[#This Row],[FinalPrice]]*Items[[#This Row],[Quantity]])</f>
        <v>0</v>
      </c>
      <c r="K803" s="6">
        <f>(Items[[#This Row],[OriginalTagPrice]]*Items[[#This Row],[Quantity]])</f>
        <v>50</v>
      </c>
      <c r="L803" s="6">
        <f>(Items[[#This Row],[FinalPrice]]-Items[[#This Row],[OriginalTagPrice]])*Items[[#This Row],[Quantity]]</f>
        <v>-50</v>
      </c>
      <c r="M803" s="6" t="str">
        <f>VLOOKUP(Items[[#This Row],[OrderID]],Orders[],5)</f>
        <v>2015-05-02</v>
      </c>
    </row>
    <row r="804" spans="1:13" x14ac:dyDescent="0.25">
      <c r="A804">
        <v>140660289</v>
      </c>
      <c r="B804">
        <v>197990583</v>
      </c>
      <c r="C804">
        <v>3</v>
      </c>
      <c r="D804" t="b">
        <v>0</v>
      </c>
      <c r="E804" s="6" t="s">
        <v>35</v>
      </c>
      <c r="F804" s="6" t="s">
        <v>35</v>
      </c>
      <c r="G804">
        <v>50</v>
      </c>
      <c r="H804">
        <v>50</v>
      </c>
      <c r="I804">
        <v>1</v>
      </c>
      <c r="J804" s="6">
        <f>(Items[[#This Row],[FinalPrice]]*Items[[#This Row],[Quantity]])</f>
        <v>50</v>
      </c>
      <c r="K804" s="6">
        <f>(Items[[#This Row],[OriginalTagPrice]]*Items[[#This Row],[Quantity]])</f>
        <v>50</v>
      </c>
      <c r="L804" s="6">
        <f>(Items[[#This Row],[FinalPrice]]-Items[[#This Row],[OriginalTagPrice]])*Items[[#This Row],[Quantity]]</f>
        <v>0</v>
      </c>
      <c r="M804" s="6" t="str">
        <f>VLOOKUP(Items[[#This Row],[OrderID]],Orders[],5)</f>
        <v>2015-05-02</v>
      </c>
    </row>
    <row r="805" spans="1:13" x14ac:dyDescent="0.25">
      <c r="A805">
        <v>140660289</v>
      </c>
      <c r="B805">
        <v>197990591</v>
      </c>
      <c r="C805">
        <v>3</v>
      </c>
      <c r="D805" t="b">
        <v>0</v>
      </c>
      <c r="E805" s="6" t="s">
        <v>35</v>
      </c>
      <c r="F805" s="6" t="s">
        <v>35</v>
      </c>
      <c r="G805">
        <v>50</v>
      </c>
      <c r="H805">
        <v>50</v>
      </c>
      <c r="I805">
        <v>1</v>
      </c>
      <c r="J805" s="6">
        <f>(Items[[#This Row],[FinalPrice]]*Items[[#This Row],[Quantity]])</f>
        <v>50</v>
      </c>
      <c r="K805" s="6">
        <f>(Items[[#This Row],[OriginalTagPrice]]*Items[[#This Row],[Quantity]])</f>
        <v>50</v>
      </c>
      <c r="L805" s="6">
        <f>(Items[[#This Row],[FinalPrice]]-Items[[#This Row],[OriginalTagPrice]])*Items[[#This Row],[Quantity]]</f>
        <v>0</v>
      </c>
      <c r="M805" s="6" t="str">
        <f>VLOOKUP(Items[[#This Row],[OrderID]],Orders[],5)</f>
        <v>2015-05-02</v>
      </c>
    </row>
    <row r="806" spans="1:13" x14ac:dyDescent="0.25">
      <c r="A806">
        <v>140660303</v>
      </c>
      <c r="B806">
        <v>197990714</v>
      </c>
      <c r="C806">
        <v>3</v>
      </c>
      <c r="D806" t="b">
        <v>0</v>
      </c>
      <c r="E806" s="6" t="s">
        <v>35</v>
      </c>
      <c r="F806" s="6" t="s">
        <v>35</v>
      </c>
      <c r="G806">
        <v>50</v>
      </c>
      <c r="H806">
        <v>50</v>
      </c>
      <c r="I806">
        <v>1</v>
      </c>
      <c r="J806" s="6">
        <f>(Items[[#This Row],[FinalPrice]]*Items[[#This Row],[Quantity]])</f>
        <v>50</v>
      </c>
      <c r="K806" s="6">
        <f>(Items[[#This Row],[OriginalTagPrice]]*Items[[#This Row],[Quantity]])</f>
        <v>50</v>
      </c>
      <c r="L806" s="6">
        <f>(Items[[#This Row],[FinalPrice]]-Items[[#This Row],[OriginalTagPrice]])*Items[[#This Row],[Quantity]]</f>
        <v>0</v>
      </c>
      <c r="M806" s="6" t="str">
        <f>VLOOKUP(Items[[#This Row],[OrderID]],Orders[],5)</f>
        <v>2015-05-02</v>
      </c>
    </row>
    <row r="807" spans="1:13" x14ac:dyDescent="0.25">
      <c r="A807">
        <v>140660303</v>
      </c>
      <c r="B807">
        <v>197990732</v>
      </c>
      <c r="C807">
        <v>3</v>
      </c>
      <c r="D807" t="b">
        <v>0</v>
      </c>
      <c r="E807" s="6" t="s">
        <v>35</v>
      </c>
      <c r="F807" s="6" t="s">
        <v>35</v>
      </c>
      <c r="G807">
        <v>0</v>
      </c>
      <c r="H807">
        <v>50</v>
      </c>
      <c r="I807">
        <v>1</v>
      </c>
      <c r="J807" s="6">
        <f>(Items[[#This Row],[FinalPrice]]*Items[[#This Row],[Quantity]])</f>
        <v>0</v>
      </c>
      <c r="K807" s="6">
        <f>(Items[[#This Row],[OriginalTagPrice]]*Items[[#This Row],[Quantity]])</f>
        <v>50</v>
      </c>
      <c r="L807" s="6">
        <f>(Items[[#This Row],[FinalPrice]]-Items[[#This Row],[OriginalTagPrice]])*Items[[#This Row],[Quantity]]</f>
        <v>-50</v>
      </c>
      <c r="M807" s="6" t="str">
        <f>VLOOKUP(Items[[#This Row],[OrderID]],Orders[],5)</f>
        <v>2015-05-02</v>
      </c>
    </row>
    <row r="808" spans="1:13" x14ac:dyDescent="0.25">
      <c r="A808">
        <v>140660650</v>
      </c>
      <c r="B808">
        <v>197991149</v>
      </c>
      <c r="C808">
        <v>3</v>
      </c>
      <c r="D808" t="b">
        <v>0</v>
      </c>
      <c r="E808" s="6" t="s">
        <v>35</v>
      </c>
      <c r="F808" s="6" t="s">
        <v>35</v>
      </c>
      <c r="G808">
        <v>50</v>
      </c>
      <c r="H808">
        <v>50</v>
      </c>
      <c r="I808">
        <v>1</v>
      </c>
      <c r="J808" s="6">
        <f>(Items[[#This Row],[FinalPrice]]*Items[[#This Row],[Quantity]])</f>
        <v>50</v>
      </c>
      <c r="K808" s="6">
        <f>(Items[[#This Row],[OriginalTagPrice]]*Items[[#This Row],[Quantity]])</f>
        <v>50</v>
      </c>
      <c r="L808" s="6">
        <f>(Items[[#This Row],[FinalPrice]]-Items[[#This Row],[OriginalTagPrice]])*Items[[#This Row],[Quantity]]</f>
        <v>0</v>
      </c>
      <c r="M808" s="6" t="str">
        <f>VLOOKUP(Items[[#This Row],[OrderID]],Orders[],5)</f>
        <v>2015-05-02</v>
      </c>
    </row>
    <row r="809" spans="1:13" x14ac:dyDescent="0.25">
      <c r="A809">
        <v>140660650</v>
      </c>
      <c r="B809">
        <v>197991213</v>
      </c>
      <c r="C809">
        <v>3</v>
      </c>
      <c r="D809" t="b">
        <v>0</v>
      </c>
      <c r="E809" s="6" t="s">
        <v>35</v>
      </c>
      <c r="F809" s="6" t="s">
        <v>35</v>
      </c>
      <c r="G809">
        <v>0</v>
      </c>
      <c r="H809">
        <v>50</v>
      </c>
      <c r="I809">
        <v>1</v>
      </c>
      <c r="J809" s="6">
        <f>(Items[[#This Row],[FinalPrice]]*Items[[#This Row],[Quantity]])</f>
        <v>0</v>
      </c>
      <c r="K809" s="6">
        <f>(Items[[#This Row],[OriginalTagPrice]]*Items[[#This Row],[Quantity]])</f>
        <v>50</v>
      </c>
      <c r="L809" s="6">
        <f>(Items[[#This Row],[FinalPrice]]-Items[[#This Row],[OriginalTagPrice]])*Items[[#This Row],[Quantity]]</f>
        <v>-50</v>
      </c>
      <c r="M809" s="6" t="str">
        <f>VLOOKUP(Items[[#This Row],[OrderID]],Orders[],5)</f>
        <v>2015-05-02</v>
      </c>
    </row>
    <row r="810" spans="1:13" x14ac:dyDescent="0.25">
      <c r="A810">
        <v>140660673</v>
      </c>
      <c r="B810">
        <v>197991120</v>
      </c>
      <c r="C810">
        <v>3</v>
      </c>
      <c r="D810" t="b">
        <v>0</v>
      </c>
      <c r="E810" s="6" t="s">
        <v>35</v>
      </c>
      <c r="F810" s="6" t="s">
        <v>35</v>
      </c>
      <c r="G810">
        <v>50</v>
      </c>
      <c r="H810">
        <v>50</v>
      </c>
      <c r="I810">
        <v>1</v>
      </c>
      <c r="J810" s="6">
        <f>(Items[[#This Row],[FinalPrice]]*Items[[#This Row],[Quantity]])</f>
        <v>50</v>
      </c>
      <c r="K810" s="6">
        <f>(Items[[#This Row],[OriginalTagPrice]]*Items[[#This Row],[Quantity]])</f>
        <v>50</v>
      </c>
      <c r="L810" s="6">
        <f>(Items[[#This Row],[FinalPrice]]-Items[[#This Row],[OriginalTagPrice]])*Items[[#This Row],[Quantity]]</f>
        <v>0</v>
      </c>
      <c r="M810" s="6" t="str">
        <f>VLOOKUP(Items[[#This Row],[OrderID]],Orders[],5)</f>
        <v>2015-05-02</v>
      </c>
    </row>
    <row r="811" spans="1:13" x14ac:dyDescent="0.25">
      <c r="A811">
        <v>140660673</v>
      </c>
      <c r="B811">
        <v>197991138</v>
      </c>
      <c r="C811">
        <v>3</v>
      </c>
      <c r="D811" t="b">
        <v>0</v>
      </c>
      <c r="E811" s="6" t="s">
        <v>35</v>
      </c>
      <c r="F811" s="6" t="s">
        <v>35</v>
      </c>
      <c r="G811">
        <v>0</v>
      </c>
      <c r="H811">
        <v>50</v>
      </c>
      <c r="I811">
        <v>1</v>
      </c>
      <c r="J811" s="6">
        <f>(Items[[#This Row],[FinalPrice]]*Items[[#This Row],[Quantity]])</f>
        <v>0</v>
      </c>
      <c r="K811" s="6">
        <f>(Items[[#This Row],[OriginalTagPrice]]*Items[[#This Row],[Quantity]])</f>
        <v>50</v>
      </c>
      <c r="L811" s="6">
        <f>(Items[[#This Row],[FinalPrice]]-Items[[#This Row],[OriginalTagPrice]])*Items[[#This Row],[Quantity]]</f>
        <v>-50</v>
      </c>
      <c r="M811" s="6" t="str">
        <f>VLOOKUP(Items[[#This Row],[OrderID]],Orders[],5)</f>
        <v>2015-05-02</v>
      </c>
    </row>
    <row r="812" spans="1:13" x14ac:dyDescent="0.25">
      <c r="A812">
        <v>140660760</v>
      </c>
      <c r="B812">
        <v>197991226</v>
      </c>
      <c r="C812">
        <v>3</v>
      </c>
      <c r="D812" t="b">
        <v>0</v>
      </c>
      <c r="E812" s="6" t="s">
        <v>35</v>
      </c>
      <c r="F812" s="6" t="s">
        <v>35</v>
      </c>
      <c r="G812">
        <v>50</v>
      </c>
      <c r="H812">
        <v>50</v>
      </c>
      <c r="I812">
        <v>1</v>
      </c>
      <c r="J812" s="6">
        <f>(Items[[#This Row],[FinalPrice]]*Items[[#This Row],[Quantity]])</f>
        <v>50</v>
      </c>
      <c r="K812" s="6">
        <f>(Items[[#This Row],[OriginalTagPrice]]*Items[[#This Row],[Quantity]])</f>
        <v>50</v>
      </c>
      <c r="L812" s="6">
        <f>(Items[[#This Row],[FinalPrice]]-Items[[#This Row],[OriginalTagPrice]])*Items[[#This Row],[Quantity]]</f>
        <v>0</v>
      </c>
      <c r="M812" s="6" t="str">
        <f>VLOOKUP(Items[[#This Row],[OrderID]],Orders[],5)</f>
        <v>2015-05-02</v>
      </c>
    </row>
    <row r="813" spans="1:13" x14ac:dyDescent="0.25">
      <c r="A813">
        <v>140660760</v>
      </c>
      <c r="B813">
        <v>197991253</v>
      </c>
      <c r="C813">
        <v>3</v>
      </c>
      <c r="D813" t="b">
        <v>0</v>
      </c>
      <c r="E813" s="6" t="s">
        <v>35</v>
      </c>
      <c r="F813" s="6" t="s">
        <v>35</v>
      </c>
      <c r="G813">
        <v>0</v>
      </c>
      <c r="H813">
        <v>50</v>
      </c>
      <c r="I813">
        <v>1</v>
      </c>
      <c r="J813" s="6">
        <f>(Items[[#This Row],[FinalPrice]]*Items[[#This Row],[Quantity]])</f>
        <v>0</v>
      </c>
      <c r="K813" s="6">
        <f>(Items[[#This Row],[OriginalTagPrice]]*Items[[#This Row],[Quantity]])</f>
        <v>50</v>
      </c>
      <c r="L813" s="6">
        <f>(Items[[#This Row],[FinalPrice]]-Items[[#This Row],[OriginalTagPrice]])*Items[[#This Row],[Quantity]]</f>
        <v>-50</v>
      </c>
      <c r="M813" s="6" t="str">
        <f>VLOOKUP(Items[[#This Row],[OrderID]],Orders[],5)</f>
        <v>2015-05-02</v>
      </c>
    </row>
    <row r="814" spans="1:13" x14ac:dyDescent="0.25">
      <c r="A814">
        <v>140661471</v>
      </c>
      <c r="B814">
        <v>197992324</v>
      </c>
      <c r="C814">
        <v>3</v>
      </c>
      <c r="D814" t="b">
        <v>0</v>
      </c>
      <c r="E814" s="6" t="s">
        <v>35</v>
      </c>
      <c r="F814" s="6" t="s">
        <v>35</v>
      </c>
      <c r="G814">
        <v>100</v>
      </c>
      <c r="H814">
        <v>150</v>
      </c>
      <c r="I814">
        <v>1</v>
      </c>
      <c r="J814" s="6">
        <f>(Items[[#This Row],[FinalPrice]]*Items[[#This Row],[Quantity]])</f>
        <v>100</v>
      </c>
      <c r="K814" s="6">
        <f>(Items[[#This Row],[OriginalTagPrice]]*Items[[#This Row],[Quantity]])</f>
        <v>150</v>
      </c>
      <c r="L814" s="6">
        <f>(Items[[#This Row],[FinalPrice]]-Items[[#This Row],[OriginalTagPrice]])*Items[[#This Row],[Quantity]]</f>
        <v>-50</v>
      </c>
      <c r="M814" s="6" t="str">
        <f>VLOOKUP(Items[[#This Row],[OrderID]],Orders[],5)</f>
        <v>2015-05-02</v>
      </c>
    </row>
    <row r="815" spans="1:13" x14ac:dyDescent="0.25">
      <c r="A815">
        <v>140661471</v>
      </c>
      <c r="B815">
        <v>197992343</v>
      </c>
      <c r="C815">
        <v>3</v>
      </c>
      <c r="D815" t="b">
        <v>0</v>
      </c>
      <c r="E815" s="6" t="s">
        <v>35</v>
      </c>
      <c r="F815" s="6" t="s">
        <v>35</v>
      </c>
      <c r="G815">
        <v>50</v>
      </c>
      <c r="H815">
        <v>150</v>
      </c>
      <c r="I815">
        <v>1</v>
      </c>
      <c r="J815" s="6">
        <f>(Items[[#This Row],[FinalPrice]]*Items[[#This Row],[Quantity]])</f>
        <v>50</v>
      </c>
      <c r="K815" s="6">
        <f>(Items[[#This Row],[OriginalTagPrice]]*Items[[#This Row],[Quantity]])</f>
        <v>150</v>
      </c>
      <c r="L815" s="6">
        <f>(Items[[#This Row],[FinalPrice]]-Items[[#This Row],[OriginalTagPrice]])*Items[[#This Row],[Quantity]]</f>
        <v>-100</v>
      </c>
      <c r="M815" s="6" t="str">
        <f>VLOOKUP(Items[[#This Row],[OrderID]],Orders[],5)</f>
        <v>2015-05-02</v>
      </c>
    </row>
    <row r="816" spans="1:13" x14ac:dyDescent="0.25">
      <c r="A816">
        <v>140661503</v>
      </c>
      <c r="B816">
        <v>197992358</v>
      </c>
      <c r="C816">
        <v>2</v>
      </c>
      <c r="D816" t="b">
        <v>0</v>
      </c>
      <c r="E816" s="6" t="s">
        <v>35</v>
      </c>
      <c r="F816" s="6" t="s">
        <v>115</v>
      </c>
      <c r="G816">
        <v>12.5</v>
      </c>
      <c r="H816">
        <v>25</v>
      </c>
      <c r="I816">
        <v>1</v>
      </c>
      <c r="J816" s="6">
        <f>(Items[[#This Row],[FinalPrice]]*Items[[#This Row],[Quantity]])</f>
        <v>12.5</v>
      </c>
      <c r="K816" s="6">
        <f>(Items[[#This Row],[OriginalTagPrice]]*Items[[#This Row],[Quantity]])</f>
        <v>25</v>
      </c>
      <c r="L816" s="6">
        <f>(Items[[#This Row],[FinalPrice]]-Items[[#This Row],[OriginalTagPrice]])*Items[[#This Row],[Quantity]]</f>
        <v>-12.5</v>
      </c>
      <c r="M816" s="6" t="str">
        <f>VLOOKUP(Items[[#This Row],[OrderID]],Orders[],5)</f>
        <v>2015-05-02</v>
      </c>
    </row>
    <row r="817" spans="1:13" x14ac:dyDescent="0.25">
      <c r="A817">
        <v>140661503</v>
      </c>
      <c r="B817">
        <v>197992370</v>
      </c>
      <c r="C817">
        <v>2</v>
      </c>
      <c r="D817" t="b">
        <v>0</v>
      </c>
      <c r="E817" s="6" t="s">
        <v>35</v>
      </c>
      <c r="F817" s="6" t="s">
        <v>118</v>
      </c>
      <c r="G817">
        <v>2.2000000000000002</v>
      </c>
      <c r="H817">
        <v>4.4000000000000004</v>
      </c>
      <c r="I817">
        <v>1</v>
      </c>
      <c r="J817" s="6">
        <f>(Items[[#This Row],[FinalPrice]]*Items[[#This Row],[Quantity]])</f>
        <v>2.2000000000000002</v>
      </c>
      <c r="K817" s="6">
        <f>(Items[[#This Row],[OriginalTagPrice]]*Items[[#This Row],[Quantity]])</f>
        <v>4.4000000000000004</v>
      </c>
      <c r="L817" s="6">
        <f>(Items[[#This Row],[FinalPrice]]-Items[[#This Row],[OriginalTagPrice]])*Items[[#This Row],[Quantity]]</f>
        <v>-2.2000000000000002</v>
      </c>
      <c r="M817" s="6" t="str">
        <f>VLOOKUP(Items[[#This Row],[OrderID]],Orders[],5)</f>
        <v>2015-05-02</v>
      </c>
    </row>
    <row r="818" spans="1:13" x14ac:dyDescent="0.25">
      <c r="A818">
        <v>140662563</v>
      </c>
      <c r="B818">
        <v>197993899</v>
      </c>
      <c r="C818">
        <v>2</v>
      </c>
      <c r="D818" t="b">
        <v>0</v>
      </c>
      <c r="E818" s="6" t="s">
        <v>35</v>
      </c>
      <c r="F818" s="6" t="s">
        <v>170</v>
      </c>
      <c r="G818">
        <v>3.75</v>
      </c>
      <c r="H818">
        <v>3.75</v>
      </c>
      <c r="I818">
        <v>1</v>
      </c>
      <c r="J818" s="6">
        <f>(Items[[#This Row],[FinalPrice]]*Items[[#This Row],[Quantity]])</f>
        <v>3.75</v>
      </c>
      <c r="K818" s="6">
        <f>(Items[[#This Row],[OriginalTagPrice]]*Items[[#This Row],[Quantity]])</f>
        <v>3.75</v>
      </c>
      <c r="L818" s="6">
        <f>(Items[[#This Row],[FinalPrice]]-Items[[#This Row],[OriginalTagPrice]])*Items[[#This Row],[Quantity]]</f>
        <v>0</v>
      </c>
      <c r="M818" s="6" t="str">
        <f>VLOOKUP(Items[[#This Row],[OrderID]],Orders[],5)</f>
        <v>2015-05-02</v>
      </c>
    </row>
    <row r="819" spans="1:13" x14ac:dyDescent="0.25">
      <c r="A819">
        <v>140695467</v>
      </c>
      <c r="B819">
        <v>198038608</v>
      </c>
      <c r="C819">
        <v>3</v>
      </c>
      <c r="D819" t="b">
        <v>0</v>
      </c>
      <c r="E819" s="6" t="s">
        <v>120</v>
      </c>
      <c r="F819" s="6" t="s">
        <v>35</v>
      </c>
      <c r="G819">
        <v>0</v>
      </c>
      <c r="H819">
        <v>10</v>
      </c>
      <c r="I819">
        <v>1</v>
      </c>
      <c r="J819" s="6">
        <f>(Items[[#This Row],[FinalPrice]]*Items[[#This Row],[Quantity]])</f>
        <v>0</v>
      </c>
      <c r="K819" s="6">
        <f>(Items[[#This Row],[OriginalTagPrice]]*Items[[#This Row],[Quantity]])</f>
        <v>10</v>
      </c>
      <c r="L819" s="6">
        <f>(Items[[#This Row],[FinalPrice]]-Items[[#This Row],[OriginalTagPrice]])*Items[[#This Row],[Quantity]]</f>
        <v>-10</v>
      </c>
      <c r="M819" s="6" t="str">
        <f>VLOOKUP(Items[[#This Row],[OrderID]],Orders[],5)</f>
        <v>2015-05-03</v>
      </c>
    </row>
    <row r="820" spans="1:13" x14ac:dyDescent="0.25">
      <c r="A820">
        <v>140698494</v>
      </c>
      <c r="B820">
        <v>198042784</v>
      </c>
      <c r="C820">
        <v>8</v>
      </c>
      <c r="D820" t="b">
        <v>0</v>
      </c>
      <c r="E820" s="6" t="s">
        <v>63</v>
      </c>
      <c r="F820" s="6" t="s">
        <v>35</v>
      </c>
      <c r="G820">
        <v>10</v>
      </c>
      <c r="H820">
        <v>10</v>
      </c>
      <c r="I820">
        <v>1</v>
      </c>
      <c r="J820" s="6">
        <f>(Items[[#This Row],[FinalPrice]]*Items[[#This Row],[Quantity]])</f>
        <v>10</v>
      </c>
      <c r="K820" s="6">
        <f>(Items[[#This Row],[OriginalTagPrice]]*Items[[#This Row],[Quantity]])</f>
        <v>10</v>
      </c>
      <c r="L820" s="6">
        <f>(Items[[#This Row],[FinalPrice]]-Items[[#This Row],[OriginalTagPrice]])*Items[[#This Row],[Quantity]]</f>
        <v>0</v>
      </c>
      <c r="M820" s="6" t="str">
        <f>VLOOKUP(Items[[#This Row],[OrderID]],Orders[],5)</f>
        <v>2015-05-03</v>
      </c>
    </row>
    <row r="821" spans="1:13" x14ac:dyDescent="0.25">
      <c r="A821">
        <v>140699319</v>
      </c>
      <c r="B821">
        <v>198044095</v>
      </c>
      <c r="C821">
        <v>3</v>
      </c>
      <c r="D821" t="b">
        <v>0</v>
      </c>
      <c r="E821" s="6" t="s">
        <v>35</v>
      </c>
      <c r="F821" s="6" t="s">
        <v>35</v>
      </c>
      <c r="G821">
        <v>0</v>
      </c>
      <c r="H821">
        <v>15</v>
      </c>
      <c r="I821">
        <v>1</v>
      </c>
      <c r="J821" s="6">
        <f>(Items[[#This Row],[FinalPrice]]*Items[[#This Row],[Quantity]])</f>
        <v>0</v>
      </c>
      <c r="K821" s="6">
        <f>(Items[[#This Row],[OriginalTagPrice]]*Items[[#This Row],[Quantity]])</f>
        <v>15</v>
      </c>
      <c r="L821" s="6">
        <f>(Items[[#This Row],[FinalPrice]]-Items[[#This Row],[OriginalTagPrice]])*Items[[#This Row],[Quantity]]</f>
        <v>-15</v>
      </c>
      <c r="M821" s="6" t="str">
        <f>VLOOKUP(Items[[#This Row],[OrderID]],Orders[],5)</f>
        <v>2015-05-03</v>
      </c>
    </row>
    <row r="822" spans="1:13" x14ac:dyDescent="0.25">
      <c r="A822">
        <v>140702252</v>
      </c>
      <c r="B822">
        <v>198048245</v>
      </c>
      <c r="C822">
        <v>3</v>
      </c>
      <c r="D822" t="b">
        <v>0</v>
      </c>
      <c r="E822" s="6" t="s">
        <v>35</v>
      </c>
      <c r="F822" s="6" t="s">
        <v>35</v>
      </c>
      <c r="G822">
        <v>50</v>
      </c>
      <c r="H822">
        <v>50</v>
      </c>
      <c r="I822">
        <v>1</v>
      </c>
      <c r="J822" s="6">
        <f>(Items[[#This Row],[FinalPrice]]*Items[[#This Row],[Quantity]])</f>
        <v>50</v>
      </c>
      <c r="K822" s="6">
        <f>(Items[[#This Row],[OriginalTagPrice]]*Items[[#This Row],[Quantity]])</f>
        <v>50</v>
      </c>
      <c r="L822" s="6">
        <f>(Items[[#This Row],[FinalPrice]]-Items[[#This Row],[OriginalTagPrice]])*Items[[#This Row],[Quantity]]</f>
        <v>0</v>
      </c>
      <c r="M822" s="6" t="str">
        <f>VLOOKUP(Items[[#This Row],[OrderID]],Orders[],5)</f>
        <v>2015-05-03</v>
      </c>
    </row>
    <row r="823" spans="1:13" x14ac:dyDescent="0.25">
      <c r="A823">
        <v>140702252</v>
      </c>
      <c r="B823">
        <v>198048355</v>
      </c>
      <c r="C823">
        <v>3</v>
      </c>
      <c r="D823" t="b">
        <v>0</v>
      </c>
      <c r="E823" s="6" t="s">
        <v>35</v>
      </c>
      <c r="F823" s="6" t="s">
        <v>35</v>
      </c>
      <c r="G823">
        <v>50</v>
      </c>
      <c r="H823">
        <v>50</v>
      </c>
      <c r="I823">
        <v>1</v>
      </c>
      <c r="J823" s="6">
        <f>(Items[[#This Row],[FinalPrice]]*Items[[#This Row],[Quantity]])</f>
        <v>50</v>
      </c>
      <c r="K823" s="6">
        <f>(Items[[#This Row],[OriginalTagPrice]]*Items[[#This Row],[Quantity]])</f>
        <v>50</v>
      </c>
      <c r="L823" s="6">
        <f>(Items[[#This Row],[FinalPrice]]-Items[[#This Row],[OriginalTagPrice]])*Items[[#This Row],[Quantity]]</f>
        <v>0</v>
      </c>
      <c r="M823" s="6" t="str">
        <f>VLOOKUP(Items[[#This Row],[OrderID]],Orders[],5)</f>
        <v>2015-05-03</v>
      </c>
    </row>
    <row r="824" spans="1:13" x14ac:dyDescent="0.25">
      <c r="A824">
        <v>140702252</v>
      </c>
      <c r="B824">
        <v>198048399</v>
      </c>
      <c r="C824">
        <v>3</v>
      </c>
      <c r="D824" t="b">
        <v>0</v>
      </c>
      <c r="E824" s="6" t="s">
        <v>35</v>
      </c>
      <c r="F824" s="6" t="s">
        <v>35</v>
      </c>
      <c r="G824">
        <v>0</v>
      </c>
      <c r="H824">
        <v>50</v>
      </c>
      <c r="I824">
        <v>1</v>
      </c>
      <c r="J824" s="6">
        <f>(Items[[#This Row],[FinalPrice]]*Items[[#This Row],[Quantity]])</f>
        <v>0</v>
      </c>
      <c r="K824" s="6">
        <f>(Items[[#This Row],[OriginalTagPrice]]*Items[[#This Row],[Quantity]])</f>
        <v>50</v>
      </c>
      <c r="L824" s="6">
        <f>(Items[[#This Row],[FinalPrice]]-Items[[#This Row],[OriginalTagPrice]])*Items[[#This Row],[Quantity]]</f>
        <v>-50</v>
      </c>
      <c r="M824" s="6" t="str">
        <f>VLOOKUP(Items[[#This Row],[OrderID]],Orders[],5)</f>
        <v>2015-05-03</v>
      </c>
    </row>
    <row r="825" spans="1:13" x14ac:dyDescent="0.25">
      <c r="A825">
        <v>140702252</v>
      </c>
      <c r="B825">
        <v>198048470</v>
      </c>
      <c r="C825">
        <v>3</v>
      </c>
      <c r="D825" t="b">
        <v>0</v>
      </c>
      <c r="E825" s="6" t="s">
        <v>35</v>
      </c>
      <c r="F825" s="6" t="s">
        <v>35</v>
      </c>
      <c r="G825">
        <v>0</v>
      </c>
      <c r="H825">
        <v>50</v>
      </c>
      <c r="I825">
        <v>1</v>
      </c>
      <c r="J825" s="6">
        <f>(Items[[#This Row],[FinalPrice]]*Items[[#This Row],[Quantity]])</f>
        <v>0</v>
      </c>
      <c r="K825" s="6">
        <f>(Items[[#This Row],[OriginalTagPrice]]*Items[[#This Row],[Quantity]])</f>
        <v>50</v>
      </c>
      <c r="L825" s="6">
        <f>(Items[[#This Row],[FinalPrice]]-Items[[#This Row],[OriginalTagPrice]])*Items[[#This Row],[Quantity]]</f>
        <v>-50</v>
      </c>
      <c r="M825" s="6" t="str">
        <f>VLOOKUP(Items[[#This Row],[OrderID]],Orders[],5)</f>
        <v>2015-05-03</v>
      </c>
    </row>
    <row r="826" spans="1:13" x14ac:dyDescent="0.25">
      <c r="A826">
        <v>140702716</v>
      </c>
      <c r="B826">
        <v>198048794</v>
      </c>
      <c r="C826">
        <v>2</v>
      </c>
      <c r="D826" t="b">
        <v>0</v>
      </c>
      <c r="E826" s="6" t="s">
        <v>120</v>
      </c>
      <c r="F826" s="6" t="s">
        <v>168</v>
      </c>
      <c r="G826">
        <v>1.5</v>
      </c>
      <c r="H826">
        <v>2</v>
      </c>
      <c r="I826">
        <v>1</v>
      </c>
      <c r="J826" s="6">
        <f>(Items[[#This Row],[FinalPrice]]*Items[[#This Row],[Quantity]])</f>
        <v>1.5</v>
      </c>
      <c r="K826" s="6">
        <f>(Items[[#This Row],[OriginalTagPrice]]*Items[[#This Row],[Quantity]])</f>
        <v>2</v>
      </c>
      <c r="L826" s="6">
        <f>(Items[[#This Row],[FinalPrice]]-Items[[#This Row],[OriginalTagPrice]])*Items[[#This Row],[Quantity]]</f>
        <v>-0.5</v>
      </c>
      <c r="M826" s="6" t="str">
        <f>VLOOKUP(Items[[#This Row],[OrderID]],Orders[],5)</f>
        <v>2015-05-03</v>
      </c>
    </row>
    <row r="827" spans="1:13" x14ac:dyDescent="0.25">
      <c r="A827">
        <v>140707084</v>
      </c>
      <c r="B827">
        <v>198055058</v>
      </c>
      <c r="C827">
        <v>1</v>
      </c>
      <c r="D827" t="b">
        <v>1</v>
      </c>
      <c r="E827" s="6" t="s">
        <v>68</v>
      </c>
      <c r="F827" s="6" t="s">
        <v>35</v>
      </c>
      <c r="G827">
        <v>35</v>
      </c>
      <c r="H827">
        <v>55</v>
      </c>
      <c r="I827">
        <v>1</v>
      </c>
      <c r="J827" s="6">
        <f>(Items[[#This Row],[FinalPrice]]*Items[[#This Row],[Quantity]])</f>
        <v>35</v>
      </c>
      <c r="K827" s="6">
        <f>(Items[[#This Row],[OriginalTagPrice]]*Items[[#This Row],[Quantity]])</f>
        <v>55</v>
      </c>
      <c r="L827" s="6">
        <f>(Items[[#This Row],[FinalPrice]]-Items[[#This Row],[OriginalTagPrice]])*Items[[#This Row],[Quantity]]</f>
        <v>-20</v>
      </c>
      <c r="M827" s="6" t="str">
        <f>VLOOKUP(Items[[#This Row],[OrderID]],Orders[],5)</f>
        <v>2015-05-06</v>
      </c>
    </row>
    <row r="828" spans="1:13" x14ac:dyDescent="0.25">
      <c r="A828">
        <v>140707084</v>
      </c>
      <c r="B828">
        <v>198549941</v>
      </c>
      <c r="C828">
        <v>1</v>
      </c>
      <c r="D828" t="b">
        <v>1</v>
      </c>
      <c r="E828" s="6" t="s">
        <v>60</v>
      </c>
      <c r="F828" s="6" t="s">
        <v>35</v>
      </c>
      <c r="G828">
        <v>25</v>
      </c>
      <c r="H828">
        <v>40</v>
      </c>
      <c r="I828">
        <v>1</v>
      </c>
      <c r="J828" s="6">
        <f>(Items[[#This Row],[FinalPrice]]*Items[[#This Row],[Quantity]])</f>
        <v>25</v>
      </c>
      <c r="K828" s="6">
        <f>(Items[[#This Row],[OriginalTagPrice]]*Items[[#This Row],[Quantity]])</f>
        <v>40</v>
      </c>
      <c r="L828" s="6">
        <f>(Items[[#This Row],[FinalPrice]]-Items[[#This Row],[OriginalTagPrice]])*Items[[#This Row],[Quantity]]</f>
        <v>-15</v>
      </c>
      <c r="M828" s="6" t="str">
        <f>VLOOKUP(Items[[#This Row],[OrderID]],Orders[],5)</f>
        <v>2015-05-06</v>
      </c>
    </row>
    <row r="829" spans="1:13" x14ac:dyDescent="0.25">
      <c r="A829">
        <v>140710523</v>
      </c>
      <c r="B829">
        <v>198059836</v>
      </c>
      <c r="C829">
        <v>1</v>
      </c>
      <c r="D829" t="b">
        <v>1</v>
      </c>
      <c r="E829" s="6" t="s">
        <v>70</v>
      </c>
      <c r="F829" s="6" t="s">
        <v>35</v>
      </c>
      <c r="G829">
        <v>55</v>
      </c>
      <c r="H829">
        <v>90</v>
      </c>
      <c r="I829">
        <v>1</v>
      </c>
      <c r="J829" s="6">
        <f>(Items[[#This Row],[FinalPrice]]*Items[[#This Row],[Quantity]])</f>
        <v>55</v>
      </c>
      <c r="K829" s="6">
        <f>(Items[[#This Row],[OriginalTagPrice]]*Items[[#This Row],[Quantity]])</f>
        <v>90</v>
      </c>
      <c r="L829" s="6">
        <f>(Items[[#This Row],[FinalPrice]]-Items[[#This Row],[OriginalTagPrice]])*Items[[#This Row],[Quantity]]</f>
        <v>-35</v>
      </c>
      <c r="M829" s="6" t="str">
        <f>VLOOKUP(Items[[#This Row],[OrderID]],Orders[],5)</f>
        <v>2015-05-08</v>
      </c>
    </row>
    <row r="830" spans="1:13" x14ac:dyDescent="0.25">
      <c r="A830">
        <v>140710523</v>
      </c>
      <c r="B830">
        <v>198059838</v>
      </c>
      <c r="C830">
        <v>1</v>
      </c>
      <c r="D830" t="b">
        <v>1</v>
      </c>
      <c r="E830" s="6" t="s">
        <v>64</v>
      </c>
      <c r="F830" s="6" t="s">
        <v>35</v>
      </c>
      <c r="G830">
        <v>35</v>
      </c>
      <c r="H830">
        <v>70</v>
      </c>
      <c r="I830">
        <v>1</v>
      </c>
      <c r="J830" s="6">
        <f>(Items[[#This Row],[FinalPrice]]*Items[[#This Row],[Quantity]])</f>
        <v>35</v>
      </c>
      <c r="K830" s="6">
        <f>(Items[[#This Row],[OriginalTagPrice]]*Items[[#This Row],[Quantity]])</f>
        <v>70</v>
      </c>
      <c r="L830" s="6">
        <f>(Items[[#This Row],[FinalPrice]]-Items[[#This Row],[OriginalTagPrice]])*Items[[#This Row],[Quantity]]</f>
        <v>-35</v>
      </c>
      <c r="M830" s="6" t="str">
        <f>VLOOKUP(Items[[#This Row],[OrderID]],Orders[],5)</f>
        <v>2015-05-08</v>
      </c>
    </row>
    <row r="831" spans="1:13" x14ac:dyDescent="0.25">
      <c r="A831">
        <v>140710523</v>
      </c>
      <c r="B831">
        <v>199542081</v>
      </c>
      <c r="C831">
        <v>3</v>
      </c>
      <c r="D831" t="b">
        <v>0</v>
      </c>
      <c r="E831" s="6" t="s">
        <v>35</v>
      </c>
      <c r="F831" s="6" t="s">
        <v>35</v>
      </c>
      <c r="G831">
        <v>50</v>
      </c>
      <c r="H831">
        <v>50</v>
      </c>
      <c r="I831">
        <v>1</v>
      </c>
      <c r="J831" s="6">
        <f>(Items[[#This Row],[FinalPrice]]*Items[[#This Row],[Quantity]])</f>
        <v>50</v>
      </c>
      <c r="K831" s="6">
        <f>(Items[[#This Row],[OriginalTagPrice]]*Items[[#This Row],[Quantity]])</f>
        <v>50</v>
      </c>
      <c r="L831" s="6">
        <f>(Items[[#This Row],[FinalPrice]]-Items[[#This Row],[OriginalTagPrice]])*Items[[#This Row],[Quantity]]</f>
        <v>0</v>
      </c>
      <c r="M831" s="6" t="str">
        <f>VLOOKUP(Items[[#This Row],[OrderID]],Orders[],5)</f>
        <v>2015-05-08</v>
      </c>
    </row>
    <row r="832" spans="1:13" x14ac:dyDescent="0.25">
      <c r="A832">
        <v>140710523</v>
      </c>
      <c r="B832">
        <v>199542203</v>
      </c>
      <c r="C832">
        <v>3</v>
      </c>
      <c r="D832" t="b">
        <v>0</v>
      </c>
      <c r="E832" s="6" t="s">
        <v>35</v>
      </c>
      <c r="F832" s="6" t="s">
        <v>35</v>
      </c>
      <c r="G832">
        <v>0</v>
      </c>
      <c r="H832">
        <v>50</v>
      </c>
      <c r="I832">
        <v>1</v>
      </c>
      <c r="J832" s="6">
        <f>(Items[[#This Row],[FinalPrice]]*Items[[#This Row],[Quantity]])</f>
        <v>0</v>
      </c>
      <c r="K832" s="6">
        <f>(Items[[#This Row],[OriginalTagPrice]]*Items[[#This Row],[Quantity]])</f>
        <v>50</v>
      </c>
      <c r="L832" s="6">
        <f>(Items[[#This Row],[FinalPrice]]-Items[[#This Row],[OriginalTagPrice]])*Items[[#This Row],[Quantity]]</f>
        <v>-50</v>
      </c>
      <c r="M832" s="6" t="str">
        <f>VLOOKUP(Items[[#This Row],[OrderID]],Orders[],5)</f>
        <v>2015-05-08</v>
      </c>
    </row>
    <row r="833" spans="1:13" x14ac:dyDescent="0.25">
      <c r="A833">
        <v>140710523</v>
      </c>
      <c r="B833">
        <v>199542467</v>
      </c>
      <c r="C833">
        <v>8</v>
      </c>
      <c r="D833" t="b">
        <v>0</v>
      </c>
      <c r="E833" s="6" t="s">
        <v>70</v>
      </c>
      <c r="F833" s="6" t="s">
        <v>35</v>
      </c>
      <c r="G833">
        <v>17</v>
      </c>
      <c r="H833">
        <v>17</v>
      </c>
      <c r="I833">
        <v>1</v>
      </c>
      <c r="J833" s="6">
        <f>(Items[[#This Row],[FinalPrice]]*Items[[#This Row],[Quantity]])</f>
        <v>17</v>
      </c>
      <c r="K833" s="6">
        <f>(Items[[#This Row],[OriginalTagPrice]]*Items[[#This Row],[Quantity]])</f>
        <v>17</v>
      </c>
      <c r="L833" s="6">
        <f>(Items[[#This Row],[FinalPrice]]-Items[[#This Row],[OriginalTagPrice]])*Items[[#This Row],[Quantity]]</f>
        <v>0</v>
      </c>
      <c r="M833" s="6" t="str">
        <f>VLOOKUP(Items[[#This Row],[OrderID]],Orders[],5)</f>
        <v>2015-05-08</v>
      </c>
    </row>
    <row r="834" spans="1:13" x14ac:dyDescent="0.25">
      <c r="A834">
        <v>140710523</v>
      </c>
      <c r="B834">
        <v>199542579</v>
      </c>
      <c r="C834">
        <v>8</v>
      </c>
      <c r="D834" t="b">
        <v>0</v>
      </c>
      <c r="E834" s="6" t="s">
        <v>64</v>
      </c>
      <c r="F834" s="6" t="s">
        <v>35</v>
      </c>
      <c r="G834">
        <v>10</v>
      </c>
      <c r="H834">
        <v>10</v>
      </c>
      <c r="I834">
        <v>1</v>
      </c>
      <c r="J834" s="6">
        <f>(Items[[#This Row],[FinalPrice]]*Items[[#This Row],[Quantity]])</f>
        <v>10</v>
      </c>
      <c r="K834" s="6">
        <f>(Items[[#This Row],[OriginalTagPrice]]*Items[[#This Row],[Quantity]])</f>
        <v>10</v>
      </c>
      <c r="L834" s="6">
        <f>(Items[[#This Row],[FinalPrice]]-Items[[#This Row],[OriginalTagPrice]])*Items[[#This Row],[Quantity]]</f>
        <v>0</v>
      </c>
      <c r="M834" s="6" t="str">
        <f>VLOOKUP(Items[[#This Row],[OrderID]],Orders[],5)</f>
        <v>2015-05-08</v>
      </c>
    </row>
    <row r="835" spans="1:13" x14ac:dyDescent="0.25">
      <c r="A835">
        <v>140710523</v>
      </c>
      <c r="B835">
        <v>199542722</v>
      </c>
      <c r="C835">
        <v>10</v>
      </c>
      <c r="D835" t="b">
        <v>0</v>
      </c>
      <c r="E835" s="6" t="s">
        <v>35</v>
      </c>
      <c r="F835" s="6" t="s">
        <v>35</v>
      </c>
      <c r="G835">
        <v>0</v>
      </c>
      <c r="H835">
        <v>0</v>
      </c>
      <c r="I835">
        <v>1</v>
      </c>
      <c r="J835" s="6">
        <f>(Items[[#This Row],[FinalPrice]]*Items[[#This Row],[Quantity]])</f>
        <v>0</v>
      </c>
      <c r="K835" s="6">
        <f>(Items[[#This Row],[OriginalTagPrice]]*Items[[#This Row],[Quantity]])</f>
        <v>0</v>
      </c>
      <c r="L835" s="6">
        <f>(Items[[#This Row],[FinalPrice]]-Items[[#This Row],[OriginalTagPrice]])*Items[[#This Row],[Quantity]]</f>
        <v>0</v>
      </c>
      <c r="M835" s="6" t="str">
        <f>VLOOKUP(Items[[#This Row],[OrderID]],Orders[],5)</f>
        <v>2015-05-08</v>
      </c>
    </row>
    <row r="836" spans="1:13" x14ac:dyDescent="0.25">
      <c r="A836">
        <v>140710523</v>
      </c>
      <c r="B836">
        <v>199542727</v>
      </c>
      <c r="C836">
        <v>11</v>
      </c>
      <c r="D836" t="b">
        <v>0</v>
      </c>
      <c r="E836" s="6" t="s">
        <v>104</v>
      </c>
      <c r="F836" s="6" t="s">
        <v>35</v>
      </c>
      <c r="G836">
        <v>0</v>
      </c>
      <c r="H836">
        <v>50</v>
      </c>
      <c r="I836">
        <v>1</v>
      </c>
      <c r="J836" s="6">
        <f>(Items[[#This Row],[FinalPrice]]*Items[[#This Row],[Quantity]])</f>
        <v>0</v>
      </c>
      <c r="K836" s="6">
        <f>(Items[[#This Row],[OriginalTagPrice]]*Items[[#This Row],[Quantity]])</f>
        <v>50</v>
      </c>
      <c r="L836" s="6">
        <f>(Items[[#This Row],[FinalPrice]]-Items[[#This Row],[OriginalTagPrice]])*Items[[#This Row],[Quantity]]</f>
        <v>-50</v>
      </c>
      <c r="M836" s="6" t="str">
        <f>VLOOKUP(Items[[#This Row],[OrderID]],Orders[],5)</f>
        <v>2015-05-08</v>
      </c>
    </row>
    <row r="837" spans="1:13" x14ac:dyDescent="0.25">
      <c r="A837">
        <v>140710651</v>
      </c>
      <c r="B837">
        <v>198058551</v>
      </c>
      <c r="C837">
        <v>1</v>
      </c>
      <c r="D837" t="b">
        <v>1</v>
      </c>
      <c r="E837" s="6" t="s">
        <v>89</v>
      </c>
      <c r="F837" s="6" t="s">
        <v>35</v>
      </c>
      <c r="G837">
        <v>0</v>
      </c>
      <c r="H837">
        <v>40</v>
      </c>
      <c r="I837">
        <v>1</v>
      </c>
      <c r="J837" s="6">
        <f>(Items[[#This Row],[FinalPrice]]*Items[[#This Row],[Quantity]])</f>
        <v>0</v>
      </c>
      <c r="K837" s="6">
        <f>(Items[[#This Row],[OriginalTagPrice]]*Items[[#This Row],[Quantity]])</f>
        <v>40</v>
      </c>
      <c r="L837" s="6">
        <f>(Items[[#This Row],[FinalPrice]]-Items[[#This Row],[OriginalTagPrice]])*Items[[#This Row],[Quantity]]</f>
        <v>-40</v>
      </c>
      <c r="M837" s="6" t="str">
        <f>VLOOKUP(Items[[#This Row],[OrderID]],Orders[],5)</f>
        <v>2015-05-03</v>
      </c>
    </row>
    <row r="838" spans="1:13" x14ac:dyDescent="0.25">
      <c r="A838">
        <v>140710651</v>
      </c>
      <c r="B838">
        <v>198060028</v>
      </c>
      <c r="C838">
        <v>1</v>
      </c>
      <c r="D838" t="b">
        <v>1</v>
      </c>
      <c r="E838" s="6" t="s">
        <v>113</v>
      </c>
      <c r="F838" s="6" t="s">
        <v>35</v>
      </c>
      <c r="G838">
        <v>35</v>
      </c>
      <c r="H838">
        <v>40</v>
      </c>
      <c r="I838">
        <v>1</v>
      </c>
      <c r="J838" s="6">
        <f>(Items[[#This Row],[FinalPrice]]*Items[[#This Row],[Quantity]])</f>
        <v>35</v>
      </c>
      <c r="K838" s="6">
        <f>(Items[[#This Row],[OriginalTagPrice]]*Items[[#This Row],[Quantity]])</f>
        <v>40</v>
      </c>
      <c r="L838" s="6">
        <f>(Items[[#This Row],[FinalPrice]]-Items[[#This Row],[OriginalTagPrice]])*Items[[#This Row],[Quantity]]</f>
        <v>-5</v>
      </c>
      <c r="M838" s="6" t="str">
        <f>VLOOKUP(Items[[#This Row],[OrderID]],Orders[],5)</f>
        <v>2015-05-03</v>
      </c>
    </row>
    <row r="839" spans="1:13" x14ac:dyDescent="0.25">
      <c r="A839">
        <v>140710651</v>
      </c>
      <c r="B839">
        <v>198084349</v>
      </c>
      <c r="C839">
        <v>10</v>
      </c>
      <c r="D839" t="b">
        <v>0</v>
      </c>
      <c r="E839" s="6" t="s">
        <v>35</v>
      </c>
      <c r="F839" s="6" t="s">
        <v>35</v>
      </c>
      <c r="G839">
        <v>0</v>
      </c>
      <c r="H839">
        <v>0</v>
      </c>
      <c r="I839">
        <v>1</v>
      </c>
      <c r="J839" s="6">
        <f>(Items[[#This Row],[FinalPrice]]*Items[[#This Row],[Quantity]])</f>
        <v>0</v>
      </c>
      <c r="K839" s="6">
        <f>(Items[[#This Row],[OriginalTagPrice]]*Items[[#This Row],[Quantity]])</f>
        <v>0</v>
      </c>
      <c r="L839" s="6">
        <f>(Items[[#This Row],[FinalPrice]]-Items[[#This Row],[OriginalTagPrice]])*Items[[#This Row],[Quantity]]</f>
        <v>0</v>
      </c>
      <c r="M839" s="6" t="str">
        <f>VLOOKUP(Items[[#This Row],[OrderID]],Orders[],5)</f>
        <v>2015-05-03</v>
      </c>
    </row>
    <row r="840" spans="1:13" x14ac:dyDescent="0.25">
      <c r="A840">
        <v>140710651</v>
      </c>
      <c r="B840">
        <v>198084350</v>
      </c>
      <c r="C840">
        <v>11</v>
      </c>
      <c r="D840" t="b">
        <v>0</v>
      </c>
      <c r="E840" s="6" t="s">
        <v>75</v>
      </c>
      <c r="F840" s="6" t="s">
        <v>35</v>
      </c>
      <c r="G840">
        <v>50</v>
      </c>
      <c r="H840">
        <v>50</v>
      </c>
      <c r="I840">
        <v>1</v>
      </c>
      <c r="J840" s="6">
        <f>(Items[[#This Row],[FinalPrice]]*Items[[#This Row],[Quantity]])</f>
        <v>50</v>
      </c>
      <c r="K840" s="6">
        <f>(Items[[#This Row],[OriginalTagPrice]]*Items[[#This Row],[Quantity]])</f>
        <v>50</v>
      </c>
      <c r="L840" s="6">
        <f>(Items[[#This Row],[FinalPrice]]-Items[[#This Row],[OriginalTagPrice]])*Items[[#This Row],[Quantity]]</f>
        <v>0</v>
      </c>
      <c r="M840" s="6" t="str">
        <f>VLOOKUP(Items[[#This Row],[OrderID]],Orders[],5)</f>
        <v>2015-05-03</v>
      </c>
    </row>
    <row r="841" spans="1:13" x14ac:dyDescent="0.25">
      <c r="A841">
        <v>140710651</v>
      </c>
      <c r="B841">
        <v>198085376</v>
      </c>
      <c r="C841">
        <v>8</v>
      </c>
      <c r="D841" t="b">
        <v>0</v>
      </c>
      <c r="E841" s="6" t="s">
        <v>89</v>
      </c>
      <c r="F841" s="6" t="s">
        <v>35</v>
      </c>
      <c r="G841">
        <v>8</v>
      </c>
      <c r="H841">
        <v>8</v>
      </c>
      <c r="I841">
        <v>1</v>
      </c>
      <c r="J841" s="6">
        <f>(Items[[#This Row],[FinalPrice]]*Items[[#This Row],[Quantity]])</f>
        <v>8</v>
      </c>
      <c r="K841" s="6">
        <f>(Items[[#This Row],[OriginalTagPrice]]*Items[[#This Row],[Quantity]])</f>
        <v>8</v>
      </c>
      <c r="L841" s="6">
        <f>(Items[[#This Row],[FinalPrice]]-Items[[#This Row],[OriginalTagPrice]])*Items[[#This Row],[Quantity]]</f>
        <v>0</v>
      </c>
      <c r="M841" s="6" t="str">
        <f>VLOOKUP(Items[[#This Row],[OrderID]],Orders[],5)</f>
        <v>2015-05-03</v>
      </c>
    </row>
    <row r="842" spans="1:13" x14ac:dyDescent="0.25">
      <c r="A842">
        <v>140710651</v>
      </c>
      <c r="B842">
        <v>198085431</v>
      </c>
      <c r="C842">
        <v>8</v>
      </c>
      <c r="D842" t="b">
        <v>0</v>
      </c>
      <c r="E842" s="6" t="s">
        <v>113</v>
      </c>
      <c r="F842" s="6" t="s">
        <v>35</v>
      </c>
      <c r="G842">
        <v>8</v>
      </c>
      <c r="H842">
        <v>8</v>
      </c>
      <c r="I842">
        <v>1</v>
      </c>
      <c r="J842" s="6">
        <f>(Items[[#This Row],[FinalPrice]]*Items[[#This Row],[Quantity]])</f>
        <v>8</v>
      </c>
      <c r="K842" s="6">
        <f>(Items[[#This Row],[OriginalTagPrice]]*Items[[#This Row],[Quantity]])</f>
        <v>8</v>
      </c>
      <c r="L842" s="6">
        <f>(Items[[#This Row],[FinalPrice]]-Items[[#This Row],[OriginalTagPrice]])*Items[[#This Row],[Quantity]]</f>
        <v>0</v>
      </c>
      <c r="M842" s="6" t="str">
        <f>VLOOKUP(Items[[#This Row],[OrderID]],Orders[],5)</f>
        <v>2015-05-03</v>
      </c>
    </row>
    <row r="843" spans="1:13" x14ac:dyDescent="0.25">
      <c r="A843">
        <v>140713046</v>
      </c>
      <c r="B843">
        <v>192843359</v>
      </c>
      <c r="C843">
        <v>1</v>
      </c>
      <c r="D843" t="b">
        <v>1</v>
      </c>
      <c r="E843" s="6" t="s">
        <v>71</v>
      </c>
      <c r="F843" s="6" t="s">
        <v>35</v>
      </c>
      <c r="G843">
        <v>35</v>
      </c>
      <c r="H843">
        <v>70</v>
      </c>
      <c r="I843">
        <v>1</v>
      </c>
      <c r="J843" s="6">
        <f>(Items[[#This Row],[FinalPrice]]*Items[[#This Row],[Quantity]])</f>
        <v>35</v>
      </c>
      <c r="K843" s="6">
        <f>(Items[[#This Row],[OriginalTagPrice]]*Items[[#This Row],[Quantity]])</f>
        <v>70</v>
      </c>
      <c r="L843" s="6">
        <f>(Items[[#This Row],[FinalPrice]]-Items[[#This Row],[OriginalTagPrice]])*Items[[#This Row],[Quantity]]</f>
        <v>-35</v>
      </c>
      <c r="M843" s="6" t="str">
        <f>VLOOKUP(Items[[#This Row],[OrderID]],Orders[],5)</f>
        <v>2015-05-03</v>
      </c>
    </row>
    <row r="844" spans="1:13" x14ac:dyDescent="0.25">
      <c r="A844">
        <v>140713046</v>
      </c>
      <c r="B844">
        <v>198064147</v>
      </c>
      <c r="C844">
        <v>8</v>
      </c>
      <c r="D844" t="b">
        <v>0</v>
      </c>
      <c r="E844" s="6" t="s">
        <v>71</v>
      </c>
      <c r="F844" s="6" t="s">
        <v>35</v>
      </c>
      <c r="G844">
        <v>14</v>
      </c>
      <c r="H844">
        <v>14</v>
      </c>
      <c r="I844">
        <v>1</v>
      </c>
      <c r="J844" s="6">
        <f>(Items[[#This Row],[FinalPrice]]*Items[[#This Row],[Quantity]])</f>
        <v>14</v>
      </c>
      <c r="K844" s="6">
        <f>(Items[[#This Row],[OriginalTagPrice]]*Items[[#This Row],[Quantity]])</f>
        <v>14</v>
      </c>
      <c r="L844" s="6">
        <f>(Items[[#This Row],[FinalPrice]]-Items[[#This Row],[OriginalTagPrice]])*Items[[#This Row],[Quantity]]</f>
        <v>0</v>
      </c>
      <c r="M844" s="6" t="str">
        <f>VLOOKUP(Items[[#This Row],[OrderID]],Orders[],5)</f>
        <v>2015-05-03</v>
      </c>
    </row>
    <row r="845" spans="1:13" x14ac:dyDescent="0.25">
      <c r="A845">
        <v>140713067</v>
      </c>
      <c r="B845">
        <v>198063529</v>
      </c>
      <c r="C845">
        <v>3</v>
      </c>
      <c r="D845" t="b">
        <v>0</v>
      </c>
      <c r="E845" s="6" t="s">
        <v>35</v>
      </c>
      <c r="F845" s="6" t="s">
        <v>35</v>
      </c>
      <c r="G845">
        <v>50</v>
      </c>
      <c r="H845">
        <v>100</v>
      </c>
      <c r="I845">
        <v>1</v>
      </c>
      <c r="J845" s="6">
        <f>(Items[[#This Row],[FinalPrice]]*Items[[#This Row],[Quantity]])</f>
        <v>50</v>
      </c>
      <c r="K845" s="6">
        <f>(Items[[#This Row],[OriginalTagPrice]]*Items[[#This Row],[Quantity]])</f>
        <v>100</v>
      </c>
      <c r="L845" s="6">
        <f>(Items[[#This Row],[FinalPrice]]-Items[[#This Row],[OriginalTagPrice]])*Items[[#This Row],[Quantity]]</f>
        <v>-50</v>
      </c>
      <c r="M845" s="6" t="str">
        <f>VLOOKUP(Items[[#This Row],[OrderID]],Orders[],5)</f>
        <v>2015-05-03</v>
      </c>
    </row>
    <row r="846" spans="1:13" x14ac:dyDescent="0.25">
      <c r="A846">
        <v>140713944</v>
      </c>
      <c r="B846">
        <v>198064877</v>
      </c>
      <c r="C846">
        <v>3</v>
      </c>
      <c r="D846" t="b">
        <v>0</v>
      </c>
      <c r="E846" s="6" t="s">
        <v>35</v>
      </c>
      <c r="F846" s="6" t="s">
        <v>35</v>
      </c>
      <c r="G846">
        <v>50</v>
      </c>
      <c r="H846">
        <v>100</v>
      </c>
      <c r="I846">
        <v>1</v>
      </c>
      <c r="J846" s="6">
        <f>(Items[[#This Row],[FinalPrice]]*Items[[#This Row],[Quantity]])</f>
        <v>50</v>
      </c>
      <c r="K846" s="6">
        <f>(Items[[#This Row],[OriginalTagPrice]]*Items[[#This Row],[Quantity]])</f>
        <v>100</v>
      </c>
      <c r="L846" s="6">
        <f>(Items[[#This Row],[FinalPrice]]-Items[[#This Row],[OriginalTagPrice]])*Items[[#This Row],[Quantity]]</f>
        <v>-50</v>
      </c>
      <c r="M846" s="6" t="str">
        <f>VLOOKUP(Items[[#This Row],[OrderID]],Orders[],5)</f>
        <v>2015-05-03</v>
      </c>
    </row>
    <row r="847" spans="1:13" x14ac:dyDescent="0.25">
      <c r="A847">
        <v>140718996</v>
      </c>
      <c r="B847">
        <v>198071650</v>
      </c>
      <c r="C847">
        <v>1</v>
      </c>
      <c r="D847" t="b">
        <v>1</v>
      </c>
      <c r="E847" s="6" t="s">
        <v>58</v>
      </c>
      <c r="F847" s="6" t="s">
        <v>35</v>
      </c>
      <c r="G847">
        <v>0</v>
      </c>
      <c r="H847">
        <v>65</v>
      </c>
      <c r="I847">
        <v>1</v>
      </c>
      <c r="J847" s="6">
        <f>(Items[[#This Row],[FinalPrice]]*Items[[#This Row],[Quantity]])</f>
        <v>0</v>
      </c>
      <c r="K847" s="6">
        <f>(Items[[#This Row],[OriginalTagPrice]]*Items[[#This Row],[Quantity]])</f>
        <v>65</v>
      </c>
      <c r="L847" s="6">
        <f>(Items[[#This Row],[FinalPrice]]-Items[[#This Row],[OriginalTagPrice]])*Items[[#This Row],[Quantity]]</f>
        <v>-65</v>
      </c>
      <c r="M847" s="6" t="str">
        <f>VLOOKUP(Items[[#This Row],[OrderID]],Orders[],5)</f>
        <v>2015-05-08</v>
      </c>
    </row>
    <row r="848" spans="1:13" x14ac:dyDescent="0.25">
      <c r="A848">
        <v>140721858</v>
      </c>
      <c r="B848">
        <v>198075724</v>
      </c>
      <c r="C848">
        <v>1</v>
      </c>
      <c r="D848" t="b">
        <v>1</v>
      </c>
      <c r="E848" s="6" t="s">
        <v>113</v>
      </c>
      <c r="F848" s="6" t="s">
        <v>35</v>
      </c>
      <c r="G848">
        <v>35</v>
      </c>
      <c r="H848">
        <v>70</v>
      </c>
      <c r="I848">
        <v>1</v>
      </c>
      <c r="J848" s="6">
        <f>(Items[[#This Row],[FinalPrice]]*Items[[#This Row],[Quantity]])</f>
        <v>35</v>
      </c>
      <c r="K848" s="6">
        <f>(Items[[#This Row],[OriginalTagPrice]]*Items[[#This Row],[Quantity]])</f>
        <v>70</v>
      </c>
      <c r="L848" s="6">
        <f>(Items[[#This Row],[FinalPrice]]-Items[[#This Row],[OriginalTagPrice]])*Items[[#This Row],[Quantity]]</f>
        <v>-35</v>
      </c>
      <c r="M848" s="6" t="str">
        <f>VLOOKUP(Items[[#This Row],[OrderID]],Orders[],5)</f>
        <v>2015-05-05</v>
      </c>
    </row>
    <row r="849" spans="1:13" x14ac:dyDescent="0.25">
      <c r="A849">
        <v>140721858</v>
      </c>
      <c r="B849">
        <v>198584978</v>
      </c>
      <c r="C849">
        <v>1</v>
      </c>
      <c r="D849" t="b">
        <v>1</v>
      </c>
      <c r="E849" s="6" t="s">
        <v>113</v>
      </c>
      <c r="F849" s="6" t="s">
        <v>35</v>
      </c>
      <c r="G849">
        <v>10</v>
      </c>
      <c r="H849">
        <v>15</v>
      </c>
      <c r="I849">
        <v>1</v>
      </c>
      <c r="J849" s="6">
        <f>(Items[[#This Row],[FinalPrice]]*Items[[#This Row],[Quantity]])</f>
        <v>10</v>
      </c>
      <c r="K849" s="6">
        <f>(Items[[#This Row],[OriginalTagPrice]]*Items[[#This Row],[Quantity]])</f>
        <v>15</v>
      </c>
      <c r="L849" s="6">
        <f>(Items[[#This Row],[FinalPrice]]-Items[[#This Row],[OriginalTagPrice]])*Items[[#This Row],[Quantity]]</f>
        <v>-5</v>
      </c>
      <c r="M849" s="6" t="str">
        <f>VLOOKUP(Items[[#This Row],[OrderID]],Orders[],5)</f>
        <v>2015-05-05</v>
      </c>
    </row>
    <row r="850" spans="1:13" x14ac:dyDescent="0.25">
      <c r="A850">
        <v>140722294</v>
      </c>
      <c r="B850">
        <v>198076359</v>
      </c>
      <c r="C850">
        <v>3</v>
      </c>
      <c r="D850" t="b">
        <v>0</v>
      </c>
      <c r="E850" s="6" t="s">
        <v>35</v>
      </c>
      <c r="F850" s="6" t="s">
        <v>35</v>
      </c>
      <c r="G850">
        <v>200</v>
      </c>
      <c r="H850">
        <v>400</v>
      </c>
      <c r="I850">
        <v>1</v>
      </c>
      <c r="J850" s="6">
        <f>(Items[[#This Row],[FinalPrice]]*Items[[#This Row],[Quantity]])</f>
        <v>200</v>
      </c>
      <c r="K850" s="6">
        <f>(Items[[#This Row],[OriginalTagPrice]]*Items[[#This Row],[Quantity]])</f>
        <v>400</v>
      </c>
      <c r="L850" s="6">
        <f>(Items[[#This Row],[FinalPrice]]-Items[[#This Row],[OriginalTagPrice]])*Items[[#This Row],[Quantity]]</f>
        <v>-200</v>
      </c>
      <c r="M850" s="6" t="str">
        <f>VLOOKUP(Items[[#This Row],[OrderID]],Orders[],5)</f>
        <v>2015-05-03</v>
      </c>
    </row>
    <row r="851" spans="1:13" x14ac:dyDescent="0.25">
      <c r="A851">
        <v>140722404</v>
      </c>
      <c r="B851">
        <v>198076412</v>
      </c>
      <c r="C851">
        <v>1</v>
      </c>
      <c r="D851" t="b">
        <v>1</v>
      </c>
      <c r="E851" s="6" t="s">
        <v>58</v>
      </c>
      <c r="F851" s="6" t="s">
        <v>35</v>
      </c>
      <c r="G851">
        <v>25</v>
      </c>
      <c r="H851">
        <v>30</v>
      </c>
      <c r="I851">
        <v>1</v>
      </c>
      <c r="J851" s="6">
        <f>(Items[[#This Row],[FinalPrice]]*Items[[#This Row],[Quantity]])</f>
        <v>25</v>
      </c>
      <c r="K851" s="6">
        <f>(Items[[#This Row],[OriginalTagPrice]]*Items[[#This Row],[Quantity]])</f>
        <v>30</v>
      </c>
      <c r="L851" s="6">
        <f>(Items[[#This Row],[FinalPrice]]-Items[[#This Row],[OriginalTagPrice]])*Items[[#This Row],[Quantity]]</f>
        <v>-5</v>
      </c>
      <c r="M851" s="6" t="str">
        <f>VLOOKUP(Items[[#This Row],[OrderID]],Orders[],5)</f>
        <v>2015-05-03</v>
      </c>
    </row>
    <row r="852" spans="1:13" x14ac:dyDescent="0.25">
      <c r="A852">
        <v>140722527</v>
      </c>
      <c r="B852">
        <v>198076557</v>
      </c>
      <c r="C852">
        <v>1</v>
      </c>
      <c r="D852" t="b">
        <v>1</v>
      </c>
      <c r="E852" s="6" t="s">
        <v>113</v>
      </c>
      <c r="F852" s="6" t="s">
        <v>35</v>
      </c>
      <c r="G852">
        <v>25</v>
      </c>
      <c r="H852">
        <v>30</v>
      </c>
      <c r="I852">
        <v>1</v>
      </c>
      <c r="J852" s="6">
        <f>(Items[[#This Row],[FinalPrice]]*Items[[#This Row],[Quantity]])</f>
        <v>25</v>
      </c>
      <c r="K852" s="6">
        <f>(Items[[#This Row],[OriginalTagPrice]]*Items[[#This Row],[Quantity]])</f>
        <v>30</v>
      </c>
      <c r="L852" s="6">
        <f>(Items[[#This Row],[FinalPrice]]-Items[[#This Row],[OriginalTagPrice]])*Items[[#This Row],[Quantity]]</f>
        <v>-5</v>
      </c>
      <c r="M852" s="6" t="str">
        <f>VLOOKUP(Items[[#This Row],[OrderID]],Orders[],5)</f>
        <v>2015-05-03</v>
      </c>
    </row>
    <row r="853" spans="1:13" x14ac:dyDescent="0.25">
      <c r="A853">
        <v>140723060</v>
      </c>
      <c r="B853">
        <v>198077578</v>
      </c>
      <c r="C853">
        <v>10</v>
      </c>
      <c r="D853" t="b">
        <v>0</v>
      </c>
      <c r="E853" s="6" t="s">
        <v>35</v>
      </c>
      <c r="F853" s="6" t="s">
        <v>35</v>
      </c>
      <c r="G853">
        <v>0</v>
      </c>
      <c r="H853">
        <v>0</v>
      </c>
      <c r="I853">
        <v>1</v>
      </c>
      <c r="J853" s="6">
        <f>(Items[[#This Row],[FinalPrice]]*Items[[#This Row],[Quantity]])</f>
        <v>0</v>
      </c>
      <c r="K853" s="6">
        <f>(Items[[#This Row],[OriginalTagPrice]]*Items[[#This Row],[Quantity]])</f>
        <v>0</v>
      </c>
      <c r="L853" s="6">
        <f>(Items[[#This Row],[FinalPrice]]-Items[[#This Row],[OriginalTagPrice]])*Items[[#This Row],[Quantity]]</f>
        <v>0</v>
      </c>
      <c r="M853" s="6" t="str">
        <f>VLOOKUP(Items[[#This Row],[OrderID]],Orders[],5)</f>
        <v>2015-05-03</v>
      </c>
    </row>
    <row r="854" spans="1:13" x14ac:dyDescent="0.25">
      <c r="A854">
        <v>140723060</v>
      </c>
      <c r="B854">
        <v>198077579</v>
      </c>
      <c r="C854">
        <v>11</v>
      </c>
      <c r="D854" t="b">
        <v>0</v>
      </c>
      <c r="E854" s="6" t="s">
        <v>120</v>
      </c>
      <c r="F854" s="6" t="s">
        <v>35</v>
      </c>
      <c r="G854">
        <v>0</v>
      </c>
      <c r="H854">
        <v>50</v>
      </c>
      <c r="I854">
        <v>1</v>
      </c>
      <c r="J854" s="6">
        <f>(Items[[#This Row],[FinalPrice]]*Items[[#This Row],[Quantity]])</f>
        <v>0</v>
      </c>
      <c r="K854" s="6">
        <f>(Items[[#This Row],[OriginalTagPrice]]*Items[[#This Row],[Quantity]])</f>
        <v>50</v>
      </c>
      <c r="L854" s="6">
        <f>(Items[[#This Row],[FinalPrice]]-Items[[#This Row],[OriginalTagPrice]])*Items[[#This Row],[Quantity]]</f>
        <v>-50</v>
      </c>
      <c r="M854" s="6" t="str">
        <f>VLOOKUP(Items[[#This Row],[OrderID]],Orders[],5)</f>
        <v>2015-05-03</v>
      </c>
    </row>
    <row r="855" spans="1:13" x14ac:dyDescent="0.25">
      <c r="A855">
        <v>140726384</v>
      </c>
      <c r="B855">
        <v>198081925</v>
      </c>
      <c r="C855">
        <v>1</v>
      </c>
      <c r="D855" t="b">
        <v>1</v>
      </c>
      <c r="E855" s="6" t="s">
        <v>58</v>
      </c>
      <c r="F855" s="6" t="s">
        <v>35</v>
      </c>
      <c r="G855">
        <v>0</v>
      </c>
      <c r="H855">
        <v>70</v>
      </c>
      <c r="I855">
        <v>1</v>
      </c>
      <c r="J855" s="6">
        <f>(Items[[#This Row],[FinalPrice]]*Items[[#This Row],[Quantity]])</f>
        <v>0</v>
      </c>
      <c r="K855" s="6">
        <f>(Items[[#This Row],[OriginalTagPrice]]*Items[[#This Row],[Quantity]])</f>
        <v>70</v>
      </c>
      <c r="L855" s="6">
        <f>(Items[[#This Row],[FinalPrice]]-Items[[#This Row],[OriginalTagPrice]])*Items[[#This Row],[Quantity]]</f>
        <v>-70</v>
      </c>
      <c r="M855" s="6" t="str">
        <f>VLOOKUP(Items[[#This Row],[OrderID]],Orders[],5)</f>
        <v>2015-06-13</v>
      </c>
    </row>
    <row r="856" spans="1:13" x14ac:dyDescent="0.25">
      <c r="A856">
        <v>140726384</v>
      </c>
      <c r="B856">
        <v>207551356</v>
      </c>
      <c r="C856">
        <v>1</v>
      </c>
      <c r="D856" t="b">
        <v>1</v>
      </c>
      <c r="E856" s="6" t="s">
        <v>56</v>
      </c>
      <c r="F856" s="6" t="s">
        <v>35</v>
      </c>
      <c r="G856">
        <v>70</v>
      </c>
      <c r="H856">
        <v>70</v>
      </c>
      <c r="I856">
        <v>1</v>
      </c>
      <c r="J856" s="6">
        <f>(Items[[#This Row],[FinalPrice]]*Items[[#This Row],[Quantity]])</f>
        <v>70</v>
      </c>
      <c r="K856" s="6">
        <f>(Items[[#This Row],[OriginalTagPrice]]*Items[[#This Row],[Quantity]])</f>
        <v>70</v>
      </c>
      <c r="L856" s="6">
        <f>(Items[[#This Row],[FinalPrice]]-Items[[#This Row],[OriginalTagPrice]])*Items[[#This Row],[Quantity]]</f>
        <v>0</v>
      </c>
      <c r="M856" s="6" t="str">
        <f>VLOOKUP(Items[[#This Row],[OrderID]],Orders[],5)</f>
        <v>2015-06-13</v>
      </c>
    </row>
    <row r="857" spans="1:13" x14ac:dyDescent="0.25">
      <c r="A857">
        <v>140726384</v>
      </c>
      <c r="B857">
        <v>208673495</v>
      </c>
      <c r="C857">
        <v>2</v>
      </c>
      <c r="D857" t="b">
        <v>0</v>
      </c>
      <c r="E857" s="6" t="s">
        <v>35</v>
      </c>
      <c r="F857" s="6" t="s">
        <v>145</v>
      </c>
      <c r="G857">
        <v>6</v>
      </c>
      <c r="H857">
        <v>8</v>
      </c>
      <c r="I857">
        <v>1</v>
      </c>
      <c r="J857" s="6">
        <f>(Items[[#This Row],[FinalPrice]]*Items[[#This Row],[Quantity]])</f>
        <v>6</v>
      </c>
      <c r="K857" s="6">
        <f>(Items[[#This Row],[OriginalTagPrice]]*Items[[#This Row],[Quantity]])</f>
        <v>8</v>
      </c>
      <c r="L857" s="6">
        <f>(Items[[#This Row],[FinalPrice]]-Items[[#This Row],[OriginalTagPrice]])*Items[[#This Row],[Quantity]]</f>
        <v>-2</v>
      </c>
      <c r="M857" s="6" t="str">
        <f>VLOOKUP(Items[[#This Row],[OrderID]],Orders[],5)</f>
        <v>2015-06-13</v>
      </c>
    </row>
    <row r="858" spans="1:13" x14ac:dyDescent="0.25">
      <c r="A858">
        <v>140726384</v>
      </c>
      <c r="B858">
        <v>208710549</v>
      </c>
      <c r="C858">
        <v>2</v>
      </c>
      <c r="D858" t="b">
        <v>0</v>
      </c>
      <c r="E858" s="6" t="s">
        <v>56</v>
      </c>
      <c r="F858" s="6" t="s">
        <v>132</v>
      </c>
      <c r="G858">
        <v>13.95</v>
      </c>
      <c r="H858">
        <v>15.5</v>
      </c>
      <c r="I858">
        <v>1</v>
      </c>
      <c r="J858" s="6">
        <f>(Items[[#This Row],[FinalPrice]]*Items[[#This Row],[Quantity]])</f>
        <v>13.95</v>
      </c>
      <c r="K858" s="6">
        <f>(Items[[#This Row],[OriginalTagPrice]]*Items[[#This Row],[Quantity]])</f>
        <v>15.5</v>
      </c>
      <c r="L858" s="6">
        <f>(Items[[#This Row],[FinalPrice]]-Items[[#This Row],[OriginalTagPrice]])*Items[[#This Row],[Quantity]]</f>
        <v>-1.5500000000000007</v>
      </c>
      <c r="M858" s="6" t="str">
        <f>VLOOKUP(Items[[#This Row],[OrderID]],Orders[],5)</f>
        <v>2015-06-13</v>
      </c>
    </row>
    <row r="859" spans="1:13" x14ac:dyDescent="0.25">
      <c r="A859">
        <v>140735162</v>
      </c>
      <c r="B859">
        <v>199674024</v>
      </c>
      <c r="C859">
        <v>7</v>
      </c>
      <c r="D859" t="b">
        <v>0</v>
      </c>
      <c r="E859" s="6" t="s">
        <v>35</v>
      </c>
      <c r="F859" s="6" t="s">
        <v>35</v>
      </c>
      <c r="G859">
        <v>17.5</v>
      </c>
      <c r="H859">
        <v>17.5</v>
      </c>
      <c r="I859">
        <v>1</v>
      </c>
      <c r="J859" s="6">
        <f>(Items[[#This Row],[FinalPrice]]*Items[[#This Row],[Quantity]])</f>
        <v>17.5</v>
      </c>
      <c r="K859" s="6">
        <f>(Items[[#This Row],[OriginalTagPrice]]*Items[[#This Row],[Quantity]])</f>
        <v>17.5</v>
      </c>
      <c r="L859" s="6">
        <f>(Items[[#This Row],[FinalPrice]]-Items[[#This Row],[OriginalTagPrice]])*Items[[#This Row],[Quantity]]</f>
        <v>0</v>
      </c>
      <c r="M859" s="6" t="str">
        <f>VLOOKUP(Items[[#This Row],[OrderID]],Orders[],5)</f>
        <v>2015-05-08</v>
      </c>
    </row>
    <row r="860" spans="1:13" x14ac:dyDescent="0.25">
      <c r="A860">
        <v>140745046</v>
      </c>
      <c r="B860">
        <v>198107649</v>
      </c>
      <c r="C860">
        <v>1</v>
      </c>
      <c r="D860" t="b">
        <v>1</v>
      </c>
      <c r="E860" s="6" t="s">
        <v>92</v>
      </c>
      <c r="F860" s="6" t="s">
        <v>35</v>
      </c>
      <c r="G860">
        <v>0</v>
      </c>
      <c r="H860">
        <v>70</v>
      </c>
      <c r="I860">
        <v>1</v>
      </c>
      <c r="J860" s="6">
        <f>(Items[[#This Row],[FinalPrice]]*Items[[#This Row],[Quantity]])</f>
        <v>0</v>
      </c>
      <c r="K860" s="6">
        <f>(Items[[#This Row],[OriginalTagPrice]]*Items[[#This Row],[Quantity]])</f>
        <v>70</v>
      </c>
      <c r="L860" s="6">
        <f>(Items[[#This Row],[FinalPrice]]-Items[[#This Row],[OriginalTagPrice]])*Items[[#This Row],[Quantity]]</f>
        <v>-70</v>
      </c>
      <c r="M860" s="6" t="str">
        <f>VLOOKUP(Items[[#This Row],[OrderID]],Orders[],5)</f>
        <v>2015-05-09</v>
      </c>
    </row>
    <row r="861" spans="1:13" x14ac:dyDescent="0.25">
      <c r="A861">
        <v>140745046</v>
      </c>
      <c r="B861">
        <v>199946928</v>
      </c>
      <c r="C861">
        <v>2</v>
      </c>
      <c r="D861" t="b">
        <v>0</v>
      </c>
      <c r="E861" s="6" t="s">
        <v>92</v>
      </c>
      <c r="F861" s="6" t="s">
        <v>163</v>
      </c>
      <c r="G861">
        <v>15.75</v>
      </c>
      <c r="H861">
        <v>17.5</v>
      </c>
      <c r="I861">
        <v>1</v>
      </c>
      <c r="J861" s="6">
        <f>(Items[[#This Row],[FinalPrice]]*Items[[#This Row],[Quantity]])</f>
        <v>15.75</v>
      </c>
      <c r="K861" s="6">
        <f>(Items[[#This Row],[OriginalTagPrice]]*Items[[#This Row],[Quantity]])</f>
        <v>17.5</v>
      </c>
      <c r="L861" s="6">
        <f>(Items[[#This Row],[FinalPrice]]-Items[[#This Row],[OriginalTagPrice]])*Items[[#This Row],[Quantity]]</f>
        <v>-1.75</v>
      </c>
      <c r="M861" s="6" t="str">
        <f>VLOOKUP(Items[[#This Row],[OrderID]],Orders[],5)</f>
        <v>2015-05-09</v>
      </c>
    </row>
    <row r="862" spans="1:13" x14ac:dyDescent="0.25">
      <c r="A862">
        <v>140784095</v>
      </c>
      <c r="B862">
        <v>198161393</v>
      </c>
      <c r="C862">
        <v>1</v>
      </c>
      <c r="D862" t="b">
        <v>1</v>
      </c>
      <c r="E862" s="6" t="s">
        <v>92</v>
      </c>
      <c r="F862" s="6" t="s">
        <v>35</v>
      </c>
      <c r="G862">
        <v>35</v>
      </c>
      <c r="H862">
        <v>70</v>
      </c>
      <c r="I862">
        <v>1</v>
      </c>
      <c r="J862" s="6">
        <f>(Items[[#This Row],[FinalPrice]]*Items[[#This Row],[Quantity]])</f>
        <v>35</v>
      </c>
      <c r="K862" s="6">
        <f>(Items[[#This Row],[OriginalTagPrice]]*Items[[#This Row],[Quantity]])</f>
        <v>70</v>
      </c>
      <c r="L862" s="6">
        <f>(Items[[#This Row],[FinalPrice]]-Items[[#This Row],[OriginalTagPrice]])*Items[[#This Row],[Quantity]]</f>
        <v>-35</v>
      </c>
      <c r="M862" s="6" t="str">
        <f>VLOOKUP(Items[[#This Row],[OrderID]],Orders[],5)</f>
        <v>2015-05-04</v>
      </c>
    </row>
    <row r="863" spans="1:13" x14ac:dyDescent="0.25">
      <c r="A863">
        <v>140784095</v>
      </c>
      <c r="B863">
        <v>198242865</v>
      </c>
      <c r="C863">
        <v>8</v>
      </c>
      <c r="D863" t="b">
        <v>0</v>
      </c>
      <c r="E863" s="6" t="s">
        <v>92</v>
      </c>
      <c r="F863" s="6" t="s">
        <v>35</v>
      </c>
      <c r="G863">
        <v>15</v>
      </c>
      <c r="H863">
        <v>15</v>
      </c>
      <c r="I863">
        <v>1</v>
      </c>
      <c r="J863" s="6">
        <f>(Items[[#This Row],[FinalPrice]]*Items[[#This Row],[Quantity]])</f>
        <v>15</v>
      </c>
      <c r="K863" s="6">
        <f>(Items[[#This Row],[OriginalTagPrice]]*Items[[#This Row],[Quantity]])</f>
        <v>15</v>
      </c>
      <c r="L863" s="6">
        <f>(Items[[#This Row],[FinalPrice]]-Items[[#This Row],[OriginalTagPrice]])*Items[[#This Row],[Quantity]]</f>
        <v>0</v>
      </c>
      <c r="M863" s="6" t="str">
        <f>VLOOKUP(Items[[#This Row],[OrderID]],Orders[],5)</f>
        <v>2015-05-04</v>
      </c>
    </row>
    <row r="864" spans="1:13" x14ac:dyDescent="0.25">
      <c r="A864">
        <v>140788814</v>
      </c>
      <c r="B864">
        <v>198168179</v>
      </c>
      <c r="C864">
        <v>1</v>
      </c>
      <c r="D864" t="b">
        <v>1</v>
      </c>
      <c r="E864" s="6" t="s">
        <v>92</v>
      </c>
      <c r="F864" s="6" t="s">
        <v>35</v>
      </c>
      <c r="G864">
        <v>10</v>
      </c>
      <c r="H864">
        <v>70</v>
      </c>
      <c r="I864">
        <v>1</v>
      </c>
      <c r="J864" s="6">
        <f>(Items[[#This Row],[FinalPrice]]*Items[[#This Row],[Quantity]])</f>
        <v>10</v>
      </c>
      <c r="K864" s="6">
        <f>(Items[[#This Row],[OriginalTagPrice]]*Items[[#This Row],[Quantity]])</f>
        <v>70</v>
      </c>
      <c r="L864" s="6">
        <f>(Items[[#This Row],[FinalPrice]]-Items[[#This Row],[OriginalTagPrice]])*Items[[#This Row],[Quantity]]</f>
        <v>-60</v>
      </c>
      <c r="M864" s="6" t="str">
        <f>VLOOKUP(Items[[#This Row],[OrderID]],Orders[],5)</f>
        <v>2015-05-04</v>
      </c>
    </row>
    <row r="865" spans="1:13" x14ac:dyDescent="0.25">
      <c r="A865">
        <v>140788814</v>
      </c>
      <c r="B865">
        <v>198270741</v>
      </c>
      <c r="C865">
        <v>8</v>
      </c>
      <c r="D865" t="b">
        <v>0</v>
      </c>
      <c r="E865" s="6" t="s">
        <v>92</v>
      </c>
      <c r="F865" s="6" t="s">
        <v>35</v>
      </c>
      <c r="G865">
        <v>10</v>
      </c>
      <c r="H865">
        <v>10</v>
      </c>
      <c r="I865">
        <v>1</v>
      </c>
      <c r="J865" s="6">
        <f>(Items[[#This Row],[FinalPrice]]*Items[[#This Row],[Quantity]])</f>
        <v>10</v>
      </c>
      <c r="K865" s="6">
        <f>(Items[[#This Row],[OriginalTagPrice]]*Items[[#This Row],[Quantity]])</f>
        <v>10</v>
      </c>
      <c r="L865" s="6">
        <f>(Items[[#This Row],[FinalPrice]]-Items[[#This Row],[OriginalTagPrice]])*Items[[#This Row],[Quantity]]</f>
        <v>0</v>
      </c>
      <c r="M865" s="6" t="str">
        <f>VLOOKUP(Items[[#This Row],[OrderID]],Orders[],5)</f>
        <v>2015-05-04</v>
      </c>
    </row>
    <row r="866" spans="1:13" x14ac:dyDescent="0.25">
      <c r="A866">
        <v>140798718</v>
      </c>
      <c r="B866">
        <v>198182609</v>
      </c>
      <c r="C866">
        <v>2</v>
      </c>
      <c r="D866" t="b">
        <v>0</v>
      </c>
      <c r="E866" s="6" t="s">
        <v>35</v>
      </c>
      <c r="F866" s="6" t="s">
        <v>164</v>
      </c>
      <c r="G866">
        <v>1.69</v>
      </c>
      <c r="H866">
        <v>2.25</v>
      </c>
      <c r="I866">
        <v>1</v>
      </c>
      <c r="J866" s="6">
        <f>(Items[[#This Row],[FinalPrice]]*Items[[#This Row],[Quantity]])</f>
        <v>1.69</v>
      </c>
      <c r="K866" s="6">
        <f>(Items[[#This Row],[OriginalTagPrice]]*Items[[#This Row],[Quantity]])</f>
        <v>2.25</v>
      </c>
      <c r="L866" s="6">
        <f>(Items[[#This Row],[FinalPrice]]-Items[[#This Row],[OriginalTagPrice]])*Items[[#This Row],[Quantity]]</f>
        <v>-0.56000000000000005</v>
      </c>
      <c r="M866" s="6" t="str">
        <f>VLOOKUP(Items[[#This Row],[OrderID]],Orders[],5)</f>
        <v>2015-05-04</v>
      </c>
    </row>
    <row r="867" spans="1:13" x14ac:dyDescent="0.25">
      <c r="A867">
        <v>140804018</v>
      </c>
      <c r="B867">
        <v>198189894</v>
      </c>
      <c r="C867">
        <v>1</v>
      </c>
      <c r="D867" t="b">
        <v>1</v>
      </c>
      <c r="E867" s="6" t="s">
        <v>71</v>
      </c>
      <c r="F867" s="6" t="s">
        <v>35</v>
      </c>
      <c r="G867">
        <v>55</v>
      </c>
      <c r="H867">
        <v>90</v>
      </c>
      <c r="I867">
        <v>1</v>
      </c>
      <c r="J867" s="6">
        <f>(Items[[#This Row],[FinalPrice]]*Items[[#This Row],[Quantity]])</f>
        <v>55</v>
      </c>
      <c r="K867" s="6">
        <f>(Items[[#This Row],[OriginalTagPrice]]*Items[[#This Row],[Quantity]])</f>
        <v>90</v>
      </c>
      <c r="L867" s="6">
        <f>(Items[[#This Row],[FinalPrice]]-Items[[#This Row],[OriginalTagPrice]])*Items[[#This Row],[Quantity]]</f>
        <v>-35</v>
      </c>
      <c r="M867" s="6" t="str">
        <f>VLOOKUP(Items[[#This Row],[OrderID]],Orders[],5)</f>
        <v>2015-05-04</v>
      </c>
    </row>
    <row r="868" spans="1:13" x14ac:dyDescent="0.25">
      <c r="A868">
        <v>140808846</v>
      </c>
      <c r="B868">
        <v>198334500</v>
      </c>
      <c r="C868">
        <v>7</v>
      </c>
      <c r="D868" t="b">
        <v>0</v>
      </c>
      <c r="E868" s="6" t="s">
        <v>35</v>
      </c>
      <c r="F868" s="6" t="s">
        <v>35</v>
      </c>
      <c r="G868">
        <v>0</v>
      </c>
      <c r="H868">
        <v>0</v>
      </c>
      <c r="I868">
        <v>1</v>
      </c>
      <c r="J868" s="6">
        <f>(Items[[#This Row],[FinalPrice]]*Items[[#This Row],[Quantity]])</f>
        <v>0</v>
      </c>
      <c r="K868" s="6">
        <f>(Items[[#This Row],[OriginalTagPrice]]*Items[[#This Row],[Quantity]])</f>
        <v>0</v>
      </c>
      <c r="L868" s="6">
        <f>(Items[[#This Row],[FinalPrice]]-Items[[#This Row],[OriginalTagPrice]])*Items[[#This Row],[Quantity]]</f>
        <v>0</v>
      </c>
      <c r="M868" s="6" t="str">
        <f>VLOOKUP(Items[[#This Row],[OrderID]],Orders[],5)</f>
        <v>2015-05-04</v>
      </c>
    </row>
    <row r="869" spans="1:13" x14ac:dyDescent="0.25">
      <c r="A869">
        <v>140818809</v>
      </c>
      <c r="B869">
        <v>198211265</v>
      </c>
      <c r="C869">
        <v>1</v>
      </c>
      <c r="D869" t="b">
        <v>1</v>
      </c>
      <c r="E869" s="6" t="s">
        <v>66</v>
      </c>
      <c r="F869" s="6" t="s">
        <v>35</v>
      </c>
      <c r="G869">
        <v>35</v>
      </c>
      <c r="H869">
        <v>70</v>
      </c>
      <c r="I869">
        <v>1</v>
      </c>
      <c r="J869" s="6">
        <f>(Items[[#This Row],[FinalPrice]]*Items[[#This Row],[Quantity]])</f>
        <v>35</v>
      </c>
      <c r="K869" s="6">
        <f>(Items[[#This Row],[OriginalTagPrice]]*Items[[#This Row],[Quantity]])</f>
        <v>70</v>
      </c>
      <c r="L869" s="6">
        <f>(Items[[#This Row],[FinalPrice]]-Items[[#This Row],[OriginalTagPrice]])*Items[[#This Row],[Quantity]]</f>
        <v>-35</v>
      </c>
      <c r="M869" s="6" t="str">
        <f>VLOOKUP(Items[[#This Row],[OrderID]],Orders[],5)</f>
        <v>2015-05-11</v>
      </c>
    </row>
    <row r="870" spans="1:13" x14ac:dyDescent="0.25">
      <c r="A870">
        <v>140818809</v>
      </c>
      <c r="B870">
        <v>200269689</v>
      </c>
      <c r="C870">
        <v>8</v>
      </c>
      <c r="D870" t="b">
        <v>0</v>
      </c>
      <c r="E870" s="6" t="s">
        <v>66</v>
      </c>
      <c r="F870" s="6" t="s">
        <v>35</v>
      </c>
      <c r="G870">
        <v>14</v>
      </c>
      <c r="H870">
        <v>14</v>
      </c>
      <c r="I870">
        <v>1</v>
      </c>
      <c r="J870" s="6">
        <f>(Items[[#This Row],[FinalPrice]]*Items[[#This Row],[Quantity]])</f>
        <v>14</v>
      </c>
      <c r="K870" s="6">
        <f>(Items[[#This Row],[OriginalTagPrice]]*Items[[#This Row],[Quantity]])</f>
        <v>14</v>
      </c>
      <c r="L870" s="6">
        <f>(Items[[#This Row],[FinalPrice]]-Items[[#This Row],[OriginalTagPrice]])*Items[[#This Row],[Quantity]]</f>
        <v>0</v>
      </c>
      <c r="M870" s="6" t="str">
        <f>VLOOKUP(Items[[#This Row],[OrderID]],Orders[],5)</f>
        <v>2015-05-11</v>
      </c>
    </row>
    <row r="871" spans="1:13" x14ac:dyDescent="0.25">
      <c r="A871">
        <v>140818826</v>
      </c>
      <c r="B871">
        <v>198211285</v>
      </c>
      <c r="C871">
        <v>1</v>
      </c>
      <c r="D871" t="b">
        <v>1</v>
      </c>
      <c r="E871" s="6" t="s">
        <v>60</v>
      </c>
      <c r="F871" s="6" t="s">
        <v>35</v>
      </c>
      <c r="G871">
        <v>60</v>
      </c>
      <c r="H871">
        <v>80</v>
      </c>
      <c r="I871">
        <v>1</v>
      </c>
      <c r="J871" s="6">
        <f>(Items[[#This Row],[FinalPrice]]*Items[[#This Row],[Quantity]])</f>
        <v>60</v>
      </c>
      <c r="K871" s="6">
        <f>(Items[[#This Row],[OriginalTagPrice]]*Items[[#This Row],[Quantity]])</f>
        <v>80</v>
      </c>
      <c r="L871" s="6">
        <f>(Items[[#This Row],[FinalPrice]]-Items[[#This Row],[OriginalTagPrice]])*Items[[#This Row],[Quantity]]</f>
        <v>-20</v>
      </c>
      <c r="M871" s="6" t="str">
        <f>VLOOKUP(Items[[#This Row],[OrderID]],Orders[],5)</f>
        <v>2015-05-26</v>
      </c>
    </row>
    <row r="872" spans="1:13" x14ac:dyDescent="0.25">
      <c r="A872">
        <v>140818826</v>
      </c>
      <c r="B872">
        <v>198211286</v>
      </c>
      <c r="C872">
        <v>1</v>
      </c>
      <c r="D872" t="b">
        <v>1</v>
      </c>
      <c r="E872" s="6" t="s">
        <v>79</v>
      </c>
      <c r="F872" s="6" t="s">
        <v>35</v>
      </c>
      <c r="G872">
        <v>18</v>
      </c>
      <c r="H872">
        <v>20</v>
      </c>
      <c r="I872">
        <v>1</v>
      </c>
      <c r="J872" s="6">
        <f>(Items[[#This Row],[FinalPrice]]*Items[[#This Row],[Quantity]])</f>
        <v>18</v>
      </c>
      <c r="K872" s="6">
        <f>(Items[[#This Row],[OriginalTagPrice]]*Items[[#This Row],[Quantity]])</f>
        <v>20</v>
      </c>
      <c r="L872" s="6">
        <f>(Items[[#This Row],[FinalPrice]]-Items[[#This Row],[OriginalTagPrice]])*Items[[#This Row],[Quantity]]</f>
        <v>-2</v>
      </c>
      <c r="M872" s="6" t="str">
        <f>VLOOKUP(Items[[#This Row],[OrderID]],Orders[],5)</f>
        <v>2015-05-26</v>
      </c>
    </row>
    <row r="873" spans="1:13" x14ac:dyDescent="0.25">
      <c r="A873">
        <v>140818826</v>
      </c>
      <c r="B873">
        <v>203989944</v>
      </c>
      <c r="C873">
        <v>2</v>
      </c>
      <c r="D873" t="b">
        <v>0</v>
      </c>
      <c r="E873" s="6" t="s">
        <v>104</v>
      </c>
      <c r="F873" s="6" t="s">
        <v>57</v>
      </c>
      <c r="G873">
        <v>6</v>
      </c>
      <c r="H873">
        <v>8</v>
      </c>
      <c r="I873">
        <v>1</v>
      </c>
      <c r="J873" s="6">
        <f>(Items[[#This Row],[FinalPrice]]*Items[[#This Row],[Quantity]])</f>
        <v>6</v>
      </c>
      <c r="K873" s="6">
        <f>(Items[[#This Row],[OriginalTagPrice]]*Items[[#This Row],[Quantity]])</f>
        <v>8</v>
      </c>
      <c r="L873" s="6">
        <f>(Items[[#This Row],[FinalPrice]]-Items[[#This Row],[OriginalTagPrice]])*Items[[#This Row],[Quantity]]</f>
        <v>-2</v>
      </c>
      <c r="M873" s="6" t="str">
        <f>VLOOKUP(Items[[#This Row],[OrderID]],Orders[],5)</f>
        <v>2015-05-26</v>
      </c>
    </row>
    <row r="874" spans="1:13" x14ac:dyDescent="0.25">
      <c r="A874">
        <v>140818826</v>
      </c>
      <c r="B874">
        <v>204015378</v>
      </c>
      <c r="C874">
        <v>8</v>
      </c>
      <c r="D874" t="b">
        <v>0</v>
      </c>
      <c r="E874" s="6" t="s">
        <v>60</v>
      </c>
      <c r="F874" s="6" t="s">
        <v>35</v>
      </c>
      <c r="G874">
        <v>16</v>
      </c>
      <c r="H874">
        <v>16</v>
      </c>
      <c r="I874">
        <v>1</v>
      </c>
      <c r="J874" s="6">
        <f>(Items[[#This Row],[FinalPrice]]*Items[[#This Row],[Quantity]])</f>
        <v>16</v>
      </c>
      <c r="K874" s="6">
        <f>(Items[[#This Row],[OriginalTagPrice]]*Items[[#This Row],[Quantity]])</f>
        <v>16</v>
      </c>
      <c r="L874" s="6">
        <f>(Items[[#This Row],[FinalPrice]]-Items[[#This Row],[OriginalTagPrice]])*Items[[#This Row],[Quantity]]</f>
        <v>0</v>
      </c>
      <c r="M874" s="6" t="str">
        <f>VLOOKUP(Items[[#This Row],[OrderID]],Orders[],5)</f>
        <v>2015-05-26</v>
      </c>
    </row>
    <row r="875" spans="1:13" x14ac:dyDescent="0.25">
      <c r="A875">
        <v>140818826</v>
      </c>
      <c r="B875">
        <v>204015485</v>
      </c>
      <c r="C875">
        <v>8</v>
      </c>
      <c r="D875" t="b">
        <v>0</v>
      </c>
      <c r="E875" s="6" t="s">
        <v>79</v>
      </c>
      <c r="F875" s="6" t="s">
        <v>35</v>
      </c>
      <c r="G875">
        <v>4</v>
      </c>
      <c r="H875">
        <v>4</v>
      </c>
      <c r="I875">
        <v>1</v>
      </c>
      <c r="J875" s="6">
        <f>(Items[[#This Row],[FinalPrice]]*Items[[#This Row],[Quantity]])</f>
        <v>4</v>
      </c>
      <c r="K875" s="6">
        <f>(Items[[#This Row],[OriginalTagPrice]]*Items[[#This Row],[Quantity]])</f>
        <v>4</v>
      </c>
      <c r="L875" s="6">
        <f>(Items[[#This Row],[FinalPrice]]-Items[[#This Row],[OriginalTagPrice]])*Items[[#This Row],[Quantity]]</f>
        <v>0</v>
      </c>
      <c r="M875" s="6" t="str">
        <f>VLOOKUP(Items[[#This Row],[OrderID]],Orders[],5)</f>
        <v>2015-05-26</v>
      </c>
    </row>
    <row r="876" spans="1:13" x14ac:dyDescent="0.25">
      <c r="A876">
        <v>140829222</v>
      </c>
      <c r="B876">
        <v>198225953</v>
      </c>
      <c r="C876">
        <v>1</v>
      </c>
      <c r="D876" t="b">
        <v>1</v>
      </c>
      <c r="E876" s="6" t="s">
        <v>70</v>
      </c>
      <c r="F876" s="6" t="s">
        <v>35</v>
      </c>
      <c r="G876">
        <v>35</v>
      </c>
      <c r="H876">
        <v>70</v>
      </c>
      <c r="I876">
        <v>1</v>
      </c>
      <c r="J876" s="6">
        <f>(Items[[#This Row],[FinalPrice]]*Items[[#This Row],[Quantity]])</f>
        <v>35</v>
      </c>
      <c r="K876" s="6">
        <f>(Items[[#This Row],[OriginalTagPrice]]*Items[[#This Row],[Quantity]])</f>
        <v>70</v>
      </c>
      <c r="L876" s="6">
        <f>(Items[[#This Row],[FinalPrice]]-Items[[#This Row],[OriginalTagPrice]])*Items[[#This Row],[Quantity]]</f>
        <v>-35</v>
      </c>
      <c r="M876" s="6" t="str">
        <f>VLOOKUP(Items[[#This Row],[OrderID]],Orders[],5)</f>
        <v>2015-05-12</v>
      </c>
    </row>
    <row r="877" spans="1:13" x14ac:dyDescent="0.25">
      <c r="A877">
        <v>140829222</v>
      </c>
      <c r="B877">
        <v>200614519</v>
      </c>
      <c r="C877">
        <v>2</v>
      </c>
      <c r="D877" t="b">
        <v>0</v>
      </c>
      <c r="E877" s="6" t="s">
        <v>35</v>
      </c>
      <c r="F877" s="6" t="s">
        <v>124</v>
      </c>
      <c r="G877">
        <v>3.5</v>
      </c>
      <c r="H877">
        <v>3.5</v>
      </c>
      <c r="I877">
        <v>1</v>
      </c>
      <c r="J877" s="6">
        <f>(Items[[#This Row],[FinalPrice]]*Items[[#This Row],[Quantity]])</f>
        <v>3.5</v>
      </c>
      <c r="K877" s="6">
        <f>(Items[[#This Row],[OriginalTagPrice]]*Items[[#This Row],[Quantity]])</f>
        <v>3.5</v>
      </c>
      <c r="L877" s="6">
        <f>(Items[[#This Row],[FinalPrice]]-Items[[#This Row],[OriginalTagPrice]])*Items[[#This Row],[Quantity]]</f>
        <v>0</v>
      </c>
      <c r="M877" s="6" t="str">
        <f>VLOOKUP(Items[[#This Row],[OrderID]],Orders[],5)</f>
        <v>2015-05-12</v>
      </c>
    </row>
    <row r="878" spans="1:13" x14ac:dyDescent="0.25">
      <c r="A878">
        <v>140829222</v>
      </c>
      <c r="B878">
        <v>200614521</v>
      </c>
      <c r="C878">
        <v>2</v>
      </c>
      <c r="D878" t="b">
        <v>0</v>
      </c>
      <c r="E878" s="6" t="s">
        <v>70</v>
      </c>
      <c r="F878" s="6" t="s">
        <v>130</v>
      </c>
      <c r="G878">
        <v>0</v>
      </c>
      <c r="H878">
        <v>0</v>
      </c>
      <c r="I878">
        <v>1</v>
      </c>
      <c r="J878" s="6">
        <f>(Items[[#This Row],[FinalPrice]]*Items[[#This Row],[Quantity]])</f>
        <v>0</v>
      </c>
      <c r="K878" s="6">
        <f>(Items[[#This Row],[OriginalTagPrice]]*Items[[#This Row],[Quantity]])</f>
        <v>0</v>
      </c>
      <c r="L878" s="6">
        <f>(Items[[#This Row],[FinalPrice]]-Items[[#This Row],[OriginalTagPrice]])*Items[[#This Row],[Quantity]]</f>
        <v>0</v>
      </c>
      <c r="M878" s="6" t="str">
        <f>VLOOKUP(Items[[#This Row],[OrderID]],Orders[],5)</f>
        <v>2015-05-12</v>
      </c>
    </row>
    <row r="879" spans="1:13" x14ac:dyDescent="0.25">
      <c r="A879">
        <v>140829222</v>
      </c>
      <c r="B879">
        <v>200625758</v>
      </c>
      <c r="C879">
        <v>8</v>
      </c>
      <c r="D879" t="b">
        <v>0</v>
      </c>
      <c r="E879" s="6" t="s">
        <v>70</v>
      </c>
      <c r="F879" s="6" t="s">
        <v>35</v>
      </c>
      <c r="G879">
        <v>12</v>
      </c>
      <c r="H879">
        <v>12</v>
      </c>
      <c r="I879">
        <v>1</v>
      </c>
      <c r="J879" s="6">
        <f>(Items[[#This Row],[FinalPrice]]*Items[[#This Row],[Quantity]])</f>
        <v>12</v>
      </c>
      <c r="K879" s="6">
        <f>(Items[[#This Row],[OriginalTagPrice]]*Items[[#This Row],[Quantity]])</f>
        <v>12</v>
      </c>
      <c r="L879" s="6">
        <f>(Items[[#This Row],[FinalPrice]]-Items[[#This Row],[OriginalTagPrice]])*Items[[#This Row],[Quantity]]</f>
        <v>0</v>
      </c>
      <c r="M879" s="6" t="str">
        <f>VLOOKUP(Items[[#This Row],[OrderID]],Orders[],5)</f>
        <v>2015-05-12</v>
      </c>
    </row>
    <row r="880" spans="1:13" x14ac:dyDescent="0.25">
      <c r="A880">
        <v>140829222</v>
      </c>
      <c r="B880">
        <v>200625805</v>
      </c>
      <c r="C880">
        <v>10</v>
      </c>
      <c r="D880" t="b">
        <v>0</v>
      </c>
      <c r="E880" s="6" t="s">
        <v>35</v>
      </c>
      <c r="F880" s="6" t="s">
        <v>35</v>
      </c>
      <c r="G880">
        <v>0</v>
      </c>
      <c r="H880">
        <v>0</v>
      </c>
      <c r="I880">
        <v>1</v>
      </c>
      <c r="J880" s="6">
        <f>(Items[[#This Row],[FinalPrice]]*Items[[#This Row],[Quantity]])</f>
        <v>0</v>
      </c>
      <c r="K880" s="6">
        <f>(Items[[#This Row],[OriginalTagPrice]]*Items[[#This Row],[Quantity]])</f>
        <v>0</v>
      </c>
      <c r="L880" s="6">
        <f>(Items[[#This Row],[FinalPrice]]-Items[[#This Row],[OriginalTagPrice]])*Items[[#This Row],[Quantity]]</f>
        <v>0</v>
      </c>
      <c r="M880" s="6" t="str">
        <f>VLOOKUP(Items[[#This Row],[OrderID]],Orders[],5)</f>
        <v>2015-05-12</v>
      </c>
    </row>
    <row r="881" spans="1:13" x14ac:dyDescent="0.25">
      <c r="A881">
        <v>140829222</v>
      </c>
      <c r="B881">
        <v>200625807</v>
      </c>
      <c r="C881">
        <v>11</v>
      </c>
      <c r="D881" t="b">
        <v>0</v>
      </c>
      <c r="E881" s="6" t="s">
        <v>83</v>
      </c>
      <c r="F881" s="6" t="s">
        <v>35</v>
      </c>
      <c r="G881">
        <v>0</v>
      </c>
      <c r="H881">
        <v>50</v>
      </c>
      <c r="I881">
        <v>1</v>
      </c>
      <c r="J881" s="6">
        <f>(Items[[#This Row],[FinalPrice]]*Items[[#This Row],[Quantity]])</f>
        <v>0</v>
      </c>
      <c r="K881" s="6">
        <f>(Items[[#This Row],[OriginalTagPrice]]*Items[[#This Row],[Quantity]])</f>
        <v>50</v>
      </c>
      <c r="L881" s="6">
        <f>(Items[[#This Row],[FinalPrice]]-Items[[#This Row],[OriginalTagPrice]])*Items[[#This Row],[Quantity]]</f>
        <v>-50</v>
      </c>
      <c r="M881" s="6" t="str">
        <f>VLOOKUP(Items[[#This Row],[OrderID]],Orders[],5)</f>
        <v>2015-05-12</v>
      </c>
    </row>
    <row r="882" spans="1:13" x14ac:dyDescent="0.25">
      <c r="A882">
        <v>140829222</v>
      </c>
      <c r="B882">
        <v>200625969</v>
      </c>
      <c r="C882">
        <v>3</v>
      </c>
      <c r="D882" t="b">
        <v>0</v>
      </c>
      <c r="E882" s="6" t="s">
        <v>35</v>
      </c>
      <c r="F882" s="6" t="s">
        <v>35</v>
      </c>
      <c r="G882">
        <v>50</v>
      </c>
      <c r="H882">
        <v>100</v>
      </c>
      <c r="I882">
        <v>1</v>
      </c>
      <c r="J882" s="6">
        <f>(Items[[#This Row],[FinalPrice]]*Items[[#This Row],[Quantity]])</f>
        <v>50</v>
      </c>
      <c r="K882" s="6">
        <f>(Items[[#This Row],[OriginalTagPrice]]*Items[[#This Row],[Quantity]])</f>
        <v>100</v>
      </c>
      <c r="L882" s="6">
        <f>(Items[[#This Row],[FinalPrice]]-Items[[#This Row],[OriginalTagPrice]])*Items[[#This Row],[Quantity]]</f>
        <v>-50</v>
      </c>
      <c r="M882" s="6" t="str">
        <f>VLOOKUP(Items[[#This Row],[OrderID]],Orders[],5)</f>
        <v>2015-05-12</v>
      </c>
    </row>
    <row r="883" spans="1:13" x14ac:dyDescent="0.25">
      <c r="A883">
        <v>140829922</v>
      </c>
      <c r="B883">
        <v>198227640</v>
      </c>
      <c r="C883">
        <v>3</v>
      </c>
      <c r="D883" t="b">
        <v>0</v>
      </c>
      <c r="E883" s="6" t="s">
        <v>35</v>
      </c>
      <c r="F883" s="6" t="s">
        <v>35</v>
      </c>
      <c r="G883">
        <v>50</v>
      </c>
      <c r="H883">
        <v>50</v>
      </c>
      <c r="I883">
        <v>1</v>
      </c>
      <c r="J883" s="6">
        <f>(Items[[#This Row],[FinalPrice]]*Items[[#This Row],[Quantity]])</f>
        <v>50</v>
      </c>
      <c r="K883" s="6">
        <f>(Items[[#This Row],[OriginalTagPrice]]*Items[[#This Row],[Quantity]])</f>
        <v>50</v>
      </c>
      <c r="L883" s="6">
        <f>(Items[[#This Row],[FinalPrice]]-Items[[#This Row],[OriginalTagPrice]])*Items[[#This Row],[Quantity]]</f>
        <v>0</v>
      </c>
      <c r="M883" s="6" t="str">
        <f>VLOOKUP(Items[[#This Row],[OrderID]],Orders[],5)</f>
        <v>2015-05-04</v>
      </c>
    </row>
    <row r="884" spans="1:13" x14ac:dyDescent="0.25">
      <c r="A884">
        <v>140829922</v>
      </c>
      <c r="B884">
        <v>198227722</v>
      </c>
      <c r="C884">
        <v>3</v>
      </c>
      <c r="D884" t="b">
        <v>0</v>
      </c>
      <c r="E884" s="6" t="s">
        <v>35</v>
      </c>
      <c r="F884" s="6" t="s">
        <v>35</v>
      </c>
      <c r="G884">
        <v>0</v>
      </c>
      <c r="H884">
        <v>50</v>
      </c>
      <c r="I884">
        <v>1</v>
      </c>
      <c r="J884" s="6">
        <f>(Items[[#This Row],[FinalPrice]]*Items[[#This Row],[Quantity]])</f>
        <v>0</v>
      </c>
      <c r="K884" s="6">
        <f>(Items[[#This Row],[OriginalTagPrice]]*Items[[#This Row],[Quantity]])</f>
        <v>50</v>
      </c>
      <c r="L884" s="6">
        <f>(Items[[#This Row],[FinalPrice]]-Items[[#This Row],[OriginalTagPrice]])*Items[[#This Row],[Quantity]]</f>
        <v>-50</v>
      </c>
      <c r="M884" s="6" t="str">
        <f>VLOOKUP(Items[[#This Row],[OrderID]],Orders[],5)</f>
        <v>2015-05-04</v>
      </c>
    </row>
    <row r="885" spans="1:13" x14ac:dyDescent="0.25">
      <c r="A885">
        <v>140846538</v>
      </c>
      <c r="B885">
        <v>198251059</v>
      </c>
      <c r="C885">
        <v>2</v>
      </c>
      <c r="D885" t="b">
        <v>0</v>
      </c>
      <c r="E885" s="6" t="s">
        <v>35</v>
      </c>
      <c r="F885" s="6" t="s">
        <v>161</v>
      </c>
      <c r="G885">
        <v>0</v>
      </c>
      <c r="H885">
        <v>15</v>
      </c>
      <c r="I885">
        <v>1</v>
      </c>
      <c r="J885" s="6">
        <f>(Items[[#This Row],[FinalPrice]]*Items[[#This Row],[Quantity]])</f>
        <v>0</v>
      </c>
      <c r="K885" s="6">
        <f>(Items[[#This Row],[OriginalTagPrice]]*Items[[#This Row],[Quantity]])</f>
        <v>15</v>
      </c>
      <c r="L885" s="6">
        <f>(Items[[#This Row],[FinalPrice]]-Items[[#This Row],[OriginalTagPrice]])*Items[[#This Row],[Quantity]]</f>
        <v>-15</v>
      </c>
      <c r="M885" s="6" t="str">
        <f>VLOOKUP(Items[[#This Row],[OrderID]],Orders[],5)</f>
        <v>2015-05-04</v>
      </c>
    </row>
    <row r="886" spans="1:13" x14ac:dyDescent="0.25">
      <c r="A886">
        <v>140858910</v>
      </c>
      <c r="B886">
        <v>198267543</v>
      </c>
      <c r="C886">
        <v>1</v>
      </c>
      <c r="D886" t="b">
        <v>1</v>
      </c>
      <c r="E886" s="6" t="s">
        <v>68</v>
      </c>
      <c r="F886" s="6" t="s">
        <v>35</v>
      </c>
      <c r="G886">
        <v>35</v>
      </c>
      <c r="H886">
        <v>40</v>
      </c>
      <c r="I886">
        <v>1</v>
      </c>
      <c r="J886" s="6">
        <f>(Items[[#This Row],[FinalPrice]]*Items[[#This Row],[Quantity]])</f>
        <v>35</v>
      </c>
      <c r="K886" s="6">
        <f>(Items[[#This Row],[OriginalTagPrice]]*Items[[#This Row],[Quantity]])</f>
        <v>40</v>
      </c>
      <c r="L886" s="6">
        <f>(Items[[#This Row],[FinalPrice]]-Items[[#This Row],[OriginalTagPrice]])*Items[[#This Row],[Quantity]]</f>
        <v>-5</v>
      </c>
      <c r="M886" s="6" t="str">
        <f>VLOOKUP(Items[[#This Row],[OrderID]],Orders[],5)</f>
        <v>2015-05-04</v>
      </c>
    </row>
    <row r="887" spans="1:13" x14ac:dyDescent="0.25">
      <c r="A887">
        <v>140858910</v>
      </c>
      <c r="B887">
        <v>198285481</v>
      </c>
      <c r="C887">
        <v>8</v>
      </c>
      <c r="D887" t="b">
        <v>0</v>
      </c>
      <c r="E887" s="6" t="s">
        <v>68</v>
      </c>
      <c r="F887" s="6" t="s">
        <v>35</v>
      </c>
      <c r="G887">
        <v>8</v>
      </c>
      <c r="H887">
        <v>8</v>
      </c>
      <c r="I887">
        <v>1</v>
      </c>
      <c r="J887" s="6">
        <f>(Items[[#This Row],[FinalPrice]]*Items[[#This Row],[Quantity]])</f>
        <v>8</v>
      </c>
      <c r="K887" s="6">
        <f>(Items[[#This Row],[OriginalTagPrice]]*Items[[#This Row],[Quantity]])</f>
        <v>8</v>
      </c>
      <c r="L887" s="6">
        <f>(Items[[#This Row],[FinalPrice]]-Items[[#This Row],[OriginalTagPrice]])*Items[[#This Row],[Quantity]]</f>
        <v>0</v>
      </c>
      <c r="M887" s="6" t="str">
        <f>VLOOKUP(Items[[#This Row],[OrderID]],Orders[],5)</f>
        <v>2015-05-04</v>
      </c>
    </row>
    <row r="888" spans="1:13" x14ac:dyDescent="0.25">
      <c r="A888">
        <v>140861355</v>
      </c>
      <c r="B888">
        <v>198270955</v>
      </c>
      <c r="C888">
        <v>10</v>
      </c>
      <c r="D888" t="b">
        <v>0</v>
      </c>
      <c r="E888" s="6" t="s">
        <v>35</v>
      </c>
      <c r="F888" s="6" t="s">
        <v>35</v>
      </c>
      <c r="G888">
        <v>0</v>
      </c>
      <c r="H888">
        <v>0</v>
      </c>
      <c r="I888">
        <v>1</v>
      </c>
      <c r="J888" s="6">
        <f>(Items[[#This Row],[FinalPrice]]*Items[[#This Row],[Quantity]])</f>
        <v>0</v>
      </c>
      <c r="K888" s="6">
        <f>(Items[[#This Row],[OriginalTagPrice]]*Items[[#This Row],[Quantity]])</f>
        <v>0</v>
      </c>
      <c r="L888" s="6">
        <f>(Items[[#This Row],[FinalPrice]]-Items[[#This Row],[OriginalTagPrice]])*Items[[#This Row],[Quantity]]</f>
        <v>0</v>
      </c>
      <c r="M888" s="6" t="str">
        <f>VLOOKUP(Items[[#This Row],[OrderID]],Orders[],5)</f>
        <v>2015-05-04</v>
      </c>
    </row>
    <row r="889" spans="1:13" x14ac:dyDescent="0.25">
      <c r="A889">
        <v>140861355</v>
      </c>
      <c r="B889">
        <v>198270970</v>
      </c>
      <c r="C889">
        <v>11</v>
      </c>
      <c r="D889" t="b">
        <v>0</v>
      </c>
      <c r="E889" s="6" t="s">
        <v>104</v>
      </c>
      <c r="F889" s="6" t="s">
        <v>35</v>
      </c>
      <c r="G889">
        <v>0</v>
      </c>
      <c r="H889">
        <v>50</v>
      </c>
      <c r="I889">
        <v>1</v>
      </c>
      <c r="J889" s="6">
        <f>(Items[[#This Row],[FinalPrice]]*Items[[#This Row],[Quantity]])</f>
        <v>0</v>
      </c>
      <c r="K889" s="6">
        <f>(Items[[#This Row],[OriginalTagPrice]]*Items[[#This Row],[Quantity]])</f>
        <v>50</v>
      </c>
      <c r="L889" s="6">
        <f>(Items[[#This Row],[FinalPrice]]-Items[[#This Row],[OriginalTagPrice]])*Items[[#This Row],[Quantity]]</f>
        <v>-50</v>
      </c>
      <c r="M889" s="6" t="str">
        <f>VLOOKUP(Items[[#This Row],[OrderID]],Orders[],5)</f>
        <v>2015-05-04</v>
      </c>
    </row>
    <row r="890" spans="1:13" x14ac:dyDescent="0.25">
      <c r="A890">
        <v>140869966</v>
      </c>
      <c r="B890">
        <v>198282599</v>
      </c>
      <c r="C890">
        <v>1</v>
      </c>
      <c r="D890" t="b">
        <v>1</v>
      </c>
      <c r="E890" s="6" t="s">
        <v>70</v>
      </c>
      <c r="F890" s="6" t="s">
        <v>35</v>
      </c>
      <c r="G890">
        <v>0</v>
      </c>
      <c r="H890">
        <v>90</v>
      </c>
      <c r="I890">
        <v>1</v>
      </c>
      <c r="J890" s="6">
        <f>(Items[[#This Row],[FinalPrice]]*Items[[#This Row],[Quantity]])</f>
        <v>0</v>
      </c>
      <c r="K890" s="6">
        <f>(Items[[#This Row],[OriginalTagPrice]]*Items[[#This Row],[Quantity]])</f>
        <v>90</v>
      </c>
      <c r="L890" s="6">
        <f>(Items[[#This Row],[FinalPrice]]-Items[[#This Row],[OriginalTagPrice]])*Items[[#This Row],[Quantity]]</f>
        <v>-90</v>
      </c>
      <c r="M890" s="6" t="str">
        <f>VLOOKUP(Items[[#This Row],[OrderID]],Orders[],5)</f>
        <v>2015-05-08</v>
      </c>
    </row>
    <row r="891" spans="1:13" x14ac:dyDescent="0.25">
      <c r="A891">
        <v>140869966</v>
      </c>
      <c r="B891">
        <v>199537082</v>
      </c>
      <c r="C891">
        <v>8</v>
      </c>
      <c r="D891" t="b">
        <v>0</v>
      </c>
      <c r="E891" s="6" t="s">
        <v>70</v>
      </c>
      <c r="F891" s="6" t="s">
        <v>35</v>
      </c>
      <c r="G891">
        <v>14</v>
      </c>
      <c r="H891">
        <v>14</v>
      </c>
      <c r="I891">
        <v>1</v>
      </c>
      <c r="J891" s="6">
        <f>(Items[[#This Row],[FinalPrice]]*Items[[#This Row],[Quantity]])</f>
        <v>14</v>
      </c>
      <c r="K891" s="6">
        <f>(Items[[#This Row],[OriginalTagPrice]]*Items[[#This Row],[Quantity]])</f>
        <v>14</v>
      </c>
      <c r="L891" s="6">
        <f>(Items[[#This Row],[FinalPrice]]-Items[[#This Row],[OriginalTagPrice]])*Items[[#This Row],[Quantity]]</f>
        <v>0</v>
      </c>
      <c r="M891" s="6" t="str">
        <f>VLOOKUP(Items[[#This Row],[OrderID]],Orders[],5)</f>
        <v>2015-05-08</v>
      </c>
    </row>
    <row r="892" spans="1:13" x14ac:dyDescent="0.25">
      <c r="A892">
        <v>140869966</v>
      </c>
      <c r="B892">
        <v>199537292</v>
      </c>
      <c r="C892">
        <v>5</v>
      </c>
      <c r="D892" t="b">
        <v>1</v>
      </c>
      <c r="E892" s="6" t="s">
        <v>70</v>
      </c>
      <c r="F892" s="6" t="s">
        <v>35</v>
      </c>
      <c r="G892">
        <v>5</v>
      </c>
      <c r="H892">
        <v>20</v>
      </c>
      <c r="I892">
        <v>1</v>
      </c>
      <c r="J892" s="6">
        <f>(Items[[#This Row],[FinalPrice]]*Items[[#This Row],[Quantity]])</f>
        <v>5</v>
      </c>
      <c r="K892" s="6">
        <f>(Items[[#This Row],[OriginalTagPrice]]*Items[[#This Row],[Quantity]])</f>
        <v>20</v>
      </c>
      <c r="L892" s="6">
        <f>(Items[[#This Row],[FinalPrice]]-Items[[#This Row],[OriginalTagPrice]])*Items[[#This Row],[Quantity]]</f>
        <v>-15</v>
      </c>
      <c r="M892" s="6" t="str">
        <f>VLOOKUP(Items[[#This Row],[OrderID]],Orders[],5)</f>
        <v>2015-05-08</v>
      </c>
    </row>
    <row r="893" spans="1:13" x14ac:dyDescent="0.25">
      <c r="A893">
        <v>140882101</v>
      </c>
      <c r="B893">
        <v>198299401</v>
      </c>
      <c r="C893">
        <v>10</v>
      </c>
      <c r="D893" t="b">
        <v>0</v>
      </c>
      <c r="E893" s="6" t="s">
        <v>35</v>
      </c>
      <c r="F893" s="6" t="s">
        <v>35</v>
      </c>
      <c r="G893">
        <v>0</v>
      </c>
      <c r="H893">
        <v>0</v>
      </c>
      <c r="I893">
        <v>1</v>
      </c>
      <c r="J893" s="6">
        <f>(Items[[#This Row],[FinalPrice]]*Items[[#This Row],[Quantity]])</f>
        <v>0</v>
      </c>
      <c r="K893" s="6">
        <f>(Items[[#This Row],[OriginalTagPrice]]*Items[[#This Row],[Quantity]])</f>
        <v>0</v>
      </c>
      <c r="L893" s="6">
        <f>(Items[[#This Row],[FinalPrice]]-Items[[#This Row],[OriginalTagPrice]])*Items[[#This Row],[Quantity]]</f>
        <v>0</v>
      </c>
      <c r="M893" s="6" t="str">
        <f>VLOOKUP(Items[[#This Row],[OrderID]],Orders[],5)</f>
        <v>2015-05-04</v>
      </c>
    </row>
    <row r="894" spans="1:13" x14ac:dyDescent="0.25">
      <c r="A894">
        <v>140882101</v>
      </c>
      <c r="B894">
        <v>198299403</v>
      </c>
      <c r="C894">
        <v>11</v>
      </c>
      <c r="D894" t="b">
        <v>0</v>
      </c>
      <c r="E894" s="6" t="s">
        <v>104</v>
      </c>
      <c r="F894" s="6" t="s">
        <v>35</v>
      </c>
      <c r="G894">
        <v>50</v>
      </c>
      <c r="H894">
        <v>50</v>
      </c>
      <c r="I894">
        <v>1</v>
      </c>
      <c r="J894" s="6">
        <f>(Items[[#This Row],[FinalPrice]]*Items[[#This Row],[Quantity]])</f>
        <v>50</v>
      </c>
      <c r="K894" s="6">
        <f>(Items[[#This Row],[OriginalTagPrice]]*Items[[#This Row],[Quantity]])</f>
        <v>50</v>
      </c>
      <c r="L894" s="6">
        <f>(Items[[#This Row],[FinalPrice]]-Items[[#This Row],[OriginalTagPrice]])*Items[[#This Row],[Quantity]]</f>
        <v>0</v>
      </c>
      <c r="M894" s="6" t="str">
        <f>VLOOKUP(Items[[#This Row],[OrderID]],Orders[],5)</f>
        <v>2015-05-04</v>
      </c>
    </row>
    <row r="895" spans="1:13" x14ac:dyDescent="0.25">
      <c r="A895">
        <v>140882764</v>
      </c>
      <c r="B895">
        <v>198300269</v>
      </c>
      <c r="C895">
        <v>1</v>
      </c>
      <c r="D895" t="b">
        <v>1</v>
      </c>
      <c r="E895" s="6" t="s">
        <v>66</v>
      </c>
      <c r="F895" s="6" t="s">
        <v>35</v>
      </c>
      <c r="G895">
        <v>0</v>
      </c>
      <c r="H895">
        <v>70</v>
      </c>
      <c r="I895">
        <v>1</v>
      </c>
      <c r="J895" s="6">
        <f>(Items[[#This Row],[FinalPrice]]*Items[[#This Row],[Quantity]])</f>
        <v>0</v>
      </c>
      <c r="K895" s="6">
        <f>(Items[[#This Row],[OriginalTagPrice]]*Items[[#This Row],[Quantity]])</f>
        <v>70</v>
      </c>
      <c r="L895" s="6">
        <f>(Items[[#This Row],[FinalPrice]]-Items[[#This Row],[OriginalTagPrice]])*Items[[#This Row],[Quantity]]</f>
        <v>-70</v>
      </c>
      <c r="M895" s="6" t="str">
        <f>VLOOKUP(Items[[#This Row],[OrderID]],Orders[],5)</f>
        <v>2015-05-04</v>
      </c>
    </row>
    <row r="896" spans="1:13" x14ac:dyDescent="0.25">
      <c r="A896">
        <v>140882764</v>
      </c>
      <c r="B896">
        <v>198300270</v>
      </c>
      <c r="C896">
        <v>1</v>
      </c>
      <c r="D896" t="b">
        <v>1</v>
      </c>
      <c r="E896" s="6" t="s">
        <v>79</v>
      </c>
      <c r="F896" s="6" t="s">
        <v>35</v>
      </c>
      <c r="G896">
        <v>0</v>
      </c>
      <c r="H896">
        <v>90</v>
      </c>
      <c r="I896">
        <v>1</v>
      </c>
      <c r="J896" s="6">
        <f>(Items[[#This Row],[FinalPrice]]*Items[[#This Row],[Quantity]])</f>
        <v>0</v>
      </c>
      <c r="K896" s="6">
        <f>(Items[[#This Row],[OriginalTagPrice]]*Items[[#This Row],[Quantity]])</f>
        <v>90</v>
      </c>
      <c r="L896" s="6">
        <f>(Items[[#This Row],[FinalPrice]]-Items[[#This Row],[OriginalTagPrice]])*Items[[#This Row],[Quantity]]</f>
        <v>-90</v>
      </c>
      <c r="M896" s="6" t="str">
        <f>VLOOKUP(Items[[#This Row],[OrderID]],Orders[],5)</f>
        <v>2015-05-04</v>
      </c>
    </row>
    <row r="897" spans="1:13" x14ac:dyDescent="0.25">
      <c r="A897">
        <v>140882764</v>
      </c>
      <c r="B897">
        <v>198343629</v>
      </c>
      <c r="C897">
        <v>5</v>
      </c>
      <c r="D897" t="b">
        <v>1</v>
      </c>
      <c r="E897" s="6" t="s">
        <v>125</v>
      </c>
      <c r="F897" s="6" t="s">
        <v>35</v>
      </c>
      <c r="G897">
        <v>20</v>
      </c>
      <c r="H897">
        <v>20</v>
      </c>
      <c r="I897">
        <v>1</v>
      </c>
      <c r="J897" s="6">
        <f>(Items[[#This Row],[FinalPrice]]*Items[[#This Row],[Quantity]])</f>
        <v>20</v>
      </c>
      <c r="K897" s="6">
        <f>(Items[[#This Row],[OriginalTagPrice]]*Items[[#This Row],[Quantity]])</f>
        <v>20</v>
      </c>
      <c r="L897" s="6">
        <f>(Items[[#This Row],[FinalPrice]]-Items[[#This Row],[OriginalTagPrice]])*Items[[#This Row],[Quantity]]</f>
        <v>0</v>
      </c>
      <c r="M897" s="6" t="str">
        <f>VLOOKUP(Items[[#This Row],[OrderID]],Orders[],5)</f>
        <v>2015-05-04</v>
      </c>
    </row>
    <row r="898" spans="1:13" x14ac:dyDescent="0.25">
      <c r="A898">
        <v>140882764</v>
      </c>
      <c r="B898">
        <v>198343877</v>
      </c>
      <c r="C898">
        <v>8</v>
      </c>
      <c r="D898" t="b">
        <v>0</v>
      </c>
      <c r="E898" s="6" t="s">
        <v>66</v>
      </c>
      <c r="F898" s="6" t="s">
        <v>35</v>
      </c>
      <c r="G898">
        <v>14</v>
      </c>
      <c r="H898">
        <v>14</v>
      </c>
      <c r="I898">
        <v>1</v>
      </c>
      <c r="J898" s="6">
        <f>(Items[[#This Row],[FinalPrice]]*Items[[#This Row],[Quantity]])</f>
        <v>14</v>
      </c>
      <c r="K898" s="6">
        <f>(Items[[#This Row],[OriginalTagPrice]]*Items[[#This Row],[Quantity]])</f>
        <v>14</v>
      </c>
      <c r="L898" s="6">
        <f>(Items[[#This Row],[FinalPrice]]-Items[[#This Row],[OriginalTagPrice]])*Items[[#This Row],[Quantity]]</f>
        <v>0</v>
      </c>
      <c r="M898" s="6" t="str">
        <f>VLOOKUP(Items[[#This Row],[OrderID]],Orders[],5)</f>
        <v>2015-05-04</v>
      </c>
    </row>
    <row r="899" spans="1:13" x14ac:dyDescent="0.25">
      <c r="A899">
        <v>140882764</v>
      </c>
      <c r="B899">
        <v>198343906</v>
      </c>
      <c r="C899">
        <v>8</v>
      </c>
      <c r="D899" t="b">
        <v>0</v>
      </c>
      <c r="E899" s="6" t="s">
        <v>79</v>
      </c>
      <c r="F899" s="6" t="s">
        <v>35</v>
      </c>
      <c r="G899">
        <v>14</v>
      </c>
      <c r="H899">
        <v>14</v>
      </c>
      <c r="I899">
        <v>1</v>
      </c>
      <c r="J899" s="6">
        <f>(Items[[#This Row],[FinalPrice]]*Items[[#This Row],[Quantity]])</f>
        <v>14</v>
      </c>
      <c r="K899" s="6">
        <f>(Items[[#This Row],[OriginalTagPrice]]*Items[[#This Row],[Quantity]])</f>
        <v>14</v>
      </c>
      <c r="L899" s="6">
        <f>(Items[[#This Row],[FinalPrice]]-Items[[#This Row],[OriginalTagPrice]])*Items[[#This Row],[Quantity]]</f>
        <v>0</v>
      </c>
      <c r="M899" s="6" t="str">
        <f>VLOOKUP(Items[[#This Row],[OrderID]],Orders[],5)</f>
        <v>2015-05-04</v>
      </c>
    </row>
    <row r="900" spans="1:13" x14ac:dyDescent="0.25">
      <c r="A900">
        <v>140885376</v>
      </c>
      <c r="B900">
        <v>198304021</v>
      </c>
      <c r="C900">
        <v>1</v>
      </c>
      <c r="D900" t="b">
        <v>1</v>
      </c>
      <c r="E900" s="6" t="s">
        <v>68</v>
      </c>
      <c r="F900" s="6" t="s">
        <v>35</v>
      </c>
      <c r="G900">
        <v>0</v>
      </c>
      <c r="H900">
        <v>30</v>
      </c>
      <c r="I900">
        <v>1</v>
      </c>
      <c r="J900" s="6">
        <f>(Items[[#This Row],[FinalPrice]]*Items[[#This Row],[Quantity]])</f>
        <v>0</v>
      </c>
      <c r="K900" s="6">
        <f>(Items[[#This Row],[OriginalTagPrice]]*Items[[#This Row],[Quantity]])</f>
        <v>30</v>
      </c>
      <c r="L900" s="6">
        <f>(Items[[#This Row],[FinalPrice]]-Items[[#This Row],[OriginalTagPrice]])*Items[[#This Row],[Quantity]]</f>
        <v>-30</v>
      </c>
      <c r="M900" s="6" t="str">
        <f>VLOOKUP(Items[[#This Row],[OrderID]],Orders[],5)</f>
        <v>2015-05-04</v>
      </c>
    </row>
    <row r="901" spans="1:13" x14ac:dyDescent="0.25">
      <c r="A901">
        <v>140885376</v>
      </c>
      <c r="B901">
        <v>198349672</v>
      </c>
      <c r="C901">
        <v>3</v>
      </c>
      <c r="D901" t="b">
        <v>0</v>
      </c>
      <c r="E901" s="6" t="s">
        <v>35</v>
      </c>
      <c r="F901" s="6" t="s">
        <v>35</v>
      </c>
      <c r="G901">
        <v>0</v>
      </c>
      <c r="H901">
        <v>20</v>
      </c>
      <c r="I901">
        <v>1</v>
      </c>
      <c r="J901" s="6">
        <f>(Items[[#This Row],[FinalPrice]]*Items[[#This Row],[Quantity]])</f>
        <v>0</v>
      </c>
      <c r="K901" s="6">
        <f>(Items[[#This Row],[OriginalTagPrice]]*Items[[#This Row],[Quantity]])</f>
        <v>20</v>
      </c>
      <c r="L901" s="6">
        <f>(Items[[#This Row],[FinalPrice]]-Items[[#This Row],[OriginalTagPrice]])*Items[[#This Row],[Quantity]]</f>
        <v>-20</v>
      </c>
      <c r="M901" s="6" t="str">
        <f>VLOOKUP(Items[[#This Row],[OrderID]],Orders[],5)</f>
        <v>2015-05-04</v>
      </c>
    </row>
    <row r="902" spans="1:13" x14ac:dyDescent="0.25">
      <c r="A902">
        <v>140886522</v>
      </c>
      <c r="B902">
        <v>198305493</v>
      </c>
      <c r="C902">
        <v>1</v>
      </c>
      <c r="D902" t="b">
        <v>1</v>
      </c>
      <c r="E902" s="6" t="s">
        <v>60</v>
      </c>
      <c r="F902" s="6" t="s">
        <v>35</v>
      </c>
      <c r="G902">
        <v>50</v>
      </c>
      <c r="H902">
        <v>85</v>
      </c>
      <c r="I902">
        <v>1</v>
      </c>
      <c r="J902" s="6">
        <f>(Items[[#This Row],[FinalPrice]]*Items[[#This Row],[Quantity]])</f>
        <v>50</v>
      </c>
      <c r="K902" s="6">
        <f>(Items[[#This Row],[OriginalTagPrice]]*Items[[#This Row],[Quantity]])</f>
        <v>85</v>
      </c>
      <c r="L902" s="6">
        <f>(Items[[#This Row],[FinalPrice]]-Items[[#This Row],[OriginalTagPrice]])*Items[[#This Row],[Quantity]]</f>
        <v>-35</v>
      </c>
      <c r="M902" s="6" t="str">
        <f>VLOOKUP(Items[[#This Row],[OrderID]],Orders[],5)</f>
        <v>2015-05-05</v>
      </c>
    </row>
    <row r="903" spans="1:13" x14ac:dyDescent="0.25">
      <c r="A903">
        <v>140886522</v>
      </c>
      <c r="B903">
        <v>198540221</v>
      </c>
      <c r="C903">
        <v>8</v>
      </c>
      <c r="D903" t="b">
        <v>0</v>
      </c>
      <c r="E903" s="6" t="s">
        <v>60</v>
      </c>
      <c r="F903" s="6" t="s">
        <v>35</v>
      </c>
      <c r="G903">
        <v>25</v>
      </c>
      <c r="H903">
        <v>25</v>
      </c>
      <c r="I903">
        <v>1</v>
      </c>
      <c r="J903" s="6">
        <f>(Items[[#This Row],[FinalPrice]]*Items[[#This Row],[Quantity]])</f>
        <v>25</v>
      </c>
      <c r="K903" s="6">
        <f>(Items[[#This Row],[OriginalTagPrice]]*Items[[#This Row],[Quantity]])</f>
        <v>25</v>
      </c>
      <c r="L903" s="6">
        <f>(Items[[#This Row],[FinalPrice]]-Items[[#This Row],[OriginalTagPrice]])*Items[[#This Row],[Quantity]]</f>
        <v>0</v>
      </c>
      <c r="M903" s="6" t="str">
        <f>VLOOKUP(Items[[#This Row],[OrderID]],Orders[],5)</f>
        <v>2015-05-05</v>
      </c>
    </row>
    <row r="904" spans="1:13" x14ac:dyDescent="0.25">
      <c r="A904">
        <v>140889520</v>
      </c>
      <c r="B904">
        <v>198309612</v>
      </c>
      <c r="C904">
        <v>1</v>
      </c>
      <c r="D904" t="b">
        <v>1</v>
      </c>
      <c r="E904" s="6" t="s">
        <v>71</v>
      </c>
      <c r="F904" s="6" t="s">
        <v>35</v>
      </c>
      <c r="G904">
        <v>0</v>
      </c>
      <c r="H904">
        <v>70</v>
      </c>
      <c r="I904">
        <v>1</v>
      </c>
      <c r="J904" s="6">
        <f>(Items[[#This Row],[FinalPrice]]*Items[[#This Row],[Quantity]])</f>
        <v>0</v>
      </c>
      <c r="K904" s="6">
        <f>(Items[[#This Row],[OriginalTagPrice]]*Items[[#This Row],[Quantity]])</f>
        <v>70</v>
      </c>
      <c r="L904" s="6">
        <f>(Items[[#This Row],[FinalPrice]]-Items[[#This Row],[OriginalTagPrice]])*Items[[#This Row],[Quantity]]</f>
        <v>-70</v>
      </c>
      <c r="M904" s="6" t="str">
        <f>VLOOKUP(Items[[#This Row],[OrderID]],Orders[],5)</f>
        <v>2015-05-08</v>
      </c>
    </row>
    <row r="905" spans="1:13" x14ac:dyDescent="0.25">
      <c r="A905">
        <v>140899424</v>
      </c>
      <c r="B905">
        <v>198323440</v>
      </c>
      <c r="C905">
        <v>2</v>
      </c>
      <c r="D905" t="b">
        <v>0</v>
      </c>
      <c r="E905" s="6" t="s">
        <v>35</v>
      </c>
      <c r="F905" s="6" t="s">
        <v>219</v>
      </c>
      <c r="G905">
        <v>17</v>
      </c>
      <c r="H905">
        <v>34</v>
      </c>
      <c r="I905">
        <v>1</v>
      </c>
      <c r="J905" s="6">
        <f>(Items[[#This Row],[FinalPrice]]*Items[[#This Row],[Quantity]])</f>
        <v>17</v>
      </c>
      <c r="K905" s="6">
        <f>(Items[[#This Row],[OriginalTagPrice]]*Items[[#This Row],[Quantity]])</f>
        <v>34</v>
      </c>
      <c r="L905" s="6">
        <f>(Items[[#This Row],[FinalPrice]]-Items[[#This Row],[OriginalTagPrice]])*Items[[#This Row],[Quantity]]</f>
        <v>-17</v>
      </c>
      <c r="M905" s="6" t="str">
        <f>VLOOKUP(Items[[#This Row],[OrderID]],Orders[],5)</f>
        <v>2015-05-04</v>
      </c>
    </row>
    <row r="906" spans="1:13" x14ac:dyDescent="0.25">
      <c r="A906">
        <v>140899424</v>
      </c>
      <c r="B906">
        <v>198323590</v>
      </c>
      <c r="C906">
        <v>2</v>
      </c>
      <c r="D906" t="b">
        <v>0</v>
      </c>
      <c r="E906" s="6" t="s">
        <v>35</v>
      </c>
      <c r="F906" s="6" t="s">
        <v>220</v>
      </c>
      <c r="G906">
        <v>1.5</v>
      </c>
      <c r="H906">
        <v>2</v>
      </c>
      <c r="I906">
        <v>2</v>
      </c>
      <c r="J906" s="6">
        <f>(Items[[#This Row],[FinalPrice]]*Items[[#This Row],[Quantity]])</f>
        <v>3</v>
      </c>
      <c r="K906" s="6">
        <f>(Items[[#This Row],[OriginalTagPrice]]*Items[[#This Row],[Quantity]])</f>
        <v>4</v>
      </c>
      <c r="L906" s="6">
        <f>(Items[[#This Row],[FinalPrice]]-Items[[#This Row],[OriginalTagPrice]])*Items[[#This Row],[Quantity]]</f>
        <v>-1</v>
      </c>
      <c r="M906" s="6" t="str">
        <f>VLOOKUP(Items[[#This Row],[OrderID]],Orders[],5)</f>
        <v>2015-05-04</v>
      </c>
    </row>
    <row r="907" spans="1:13" x14ac:dyDescent="0.25">
      <c r="A907">
        <v>140899849</v>
      </c>
      <c r="B907">
        <v>198324115</v>
      </c>
      <c r="C907">
        <v>3</v>
      </c>
      <c r="D907" t="b">
        <v>0</v>
      </c>
      <c r="E907" s="6" t="s">
        <v>35</v>
      </c>
      <c r="F907" s="6" t="s">
        <v>35</v>
      </c>
      <c r="G907">
        <v>50</v>
      </c>
      <c r="H907">
        <v>100</v>
      </c>
      <c r="I907">
        <v>1</v>
      </c>
      <c r="J907" s="6">
        <f>(Items[[#This Row],[FinalPrice]]*Items[[#This Row],[Quantity]])</f>
        <v>50</v>
      </c>
      <c r="K907" s="6">
        <f>(Items[[#This Row],[OriginalTagPrice]]*Items[[#This Row],[Quantity]])</f>
        <v>100</v>
      </c>
      <c r="L907" s="6">
        <f>(Items[[#This Row],[FinalPrice]]-Items[[#This Row],[OriginalTagPrice]])*Items[[#This Row],[Quantity]]</f>
        <v>-50</v>
      </c>
      <c r="M907" s="6" t="str">
        <f>VLOOKUP(Items[[#This Row],[OrderID]],Orders[],5)</f>
        <v>2015-05-04</v>
      </c>
    </row>
    <row r="908" spans="1:13" x14ac:dyDescent="0.25">
      <c r="A908">
        <v>140901561</v>
      </c>
      <c r="B908">
        <v>198212781</v>
      </c>
      <c r="C908">
        <v>1</v>
      </c>
      <c r="D908" t="b">
        <v>1</v>
      </c>
      <c r="E908" s="6" t="s">
        <v>63</v>
      </c>
      <c r="F908" s="6" t="s">
        <v>35</v>
      </c>
      <c r="G908">
        <v>35</v>
      </c>
      <c r="H908">
        <v>65</v>
      </c>
      <c r="I908">
        <v>1</v>
      </c>
      <c r="J908" s="6">
        <f>(Items[[#This Row],[FinalPrice]]*Items[[#This Row],[Quantity]])</f>
        <v>35</v>
      </c>
      <c r="K908" s="6">
        <f>(Items[[#This Row],[OriginalTagPrice]]*Items[[#This Row],[Quantity]])</f>
        <v>65</v>
      </c>
      <c r="L908" s="6">
        <f>(Items[[#This Row],[FinalPrice]]-Items[[#This Row],[OriginalTagPrice]])*Items[[#This Row],[Quantity]]</f>
        <v>-30</v>
      </c>
      <c r="M908" s="6" t="str">
        <f>VLOOKUP(Items[[#This Row],[OrderID]],Orders[],5)</f>
        <v>2015-05-13</v>
      </c>
    </row>
    <row r="909" spans="1:13" x14ac:dyDescent="0.25">
      <c r="A909">
        <v>140901561</v>
      </c>
      <c r="B909">
        <v>198212782</v>
      </c>
      <c r="C909">
        <v>1</v>
      </c>
      <c r="D909" t="b">
        <v>1</v>
      </c>
      <c r="E909" s="6" t="s">
        <v>63</v>
      </c>
      <c r="F909" s="6" t="s">
        <v>35</v>
      </c>
      <c r="G909">
        <v>10</v>
      </c>
      <c r="H909">
        <v>10</v>
      </c>
      <c r="I909">
        <v>1</v>
      </c>
      <c r="J909" s="6">
        <f>(Items[[#This Row],[FinalPrice]]*Items[[#This Row],[Quantity]])</f>
        <v>10</v>
      </c>
      <c r="K909" s="6">
        <f>(Items[[#This Row],[OriginalTagPrice]]*Items[[#This Row],[Quantity]])</f>
        <v>10</v>
      </c>
      <c r="L909" s="6">
        <f>(Items[[#This Row],[FinalPrice]]-Items[[#This Row],[OriginalTagPrice]])*Items[[#This Row],[Quantity]]</f>
        <v>0</v>
      </c>
      <c r="M909" s="6" t="str">
        <f>VLOOKUP(Items[[#This Row],[OrderID]],Orders[],5)</f>
        <v>2015-05-13</v>
      </c>
    </row>
    <row r="910" spans="1:13" x14ac:dyDescent="0.25">
      <c r="A910">
        <v>140901561</v>
      </c>
      <c r="B910">
        <v>200870406</v>
      </c>
      <c r="C910">
        <v>2</v>
      </c>
      <c r="D910" t="b">
        <v>0</v>
      </c>
      <c r="E910" s="6" t="s">
        <v>86</v>
      </c>
      <c r="F910" s="6" t="s">
        <v>57</v>
      </c>
      <c r="G910">
        <v>6</v>
      </c>
      <c r="H910">
        <v>8</v>
      </c>
      <c r="I910">
        <v>1</v>
      </c>
      <c r="J910" s="6">
        <f>(Items[[#This Row],[FinalPrice]]*Items[[#This Row],[Quantity]])</f>
        <v>6</v>
      </c>
      <c r="K910" s="6">
        <f>(Items[[#This Row],[OriginalTagPrice]]*Items[[#This Row],[Quantity]])</f>
        <v>8</v>
      </c>
      <c r="L910" s="6">
        <f>(Items[[#This Row],[FinalPrice]]-Items[[#This Row],[OriginalTagPrice]])*Items[[#This Row],[Quantity]]</f>
        <v>-2</v>
      </c>
      <c r="M910" s="6" t="str">
        <f>VLOOKUP(Items[[#This Row],[OrderID]],Orders[],5)</f>
        <v>2015-05-13</v>
      </c>
    </row>
    <row r="911" spans="1:13" x14ac:dyDescent="0.25">
      <c r="A911">
        <v>140901561</v>
      </c>
      <c r="B911">
        <v>200885580</v>
      </c>
      <c r="C911">
        <v>8</v>
      </c>
      <c r="D911" t="b">
        <v>0</v>
      </c>
      <c r="E911" s="6" t="s">
        <v>63</v>
      </c>
      <c r="F911" s="6" t="s">
        <v>35</v>
      </c>
      <c r="G911">
        <v>10</v>
      </c>
      <c r="H911">
        <v>10</v>
      </c>
      <c r="I911">
        <v>1</v>
      </c>
      <c r="J911" s="6">
        <f>(Items[[#This Row],[FinalPrice]]*Items[[#This Row],[Quantity]])</f>
        <v>10</v>
      </c>
      <c r="K911" s="6">
        <f>(Items[[#This Row],[OriginalTagPrice]]*Items[[#This Row],[Quantity]])</f>
        <v>10</v>
      </c>
      <c r="L911" s="6">
        <f>(Items[[#This Row],[FinalPrice]]-Items[[#This Row],[OriginalTagPrice]])*Items[[#This Row],[Quantity]]</f>
        <v>0</v>
      </c>
      <c r="M911" s="6" t="str">
        <f>VLOOKUP(Items[[#This Row],[OrderID]],Orders[],5)</f>
        <v>2015-05-13</v>
      </c>
    </row>
    <row r="912" spans="1:13" x14ac:dyDescent="0.25">
      <c r="A912">
        <v>140903028</v>
      </c>
      <c r="B912">
        <v>198328262</v>
      </c>
      <c r="C912">
        <v>1</v>
      </c>
      <c r="D912" t="b">
        <v>1</v>
      </c>
      <c r="E912" s="6" t="s">
        <v>60</v>
      </c>
      <c r="F912" s="6" t="s">
        <v>35</v>
      </c>
      <c r="G912">
        <v>45</v>
      </c>
      <c r="H912">
        <v>80</v>
      </c>
      <c r="I912">
        <v>1</v>
      </c>
      <c r="J912" s="6">
        <f>(Items[[#This Row],[FinalPrice]]*Items[[#This Row],[Quantity]])</f>
        <v>45</v>
      </c>
      <c r="K912" s="6">
        <f>(Items[[#This Row],[OriginalTagPrice]]*Items[[#This Row],[Quantity]])</f>
        <v>80</v>
      </c>
      <c r="L912" s="6">
        <f>(Items[[#This Row],[FinalPrice]]-Items[[#This Row],[OriginalTagPrice]])*Items[[#This Row],[Quantity]]</f>
        <v>-35</v>
      </c>
      <c r="M912" s="6" t="str">
        <f>VLOOKUP(Items[[#This Row],[OrderID]],Orders[],5)</f>
        <v>2015-05-05</v>
      </c>
    </row>
    <row r="913" spans="1:13" x14ac:dyDescent="0.25">
      <c r="A913">
        <v>140903028</v>
      </c>
      <c r="B913">
        <v>198603192</v>
      </c>
      <c r="C913">
        <v>8</v>
      </c>
      <c r="D913" t="b">
        <v>0</v>
      </c>
      <c r="E913" s="6" t="s">
        <v>60</v>
      </c>
      <c r="F913" s="6" t="s">
        <v>35</v>
      </c>
      <c r="G913">
        <v>16</v>
      </c>
      <c r="H913">
        <v>16</v>
      </c>
      <c r="I913">
        <v>1</v>
      </c>
      <c r="J913" s="6">
        <f>(Items[[#This Row],[FinalPrice]]*Items[[#This Row],[Quantity]])</f>
        <v>16</v>
      </c>
      <c r="K913" s="6">
        <f>(Items[[#This Row],[OriginalTagPrice]]*Items[[#This Row],[Quantity]])</f>
        <v>16</v>
      </c>
      <c r="L913" s="6">
        <f>(Items[[#This Row],[FinalPrice]]-Items[[#This Row],[OriginalTagPrice]])*Items[[#This Row],[Quantity]]</f>
        <v>0</v>
      </c>
      <c r="M913" s="6" t="str">
        <f>VLOOKUP(Items[[#This Row],[OrderID]],Orders[],5)</f>
        <v>2015-05-05</v>
      </c>
    </row>
    <row r="914" spans="1:13" x14ac:dyDescent="0.25">
      <c r="A914">
        <v>140907785</v>
      </c>
      <c r="B914">
        <v>198334954</v>
      </c>
      <c r="C914">
        <v>1</v>
      </c>
      <c r="D914" t="b">
        <v>1</v>
      </c>
      <c r="E914" s="6" t="s">
        <v>56</v>
      </c>
      <c r="F914" s="6" t="s">
        <v>35</v>
      </c>
      <c r="G914">
        <v>25</v>
      </c>
      <c r="H914">
        <v>30</v>
      </c>
      <c r="I914">
        <v>1</v>
      </c>
      <c r="J914" s="6">
        <f>(Items[[#This Row],[FinalPrice]]*Items[[#This Row],[Quantity]])</f>
        <v>25</v>
      </c>
      <c r="K914" s="6">
        <f>(Items[[#This Row],[OriginalTagPrice]]*Items[[#This Row],[Quantity]])</f>
        <v>30</v>
      </c>
      <c r="L914" s="6">
        <f>(Items[[#This Row],[FinalPrice]]-Items[[#This Row],[OriginalTagPrice]])*Items[[#This Row],[Quantity]]</f>
        <v>-5</v>
      </c>
      <c r="M914" s="6" t="str">
        <f>VLOOKUP(Items[[#This Row],[OrderID]],Orders[],5)</f>
        <v>2015-05-09</v>
      </c>
    </row>
    <row r="915" spans="1:13" x14ac:dyDescent="0.25">
      <c r="A915">
        <v>140907785</v>
      </c>
      <c r="B915">
        <v>198334955</v>
      </c>
      <c r="C915">
        <v>1</v>
      </c>
      <c r="D915" t="b">
        <v>1</v>
      </c>
      <c r="E915" s="6" t="s">
        <v>89</v>
      </c>
      <c r="F915" s="6" t="s">
        <v>35</v>
      </c>
      <c r="G915">
        <v>20</v>
      </c>
      <c r="H915">
        <v>50</v>
      </c>
      <c r="I915">
        <v>1</v>
      </c>
      <c r="J915" s="6">
        <f>(Items[[#This Row],[FinalPrice]]*Items[[#This Row],[Quantity]])</f>
        <v>20</v>
      </c>
      <c r="K915" s="6">
        <f>(Items[[#This Row],[OriginalTagPrice]]*Items[[#This Row],[Quantity]])</f>
        <v>50</v>
      </c>
      <c r="L915" s="6">
        <f>(Items[[#This Row],[FinalPrice]]-Items[[#This Row],[OriginalTagPrice]])*Items[[#This Row],[Quantity]]</f>
        <v>-30</v>
      </c>
      <c r="M915" s="6" t="str">
        <f>VLOOKUP(Items[[#This Row],[OrderID]],Orders[],5)</f>
        <v>2015-05-09</v>
      </c>
    </row>
    <row r="916" spans="1:13" x14ac:dyDescent="0.25">
      <c r="A916">
        <v>140907785</v>
      </c>
      <c r="B916">
        <v>199932932</v>
      </c>
      <c r="C916">
        <v>2</v>
      </c>
      <c r="D916" t="b">
        <v>0</v>
      </c>
      <c r="E916" s="6" t="s">
        <v>35</v>
      </c>
      <c r="F916" s="6" t="s">
        <v>74</v>
      </c>
      <c r="G916">
        <v>0</v>
      </c>
      <c r="H916">
        <v>0</v>
      </c>
      <c r="I916">
        <v>1</v>
      </c>
      <c r="J916" s="6">
        <f>(Items[[#This Row],[FinalPrice]]*Items[[#This Row],[Quantity]])</f>
        <v>0</v>
      </c>
      <c r="K916" s="6">
        <f>(Items[[#This Row],[OriginalTagPrice]]*Items[[#This Row],[Quantity]])</f>
        <v>0</v>
      </c>
      <c r="L916" s="6">
        <f>(Items[[#This Row],[FinalPrice]]-Items[[#This Row],[OriginalTagPrice]])*Items[[#This Row],[Quantity]]</f>
        <v>0</v>
      </c>
      <c r="M916" s="6" t="str">
        <f>VLOOKUP(Items[[#This Row],[OrderID]],Orders[],5)</f>
        <v>2015-05-09</v>
      </c>
    </row>
    <row r="917" spans="1:13" x14ac:dyDescent="0.25">
      <c r="A917">
        <v>140907785</v>
      </c>
      <c r="B917">
        <v>199932964</v>
      </c>
      <c r="C917">
        <v>2</v>
      </c>
      <c r="D917" t="b">
        <v>0</v>
      </c>
      <c r="E917" s="6" t="s">
        <v>75</v>
      </c>
      <c r="F917" s="6" t="s">
        <v>76</v>
      </c>
      <c r="G917">
        <v>3.5</v>
      </c>
      <c r="H917">
        <v>3.5</v>
      </c>
      <c r="I917">
        <v>1</v>
      </c>
      <c r="J917" s="6">
        <f>(Items[[#This Row],[FinalPrice]]*Items[[#This Row],[Quantity]])</f>
        <v>3.5</v>
      </c>
      <c r="K917" s="6">
        <f>(Items[[#This Row],[OriginalTagPrice]]*Items[[#This Row],[Quantity]])</f>
        <v>3.5</v>
      </c>
      <c r="L917" s="6">
        <f>(Items[[#This Row],[FinalPrice]]-Items[[#This Row],[OriginalTagPrice]])*Items[[#This Row],[Quantity]]</f>
        <v>0</v>
      </c>
      <c r="M917" s="6" t="str">
        <f>VLOOKUP(Items[[#This Row],[OrderID]],Orders[],5)</f>
        <v>2015-05-09</v>
      </c>
    </row>
    <row r="918" spans="1:13" x14ac:dyDescent="0.25">
      <c r="A918">
        <v>140907785</v>
      </c>
      <c r="B918">
        <v>199947672</v>
      </c>
      <c r="C918">
        <v>8</v>
      </c>
      <c r="D918" t="b">
        <v>0</v>
      </c>
      <c r="E918" s="6" t="s">
        <v>56</v>
      </c>
      <c r="F918" s="6" t="s">
        <v>35</v>
      </c>
      <c r="G918">
        <v>6</v>
      </c>
      <c r="H918">
        <v>6</v>
      </c>
      <c r="I918">
        <v>1</v>
      </c>
      <c r="J918" s="6">
        <f>(Items[[#This Row],[FinalPrice]]*Items[[#This Row],[Quantity]])</f>
        <v>6</v>
      </c>
      <c r="K918" s="6">
        <f>(Items[[#This Row],[OriginalTagPrice]]*Items[[#This Row],[Quantity]])</f>
        <v>6</v>
      </c>
      <c r="L918" s="6">
        <f>(Items[[#This Row],[FinalPrice]]-Items[[#This Row],[OriginalTagPrice]])*Items[[#This Row],[Quantity]]</f>
        <v>0</v>
      </c>
      <c r="M918" s="6" t="str">
        <f>VLOOKUP(Items[[#This Row],[OrderID]],Orders[],5)</f>
        <v>2015-05-09</v>
      </c>
    </row>
    <row r="919" spans="1:13" x14ac:dyDescent="0.25">
      <c r="A919">
        <v>140907785</v>
      </c>
      <c r="B919">
        <v>199947697</v>
      </c>
      <c r="C919">
        <v>8</v>
      </c>
      <c r="D919" t="b">
        <v>0</v>
      </c>
      <c r="E919" s="6" t="s">
        <v>89</v>
      </c>
      <c r="F919" s="6" t="s">
        <v>35</v>
      </c>
      <c r="G919">
        <v>10</v>
      </c>
      <c r="H919">
        <v>10</v>
      </c>
      <c r="I919">
        <v>1</v>
      </c>
      <c r="J919" s="6">
        <f>(Items[[#This Row],[FinalPrice]]*Items[[#This Row],[Quantity]])</f>
        <v>10</v>
      </c>
      <c r="K919" s="6">
        <f>(Items[[#This Row],[OriginalTagPrice]]*Items[[#This Row],[Quantity]])</f>
        <v>10</v>
      </c>
      <c r="L919" s="6">
        <f>(Items[[#This Row],[FinalPrice]]-Items[[#This Row],[OriginalTagPrice]])*Items[[#This Row],[Quantity]]</f>
        <v>0</v>
      </c>
      <c r="M919" s="6" t="str">
        <f>VLOOKUP(Items[[#This Row],[OrderID]],Orders[],5)</f>
        <v>2015-05-09</v>
      </c>
    </row>
    <row r="920" spans="1:13" x14ac:dyDescent="0.25">
      <c r="A920">
        <v>140911798</v>
      </c>
      <c r="B920">
        <v>198340551</v>
      </c>
      <c r="C920">
        <v>1</v>
      </c>
      <c r="D920" t="b">
        <v>1</v>
      </c>
      <c r="E920" s="6" t="s">
        <v>71</v>
      </c>
      <c r="F920" s="6" t="s">
        <v>35</v>
      </c>
      <c r="G920">
        <v>25</v>
      </c>
      <c r="H920">
        <v>70</v>
      </c>
      <c r="I920">
        <v>1</v>
      </c>
      <c r="J920" s="6">
        <f>(Items[[#This Row],[FinalPrice]]*Items[[#This Row],[Quantity]])</f>
        <v>25</v>
      </c>
      <c r="K920" s="6">
        <f>(Items[[#This Row],[OriginalTagPrice]]*Items[[#This Row],[Quantity]])</f>
        <v>70</v>
      </c>
      <c r="L920" s="6">
        <f>(Items[[#This Row],[FinalPrice]]-Items[[#This Row],[OriginalTagPrice]])*Items[[#This Row],[Quantity]]</f>
        <v>-45</v>
      </c>
      <c r="M920" s="6" t="str">
        <f>VLOOKUP(Items[[#This Row],[OrderID]],Orders[],5)</f>
        <v>2015-05-05</v>
      </c>
    </row>
    <row r="921" spans="1:13" x14ac:dyDescent="0.25">
      <c r="A921">
        <v>140913043</v>
      </c>
      <c r="B921">
        <v>198341973</v>
      </c>
      <c r="C921">
        <v>1</v>
      </c>
      <c r="D921" t="b">
        <v>1</v>
      </c>
      <c r="E921" s="6" t="s">
        <v>65</v>
      </c>
      <c r="F921" s="6" t="s">
        <v>35</v>
      </c>
      <c r="G921">
        <v>35</v>
      </c>
      <c r="H921">
        <v>70</v>
      </c>
      <c r="I921">
        <v>1</v>
      </c>
      <c r="J921" s="6">
        <f>(Items[[#This Row],[FinalPrice]]*Items[[#This Row],[Quantity]])</f>
        <v>35</v>
      </c>
      <c r="K921" s="6">
        <f>(Items[[#This Row],[OriginalTagPrice]]*Items[[#This Row],[Quantity]])</f>
        <v>70</v>
      </c>
      <c r="L921" s="6">
        <f>(Items[[#This Row],[FinalPrice]]-Items[[#This Row],[OriginalTagPrice]])*Items[[#This Row],[Quantity]]</f>
        <v>-35</v>
      </c>
      <c r="M921" s="6" t="str">
        <f>VLOOKUP(Items[[#This Row],[OrderID]],Orders[],5)</f>
        <v>2015-05-07</v>
      </c>
    </row>
    <row r="922" spans="1:13" x14ac:dyDescent="0.25">
      <c r="A922">
        <v>140913043</v>
      </c>
      <c r="B922">
        <v>198342199</v>
      </c>
      <c r="C922">
        <v>1</v>
      </c>
      <c r="D922" t="b">
        <v>1</v>
      </c>
      <c r="E922" s="6" t="s">
        <v>65</v>
      </c>
      <c r="F922" s="6" t="s">
        <v>35</v>
      </c>
      <c r="G922">
        <v>35</v>
      </c>
      <c r="H922">
        <v>70</v>
      </c>
      <c r="I922">
        <v>1</v>
      </c>
      <c r="J922" s="6">
        <f>(Items[[#This Row],[FinalPrice]]*Items[[#This Row],[Quantity]])</f>
        <v>35</v>
      </c>
      <c r="K922" s="6">
        <f>(Items[[#This Row],[OriginalTagPrice]]*Items[[#This Row],[Quantity]])</f>
        <v>70</v>
      </c>
      <c r="L922" s="6">
        <f>(Items[[#This Row],[FinalPrice]]-Items[[#This Row],[OriginalTagPrice]])*Items[[#This Row],[Quantity]]</f>
        <v>-35</v>
      </c>
      <c r="M922" s="6" t="str">
        <f>VLOOKUP(Items[[#This Row],[OrderID]],Orders[],5)</f>
        <v>2015-05-07</v>
      </c>
    </row>
    <row r="923" spans="1:13" x14ac:dyDescent="0.25">
      <c r="A923">
        <v>140913043</v>
      </c>
      <c r="B923">
        <v>198472189</v>
      </c>
      <c r="C923">
        <v>1</v>
      </c>
      <c r="D923" t="b">
        <v>1</v>
      </c>
      <c r="E923" s="6" t="s">
        <v>58</v>
      </c>
      <c r="F923" s="6" t="s">
        <v>35</v>
      </c>
      <c r="G923">
        <v>25</v>
      </c>
      <c r="H923">
        <v>40</v>
      </c>
      <c r="I923">
        <v>1</v>
      </c>
      <c r="J923" s="6">
        <f>(Items[[#This Row],[FinalPrice]]*Items[[#This Row],[Quantity]])</f>
        <v>25</v>
      </c>
      <c r="K923" s="6">
        <f>(Items[[#This Row],[OriginalTagPrice]]*Items[[#This Row],[Quantity]])</f>
        <v>40</v>
      </c>
      <c r="L923" s="6">
        <f>(Items[[#This Row],[FinalPrice]]-Items[[#This Row],[OriginalTagPrice]])*Items[[#This Row],[Quantity]]</f>
        <v>-15</v>
      </c>
      <c r="M923" s="6" t="str">
        <f>VLOOKUP(Items[[#This Row],[OrderID]],Orders[],5)</f>
        <v>2015-05-07</v>
      </c>
    </row>
    <row r="924" spans="1:13" x14ac:dyDescent="0.25">
      <c r="A924">
        <v>140913043</v>
      </c>
      <c r="B924">
        <v>199323897</v>
      </c>
      <c r="C924">
        <v>2</v>
      </c>
      <c r="D924" t="b">
        <v>0</v>
      </c>
      <c r="E924" s="6" t="s">
        <v>35</v>
      </c>
      <c r="F924" s="6" t="s">
        <v>103</v>
      </c>
      <c r="G924">
        <v>0</v>
      </c>
      <c r="H924">
        <v>0</v>
      </c>
      <c r="I924">
        <v>1</v>
      </c>
      <c r="J924" s="6">
        <f>(Items[[#This Row],[FinalPrice]]*Items[[#This Row],[Quantity]])</f>
        <v>0</v>
      </c>
      <c r="K924" s="6">
        <f>(Items[[#This Row],[OriginalTagPrice]]*Items[[#This Row],[Quantity]])</f>
        <v>0</v>
      </c>
      <c r="L924" s="6">
        <f>(Items[[#This Row],[FinalPrice]]-Items[[#This Row],[OriginalTagPrice]])*Items[[#This Row],[Quantity]]</f>
        <v>0</v>
      </c>
      <c r="M924" s="6" t="str">
        <f>VLOOKUP(Items[[#This Row],[OrderID]],Orders[],5)</f>
        <v>2015-05-07</v>
      </c>
    </row>
    <row r="925" spans="1:13" x14ac:dyDescent="0.25">
      <c r="A925">
        <v>140913043</v>
      </c>
      <c r="B925">
        <v>199323909</v>
      </c>
      <c r="C925">
        <v>2</v>
      </c>
      <c r="D925" t="b">
        <v>0</v>
      </c>
      <c r="E925" s="6" t="s">
        <v>35</v>
      </c>
      <c r="F925" s="6" t="s">
        <v>105</v>
      </c>
      <c r="G925">
        <v>5</v>
      </c>
      <c r="H925">
        <v>5</v>
      </c>
      <c r="I925">
        <v>1</v>
      </c>
      <c r="J925" s="6">
        <f>(Items[[#This Row],[FinalPrice]]*Items[[#This Row],[Quantity]])</f>
        <v>5</v>
      </c>
      <c r="K925" s="6">
        <f>(Items[[#This Row],[OriginalTagPrice]]*Items[[#This Row],[Quantity]])</f>
        <v>5</v>
      </c>
      <c r="L925" s="6">
        <f>(Items[[#This Row],[FinalPrice]]-Items[[#This Row],[OriginalTagPrice]])*Items[[#This Row],[Quantity]]</f>
        <v>0</v>
      </c>
      <c r="M925" s="6" t="str">
        <f>VLOOKUP(Items[[#This Row],[OrderID]],Orders[],5)</f>
        <v>2015-05-07</v>
      </c>
    </row>
    <row r="926" spans="1:13" x14ac:dyDescent="0.25">
      <c r="A926">
        <v>140913043</v>
      </c>
      <c r="B926">
        <v>199323924</v>
      </c>
      <c r="C926">
        <v>2</v>
      </c>
      <c r="D926" t="b">
        <v>0</v>
      </c>
      <c r="E926" s="6" t="s">
        <v>35</v>
      </c>
      <c r="F926" s="6" t="s">
        <v>102</v>
      </c>
      <c r="G926">
        <v>3.5</v>
      </c>
      <c r="H926">
        <v>3.5</v>
      </c>
      <c r="I926">
        <v>1</v>
      </c>
      <c r="J926" s="6">
        <f>(Items[[#This Row],[FinalPrice]]*Items[[#This Row],[Quantity]])</f>
        <v>3.5</v>
      </c>
      <c r="K926" s="6">
        <f>(Items[[#This Row],[OriginalTagPrice]]*Items[[#This Row],[Quantity]])</f>
        <v>3.5</v>
      </c>
      <c r="L926" s="6">
        <f>(Items[[#This Row],[FinalPrice]]-Items[[#This Row],[OriginalTagPrice]])*Items[[#This Row],[Quantity]]</f>
        <v>0</v>
      </c>
      <c r="M926" s="6" t="str">
        <f>VLOOKUP(Items[[#This Row],[OrderID]],Orders[],5)</f>
        <v>2015-05-07</v>
      </c>
    </row>
    <row r="927" spans="1:13" x14ac:dyDescent="0.25">
      <c r="A927">
        <v>140913043</v>
      </c>
      <c r="B927">
        <v>199330885</v>
      </c>
      <c r="C927">
        <v>8</v>
      </c>
      <c r="D927" t="b">
        <v>0</v>
      </c>
      <c r="E927" s="6" t="s">
        <v>65</v>
      </c>
      <c r="F927" s="6" t="s">
        <v>35</v>
      </c>
      <c r="G927">
        <v>28</v>
      </c>
      <c r="H927">
        <v>28</v>
      </c>
      <c r="I927">
        <v>1</v>
      </c>
      <c r="J927" s="6">
        <f>(Items[[#This Row],[FinalPrice]]*Items[[#This Row],[Quantity]])</f>
        <v>28</v>
      </c>
      <c r="K927" s="6">
        <f>(Items[[#This Row],[OriginalTagPrice]]*Items[[#This Row],[Quantity]])</f>
        <v>28</v>
      </c>
      <c r="L927" s="6">
        <f>(Items[[#This Row],[FinalPrice]]-Items[[#This Row],[OriginalTagPrice]])*Items[[#This Row],[Quantity]]</f>
        <v>0</v>
      </c>
      <c r="M927" s="6" t="str">
        <f>VLOOKUP(Items[[#This Row],[OrderID]],Orders[],5)</f>
        <v>2015-05-07</v>
      </c>
    </row>
    <row r="928" spans="1:13" x14ac:dyDescent="0.25">
      <c r="A928">
        <v>140913043</v>
      </c>
      <c r="B928">
        <v>199330929</v>
      </c>
      <c r="C928">
        <v>8</v>
      </c>
      <c r="D928" t="b">
        <v>0</v>
      </c>
      <c r="E928" s="6" t="s">
        <v>58</v>
      </c>
      <c r="F928" s="6" t="s">
        <v>35</v>
      </c>
      <c r="G928">
        <v>8</v>
      </c>
      <c r="H928">
        <v>8</v>
      </c>
      <c r="I928">
        <v>1</v>
      </c>
      <c r="J928" s="6">
        <f>(Items[[#This Row],[FinalPrice]]*Items[[#This Row],[Quantity]])</f>
        <v>8</v>
      </c>
      <c r="K928" s="6">
        <f>(Items[[#This Row],[OriginalTagPrice]]*Items[[#This Row],[Quantity]])</f>
        <v>8</v>
      </c>
      <c r="L928" s="6">
        <f>(Items[[#This Row],[FinalPrice]]-Items[[#This Row],[OriginalTagPrice]])*Items[[#This Row],[Quantity]]</f>
        <v>0</v>
      </c>
      <c r="M928" s="6" t="str">
        <f>VLOOKUP(Items[[#This Row],[OrderID]],Orders[],5)</f>
        <v>2015-05-07</v>
      </c>
    </row>
    <row r="929" spans="1:13" x14ac:dyDescent="0.25">
      <c r="A929">
        <v>140913588</v>
      </c>
      <c r="B929">
        <v>198342959</v>
      </c>
      <c r="C929">
        <v>2</v>
      </c>
      <c r="D929" t="b">
        <v>0</v>
      </c>
      <c r="E929" s="6" t="s">
        <v>35</v>
      </c>
      <c r="F929" s="6" t="s">
        <v>221</v>
      </c>
      <c r="G929">
        <v>13.5</v>
      </c>
      <c r="H929">
        <v>15</v>
      </c>
      <c r="I929">
        <v>1</v>
      </c>
      <c r="J929" s="6">
        <f>(Items[[#This Row],[FinalPrice]]*Items[[#This Row],[Quantity]])</f>
        <v>13.5</v>
      </c>
      <c r="K929" s="6">
        <f>(Items[[#This Row],[OriginalTagPrice]]*Items[[#This Row],[Quantity]])</f>
        <v>15</v>
      </c>
      <c r="L929" s="6">
        <f>(Items[[#This Row],[FinalPrice]]-Items[[#This Row],[OriginalTagPrice]])*Items[[#This Row],[Quantity]]</f>
        <v>-1.5</v>
      </c>
      <c r="M929" s="6" t="str">
        <f>VLOOKUP(Items[[#This Row],[OrderID]],Orders[],5)</f>
        <v>2015-05-04</v>
      </c>
    </row>
    <row r="930" spans="1:13" x14ac:dyDescent="0.25">
      <c r="A930">
        <v>140914040</v>
      </c>
      <c r="B930">
        <v>198343522</v>
      </c>
      <c r="C930">
        <v>1</v>
      </c>
      <c r="D930" t="b">
        <v>1</v>
      </c>
      <c r="E930" s="6" t="s">
        <v>72</v>
      </c>
      <c r="F930" s="6" t="s">
        <v>35</v>
      </c>
      <c r="G930">
        <v>0</v>
      </c>
      <c r="H930">
        <v>80</v>
      </c>
      <c r="I930">
        <v>1</v>
      </c>
      <c r="J930" s="6">
        <f>(Items[[#This Row],[FinalPrice]]*Items[[#This Row],[Quantity]])</f>
        <v>0</v>
      </c>
      <c r="K930" s="6">
        <f>(Items[[#This Row],[OriginalTagPrice]]*Items[[#This Row],[Quantity]])</f>
        <v>80</v>
      </c>
      <c r="L930" s="6">
        <f>(Items[[#This Row],[FinalPrice]]-Items[[#This Row],[OriginalTagPrice]])*Items[[#This Row],[Quantity]]</f>
        <v>-80</v>
      </c>
      <c r="M930" s="6" t="str">
        <f>VLOOKUP(Items[[#This Row],[OrderID]],Orders[],5)</f>
        <v>2015-06-02</v>
      </c>
    </row>
    <row r="931" spans="1:13" x14ac:dyDescent="0.25">
      <c r="A931">
        <v>140914040</v>
      </c>
      <c r="B931">
        <v>205919857</v>
      </c>
      <c r="C931">
        <v>5</v>
      </c>
      <c r="D931" t="b">
        <v>1</v>
      </c>
      <c r="E931" s="6" t="s">
        <v>125</v>
      </c>
      <c r="F931" s="6" t="s">
        <v>35</v>
      </c>
      <c r="G931">
        <v>10</v>
      </c>
      <c r="H931">
        <v>10</v>
      </c>
      <c r="I931">
        <v>1</v>
      </c>
      <c r="J931" s="6">
        <f>(Items[[#This Row],[FinalPrice]]*Items[[#This Row],[Quantity]])</f>
        <v>10</v>
      </c>
      <c r="K931" s="6">
        <f>(Items[[#This Row],[OriginalTagPrice]]*Items[[#This Row],[Quantity]])</f>
        <v>10</v>
      </c>
      <c r="L931" s="6">
        <f>(Items[[#This Row],[FinalPrice]]-Items[[#This Row],[OriginalTagPrice]])*Items[[#This Row],[Quantity]]</f>
        <v>0</v>
      </c>
      <c r="M931" s="6" t="str">
        <f>VLOOKUP(Items[[#This Row],[OrderID]],Orders[],5)</f>
        <v>2015-06-02</v>
      </c>
    </row>
    <row r="932" spans="1:13" x14ac:dyDescent="0.25">
      <c r="A932">
        <v>140916092</v>
      </c>
      <c r="B932">
        <v>198346273</v>
      </c>
      <c r="C932">
        <v>1</v>
      </c>
      <c r="D932" t="b">
        <v>1</v>
      </c>
      <c r="E932" s="6" t="s">
        <v>65</v>
      </c>
      <c r="F932" s="6" t="s">
        <v>35</v>
      </c>
      <c r="G932">
        <v>0</v>
      </c>
      <c r="H932">
        <v>70</v>
      </c>
      <c r="I932">
        <v>1</v>
      </c>
      <c r="J932" s="6">
        <f>(Items[[#This Row],[FinalPrice]]*Items[[#This Row],[Quantity]])</f>
        <v>0</v>
      </c>
      <c r="K932" s="6">
        <f>(Items[[#This Row],[OriginalTagPrice]]*Items[[#This Row],[Quantity]])</f>
        <v>70</v>
      </c>
      <c r="L932" s="6">
        <f>(Items[[#This Row],[FinalPrice]]-Items[[#This Row],[OriginalTagPrice]])*Items[[#This Row],[Quantity]]</f>
        <v>-70</v>
      </c>
      <c r="M932" s="6" t="str">
        <f>VLOOKUP(Items[[#This Row],[OrderID]],Orders[],5)</f>
        <v>2015-05-13</v>
      </c>
    </row>
    <row r="933" spans="1:13" x14ac:dyDescent="0.25">
      <c r="A933">
        <v>140981160</v>
      </c>
      <c r="B933">
        <v>198435856</v>
      </c>
      <c r="C933">
        <v>3</v>
      </c>
      <c r="D933" t="b">
        <v>0</v>
      </c>
      <c r="E933" s="6" t="s">
        <v>35</v>
      </c>
      <c r="F933" s="6" t="s">
        <v>35</v>
      </c>
      <c r="G933">
        <v>50</v>
      </c>
      <c r="H933">
        <v>100</v>
      </c>
      <c r="I933">
        <v>1</v>
      </c>
      <c r="J933" s="6">
        <f>(Items[[#This Row],[FinalPrice]]*Items[[#This Row],[Quantity]])</f>
        <v>50</v>
      </c>
      <c r="K933" s="6">
        <f>(Items[[#This Row],[OriginalTagPrice]]*Items[[#This Row],[Quantity]])</f>
        <v>100</v>
      </c>
      <c r="L933" s="6">
        <f>(Items[[#This Row],[FinalPrice]]-Items[[#This Row],[OriginalTagPrice]])*Items[[#This Row],[Quantity]]</f>
        <v>-50</v>
      </c>
      <c r="M933" s="6" t="str">
        <f>VLOOKUP(Items[[#This Row],[OrderID]],Orders[],5)</f>
        <v>2015-05-05</v>
      </c>
    </row>
    <row r="934" spans="1:13" x14ac:dyDescent="0.25">
      <c r="A934">
        <v>140981160</v>
      </c>
      <c r="B934">
        <v>198435918</v>
      </c>
      <c r="C934">
        <v>3</v>
      </c>
      <c r="D934" t="b">
        <v>0</v>
      </c>
      <c r="E934" s="6" t="s">
        <v>35</v>
      </c>
      <c r="F934" s="6" t="s">
        <v>35</v>
      </c>
      <c r="G934">
        <v>50</v>
      </c>
      <c r="H934">
        <v>100</v>
      </c>
      <c r="I934">
        <v>1</v>
      </c>
      <c r="J934" s="6">
        <f>(Items[[#This Row],[FinalPrice]]*Items[[#This Row],[Quantity]])</f>
        <v>50</v>
      </c>
      <c r="K934" s="6">
        <f>(Items[[#This Row],[OriginalTagPrice]]*Items[[#This Row],[Quantity]])</f>
        <v>100</v>
      </c>
      <c r="L934" s="6">
        <f>(Items[[#This Row],[FinalPrice]]-Items[[#This Row],[OriginalTagPrice]])*Items[[#This Row],[Quantity]]</f>
        <v>-50</v>
      </c>
      <c r="M934" s="6" t="str">
        <f>VLOOKUP(Items[[#This Row],[OrderID]],Orders[],5)</f>
        <v>2015-05-05</v>
      </c>
    </row>
    <row r="935" spans="1:13" x14ac:dyDescent="0.25">
      <c r="A935">
        <v>140981515</v>
      </c>
      <c r="B935">
        <v>198436300</v>
      </c>
      <c r="C935">
        <v>2</v>
      </c>
      <c r="D935" t="b">
        <v>0</v>
      </c>
      <c r="E935" s="6" t="s">
        <v>35</v>
      </c>
      <c r="F935" s="6" t="s">
        <v>154</v>
      </c>
      <c r="G935">
        <v>13.75</v>
      </c>
      <c r="H935">
        <v>27.5</v>
      </c>
      <c r="I935">
        <v>1</v>
      </c>
      <c r="J935" s="6">
        <f>(Items[[#This Row],[FinalPrice]]*Items[[#This Row],[Quantity]])</f>
        <v>13.75</v>
      </c>
      <c r="K935" s="6">
        <f>(Items[[#This Row],[OriginalTagPrice]]*Items[[#This Row],[Quantity]])</f>
        <v>27.5</v>
      </c>
      <c r="L935" s="6">
        <f>(Items[[#This Row],[FinalPrice]]-Items[[#This Row],[OriginalTagPrice]])*Items[[#This Row],[Quantity]]</f>
        <v>-13.75</v>
      </c>
      <c r="M935" s="6" t="str">
        <f>VLOOKUP(Items[[#This Row],[OrderID]],Orders[],5)</f>
        <v>2015-05-05</v>
      </c>
    </row>
    <row r="936" spans="1:13" x14ac:dyDescent="0.25">
      <c r="A936">
        <v>140981515</v>
      </c>
      <c r="B936">
        <v>198436457</v>
      </c>
      <c r="C936">
        <v>2</v>
      </c>
      <c r="D936" t="b">
        <v>0</v>
      </c>
      <c r="E936" s="6" t="s">
        <v>35</v>
      </c>
      <c r="F936" s="6" t="s">
        <v>122</v>
      </c>
      <c r="G936">
        <v>7.5</v>
      </c>
      <c r="H936">
        <v>10</v>
      </c>
      <c r="I936">
        <v>2</v>
      </c>
      <c r="J936" s="6">
        <f>(Items[[#This Row],[FinalPrice]]*Items[[#This Row],[Quantity]])</f>
        <v>15</v>
      </c>
      <c r="K936" s="6">
        <f>(Items[[#This Row],[OriginalTagPrice]]*Items[[#This Row],[Quantity]])</f>
        <v>20</v>
      </c>
      <c r="L936" s="6">
        <f>(Items[[#This Row],[FinalPrice]]-Items[[#This Row],[OriginalTagPrice]])*Items[[#This Row],[Quantity]]</f>
        <v>-5</v>
      </c>
      <c r="M936" s="6" t="str">
        <f>VLOOKUP(Items[[#This Row],[OrderID]],Orders[],5)</f>
        <v>2015-05-05</v>
      </c>
    </row>
    <row r="937" spans="1:13" x14ac:dyDescent="0.25">
      <c r="A937">
        <v>140982580</v>
      </c>
      <c r="B937">
        <v>198440699</v>
      </c>
      <c r="C937">
        <v>2</v>
      </c>
      <c r="D937" t="b">
        <v>0</v>
      </c>
      <c r="E937" s="6" t="s">
        <v>35</v>
      </c>
      <c r="F937" s="6" t="s">
        <v>116</v>
      </c>
      <c r="G937">
        <v>3.5</v>
      </c>
      <c r="H937">
        <v>7</v>
      </c>
      <c r="I937">
        <v>1</v>
      </c>
      <c r="J937" s="6">
        <f>(Items[[#This Row],[FinalPrice]]*Items[[#This Row],[Quantity]])</f>
        <v>3.5</v>
      </c>
      <c r="K937" s="6">
        <f>(Items[[#This Row],[OriginalTagPrice]]*Items[[#This Row],[Quantity]])</f>
        <v>7</v>
      </c>
      <c r="L937" s="6">
        <f>(Items[[#This Row],[FinalPrice]]-Items[[#This Row],[OriginalTagPrice]])*Items[[#This Row],[Quantity]]</f>
        <v>-3.5</v>
      </c>
      <c r="M937" s="6" t="str">
        <f>VLOOKUP(Items[[#This Row],[OrderID]],Orders[],5)</f>
        <v>2015-05-05</v>
      </c>
    </row>
    <row r="938" spans="1:13" x14ac:dyDescent="0.25">
      <c r="A938">
        <v>141002011</v>
      </c>
      <c r="B938">
        <v>198465751</v>
      </c>
      <c r="C938">
        <v>3</v>
      </c>
      <c r="D938" t="b">
        <v>0</v>
      </c>
      <c r="E938" s="6" t="s">
        <v>35</v>
      </c>
      <c r="F938" s="6" t="s">
        <v>35</v>
      </c>
      <c r="G938">
        <v>50</v>
      </c>
      <c r="H938">
        <v>50</v>
      </c>
      <c r="I938">
        <v>1</v>
      </c>
      <c r="J938" s="6">
        <f>(Items[[#This Row],[FinalPrice]]*Items[[#This Row],[Quantity]])</f>
        <v>50</v>
      </c>
      <c r="K938" s="6">
        <f>(Items[[#This Row],[OriginalTagPrice]]*Items[[#This Row],[Quantity]])</f>
        <v>50</v>
      </c>
      <c r="L938" s="6">
        <f>(Items[[#This Row],[FinalPrice]]-Items[[#This Row],[OriginalTagPrice]])*Items[[#This Row],[Quantity]]</f>
        <v>0</v>
      </c>
      <c r="M938" s="6" t="str">
        <f>VLOOKUP(Items[[#This Row],[OrderID]],Orders[],5)</f>
        <v>2015-05-05</v>
      </c>
    </row>
    <row r="939" spans="1:13" x14ac:dyDescent="0.25">
      <c r="A939">
        <v>141002011</v>
      </c>
      <c r="B939">
        <v>198465892</v>
      </c>
      <c r="C939">
        <v>3</v>
      </c>
      <c r="D939" t="b">
        <v>0</v>
      </c>
      <c r="E939" s="6" t="s">
        <v>35</v>
      </c>
      <c r="F939" s="6" t="s">
        <v>35</v>
      </c>
      <c r="G939">
        <v>0</v>
      </c>
      <c r="H939">
        <v>50</v>
      </c>
      <c r="I939">
        <v>1</v>
      </c>
      <c r="J939" s="6">
        <f>(Items[[#This Row],[FinalPrice]]*Items[[#This Row],[Quantity]])</f>
        <v>0</v>
      </c>
      <c r="K939" s="6">
        <f>(Items[[#This Row],[OriginalTagPrice]]*Items[[#This Row],[Quantity]])</f>
        <v>50</v>
      </c>
      <c r="L939" s="6">
        <f>(Items[[#This Row],[FinalPrice]]-Items[[#This Row],[OriginalTagPrice]])*Items[[#This Row],[Quantity]]</f>
        <v>-50</v>
      </c>
      <c r="M939" s="6" t="str">
        <f>VLOOKUP(Items[[#This Row],[OrderID]],Orders[],5)</f>
        <v>2015-05-05</v>
      </c>
    </row>
    <row r="940" spans="1:13" x14ac:dyDescent="0.25">
      <c r="A940">
        <v>141016849</v>
      </c>
      <c r="B940">
        <v>198486714</v>
      </c>
      <c r="C940">
        <v>1</v>
      </c>
      <c r="D940" t="b">
        <v>1</v>
      </c>
      <c r="E940" s="6" t="s">
        <v>89</v>
      </c>
      <c r="F940" s="6" t="s">
        <v>35</v>
      </c>
      <c r="G940">
        <v>35</v>
      </c>
      <c r="H940">
        <v>70</v>
      </c>
      <c r="I940">
        <v>1</v>
      </c>
      <c r="J940" s="6">
        <f>(Items[[#This Row],[FinalPrice]]*Items[[#This Row],[Quantity]])</f>
        <v>35</v>
      </c>
      <c r="K940" s="6">
        <f>(Items[[#This Row],[OriginalTagPrice]]*Items[[#This Row],[Quantity]])</f>
        <v>70</v>
      </c>
      <c r="L940" s="6">
        <f>(Items[[#This Row],[FinalPrice]]-Items[[#This Row],[OriginalTagPrice]])*Items[[#This Row],[Quantity]]</f>
        <v>-35</v>
      </c>
      <c r="M940" s="6" t="str">
        <f>VLOOKUP(Items[[#This Row],[OrderID]],Orders[],5)</f>
        <v>2015-05-08</v>
      </c>
    </row>
    <row r="941" spans="1:13" x14ac:dyDescent="0.25">
      <c r="A941">
        <v>141016849</v>
      </c>
      <c r="B941">
        <v>198488747</v>
      </c>
      <c r="C941">
        <v>1</v>
      </c>
      <c r="D941" t="b">
        <v>1</v>
      </c>
      <c r="E941" s="6" t="s">
        <v>71</v>
      </c>
      <c r="F941" s="6" t="s">
        <v>35</v>
      </c>
      <c r="G941">
        <v>35</v>
      </c>
      <c r="H941">
        <v>70</v>
      </c>
      <c r="I941">
        <v>1</v>
      </c>
      <c r="J941" s="6">
        <f>(Items[[#This Row],[FinalPrice]]*Items[[#This Row],[Quantity]])</f>
        <v>35</v>
      </c>
      <c r="K941" s="6">
        <f>(Items[[#This Row],[OriginalTagPrice]]*Items[[#This Row],[Quantity]])</f>
        <v>70</v>
      </c>
      <c r="L941" s="6">
        <f>(Items[[#This Row],[FinalPrice]]-Items[[#This Row],[OriginalTagPrice]])*Items[[#This Row],[Quantity]]</f>
        <v>-35</v>
      </c>
      <c r="M941" s="6" t="str">
        <f>VLOOKUP(Items[[#This Row],[OrderID]],Orders[],5)</f>
        <v>2015-05-08</v>
      </c>
    </row>
    <row r="942" spans="1:13" x14ac:dyDescent="0.25">
      <c r="A942">
        <v>141016849</v>
      </c>
      <c r="B942">
        <v>199554360</v>
      </c>
      <c r="C942">
        <v>2</v>
      </c>
      <c r="D942" t="b">
        <v>0</v>
      </c>
      <c r="E942" s="6" t="s">
        <v>104</v>
      </c>
      <c r="F942" s="6" t="s">
        <v>102</v>
      </c>
      <c r="G942">
        <v>3.15</v>
      </c>
      <c r="H942">
        <v>3.5</v>
      </c>
      <c r="I942">
        <v>1</v>
      </c>
      <c r="J942" s="6">
        <f>(Items[[#This Row],[FinalPrice]]*Items[[#This Row],[Quantity]])</f>
        <v>3.15</v>
      </c>
      <c r="K942" s="6">
        <f>(Items[[#This Row],[OriginalTagPrice]]*Items[[#This Row],[Quantity]])</f>
        <v>3.5</v>
      </c>
      <c r="L942" s="6">
        <f>(Items[[#This Row],[FinalPrice]]-Items[[#This Row],[OriginalTagPrice]])*Items[[#This Row],[Quantity]]</f>
        <v>-0.35000000000000009</v>
      </c>
      <c r="M942" s="6" t="str">
        <f>VLOOKUP(Items[[#This Row],[OrderID]],Orders[],5)</f>
        <v>2015-05-08</v>
      </c>
    </row>
    <row r="943" spans="1:13" x14ac:dyDescent="0.25">
      <c r="A943">
        <v>141016849</v>
      </c>
      <c r="B943">
        <v>199554386</v>
      </c>
      <c r="C943">
        <v>2</v>
      </c>
      <c r="D943" t="b">
        <v>0</v>
      </c>
      <c r="E943" s="6" t="s">
        <v>104</v>
      </c>
      <c r="F943" s="6" t="s">
        <v>103</v>
      </c>
      <c r="G943">
        <v>0</v>
      </c>
      <c r="H943">
        <v>0</v>
      </c>
      <c r="I943">
        <v>1</v>
      </c>
      <c r="J943" s="6">
        <f>(Items[[#This Row],[FinalPrice]]*Items[[#This Row],[Quantity]])</f>
        <v>0</v>
      </c>
      <c r="K943" s="6">
        <f>(Items[[#This Row],[OriginalTagPrice]]*Items[[#This Row],[Quantity]])</f>
        <v>0</v>
      </c>
      <c r="L943" s="6">
        <f>(Items[[#This Row],[FinalPrice]]-Items[[#This Row],[OriginalTagPrice]])*Items[[#This Row],[Quantity]]</f>
        <v>0</v>
      </c>
      <c r="M943" s="6" t="str">
        <f>VLOOKUP(Items[[#This Row],[OrderID]],Orders[],5)</f>
        <v>2015-05-08</v>
      </c>
    </row>
    <row r="944" spans="1:13" x14ac:dyDescent="0.25">
      <c r="A944">
        <v>141016849</v>
      </c>
      <c r="B944">
        <v>199594313</v>
      </c>
      <c r="C944">
        <v>2</v>
      </c>
      <c r="D944" t="b">
        <v>0</v>
      </c>
      <c r="E944" s="6" t="s">
        <v>35</v>
      </c>
      <c r="F944" s="6" t="s">
        <v>222</v>
      </c>
      <c r="G944">
        <v>1.8</v>
      </c>
      <c r="H944">
        <v>2</v>
      </c>
      <c r="I944">
        <v>1</v>
      </c>
      <c r="J944" s="6">
        <f>(Items[[#This Row],[FinalPrice]]*Items[[#This Row],[Quantity]])</f>
        <v>1.8</v>
      </c>
      <c r="K944" s="6">
        <f>(Items[[#This Row],[OriginalTagPrice]]*Items[[#This Row],[Quantity]])</f>
        <v>2</v>
      </c>
      <c r="L944" s="6">
        <f>(Items[[#This Row],[FinalPrice]]-Items[[#This Row],[OriginalTagPrice]])*Items[[#This Row],[Quantity]]</f>
        <v>-0.19999999999999996</v>
      </c>
      <c r="M944" s="6" t="str">
        <f>VLOOKUP(Items[[#This Row],[OrderID]],Orders[],5)</f>
        <v>2015-05-08</v>
      </c>
    </row>
    <row r="945" spans="1:13" x14ac:dyDescent="0.25">
      <c r="A945">
        <v>141016849</v>
      </c>
      <c r="B945">
        <v>199597899</v>
      </c>
      <c r="C945">
        <v>2</v>
      </c>
      <c r="D945" t="b">
        <v>0</v>
      </c>
      <c r="E945" s="6" t="s">
        <v>35</v>
      </c>
      <c r="F945" s="6" t="s">
        <v>223</v>
      </c>
      <c r="G945">
        <v>4.5</v>
      </c>
      <c r="H945">
        <v>4.5</v>
      </c>
      <c r="I945">
        <v>1</v>
      </c>
      <c r="J945" s="6">
        <f>(Items[[#This Row],[FinalPrice]]*Items[[#This Row],[Quantity]])</f>
        <v>4.5</v>
      </c>
      <c r="K945" s="6">
        <f>(Items[[#This Row],[OriginalTagPrice]]*Items[[#This Row],[Quantity]])</f>
        <v>4.5</v>
      </c>
      <c r="L945" s="6">
        <f>(Items[[#This Row],[FinalPrice]]-Items[[#This Row],[OriginalTagPrice]])*Items[[#This Row],[Quantity]]</f>
        <v>0</v>
      </c>
      <c r="M945" s="6" t="str">
        <f>VLOOKUP(Items[[#This Row],[OrderID]],Orders[],5)</f>
        <v>2015-05-08</v>
      </c>
    </row>
    <row r="946" spans="1:13" x14ac:dyDescent="0.25">
      <c r="A946">
        <v>141016849</v>
      </c>
      <c r="B946">
        <v>199598472</v>
      </c>
      <c r="C946">
        <v>8</v>
      </c>
      <c r="D946" t="b">
        <v>0</v>
      </c>
      <c r="E946" s="6" t="s">
        <v>89</v>
      </c>
      <c r="F946" s="6" t="s">
        <v>35</v>
      </c>
      <c r="G946">
        <v>10.5</v>
      </c>
      <c r="H946">
        <v>10.5</v>
      </c>
      <c r="I946">
        <v>1</v>
      </c>
      <c r="J946" s="6">
        <f>(Items[[#This Row],[FinalPrice]]*Items[[#This Row],[Quantity]])</f>
        <v>10.5</v>
      </c>
      <c r="K946" s="6">
        <f>(Items[[#This Row],[OriginalTagPrice]]*Items[[#This Row],[Quantity]])</f>
        <v>10.5</v>
      </c>
      <c r="L946" s="6">
        <f>(Items[[#This Row],[FinalPrice]]-Items[[#This Row],[OriginalTagPrice]])*Items[[#This Row],[Quantity]]</f>
        <v>0</v>
      </c>
      <c r="M946" s="6" t="str">
        <f>VLOOKUP(Items[[#This Row],[OrderID]],Orders[],5)</f>
        <v>2015-05-08</v>
      </c>
    </row>
    <row r="947" spans="1:13" x14ac:dyDescent="0.25">
      <c r="A947">
        <v>141016849</v>
      </c>
      <c r="B947">
        <v>199598535</v>
      </c>
      <c r="C947">
        <v>8</v>
      </c>
      <c r="D947" t="b">
        <v>0</v>
      </c>
      <c r="E947" s="6" t="s">
        <v>71</v>
      </c>
      <c r="F947" s="6" t="s">
        <v>35</v>
      </c>
      <c r="G947">
        <v>12.6</v>
      </c>
      <c r="H947">
        <v>12.6</v>
      </c>
      <c r="I947">
        <v>1</v>
      </c>
      <c r="J947" s="6">
        <f>(Items[[#This Row],[FinalPrice]]*Items[[#This Row],[Quantity]])</f>
        <v>12.6</v>
      </c>
      <c r="K947" s="6">
        <f>(Items[[#This Row],[OriginalTagPrice]]*Items[[#This Row],[Quantity]])</f>
        <v>12.6</v>
      </c>
      <c r="L947" s="6">
        <f>(Items[[#This Row],[FinalPrice]]-Items[[#This Row],[OriginalTagPrice]])*Items[[#This Row],[Quantity]]</f>
        <v>0</v>
      </c>
      <c r="M947" s="6" t="str">
        <f>VLOOKUP(Items[[#This Row],[OrderID]],Orders[],5)</f>
        <v>2015-05-08</v>
      </c>
    </row>
    <row r="948" spans="1:13" x14ac:dyDescent="0.25">
      <c r="A948">
        <v>141019374</v>
      </c>
      <c r="B948">
        <v>198490338</v>
      </c>
      <c r="C948">
        <v>1</v>
      </c>
      <c r="D948" t="b">
        <v>1</v>
      </c>
      <c r="E948" s="6" t="s">
        <v>56</v>
      </c>
      <c r="F948" s="6" t="s">
        <v>35</v>
      </c>
      <c r="G948">
        <v>0</v>
      </c>
      <c r="H948">
        <v>70</v>
      </c>
      <c r="I948">
        <v>1</v>
      </c>
      <c r="J948" s="6">
        <f>(Items[[#This Row],[FinalPrice]]*Items[[#This Row],[Quantity]])</f>
        <v>0</v>
      </c>
      <c r="K948" s="6">
        <f>(Items[[#This Row],[OriginalTagPrice]]*Items[[#This Row],[Quantity]])</f>
        <v>70</v>
      </c>
      <c r="L948" s="6">
        <f>(Items[[#This Row],[FinalPrice]]-Items[[#This Row],[OriginalTagPrice]])*Items[[#This Row],[Quantity]]</f>
        <v>-70</v>
      </c>
      <c r="M948" s="6" t="str">
        <f>VLOOKUP(Items[[#This Row],[OrderID]],Orders[],5)</f>
        <v>2015-05-13</v>
      </c>
    </row>
    <row r="949" spans="1:13" x14ac:dyDescent="0.25">
      <c r="A949">
        <v>141019374</v>
      </c>
      <c r="B949">
        <v>200777039</v>
      </c>
      <c r="C949">
        <v>8</v>
      </c>
      <c r="D949" t="b">
        <v>0</v>
      </c>
      <c r="E949" s="6" t="s">
        <v>56</v>
      </c>
      <c r="F949" s="6" t="s">
        <v>35</v>
      </c>
      <c r="G949">
        <v>14</v>
      </c>
      <c r="H949">
        <v>14</v>
      </c>
      <c r="I949">
        <v>1</v>
      </c>
      <c r="J949" s="6">
        <f>(Items[[#This Row],[FinalPrice]]*Items[[#This Row],[Quantity]])</f>
        <v>14</v>
      </c>
      <c r="K949" s="6">
        <f>(Items[[#This Row],[OriginalTagPrice]]*Items[[#This Row],[Quantity]])</f>
        <v>14</v>
      </c>
      <c r="L949" s="6">
        <f>(Items[[#This Row],[FinalPrice]]-Items[[#This Row],[OriginalTagPrice]])*Items[[#This Row],[Quantity]]</f>
        <v>0</v>
      </c>
      <c r="M949" s="6" t="str">
        <f>VLOOKUP(Items[[#This Row],[OrderID]],Orders[],5)</f>
        <v>2015-05-13</v>
      </c>
    </row>
    <row r="950" spans="1:13" x14ac:dyDescent="0.25">
      <c r="A950">
        <v>141019374</v>
      </c>
      <c r="B950">
        <v>200777567</v>
      </c>
      <c r="C950">
        <v>3</v>
      </c>
      <c r="D950" t="b">
        <v>0</v>
      </c>
      <c r="E950" s="6" t="s">
        <v>35</v>
      </c>
      <c r="F950" s="6" t="s">
        <v>35</v>
      </c>
      <c r="G950">
        <v>0</v>
      </c>
      <c r="H950">
        <v>10</v>
      </c>
      <c r="I950">
        <v>1</v>
      </c>
      <c r="J950" s="6">
        <f>(Items[[#This Row],[FinalPrice]]*Items[[#This Row],[Quantity]])</f>
        <v>0</v>
      </c>
      <c r="K950" s="6">
        <f>(Items[[#This Row],[OriginalTagPrice]]*Items[[#This Row],[Quantity]])</f>
        <v>10</v>
      </c>
      <c r="L950" s="6">
        <f>(Items[[#This Row],[FinalPrice]]-Items[[#This Row],[OriginalTagPrice]])*Items[[#This Row],[Quantity]]</f>
        <v>-10</v>
      </c>
      <c r="M950" s="6" t="str">
        <f>VLOOKUP(Items[[#This Row],[OrderID]],Orders[],5)</f>
        <v>2015-05-13</v>
      </c>
    </row>
    <row r="951" spans="1:13" x14ac:dyDescent="0.25">
      <c r="A951">
        <v>141023488</v>
      </c>
      <c r="B951">
        <v>198496307</v>
      </c>
      <c r="C951">
        <v>1</v>
      </c>
      <c r="D951" t="b">
        <v>1</v>
      </c>
      <c r="E951" s="6" t="s">
        <v>56</v>
      </c>
      <c r="F951" s="6" t="s">
        <v>35</v>
      </c>
      <c r="G951">
        <v>0</v>
      </c>
      <c r="H951">
        <v>70</v>
      </c>
      <c r="I951">
        <v>1</v>
      </c>
      <c r="J951" s="6">
        <f>(Items[[#This Row],[FinalPrice]]*Items[[#This Row],[Quantity]])</f>
        <v>0</v>
      </c>
      <c r="K951" s="6">
        <f>(Items[[#This Row],[OriginalTagPrice]]*Items[[#This Row],[Quantity]])</f>
        <v>70</v>
      </c>
      <c r="L951" s="6">
        <f>(Items[[#This Row],[FinalPrice]]-Items[[#This Row],[OriginalTagPrice]])*Items[[#This Row],[Quantity]]</f>
        <v>-70</v>
      </c>
      <c r="M951" s="6" t="str">
        <f>VLOOKUP(Items[[#This Row],[OrderID]],Orders[],5)</f>
        <v>2015-05-07</v>
      </c>
    </row>
    <row r="952" spans="1:13" x14ac:dyDescent="0.25">
      <c r="A952">
        <v>141023488</v>
      </c>
      <c r="B952">
        <v>198496828</v>
      </c>
      <c r="C952">
        <v>1</v>
      </c>
      <c r="D952" t="b">
        <v>1</v>
      </c>
      <c r="E952" s="6" t="s">
        <v>56</v>
      </c>
      <c r="F952" s="6" t="s">
        <v>35</v>
      </c>
      <c r="G952">
        <v>0</v>
      </c>
      <c r="H952">
        <v>10</v>
      </c>
      <c r="I952">
        <v>1</v>
      </c>
      <c r="J952" s="6">
        <f>(Items[[#This Row],[FinalPrice]]*Items[[#This Row],[Quantity]])</f>
        <v>0</v>
      </c>
      <c r="K952" s="6">
        <f>(Items[[#This Row],[OriginalTagPrice]]*Items[[#This Row],[Quantity]])</f>
        <v>10</v>
      </c>
      <c r="L952" s="6">
        <f>(Items[[#This Row],[FinalPrice]]-Items[[#This Row],[OriginalTagPrice]])*Items[[#This Row],[Quantity]]</f>
        <v>-10</v>
      </c>
      <c r="M952" s="6" t="str">
        <f>VLOOKUP(Items[[#This Row],[OrderID]],Orders[],5)</f>
        <v>2015-05-07</v>
      </c>
    </row>
    <row r="953" spans="1:13" x14ac:dyDescent="0.25">
      <c r="A953">
        <v>141023488</v>
      </c>
      <c r="B953">
        <v>199157125</v>
      </c>
      <c r="C953">
        <v>2</v>
      </c>
      <c r="D953" t="b">
        <v>0</v>
      </c>
      <c r="E953" s="6" t="s">
        <v>35</v>
      </c>
      <c r="F953" s="6" t="s">
        <v>110</v>
      </c>
      <c r="G953">
        <v>0</v>
      </c>
      <c r="H953">
        <v>0</v>
      </c>
      <c r="I953">
        <v>1</v>
      </c>
      <c r="J953" s="6">
        <f>(Items[[#This Row],[FinalPrice]]*Items[[#This Row],[Quantity]])</f>
        <v>0</v>
      </c>
      <c r="K953" s="6">
        <f>(Items[[#This Row],[OriginalTagPrice]]*Items[[#This Row],[Quantity]])</f>
        <v>0</v>
      </c>
      <c r="L953" s="6">
        <f>(Items[[#This Row],[FinalPrice]]-Items[[#This Row],[OriginalTagPrice]])*Items[[#This Row],[Quantity]]</f>
        <v>0</v>
      </c>
      <c r="M953" s="6" t="str">
        <f>VLOOKUP(Items[[#This Row],[OrderID]],Orders[],5)</f>
        <v>2015-05-07</v>
      </c>
    </row>
    <row r="954" spans="1:13" x14ac:dyDescent="0.25">
      <c r="A954">
        <v>141032922</v>
      </c>
      <c r="B954">
        <v>198509571</v>
      </c>
      <c r="C954">
        <v>1</v>
      </c>
      <c r="D954" t="b">
        <v>1</v>
      </c>
      <c r="E954" s="6" t="s">
        <v>60</v>
      </c>
      <c r="F954" s="6" t="s">
        <v>35</v>
      </c>
      <c r="G954">
        <v>0</v>
      </c>
      <c r="H954">
        <v>70</v>
      </c>
      <c r="I954">
        <v>1</v>
      </c>
      <c r="J954" s="6">
        <f>(Items[[#This Row],[FinalPrice]]*Items[[#This Row],[Quantity]])</f>
        <v>0</v>
      </c>
      <c r="K954" s="6">
        <f>(Items[[#This Row],[OriginalTagPrice]]*Items[[#This Row],[Quantity]])</f>
        <v>70</v>
      </c>
      <c r="L954" s="6">
        <f>(Items[[#This Row],[FinalPrice]]-Items[[#This Row],[OriginalTagPrice]])*Items[[#This Row],[Quantity]]</f>
        <v>-70</v>
      </c>
      <c r="M954" s="6" t="str">
        <f>VLOOKUP(Items[[#This Row],[OrderID]],Orders[],5)</f>
        <v>2015-05-07</v>
      </c>
    </row>
    <row r="955" spans="1:13" x14ac:dyDescent="0.25">
      <c r="A955">
        <v>141032922</v>
      </c>
      <c r="B955">
        <v>198509573</v>
      </c>
      <c r="C955">
        <v>1</v>
      </c>
      <c r="D955" t="b">
        <v>1</v>
      </c>
      <c r="E955" s="6" t="s">
        <v>60</v>
      </c>
      <c r="F955" s="6" t="s">
        <v>35</v>
      </c>
      <c r="G955">
        <v>10</v>
      </c>
      <c r="H955">
        <v>10</v>
      </c>
      <c r="I955">
        <v>1</v>
      </c>
      <c r="J955" s="6">
        <f>(Items[[#This Row],[FinalPrice]]*Items[[#This Row],[Quantity]])</f>
        <v>10</v>
      </c>
      <c r="K955" s="6">
        <f>(Items[[#This Row],[OriginalTagPrice]]*Items[[#This Row],[Quantity]])</f>
        <v>10</v>
      </c>
      <c r="L955" s="6">
        <f>(Items[[#This Row],[FinalPrice]]-Items[[#This Row],[OriginalTagPrice]])*Items[[#This Row],[Quantity]]</f>
        <v>0</v>
      </c>
      <c r="M955" s="6" t="str">
        <f>VLOOKUP(Items[[#This Row],[OrderID]],Orders[],5)</f>
        <v>2015-05-07</v>
      </c>
    </row>
    <row r="956" spans="1:13" x14ac:dyDescent="0.25">
      <c r="A956">
        <v>141032922</v>
      </c>
      <c r="B956">
        <v>199229467</v>
      </c>
      <c r="C956">
        <v>5</v>
      </c>
      <c r="D956" t="b">
        <v>1</v>
      </c>
      <c r="E956" s="6" t="s">
        <v>125</v>
      </c>
      <c r="F956" s="6" t="s">
        <v>35</v>
      </c>
      <c r="G956">
        <v>5</v>
      </c>
      <c r="H956">
        <v>5</v>
      </c>
      <c r="I956">
        <v>1</v>
      </c>
      <c r="J956" s="6">
        <f>(Items[[#This Row],[FinalPrice]]*Items[[#This Row],[Quantity]])</f>
        <v>5</v>
      </c>
      <c r="K956" s="6">
        <f>(Items[[#This Row],[OriginalTagPrice]]*Items[[#This Row],[Quantity]])</f>
        <v>5</v>
      </c>
      <c r="L956" s="6">
        <f>(Items[[#This Row],[FinalPrice]]-Items[[#This Row],[OriginalTagPrice]])*Items[[#This Row],[Quantity]]</f>
        <v>0</v>
      </c>
      <c r="M956" s="6" t="str">
        <f>VLOOKUP(Items[[#This Row],[OrderID]],Orders[],5)</f>
        <v>2015-05-07</v>
      </c>
    </row>
    <row r="957" spans="1:13" x14ac:dyDescent="0.25">
      <c r="A957">
        <v>141032922</v>
      </c>
      <c r="B957">
        <v>199234223</v>
      </c>
      <c r="C957">
        <v>10</v>
      </c>
      <c r="D957" t="b">
        <v>0</v>
      </c>
      <c r="E957" s="6" t="s">
        <v>35</v>
      </c>
      <c r="F957" s="6" t="s">
        <v>35</v>
      </c>
      <c r="G957">
        <v>0</v>
      </c>
      <c r="H957">
        <v>0</v>
      </c>
      <c r="I957">
        <v>1</v>
      </c>
      <c r="J957" s="6">
        <f>(Items[[#This Row],[FinalPrice]]*Items[[#This Row],[Quantity]])</f>
        <v>0</v>
      </c>
      <c r="K957" s="6">
        <f>(Items[[#This Row],[OriginalTagPrice]]*Items[[#This Row],[Quantity]])</f>
        <v>0</v>
      </c>
      <c r="L957" s="6">
        <f>(Items[[#This Row],[FinalPrice]]-Items[[#This Row],[OriginalTagPrice]])*Items[[#This Row],[Quantity]]</f>
        <v>0</v>
      </c>
      <c r="M957" s="6" t="str">
        <f>VLOOKUP(Items[[#This Row],[OrderID]],Orders[],5)</f>
        <v>2015-05-07</v>
      </c>
    </row>
    <row r="958" spans="1:13" x14ac:dyDescent="0.25">
      <c r="A958">
        <v>141032922</v>
      </c>
      <c r="B958">
        <v>199234227</v>
      </c>
      <c r="C958">
        <v>11</v>
      </c>
      <c r="D958" t="b">
        <v>0</v>
      </c>
      <c r="E958" s="6" t="s">
        <v>75</v>
      </c>
      <c r="F958" s="6" t="s">
        <v>35</v>
      </c>
      <c r="G958">
        <v>0</v>
      </c>
      <c r="H958">
        <v>50</v>
      </c>
      <c r="I958">
        <v>1</v>
      </c>
      <c r="J958" s="6">
        <f>(Items[[#This Row],[FinalPrice]]*Items[[#This Row],[Quantity]])</f>
        <v>0</v>
      </c>
      <c r="K958" s="6">
        <f>(Items[[#This Row],[OriginalTagPrice]]*Items[[#This Row],[Quantity]])</f>
        <v>50</v>
      </c>
      <c r="L958" s="6">
        <f>(Items[[#This Row],[FinalPrice]]-Items[[#This Row],[OriginalTagPrice]])*Items[[#This Row],[Quantity]]</f>
        <v>-50</v>
      </c>
      <c r="M958" s="6" t="str">
        <f>VLOOKUP(Items[[#This Row],[OrderID]],Orders[],5)</f>
        <v>2015-05-07</v>
      </c>
    </row>
    <row r="959" spans="1:13" x14ac:dyDescent="0.25">
      <c r="A959">
        <v>141042035</v>
      </c>
      <c r="B959">
        <v>198523059</v>
      </c>
      <c r="C959">
        <v>2</v>
      </c>
      <c r="D959" t="b">
        <v>0</v>
      </c>
      <c r="E959" s="6" t="s">
        <v>35</v>
      </c>
      <c r="F959" s="6" t="s">
        <v>162</v>
      </c>
      <c r="G959">
        <v>13.5</v>
      </c>
      <c r="H959">
        <v>27</v>
      </c>
      <c r="I959">
        <v>1</v>
      </c>
      <c r="J959" s="6">
        <f>(Items[[#This Row],[FinalPrice]]*Items[[#This Row],[Quantity]])</f>
        <v>13.5</v>
      </c>
      <c r="K959" s="6">
        <f>(Items[[#This Row],[OriginalTagPrice]]*Items[[#This Row],[Quantity]])</f>
        <v>27</v>
      </c>
      <c r="L959" s="6">
        <f>(Items[[#This Row],[FinalPrice]]-Items[[#This Row],[OriginalTagPrice]])*Items[[#This Row],[Quantity]]</f>
        <v>-13.5</v>
      </c>
      <c r="M959" s="6" t="str">
        <f>VLOOKUP(Items[[#This Row],[OrderID]],Orders[],5)</f>
        <v>2015-05-05</v>
      </c>
    </row>
    <row r="960" spans="1:13" x14ac:dyDescent="0.25">
      <c r="A960">
        <v>141055124</v>
      </c>
      <c r="B960">
        <v>198541587</v>
      </c>
      <c r="C960">
        <v>1</v>
      </c>
      <c r="D960" t="b">
        <v>1</v>
      </c>
      <c r="E960" s="6" t="s">
        <v>68</v>
      </c>
      <c r="F960" s="6" t="s">
        <v>35</v>
      </c>
      <c r="G960">
        <v>35</v>
      </c>
      <c r="H960">
        <v>70</v>
      </c>
      <c r="I960">
        <v>1</v>
      </c>
      <c r="J960" s="6">
        <f>(Items[[#This Row],[FinalPrice]]*Items[[#This Row],[Quantity]])</f>
        <v>35</v>
      </c>
      <c r="K960" s="6">
        <f>(Items[[#This Row],[OriginalTagPrice]]*Items[[#This Row],[Quantity]])</f>
        <v>70</v>
      </c>
      <c r="L960" s="6">
        <f>(Items[[#This Row],[FinalPrice]]-Items[[#This Row],[OriginalTagPrice]])*Items[[#This Row],[Quantity]]</f>
        <v>-35</v>
      </c>
      <c r="M960" s="6" t="str">
        <f>VLOOKUP(Items[[#This Row],[OrderID]],Orders[],5)</f>
        <v>2015-05-05</v>
      </c>
    </row>
    <row r="961" spans="1:13" x14ac:dyDescent="0.25">
      <c r="A961">
        <v>141055124</v>
      </c>
      <c r="B961">
        <v>198548209</v>
      </c>
      <c r="C961">
        <v>2</v>
      </c>
      <c r="D961" t="b">
        <v>0</v>
      </c>
      <c r="E961" s="6" t="s">
        <v>68</v>
      </c>
      <c r="F961" s="6" t="s">
        <v>94</v>
      </c>
      <c r="G961">
        <v>0</v>
      </c>
      <c r="H961">
        <v>0</v>
      </c>
      <c r="I961">
        <v>2</v>
      </c>
      <c r="J961" s="6">
        <f>(Items[[#This Row],[FinalPrice]]*Items[[#This Row],[Quantity]])</f>
        <v>0</v>
      </c>
      <c r="K961" s="6">
        <f>(Items[[#This Row],[OriginalTagPrice]]*Items[[#This Row],[Quantity]])</f>
        <v>0</v>
      </c>
      <c r="L961" s="6">
        <f>(Items[[#This Row],[FinalPrice]]-Items[[#This Row],[OriginalTagPrice]])*Items[[#This Row],[Quantity]]</f>
        <v>0</v>
      </c>
      <c r="M961" s="6" t="str">
        <f>VLOOKUP(Items[[#This Row],[OrderID]],Orders[],5)</f>
        <v>2015-05-05</v>
      </c>
    </row>
    <row r="962" spans="1:13" x14ac:dyDescent="0.25">
      <c r="A962">
        <v>141066595</v>
      </c>
      <c r="B962">
        <v>198558212</v>
      </c>
      <c r="C962">
        <v>1</v>
      </c>
      <c r="D962" t="b">
        <v>1</v>
      </c>
      <c r="E962" s="6" t="s">
        <v>68</v>
      </c>
      <c r="F962" s="6" t="s">
        <v>35</v>
      </c>
      <c r="G962">
        <v>60</v>
      </c>
      <c r="H962">
        <v>80</v>
      </c>
      <c r="I962">
        <v>1</v>
      </c>
      <c r="J962" s="6">
        <f>(Items[[#This Row],[FinalPrice]]*Items[[#This Row],[Quantity]])</f>
        <v>60</v>
      </c>
      <c r="K962" s="6">
        <f>(Items[[#This Row],[OriginalTagPrice]]*Items[[#This Row],[Quantity]])</f>
        <v>80</v>
      </c>
      <c r="L962" s="6">
        <f>(Items[[#This Row],[FinalPrice]]-Items[[#This Row],[OriginalTagPrice]])*Items[[#This Row],[Quantity]]</f>
        <v>-20</v>
      </c>
      <c r="M962" s="6" t="str">
        <f>VLOOKUP(Items[[#This Row],[OrderID]],Orders[],5)</f>
        <v>2015-05-26</v>
      </c>
    </row>
    <row r="963" spans="1:13" x14ac:dyDescent="0.25">
      <c r="A963">
        <v>141066595</v>
      </c>
      <c r="B963">
        <v>204009504</v>
      </c>
      <c r="C963">
        <v>2</v>
      </c>
      <c r="D963" t="b">
        <v>0</v>
      </c>
      <c r="E963" s="6" t="s">
        <v>68</v>
      </c>
      <c r="F963" s="6" t="s">
        <v>69</v>
      </c>
      <c r="G963">
        <v>0</v>
      </c>
      <c r="H963">
        <v>0</v>
      </c>
      <c r="I963">
        <v>1</v>
      </c>
      <c r="J963" s="6">
        <f>(Items[[#This Row],[FinalPrice]]*Items[[#This Row],[Quantity]])</f>
        <v>0</v>
      </c>
      <c r="K963" s="6">
        <f>(Items[[#This Row],[OriginalTagPrice]]*Items[[#This Row],[Quantity]])</f>
        <v>0</v>
      </c>
      <c r="L963" s="6">
        <f>(Items[[#This Row],[FinalPrice]]-Items[[#This Row],[OriginalTagPrice]])*Items[[#This Row],[Quantity]]</f>
        <v>0</v>
      </c>
      <c r="M963" s="6" t="str">
        <f>VLOOKUP(Items[[#This Row],[OrderID]],Orders[],5)</f>
        <v>2015-05-26</v>
      </c>
    </row>
    <row r="964" spans="1:13" x14ac:dyDescent="0.25">
      <c r="A964">
        <v>141066595</v>
      </c>
      <c r="B964">
        <v>204025118</v>
      </c>
      <c r="C964">
        <v>2</v>
      </c>
      <c r="D964" t="b">
        <v>0</v>
      </c>
      <c r="E964" s="6" t="s">
        <v>68</v>
      </c>
      <c r="F964" s="6" t="s">
        <v>87</v>
      </c>
      <c r="G964">
        <v>5</v>
      </c>
      <c r="H964">
        <v>5</v>
      </c>
      <c r="I964">
        <v>2</v>
      </c>
      <c r="J964" s="6">
        <f>(Items[[#This Row],[FinalPrice]]*Items[[#This Row],[Quantity]])</f>
        <v>10</v>
      </c>
      <c r="K964" s="6">
        <f>(Items[[#This Row],[OriginalTagPrice]]*Items[[#This Row],[Quantity]])</f>
        <v>10</v>
      </c>
      <c r="L964" s="6">
        <f>(Items[[#This Row],[FinalPrice]]-Items[[#This Row],[OriginalTagPrice]])*Items[[#This Row],[Quantity]]</f>
        <v>0</v>
      </c>
      <c r="M964" s="6" t="str">
        <f>VLOOKUP(Items[[#This Row],[OrderID]],Orders[],5)</f>
        <v>2015-05-26</v>
      </c>
    </row>
    <row r="965" spans="1:13" x14ac:dyDescent="0.25">
      <c r="A965">
        <v>141066595</v>
      </c>
      <c r="B965">
        <v>204041604</v>
      </c>
      <c r="C965">
        <v>10</v>
      </c>
      <c r="D965" t="b">
        <v>0</v>
      </c>
      <c r="E965" s="6" t="s">
        <v>35</v>
      </c>
      <c r="F965" s="6" t="s">
        <v>35</v>
      </c>
      <c r="G965">
        <v>0</v>
      </c>
      <c r="H965">
        <v>0</v>
      </c>
      <c r="I965">
        <v>1</v>
      </c>
      <c r="J965" s="6">
        <f>(Items[[#This Row],[FinalPrice]]*Items[[#This Row],[Quantity]])</f>
        <v>0</v>
      </c>
      <c r="K965" s="6">
        <f>(Items[[#This Row],[OriginalTagPrice]]*Items[[#This Row],[Quantity]])</f>
        <v>0</v>
      </c>
      <c r="L965" s="6">
        <f>(Items[[#This Row],[FinalPrice]]-Items[[#This Row],[OriginalTagPrice]])*Items[[#This Row],[Quantity]]</f>
        <v>0</v>
      </c>
      <c r="M965" s="6" t="str">
        <f>VLOOKUP(Items[[#This Row],[OrderID]],Orders[],5)</f>
        <v>2015-05-26</v>
      </c>
    </row>
    <row r="966" spans="1:13" x14ac:dyDescent="0.25">
      <c r="A966">
        <v>141066595</v>
      </c>
      <c r="B966">
        <v>204041611</v>
      </c>
      <c r="C966">
        <v>11</v>
      </c>
      <c r="D966" t="b">
        <v>0</v>
      </c>
      <c r="E966" s="6" t="s">
        <v>96</v>
      </c>
      <c r="F966" s="6" t="s">
        <v>35</v>
      </c>
      <c r="G966">
        <v>0</v>
      </c>
      <c r="H966">
        <v>50</v>
      </c>
      <c r="I966">
        <v>1</v>
      </c>
      <c r="J966" s="6">
        <f>(Items[[#This Row],[FinalPrice]]*Items[[#This Row],[Quantity]])</f>
        <v>0</v>
      </c>
      <c r="K966" s="6">
        <f>(Items[[#This Row],[OriginalTagPrice]]*Items[[#This Row],[Quantity]])</f>
        <v>50</v>
      </c>
      <c r="L966" s="6">
        <f>(Items[[#This Row],[FinalPrice]]-Items[[#This Row],[OriginalTagPrice]])*Items[[#This Row],[Quantity]]</f>
        <v>-50</v>
      </c>
      <c r="M966" s="6" t="str">
        <f>VLOOKUP(Items[[#This Row],[OrderID]],Orders[],5)</f>
        <v>2015-05-26</v>
      </c>
    </row>
    <row r="967" spans="1:13" x14ac:dyDescent="0.25">
      <c r="A967">
        <v>141066595</v>
      </c>
      <c r="B967">
        <v>204042067</v>
      </c>
      <c r="C967">
        <v>8</v>
      </c>
      <c r="D967" t="b">
        <v>0</v>
      </c>
      <c r="E967" s="6" t="s">
        <v>68</v>
      </c>
      <c r="F967" s="6" t="s">
        <v>35</v>
      </c>
      <c r="G967">
        <v>16</v>
      </c>
      <c r="H967">
        <v>16</v>
      </c>
      <c r="I967">
        <v>1</v>
      </c>
      <c r="J967" s="6">
        <f>(Items[[#This Row],[FinalPrice]]*Items[[#This Row],[Quantity]])</f>
        <v>16</v>
      </c>
      <c r="K967" s="6">
        <f>(Items[[#This Row],[OriginalTagPrice]]*Items[[#This Row],[Quantity]])</f>
        <v>16</v>
      </c>
      <c r="L967" s="6">
        <f>(Items[[#This Row],[FinalPrice]]-Items[[#This Row],[OriginalTagPrice]])*Items[[#This Row],[Quantity]]</f>
        <v>0</v>
      </c>
      <c r="M967" s="6" t="str">
        <f>VLOOKUP(Items[[#This Row],[OrderID]],Orders[],5)</f>
        <v>2015-05-26</v>
      </c>
    </row>
    <row r="968" spans="1:13" x14ac:dyDescent="0.25">
      <c r="A968">
        <v>141071516</v>
      </c>
      <c r="B968">
        <v>198565444</v>
      </c>
      <c r="C968">
        <v>2</v>
      </c>
      <c r="D968" t="b">
        <v>0</v>
      </c>
      <c r="E968" s="6" t="s">
        <v>92</v>
      </c>
      <c r="F968" s="6" t="s">
        <v>224</v>
      </c>
      <c r="G968">
        <v>30.6</v>
      </c>
      <c r="H968">
        <v>34</v>
      </c>
      <c r="I968">
        <v>1</v>
      </c>
      <c r="J968" s="6">
        <f>(Items[[#This Row],[FinalPrice]]*Items[[#This Row],[Quantity]])</f>
        <v>30.6</v>
      </c>
      <c r="K968" s="6">
        <f>(Items[[#This Row],[OriginalTagPrice]]*Items[[#This Row],[Quantity]])</f>
        <v>34</v>
      </c>
      <c r="L968" s="6">
        <f>(Items[[#This Row],[FinalPrice]]-Items[[#This Row],[OriginalTagPrice]])*Items[[#This Row],[Quantity]]</f>
        <v>-3.3999999999999986</v>
      </c>
      <c r="M968" s="6" t="str">
        <f>VLOOKUP(Items[[#This Row],[OrderID]],Orders[],5)</f>
        <v>2015-05-05</v>
      </c>
    </row>
    <row r="969" spans="1:13" x14ac:dyDescent="0.25">
      <c r="A969">
        <v>141071516</v>
      </c>
      <c r="B969">
        <v>198565605</v>
      </c>
      <c r="C969">
        <v>2</v>
      </c>
      <c r="D969" t="b">
        <v>0</v>
      </c>
      <c r="E969" s="6" t="s">
        <v>92</v>
      </c>
      <c r="F969" s="6" t="s">
        <v>225</v>
      </c>
      <c r="G969">
        <v>48.6</v>
      </c>
      <c r="H969">
        <v>54</v>
      </c>
      <c r="I969">
        <v>1</v>
      </c>
      <c r="J969" s="6">
        <f>(Items[[#This Row],[FinalPrice]]*Items[[#This Row],[Quantity]])</f>
        <v>48.6</v>
      </c>
      <c r="K969" s="6">
        <f>(Items[[#This Row],[OriginalTagPrice]]*Items[[#This Row],[Quantity]])</f>
        <v>54</v>
      </c>
      <c r="L969" s="6">
        <f>(Items[[#This Row],[FinalPrice]]-Items[[#This Row],[OriginalTagPrice]])*Items[[#This Row],[Quantity]]</f>
        <v>-5.3999999999999986</v>
      </c>
      <c r="M969" s="6" t="str">
        <f>VLOOKUP(Items[[#This Row],[OrderID]],Orders[],5)</f>
        <v>2015-05-05</v>
      </c>
    </row>
    <row r="970" spans="1:13" x14ac:dyDescent="0.25">
      <c r="A970">
        <v>141074622</v>
      </c>
      <c r="B970">
        <v>193852542</v>
      </c>
      <c r="C970">
        <v>1</v>
      </c>
      <c r="D970" t="b">
        <v>1</v>
      </c>
      <c r="E970" s="6" t="s">
        <v>56</v>
      </c>
      <c r="F970" s="6" t="s">
        <v>35</v>
      </c>
      <c r="G970">
        <v>0</v>
      </c>
      <c r="H970">
        <v>70</v>
      </c>
      <c r="I970">
        <v>1</v>
      </c>
      <c r="J970" s="6">
        <f>(Items[[#This Row],[FinalPrice]]*Items[[#This Row],[Quantity]])</f>
        <v>0</v>
      </c>
      <c r="K970" s="6">
        <f>(Items[[#This Row],[OriginalTagPrice]]*Items[[#This Row],[Quantity]])</f>
        <v>70</v>
      </c>
      <c r="L970" s="6">
        <f>(Items[[#This Row],[FinalPrice]]-Items[[#This Row],[OriginalTagPrice]])*Items[[#This Row],[Quantity]]</f>
        <v>-70</v>
      </c>
      <c r="M970" s="6" t="str">
        <f>VLOOKUP(Items[[#This Row],[OrderID]],Orders[],5)</f>
        <v>2015-05-16</v>
      </c>
    </row>
    <row r="971" spans="1:13" x14ac:dyDescent="0.25">
      <c r="A971">
        <v>141074622</v>
      </c>
      <c r="B971">
        <v>193852948</v>
      </c>
      <c r="C971">
        <v>1</v>
      </c>
      <c r="D971" t="b">
        <v>1</v>
      </c>
      <c r="E971" s="6" t="s">
        <v>63</v>
      </c>
      <c r="F971" s="6" t="s">
        <v>35</v>
      </c>
      <c r="G971">
        <v>0</v>
      </c>
      <c r="H971">
        <v>65</v>
      </c>
      <c r="I971">
        <v>1</v>
      </c>
      <c r="J971" s="6">
        <f>(Items[[#This Row],[FinalPrice]]*Items[[#This Row],[Quantity]])</f>
        <v>0</v>
      </c>
      <c r="K971" s="6">
        <f>(Items[[#This Row],[OriginalTagPrice]]*Items[[#This Row],[Quantity]])</f>
        <v>65</v>
      </c>
      <c r="L971" s="6">
        <f>(Items[[#This Row],[FinalPrice]]-Items[[#This Row],[OriginalTagPrice]])*Items[[#This Row],[Quantity]]</f>
        <v>-65</v>
      </c>
      <c r="M971" s="6" t="str">
        <f>VLOOKUP(Items[[#This Row],[OrderID]],Orders[],5)</f>
        <v>2015-05-16</v>
      </c>
    </row>
    <row r="972" spans="1:13" x14ac:dyDescent="0.25">
      <c r="A972">
        <v>141074622</v>
      </c>
      <c r="B972">
        <v>193853700</v>
      </c>
      <c r="C972">
        <v>1</v>
      </c>
      <c r="D972" t="b">
        <v>1</v>
      </c>
      <c r="E972" s="6" t="s">
        <v>58</v>
      </c>
      <c r="F972" s="6" t="s">
        <v>35</v>
      </c>
      <c r="G972">
        <v>0</v>
      </c>
      <c r="H972">
        <v>70</v>
      </c>
      <c r="I972">
        <v>1</v>
      </c>
      <c r="J972" s="6">
        <f>(Items[[#This Row],[FinalPrice]]*Items[[#This Row],[Quantity]])</f>
        <v>0</v>
      </c>
      <c r="K972" s="6">
        <f>(Items[[#This Row],[OriginalTagPrice]]*Items[[#This Row],[Quantity]])</f>
        <v>70</v>
      </c>
      <c r="L972" s="6">
        <f>(Items[[#This Row],[FinalPrice]]-Items[[#This Row],[OriginalTagPrice]])*Items[[#This Row],[Quantity]]</f>
        <v>-70</v>
      </c>
      <c r="M972" s="6" t="str">
        <f>VLOOKUP(Items[[#This Row],[OrderID]],Orders[],5)</f>
        <v>2015-05-16</v>
      </c>
    </row>
    <row r="973" spans="1:13" x14ac:dyDescent="0.25">
      <c r="A973">
        <v>141074622</v>
      </c>
      <c r="B973">
        <v>198569649</v>
      </c>
      <c r="C973">
        <v>1</v>
      </c>
      <c r="D973" t="b">
        <v>1</v>
      </c>
      <c r="E973" s="6" t="s">
        <v>65</v>
      </c>
      <c r="F973" s="6" t="s">
        <v>35</v>
      </c>
      <c r="G973">
        <v>45</v>
      </c>
      <c r="H973">
        <v>70</v>
      </c>
      <c r="I973">
        <v>1</v>
      </c>
      <c r="J973" s="6">
        <f>(Items[[#This Row],[FinalPrice]]*Items[[#This Row],[Quantity]])</f>
        <v>45</v>
      </c>
      <c r="K973" s="6">
        <f>(Items[[#This Row],[OriginalTagPrice]]*Items[[#This Row],[Quantity]])</f>
        <v>70</v>
      </c>
      <c r="L973" s="6">
        <f>(Items[[#This Row],[FinalPrice]]-Items[[#This Row],[OriginalTagPrice]])*Items[[#This Row],[Quantity]]</f>
        <v>-25</v>
      </c>
      <c r="M973" s="6" t="str">
        <f>VLOOKUP(Items[[#This Row],[OrderID]],Orders[],5)</f>
        <v>2015-05-16</v>
      </c>
    </row>
    <row r="974" spans="1:13" x14ac:dyDescent="0.25">
      <c r="A974">
        <v>141074622</v>
      </c>
      <c r="B974">
        <v>201739104</v>
      </c>
      <c r="C974">
        <v>5</v>
      </c>
      <c r="D974" t="b">
        <v>1</v>
      </c>
      <c r="E974" s="6" t="s">
        <v>65</v>
      </c>
      <c r="F974" s="6" t="s">
        <v>35</v>
      </c>
      <c r="G974">
        <v>10</v>
      </c>
      <c r="H974">
        <v>20</v>
      </c>
      <c r="I974">
        <v>1</v>
      </c>
      <c r="J974" s="6">
        <f>(Items[[#This Row],[FinalPrice]]*Items[[#This Row],[Quantity]])</f>
        <v>10</v>
      </c>
      <c r="K974" s="6">
        <f>(Items[[#This Row],[OriginalTagPrice]]*Items[[#This Row],[Quantity]])</f>
        <v>20</v>
      </c>
      <c r="L974" s="6">
        <f>(Items[[#This Row],[FinalPrice]]-Items[[#This Row],[OriginalTagPrice]])*Items[[#This Row],[Quantity]]</f>
        <v>-10</v>
      </c>
      <c r="M974" s="6" t="str">
        <f>VLOOKUP(Items[[#This Row],[OrderID]],Orders[],5)</f>
        <v>2015-05-16</v>
      </c>
    </row>
    <row r="975" spans="1:13" x14ac:dyDescent="0.25">
      <c r="A975">
        <v>141074622</v>
      </c>
      <c r="B975">
        <v>201740009</v>
      </c>
      <c r="C975">
        <v>8</v>
      </c>
      <c r="D975" t="b">
        <v>0</v>
      </c>
      <c r="E975" s="6" t="s">
        <v>56</v>
      </c>
      <c r="F975" s="6" t="s">
        <v>35</v>
      </c>
      <c r="G975">
        <v>10</v>
      </c>
      <c r="H975">
        <v>10</v>
      </c>
      <c r="I975">
        <v>1</v>
      </c>
      <c r="J975" s="6">
        <f>(Items[[#This Row],[FinalPrice]]*Items[[#This Row],[Quantity]])</f>
        <v>10</v>
      </c>
      <c r="K975" s="6">
        <f>(Items[[#This Row],[OriginalTagPrice]]*Items[[#This Row],[Quantity]])</f>
        <v>10</v>
      </c>
      <c r="L975" s="6">
        <f>(Items[[#This Row],[FinalPrice]]-Items[[#This Row],[OriginalTagPrice]])*Items[[#This Row],[Quantity]]</f>
        <v>0</v>
      </c>
      <c r="M975" s="6" t="str">
        <f>VLOOKUP(Items[[#This Row],[OrderID]],Orders[],5)</f>
        <v>2015-05-16</v>
      </c>
    </row>
    <row r="976" spans="1:13" x14ac:dyDescent="0.25">
      <c r="A976">
        <v>141074622</v>
      </c>
      <c r="B976">
        <v>201740056</v>
      </c>
      <c r="C976">
        <v>8</v>
      </c>
      <c r="D976" t="b">
        <v>0</v>
      </c>
      <c r="E976" s="6" t="s">
        <v>58</v>
      </c>
      <c r="F976" s="6" t="s">
        <v>35</v>
      </c>
      <c r="G976">
        <v>10</v>
      </c>
      <c r="H976">
        <v>10</v>
      </c>
      <c r="I976">
        <v>1</v>
      </c>
      <c r="J976" s="6">
        <f>(Items[[#This Row],[FinalPrice]]*Items[[#This Row],[Quantity]])</f>
        <v>10</v>
      </c>
      <c r="K976" s="6">
        <f>(Items[[#This Row],[OriginalTagPrice]]*Items[[#This Row],[Quantity]])</f>
        <v>10</v>
      </c>
      <c r="L976" s="6">
        <f>(Items[[#This Row],[FinalPrice]]-Items[[#This Row],[OriginalTagPrice]])*Items[[#This Row],[Quantity]]</f>
        <v>0</v>
      </c>
      <c r="M976" s="6" t="str">
        <f>VLOOKUP(Items[[#This Row],[OrderID]],Orders[],5)</f>
        <v>2015-05-16</v>
      </c>
    </row>
    <row r="977" spans="1:13" x14ac:dyDescent="0.25">
      <c r="A977">
        <v>141074622</v>
      </c>
      <c r="B977">
        <v>201740292</v>
      </c>
      <c r="C977">
        <v>8</v>
      </c>
      <c r="D977" t="b">
        <v>0</v>
      </c>
      <c r="E977" s="6" t="s">
        <v>63</v>
      </c>
      <c r="F977" s="6" t="s">
        <v>35</v>
      </c>
      <c r="G977">
        <v>10</v>
      </c>
      <c r="H977">
        <v>10</v>
      </c>
      <c r="I977">
        <v>1</v>
      </c>
      <c r="J977" s="6">
        <f>(Items[[#This Row],[FinalPrice]]*Items[[#This Row],[Quantity]])</f>
        <v>10</v>
      </c>
      <c r="K977" s="6">
        <f>(Items[[#This Row],[OriginalTagPrice]]*Items[[#This Row],[Quantity]])</f>
        <v>10</v>
      </c>
      <c r="L977" s="6">
        <f>(Items[[#This Row],[FinalPrice]]-Items[[#This Row],[OriginalTagPrice]])*Items[[#This Row],[Quantity]]</f>
        <v>0</v>
      </c>
      <c r="M977" s="6" t="str">
        <f>VLOOKUP(Items[[#This Row],[OrderID]],Orders[],5)</f>
        <v>2015-05-16</v>
      </c>
    </row>
    <row r="978" spans="1:13" x14ac:dyDescent="0.25">
      <c r="A978">
        <v>141074622</v>
      </c>
      <c r="B978">
        <v>201740416</v>
      </c>
      <c r="C978">
        <v>8</v>
      </c>
      <c r="D978" t="b">
        <v>0</v>
      </c>
      <c r="E978" s="6" t="s">
        <v>65</v>
      </c>
      <c r="F978" s="6" t="s">
        <v>35</v>
      </c>
      <c r="G978">
        <v>10</v>
      </c>
      <c r="H978">
        <v>10</v>
      </c>
      <c r="I978">
        <v>1</v>
      </c>
      <c r="J978" s="6">
        <f>(Items[[#This Row],[FinalPrice]]*Items[[#This Row],[Quantity]])</f>
        <v>10</v>
      </c>
      <c r="K978" s="6">
        <f>(Items[[#This Row],[OriginalTagPrice]]*Items[[#This Row],[Quantity]])</f>
        <v>10</v>
      </c>
      <c r="L978" s="6">
        <f>(Items[[#This Row],[FinalPrice]]-Items[[#This Row],[OriginalTagPrice]])*Items[[#This Row],[Quantity]]</f>
        <v>0</v>
      </c>
      <c r="M978" s="6" t="str">
        <f>VLOOKUP(Items[[#This Row],[OrderID]],Orders[],5)</f>
        <v>2015-05-16</v>
      </c>
    </row>
    <row r="979" spans="1:13" x14ac:dyDescent="0.25">
      <c r="A979">
        <v>141078434</v>
      </c>
      <c r="B979">
        <v>198575417</v>
      </c>
      <c r="C979">
        <v>1</v>
      </c>
      <c r="D979" t="b">
        <v>1</v>
      </c>
      <c r="E979" s="6" t="s">
        <v>79</v>
      </c>
      <c r="F979" s="6" t="s">
        <v>35</v>
      </c>
      <c r="G979">
        <v>35</v>
      </c>
      <c r="H979">
        <v>70</v>
      </c>
      <c r="I979">
        <v>1</v>
      </c>
      <c r="J979" s="6">
        <f>(Items[[#This Row],[FinalPrice]]*Items[[#This Row],[Quantity]])</f>
        <v>35</v>
      </c>
      <c r="K979" s="6">
        <f>(Items[[#This Row],[OriginalTagPrice]]*Items[[#This Row],[Quantity]])</f>
        <v>70</v>
      </c>
      <c r="L979" s="6">
        <f>(Items[[#This Row],[FinalPrice]]-Items[[#This Row],[OriginalTagPrice]])*Items[[#This Row],[Quantity]]</f>
        <v>-35</v>
      </c>
      <c r="M979" s="6" t="str">
        <f>VLOOKUP(Items[[#This Row],[OrderID]],Orders[],5)</f>
        <v>2015-05-11</v>
      </c>
    </row>
    <row r="980" spans="1:13" x14ac:dyDescent="0.25">
      <c r="A980">
        <v>141078434</v>
      </c>
      <c r="B980">
        <v>200291089</v>
      </c>
      <c r="C980">
        <v>2</v>
      </c>
      <c r="D980" t="b">
        <v>0</v>
      </c>
      <c r="E980" s="6" t="s">
        <v>79</v>
      </c>
      <c r="F980" s="6" t="s">
        <v>163</v>
      </c>
      <c r="G980">
        <v>17.5</v>
      </c>
      <c r="H980">
        <v>17.5</v>
      </c>
      <c r="I980">
        <v>1</v>
      </c>
      <c r="J980" s="6">
        <f>(Items[[#This Row],[FinalPrice]]*Items[[#This Row],[Quantity]])</f>
        <v>17.5</v>
      </c>
      <c r="K980" s="6">
        <f>(Items[[#This Row],[OriginalTagPrice]]*Items[[#This Row],[Quantity]])</f>
        <v>17.5</v>
      </c>
      <c r="L980" s="6">
        <f>(Items[[#This Row],[FinalPrice]]-Items[[#This Row],[OriginalTagPrice]])*Items[[#This Row],[Quantity]]</f>
        <v>0</v>
      </c>
      <c r="M980" s="6" t="str">
        <f>VLOOKUP(Items[[#This Row],[OrderID]],Orders[],5)</f>
        <v>2015-05-11</v>
      </c>
    </row>
    <row r="981" spans="1:13" x14ac:dyDescent="0.25">
      <c r="A981">
        <v>141078434</v>
      </c>
      <c r="B981">
        <v>200291238</v>
      </c>
      <c r="C981">
        <v>3</v>
      </c>
      <c r="D981" t="b">
        <v>0</v>
      </c>
      <c r="E981" s="6" t="s">
        <v>35</v>
      </c>
      <c r="F981" s="6" t="s">
        <v>35</v>
      </c>
      <c r="G981">
        <v>50</v>
      </c>
      <c r="H981">
        <v>50</v>
      </c>
      <c r="I981">
        <v>1</v>
      </c>
      <c r="J981" s="6">
        <f>(Items[[#This Row],[FinalPrice]]*Items[[#This Row],[Quantity]])</f>
        <v>50</v>
      </c>
      <c r="K981" s="6">
        <f>(Items[[#This Row],[OriginalTagPrice]]*Items[[#This Row],[Quantity]])</f>
        <v>50</v>
      </c>
      <c r="L981" s="6">
        <f>(Items[[#This Row],[FinalPrice]]-Items[[#This Row],[OriginalTagPrice]])*Items[[#This Row],[Quantity]]</f>
        <v>0</v>
      </c>
      <c r="M981" s="6" t="str">
        <f>VLOOKUP(Items[[#This Row],[OrderID]],Orders[],5)</f>
        <v>2015-05-11</v>
      </c>
    </row>
    <row r="982" spans="1:13" x14ac:dyDescent="0.25">
      <c r="A982">
        <v>141078434</v>
      </c>
      <c r="B982">
        <v>200291276</v>
      </c>
      <c r="C982">
        <v>3</v>
      </c>
      <c r="D982" t="b">
        <v>0</v>
      </c>
      <c r="E982" s="6" t="s">
        <v>35</v>
      </c>
      <c r="F982" s="6" t="s">
        <v>35</v>
      </c>
      <c r="G982">
        <v>0</v>
      </c>
      <c r="H982">
        <v>50</v>
      </c>
      <c r="I982">
        <v>1</v>
      </c>
      <c r="J982" s="6">
        <f>(Items[[#This Row],[FinalPrice]]*Items[[#This Row],[Quantity]])</f>
        <v>0</v>
      </c>
      <c r="K982" s="6">
        <f>(Items[[#This Row],[OriginalTagPrice]]*Items[[#This Row],[Quantity]])</f>
        <v>50</v>
      </c>
      <c r="L982" s="6">
        <f>(Items[[#This Row],[FinalPrice]]-Items[[#This Row],[OriginalTagPrice]])*Items[[#This Row],[Quantity]]</f>
        <v>-50</v>
      </c>
      <c r="M982" s="6" t="str">
        <f>VLOOKUP(Items[[#This Row],[OrderID]],Orders[],5)</f>
        <v>2015-05-11</v>
      </c>
    </row>
    <row r="983" spans="1:13" x14ac:dyDescent="0.25">
      <c r="A983">
        <v>141078434</v>
      </c>
      <c r="B983">
        <v>200291479</v>
      </c>
      <c r="C983">
        <v>8</v>
      </c>
      <c r="D983" t="b">
        <v>0</v>
      </c>
      <c r="E983" s="6" t="s">
        <v>79</v>
      </c>
      <c r="F983" s="6" t="s">
        <v>35</v>
      </c>
      <c r="G983">
        <v>14</v>
      </c>
      <c r="H983">
        <v>14</v>
      </c>
      <c r="I983">
        <v>1</v>
      </c>
      <c r="J983" s="6">
        <f>(Items[[#This Row],[FinalPrice]]*Items[[#This Row],[Quantity]])</f>
        <v>14</v>
      </c>
      <c r="K983" s="6">
        <f>(Items[[#This Row],[OriginalTagPrice]]*Items[[#This Row],[Quantity]])</f>
        <v>14</v>
      </c>
      <c r="L983" s="6">
        <f>(Items[[#This Row],[FinalPrice]]-Items[[#This Row],[OriginalTagPrice]])*Items[[#This Row],[Quantity]]</f>
        <v>0</v>
      </c>
      <c r="M983" s="6" t="str">
        <f>VLOOKUP(Items[[#This Row],[OrderID]],Orders[],5)</f>
        <v>2015-05-11</v>
      </c>
    </row>
    <row r="984" spans="1:13" x14ac:dyDescent="0.25">
      <c r="A984">
        <v>141082795</v>
      </c>
      <c r="B984">
        <v>198581313</v>
      </c>
      <c r="C984">
        <v>1</v>
      </c>
      <c r="D984" t="b">
        <v>1</v>
      </c>
      <c r="E984" s="6" t="s">
        <v>79</v>
      </c>
      <c r="F984" s="6" t="s">
        <v>35</v>
      </c>
      <c r="G984">
        <v>35</v>
      </c>
      <c r="H984">
        <v>70</v>
      </c>
      <c r="I984">
        <v>1</v>
      </c>
      <c r="J984" s="6">
        <f>(Items[[#This Row],[FinalPrice]]*Items[[#This Row],[Quantity]])</f>
        <v>35</v>
      </c>
      <c r="K984" s="6">
        <f>(Items[[#This Row],[OriginalTagPrice]]*Items[[#This Row],[Quantity]])</f>
        <v>70</v>
      </c>
      <c r="L984" s="6">
        <f>(Items[[#This Row],[FinalPrice]]-Items[[#This Row],[OriginalTagPrice]])*Items[[#This Row],[Quantity]]</f>
        <v>-35</v>
      </c>
      <c r="M984" s="6" t="str">
        <f>VLOOKUP(Items[[#This Row],[OrderID]],Orders[],5)</f>
        <v>2015-05-08</v>
      </c>
    </row>
    <row r="985" spans="1:13" x14ac:dyDescent="0.25">
      <c r="A985">
        <v>141082795</v>
      </c>
      <c r="B985">
        <v>199637929</v>
      </c>
      <c r="C985">
        <v>8</v>
      </c>
      <c r="D985" t="b">
        <v>0</v>
      </c>
      <c r="E985" s="6" t="s">
        <v>79</v>
      </c>
      <c r="F985" s="6" t="s">
        <v>35</v>
      </c>
      <c r="G985">
        <v>14</v>
      </c>
      <c r="H985">
        <v>14</v>
      </c>
      <c r="I985">
        <v>1</v>
      </c>
      <c r="J985" s="6">
        <f>(Items[[#This Row],[FinalPrice]]*Items[[#This Row],[Quantity]])</f>
        <v>14</v>
      </c>
      <c r="K985" s="6">
        <f>(Items[[#This Row],[OriginalTagPrice]]*Items[[#This Row],[Quantity]])</f>
        <v>14</v>
      </c>
      <c r="L985" s="6">
        <f>(Items[[#This Row],[FinalPrice]]-Items[[#This Row],[OriginalTagPrice]])*Items[[#This Row],[Quantity]]</f>
        <v>0</v>
      </c>
      <c r="M985" s="6" t="str">
        <f>VLOOKUP(Items[[#This Row],[OrderID]],Orders[],5)</f>
        <v>2015-05-08</v>
      </c>
    </row>
    <row r="986" spans="1:13" x14ac:dyDescent="0.25">
      <c r="A986">
        <v>141082795</v>
      </c>
      <c r="B986">
        <v>199638813</v>
      </c>
      <c r="C986">
        <v>10</v>
      </c>
      <c r="D986" t="b">
        <v>0</v>
      </c>
      <c r="E986" s="6" t="s">
        <v>35</v>
      </c>
      <c r="F986" s="6" t="s">
        <v>35</v>
      </c>
      <c r="G986">
        <v>0</v>
      </c>
      <c r="H986">
        <v>0</v>
      </c>
      <c r="I986">
        <v>1</v>
      </c>
      <c r="J986" s="6">
        <f>(Items[[#This Row],[FinalPrice]]*Items[[#This Row],[Quantity]])</f>
        <v>0</v>
      </c>
      <c r="K986" s="6">
        <f>(Items[[#This Row],[OriginalTagPrice]]*Items[[#This Row],[Quantity]])</f>
        <v>0</v>
      </c>
      <c r="L986" s="6">
        <f>(Items[[#This Row],[FinalPrice]]-Items[[#This Row],[OriginalTagPrice]])*Items[[#This Row],[Quantity]]</f>
        <v>0</v>
      </c>
      <c r="M986" s="6" t="str">
        <f>VLOOKUP(Items[[#This Row],[OrderID]],Orders[],5)</f>
        <v>2015-05-08</v>
      </c>
    </row>
    <row r="987" spans="1:13" x14ac:dyDescent="0.25">
      <c r="A987">
        <v>141082795</v>
      </c>
      <c r="B987">
        <v>199638814</v>
      </c>
      <c r="C987">
        <v>11</v>
      </c>
      <c r="D987" t="b">
        <v>0</v>
      </c>
      <c r="E987" s="6" t="s">
        <v>75</v>
      </c>
      <c r="F987" s="6" t="s">
        <v>35</v>
      </c>
      <c r="G987">
        <v>0</v>
      </c>
      <c r="H987">
        <v>50</v>
      </c>
      <c r="I987">
        <v>1</v>
      </c>
      <c r="J987" s="6">
        <f>(Items[[#This Row],[FinalPrice]]*Items[[#This Row],[Quantity]])</f>
        <v>0</v>
      </c>
      <c r="K987" s="6">
        <f>(Items[[#This Row],[OriginalTagPrice]]*Items[[#This Row],[Quantity]])</f>
        <v>50</v>
      </c>
      <c r="L987" s="6">
        <f>(Items[[#This Row],[FinalPrice]]-Items[[#This Row],[OriginalTagPrice]])*Items[[#This Row],[Quantity]]</f>
        <v>-50</v>
      </c>
      <c r="M987" s="6" t="str">
        <f>VLOOKUP(Items[[#This Row],[OrderID]],Orders[],5)</f>
        <v>2015-05-08</v>
      </c>
    </row>
    <row r="988" spans="1:13" x14ac:dyDescent="0.25">
      <c r="A988">
        <v>141082795</v>
      </c>
      <c r="B988">
        <v>199639154</v>
      </c>
      <c r="C988">
        <v>2</v>
      </c>
      <c r="D988" t="b">
        <v>0</v>
      </c>
      <c r="E988" s="6" t="s">
        <v>79</v>
      </c>
      <c r="F988" s="6" t="s">
        <v>163</v>
      </c>
      <c r="G988">
        <v>15.75</v>
      </c>
      <c r="H988">
        <v>17.5</v>
      </c>
      <c r="I988">
        <v>1</v>
      </c>
      <c r="J988" s="6">
        <f>(Items[[#This Row],[FinalPrice]]*Items[[#This Row],[Quantity]])</f>
        <v>15.75</v>
      </c>
      <c r="K988" s="6">
        <f>(Items[[#This Row],[OriginalTagPrice]]*Items[[#This Row],[Quantity]])</f>
        <v>17.5</v>
      </c>
      <c r="L988" s="6">
        <f>(Items[[#This Row],[FinalPrice]]-Items[[#This Row],[OriginalTagPrice]])*Items[[#This Row],[Quantity]]</f>
        <v>-1.75</v>
      </c>
      <c r="M988" s="6" t="str">
        <f>VLOOKUP(Items[[#This Row],[OrderID]],Orders[],5)</f>
        <v>2015-05-08</v>
      </c>
    </row>
    <row r="989" spans="1:13" x14ac:dyDescent="0.25">
      <c r="A989">
        <v>141099000</v>
      </c>
      <c r="B989">
        <v>198604224</v>
      </c>
      <c r="C989">
        <v>3</v>
      </c>
      <c r="D989" t="b">
        <v>0</v>
      </c>
      <c r="E989" s="6" t="s">
        <v>96</v>
      </c>
      <c r="F989" s="6" t="s">
        <v>35</v>
      </c>
      <c r="G989">
        <v>200</v>
      </c>
      <c r="H989">
        <v>400</v>
      </c>
      <c r="I989">
        <v>1</v>
      </c>
      <c r="J989" s="6">
        <f>(Items[[#This Row],[FinalPrice]]*Items[[#This Row],[Quantity]])</f>
        <v>200</v>
      </c>
      <c r="K989" s="6">
        <f>(Items[[#This Row],[OriginalTagPrice]]*Items[[#This Row],[Quantity]])</f>
        <v>400</v>
      </c>
      <c r="L989" s="6">
        <f>(Items[[#This Row],[FinalPrice]]-Items[[#This Row],[OriginalTagPrice]])*Items[[#This Row],[Quantity]]</f>
        <v>-200</v>
      </c>
      <c r="M989" s="6" t="str">
        <f>VLOOKUP(Items[[#This Row],[OrderID]],Orders[],5)</f>
        <v>2015-05-05</v>
      </c>
    </row>
    <row r="990" spans="1:13" x14ac:dyDescent="0.25">
      <c r="A990">
        <v>141105343</v>
      </c>
      <c r="B990">
        <v>199865895</v>
      </c>
      <c r="C990">
        <v>7</v>
      </c>
      <c r="D990" t="b">
        <v>0</v>
      </c>
      <c r="E990" s="6" t="s">
        <v>35</v>
      </c>
      <c r="F990" s="6" t="s">
        <v>35</v>
      </c>
      <c r="G990">
        <v>0</v>
      </c>
      <c r="H990">
        <v>0</v>
      </c>
      <c r="I990">
        <v>1</v>
      </c>
      <c r="J990" s="6">
        <f>(Items[[#This Row],[FinalPrice]]*Items[[#This Row],[Quantity]])</f>
        <v>0</v>
      </c>
      <c r="K990" s="6">
        <f>(Items[[#This Row],[OriginalTagPrice]]*Items[[#This Row],[Quantity]])</f>
        <v>0</v>
      </c>
      <c r="L990" s="6">
        <f>(Items[[#This Row],[FinalPrice]]-Items[[#This Row],[OriginalTagPrice]])*Items[[#This Row],[Quantity]]</f>
        <v>0</v>
      </c>
      <c r="M990" s="6" t="str">
        <f>VLOOKUP(Items[[#This Row],[OrderID]],Orders[],5)</f>
        <v>2015-05-09</v>
      </c>
    </row>
    <row r="991" spans="1:13" x14ac:dyDescent="0.25">
      <c r="A991">
        <v>141105745</v>
      </c>
      <c r="B991">
        <v>198615004</v>
      </c>
      <c r="C991">
        <v>3</v>
      </c>
      <c r="D991" t="b">
        <v>0</v>
      </c>
      <c r="E991" s="6" t="s">
        <v>35</v>
      </c>
      <c r="F991" s="6" t="s">
        <v>35</v>
      </c>
      <c r="G991">
        <v>100</v>
      </c>
      <c r="H991">
        <v>100</v>
      </c>
      <c r="I991">
        <v>1</v>
      </c>
      <c r="J991" s="6">
        <f>(Items[[#This Row],[FinalPrice]]*Items[[#This Row],[Quantity]])</f>
        <v>100</v>
      </c>
      <c r="K991" s="6">
        <f>(Items[[#This Row],[OriginalTagPrice]]*Items[[#This Row],[Quantity]])</f>
        <v>100</v>
      </c>
      <c r="L991" s="6">
        <f>(Items[[#This Row],[FinalPrice]]-Items[[#This Row],[OriginalTagPrice]])*Items[[#This Row],[Quantity]]</f>
        <v>0</v>
      </c>
      <c r="M991" s="6" t="str">
        <f>VLOOKUP(Items[[#This Row],[OrderID]],Orders[],5)</f>
        <v>2015-05-05</v>
      </c>
    </row>
    <row r="992" spans="1:13" x14ac:dyDescent="0.25">
      <c r="A992">
        <v>141105745</v>
      </c>
      <c r="B992">
        <v>198615052</v>
      </c>
      <c r="C992">
        <v>3</v>
      </c>
      <c r="D992" t="b">
        <v>0</v>
      </c>
      <c r="E992" s="6" t="s">
        <v>35</v>
      </c>
      <c r="F992" s="6" t="s">
        <v>35</v>
      </c>
      <c r="G992">
        <v>100</v>
      </c>
      <c r="H992">
        <v>100</v>
      </c>
      <c r="I992">
        <v>1</v>
      </c>
      <c r="J992" s="6">
        <f>(Items[[#This Row],[FinalPrice]]*Items[[#This Row],[Quantity]])</f>
        <v>100</v>
      </c>
      <c r="K992" s="6">
        <f>(Items[[#This Row],[OriginalTagPrice]]*Items[[#This Row],[Quantity]])</f>
        <v>100</v>
      </c>
      <c r="L992" s="6">
        <f>(Items[[#This Row],[FinalPrice]]-Items[[#This Row],[OriginalTagPrice]])*Items[[#This Row],[Quantity]]</f>
        <v>0</v>
      </c>
      <c r="M992" s="6" t="str">
        <f>VLOOKUP(Items[[#This Row],[OrderID]],Orders[],5)</f>
        <v>2015-05-05</v>
      </c>
    </row>
    <row r="993" spans="1:13" x14ac:dyDescent="0.25">
      <c r="A993">
        <v>141105745</v>
      </c>
      <c r="B993">
        <v>198615170</v>
      </c>
      <c r="C993">
        <v>3</v>
      </c>
      <c r="D993" t="b">
        <v>0</v>
      </c>
      <c r="E993" s="6" t="s">
        <v>35</v>
      </c>
      <c r="F993" s="6" t="s">
        <v>35</v>
      </c>
      <c r="G993">
        <v>0</v>
      </c>
      <c r="H993">
        <v>100</v>
      </c>
      <c r="I993">
        <v>1</v>
      </c>
      <c r="J993" s="6">
        <f>(Items[[#This Row],[FinalPrice]]*Items[[#This Row],[Quantity]])</f>
        <v>0</v>
      </c>
      <c r="K993" s="6">
        <f>(Items[[#This Row],[OriginalTagPrice]]*Items[[#This Row],[Quantity]])</f>
        <v>100</v>
      </c>
      <c r="L993" s="6">
        <f>(Items[[#This Row],[FinalPrice]]-Items[[#This Row],[OriginalTagPrice]])*Items[[#This Row],[Quantity]]</f>
        <v>-100</v>
      </c>
      <c r="M993" s="6" t="str">
        <f>VLOOKUP(Items[[#This Row],[OrderID]],Orders[],5)</f>
        <v>2015-05-05</v>
      </c>
    </row>
    <row r="994" spans="1:13" x14ac:dyDescent="0.25">
      <c r="A994">
        <v>141105745</v>
      </c>
      <c r="B994">
        <v>198615210</v>
      </c>
      <c r="C994">
        <v>3</v>
      </c>
      <c r="D994" t="b">
        <v>0</v>
      </c>
      <c r="E994" s="6" t="s">
        <v>35</v>
      </c>
      <c r="F994" s="6" t="s">
        <v>35</v>
      </c>
      <c r="G994">
        <v>0</v>
      </c>
      <c r="H994">
        <v>100</v>
      </c>
      <c r="I994">
        <v>1</v>
      </c>
      <c r="J994" s="6">
        <f>(Items[[#This Row],[FinalPrice]]*Items[[#This Row],[Quantity]])</f>
        <v>0</v>
      </c>
      <c r="K994" s="6">
        <f>(Items[[#This Row],[OriginalTagPrice]]*Items[[#This Row],[Quantity]])</f>
        <v>100</v>
      </c>
      <c r="L994" s="6">
        <f>(Items[[#This Row],[FinalPrice]]-Items[[#This Row],[OriginalTagPrice]])*Items[[#This Row],[Quantity]]</f>
        <v>-100</v>
      </c>
      <c r="M994" s="6" t="str">
        <f>VLOOKUP(Items[[#This Row],[OrderID]],Orders[],5)</f>
        <v>2015-05-05</v>
      </c>
    </row>
    <row r="995" spans="1:13" x14ac:dyDescent="0.25">
      <c r="A995">
        <v>141112430</v>
      </c>
      <c r="B995">
        <v>198622990</v>
      </c>
      <c r="C995">
        <v>2</v>
      </c>
      <c r="D995" t="b">
        <v>0</v>
      </c>
      <c r="E995" s="6" t="s">
        <v>35</v>
      </c>
      <c r="F995" s="6" t="s">
        <v>226</v>
      </c>
      <c r="G995">
        <v>5</v>
      </c>
      <c r="H995">
        <v>5</v>
      </c>
      <c r="I995">
        <v>2</v>
      </c>
      <c r="J995" s="6">
        <f>(Items[[#This Row],[FinalPrice]]*Items[[#This Row],[Quantity]])</f>
        <v>10</v>
      </c>
      <c r="K995" s="6">
        <f>(Items[[#This Row],[OriginalTagPrice]]*Items[[#This Row],[Quantity]])</f>
        <v>10</v>
      </c>
      <c r="L995" s="6">
        <f>(Items[[#This Row],[FinalPrice]]-Items[[#This Row],[OriginalTagPrice]])*Items[[#This Row],[Quantity]]</f>
        <v>0</v>
      </c>
      <c r="M995" s="6" t="str">
        <f>VLOOKUP(Items[[#This Row],[OrderID]],Orders[],5)</f>
        <v>None</v>
      </c>
    </row>
    <row r="996" spans="1:13" x14ac:dyDescent="0.25">
      <c r="A996">
        <v>141113278</v>
      </c>
      <c r="B996">
        <v>198623993</v>
      </c>
      <c r="C996">
        <v>1</v>
      </c>
      <c r="D996" t="b">
        <v>1</v>
      </c>
      <c r="E996" s="6" t="s">
        <v>56</v>
      </c>
      <c r="F996" s="6" t="s">
        <v>35</v>
      </c>
      <c r="G996">
        <v>35</v>
      </c>
      <c r="H996">
        <v>40</v>
      </c>
      <c r="I996">
        <v>1</v>
      </c>
      <c r="J996" s="6">
        <f>(Items[[#This Row],[FinalPrice]]*Items[[#This Row],[Quantity]])</f>
        <v>35</v>
      </c>
      <c r="K996" s="6">
        <f>(Items[[#This Row],[OriginalTagPrice]]*Items[[#This Row],[Quantity]])</f>
        <v>40</v>
      </c>
      <c r="L996" s="6">
        <f>(Items[[#This Row],[FinalPrice]]-Items[[#This Row],[OriginalTagPrice]])*Items[[#This Row],[Quantity]]</f>
        <v>-5</v>
      </c>
      <c r="M996" s="6" t="str">
        <f>VLOOKUP(Items[[#This Row],[OrderID]],Orders[],5)</f>
        <v>2015-05-06</v>
      </c>
    </row>
    <row r="997" spans="1:13" x14ac:dyDescent="0.25">
      <c r="A997">
        <v>141113278</v>
      </c>
      <c r="B997">
        <v>198976445</v>
      </c>
      <c r="C997">
        <v>8</v>
      </c>
      <c r="D997" t="b">
        <v>0</v>
      </c>
      <c r="E997" s="6" t="s">
        <v>56</v>
      </c>
      <c r="F997" s="6" t="s">
        <v>35</v>
      </c>
      <c r="G997">
        <v>7</v>
      </c>
      <c r="H997">
        <v>7</v>
      </c>
      <c r="I997">
        <v>1</v>
      </c>
      <c r="J997" s="6">
        <f>(Items[[#This Row],[FinalPrice]]*Items[[#This Row],[Quantity]])</f>
        <v>7</v>
      </c>
      <c r="K997" s="6">
        <f>(Items[[#This Row],[OriginalTagPrice]]*Items[[#This Row],[Quantity]])</f>
        <v>7</v>
      </c>
      <c r="L997" s="6">
        <f>(Items[[#This Row],[FinalPrice]]-Items[[#This Row],[OriginalTagPrice]])*Items[[#This Row],[Quantity]]</f>
        <v>0</v>
      </c>
      <c r="M997" s="6" t="str">
        <f>VLOOKUP(Items[[#This Row],[OrderID]],Orders[],5)</f>
        <v>2015-05-06</v>
      </c>
    </row>
    <row r="998" spans="1:13" x14ac:dyDescent="0.25">
      <c r="A998">
        <v>141116094</v>
      </c>
      <c r="B998">
        <v>198627849</v>
      </c>
      <c r="C998">
        <v>1</v>
      </c>
      <c r="D998" t="b">
        <v>1</v>
      </c>
      <c r="E998" s="6" t="s">
        <v>113</v>
      </c>
      <c r="F998" s="6" t="s">
        <v>35</v>
      </c>
      <c r="G998">
        <v>0</v>
      </c>
      <c r="H998">
        <v>30</v>
      </c>
      <c r="I998">
        <v>1</v>
      </c>
      <c r="J998" s="6">
        <f>(Items[[#This Row],[FinalPrice]]*Items[[#This Row],[Quantity]])</f>
        <v>0</v>
      </c>
      <c r="K998" s="6">
        <f>(Items[[#This Row],[OriginalTagPrice]]*Items[[#This Row],[Quantity]])</f>
        <v>30</v>
      </c>
      <c r="L998" s="6">
        <f>(Items[[#This Row],[FinalPrice]]-Items[[#This Row],[OriginalTagPrice]])*Items[[#This Row],[Quantity]]</f>
        <v>-30</v>
      </c>
      <c r="M998" s="6" t="str">
        <f>VLOOKUP(Items[[#This Row],[OrderID]],Orders[],5)</f>
        <v>2015-05-05</v>
      </c>
    </row>
    <row r="999" spans="1:13" x14ac:dyDescent="0.25">
      <c r="A999">
        <v>141116094</v>
      </c>
      <c r="B999">
        <v>198646309</v>
      </c>
      <c r="C999">
        <v>5</v>
      </c>
      <c r="D999" t="b">
        <v>1</v>
      </c>
      <c r="E999" s="6" t="s">
        <v>125</v>
      </c>
      <c r="F999" s="6" t="s">
        <v>35</v>
      </c>
      <c r="G999">
        <v>0</v>
      </c>
      <c r="H999">
        <v>10</v>
      </c>
      <c r="I999">
        <v>1</v>
      </c>
      <c r="J999" s="6">
        <f>(Items[[#This Row],[FinalPrice]]*Items[[#This Row],[Quantity]])</f>
        <v>0</v>
      </c>
      <c r="K999" s="6">
        <f>(Items[[#This Row],[OriginalTagPrice]]*Items[[#This Row],[Quantity]])</f>
        <v>10</v>
      </c>
      <c r="L999" s="6">
        <f>(Items[[#This Row],[FinalPrice]]-Items[[#This Row],[OriginalTagPrice]])*Items[[#This Row],[Quantity]]</f>
        <v>-10</v>
      </c>
      <c r="M999" s="6" t="str">
        <f>VLOOKUP(Items[[#This Row],[OrderID]],Orders[],5)</f>
        <v>2015-05-05</v>
      </c>
    </row>
    <row r="1000" spans="1:13" x14ac:dyDescent="0.25">
      <c r="A1000">
        <v>141116094</v>
      </c>
      <c r="B1000">
        <v>198646477</v>
      </c>
      <c r="C1000">
        <v>2</v>
      </c>
      <c r="D1000" t="b">
        <v>0</v>
      </c>
      <c r="E1000" s="6" t="s">
        <v>96</v>
      </c>
      <c r="F1000" s="6" t="s">
        <v>133</v>
      </c>
      <c r="G1000">
        <v>0</v>
      </c>
      <c r="H1000">
        <v>0</v>
      </c>
      <c r="I1000">
        <v>1</v>
      </c>
      <c r="J1000" s="6">
        <f>(Items[[#This Row],[FinalPrice]]*Items[[#This Row],[Quantity]])</f>
        <v>0</v>
      </c>
      <c r="K1000" s="6">
        <f>(Items[[#This Row],[OriginalTagPrice]]*Items[[#This Row],[Quantity]])</f>
        <v>0</v>
      </c>
      <c r="L1000" s="6">
        <f>(Items[[#This Row],[FinalPrice]]-Items[[#This Row],[OriginalTagPrice]])*Items[[#This Row],[Quantity]]</f>
        <v>0</v>
      </c>
      <c r="M1000" s="6" t="str">
        <f>VLOOKUP(Items[[#This Row],[OrderID]],Orders[],5)</f>
        <v>2015-05-05</v>
      </c>
    </row>
    <row r="1001" spans="1:13" x14ac:dyDescent="0.25">
      <c r="A1001">
        <v>141116094</v>
      </c>
      <c r="B1001">
        <v>198656282</v>
      </c>
      <c r="C1001">
        <v>3</v>
      </c>
      <c r="D1001" t="b">
        <v>0</v>
      </c>
      <c r="E1001" s="6" t="s">
        <v>35</v>
      </c>
      <c r="F1001" s="6" t="s">
        <v>35</v>
      </c>
      <c r="G1001">
        <v>0</v>
      </c>
      <c r="H1001">
        <v>15</v>
      </c>
      <c r="I1001">
        <v>1</v>
      </c>
      <c r="J1001" s="6">
        <f>(Items[[#This Row],[FinalPrice]]*Items[[#This Row],[Quantity]])</f>
        <v>0</v>
      </c>
      <c r="K1001" s="6">
        <f>(Items[[#This Row],[OriginalTagPrice]]*Items[[#This Row],[Quantity]])</f>
        <v>15</v>
      </c>
      <c r="L1001" s="6">
        <f>(Items[[#This Row],[FinalPrice]]-Items[[#This Row],[OriginalTagPrice]])*Items[[#This Row],[Quantity]]</f>
        <v>-15</v>
      </c>
      <c r="M1001" s="6" t="str">
        <f>VLOOKUP(Items[[#This Row],[OrderID]],Orders[],5)</f>
        <v>2015-05-05</v>
      </c>
    </row>
    <row r="1002" spans="1:13" x14ac:dyDescent="0.25">
      <c r="A1002">
        <v>141116094</v>
      </c>
      <c r="B1002">
        <v>198656531</v>
      </c>
      <c r="C1002">
        <v>8</v>
      </c>
      <c r="D1002" t="b">
        <v>0</v>
      </c>
      <c r="E1002" s="6" t="s">
        <v>113</v>
      </c>
      <c r="F1002" s="6" t="s">
        <v>35</v>
      </c>
      <c r="G1002">
        <v>4.5</v>
      </c>
      <c r="H1002">
        <v>4.5</v>
      </c>
      <c r="I1002">
        <v>1</v>
      </c>
      <c r="J1002" s="6">
        <f>(Items[[#This Row],[FinalPrice]]*Items[[#This Row],[Quantity]])</f>
        <v>4.5</v>
      </c>
      <c r="K1002" s="6">
        <f>(Items[[#This Row],[OriginalTagPrice]]*Items[[#This Row],[Quantity]])</f>
        <v>4.5</v>
      </c>
      <c r="L1002" s="6">
        <f>(Items[[#This Row],[FinalPrice]]-Items[[#This Row],[OriginalTagPrice]])*Items[[#This Row],[Quantity]]</f>
        <v>0</v>
      </c>
      <c r="M1002" s="6" t="str">
        <f>VLOOKUP(Items[[#This Row],[OrderID]],Orders[],5)</f>
        <v>2015-05-05</v>
      </c>
    </row>
    <row r="1003" spans="1:13" x14ac:dyDescent="0.25">
      <c r="A1003">
        <v>141116141</v>
      </c>
      <c r="B1003">
        <v>198627905</v>
      </c>
      <c r="C1003">
        <v>1</v>
      </c>
      <c r="D1003" t="b">
        <v>1</v>
      </c>
      <c r="E1003" s="6" t="s">
        <v>79</v>
      </c>
      <c r="F1003" s="6" t="s">
        <v>35</v>
      </c>
      <c r="G1003">
        <v>25</v>
      </c>
      <c r="H1003">
        <v>70</v>
      </c>
      <c r="I1003">
        <v>1</v>
      </c>
      <c r="J1003" s="6">
        <f>(Items[[#This Row],[FinalPrice]]*Items[[#This Row],[Quantity]])</f>
        <v>25</v>
      </c>
      <c r="K1003" s="6">
        <f>(Items[[#This Row],[OriginalTagPrice]]*Items[[#This Row],[Quantity]])</f>
        <v>70</v>
      </c>
      <c r="L1003" s="6">
        <f>(Items[[#This Row],[FinalPrice]]-Items[[#This Row],[OriginalTagPrice]])*Items[[#This Row],[Quantity]]</f>
        <v>-45</v>
      </c>
      <c r="M1003" s="6" t="str">
        <f>VLOOKUP(Items[[#This Row],[OrderID]],Orders[],5)</f>
        <v>2015-05-05</v>
      </c>
    </row>
    <row r="1004" spans="1:13" x14ac:dyDescent="0.25">
      <c r="A1004">
        <v>141116141</v>
      </c>
      <c r="B1004">
        <v>198661672</v>
      </c>
      <c r="C1004">
        <v>8</v>
      </c>
      <c r="D1004" t="b">
        <v>0</v>
      </c>
      <c r="E1004" s="6" t="s">
        <v>79</v>
      </c>
      <c r="F1004" s="6" t="s">
        <v>35</v>
      </c>
      <c r="G1004">
        <v>20</v>
      </c>
      <c r="H1004">
        <v>20</v>
      </c>
      <c r="I1004">
        <v>1</v>
      </c>
      <c r="J1004" s="6">
        <f>(Items[[#This Row],[FinalPrice]]*Items[[#This Row],[Quantity]])</f>
        <v>20</v>
      </c>
      <c r="K1004" s="6">
        <f>(Items[[#This Row],[OriginalTagPrice]]*Items[[#This Row],[Quantity]])</f>
        <v>20</v>
      </c>
      <c r="L1004" s="6">
        <f>(Items[[#This Row],[FinalPrice]]-Items[[#This Row],[OriginalTagPrice]])*Items[[#This Row],[Quantity]]</f>
        <v>0</v>
      </c>
      <c r="M1004" s="6" t="str">
        <f>VLOOKUP(Items[[#This Row],[OrderID]],Orders[],5)</f>
        <v>2015-05-05</v>
      </c>
    </row>
    <row r="1005" spans="1:13" x14ac:dyDescent="0.25">
      <c r="A1005">
        <v>141117279</v>
      </c>
      <c r="B1005">
        <v>198629597</v>
      </c>
      <c r="C1005">
        <v>3</v>
      </c>
      <c r="D1005" t="b">
        <v>0</v>
      </c>
      <c r="E1005" s="6" t="s">
        <v>35</v>
      </c>
      <c r="F1005" s="6" t="s">
        <v>35</v>
      </c>
      <c r="G1005">
        <v>50</v>
      </c>
      <c r="H1005">
        <v>100</v>
      </c>
      <c r="I1005">
        <v>1</v>
      </c>
      <c r="J1005" s="6">
        <f>(Items[[#This Row],[FinalPrice]]*Items[[#This Row],[Quantity]])</f>
        <v>50</v>
      </c>
      <c r="K1005" s="6">
        <f>(Items[[#This Row],[OriginalTagPrice]]*Items[[#This Row],[Quantity]])</f>
        <v>100</v>
      </c>
      <c r="L1005" s="6">
        <f>(Items[[#This Row],[FinalPrice]]-Items[[#This Row],[OriginalTagPrice]])*Items[[#This Row],[Quantity]]</f>
        <v>-50</v>
      </c>
      <c r="M1005" s="6" t="str">
        <f>VLOOKUP(Items[[#This Row],[OrderID]],Orders[],5)</f>
        <v>2015-05-05</v>
      </c>
    </row>
    <row r="1006" spans="1:13" x14ac:dyDescent="0.25">
      <c r="A1006">
        <v>141129608</v>
      </c>
      <c r="B1006">
        <v>198646883</v>
      </c>
      <c r="C1006">
        <v>1</v>
      </c>
      <c r="D1006" t="b">
        <v>1</v>
      </c>
      <c r="E1006" s="6" t="s">
        <v>58</v>
      </c>
      <c r="F1006" s="6" t="s">
        <v>35</v>
      </c>
      <c r="G1006">
        <v>25</v>
      </c>
      <c r="H1006">
        <v>40</v>
      </c>
      <c r="I1006">
        <v>1</v>
      </c>
      <c r="J1006" s="6">
        <f>(Items[[#This Row],[FinalPrice]]*Items[[#This Row],[Quantity]])</f>
        <v>25</v>
      </c>
      <c r="K1006" s="6">
        <f>(Items[[#This Row],[OriginalTagPrice]]*Items[[#This Row],[Quantity]])</f>
        <v>40</v>
      </c>
      <c r="L1006" s="6">
        <f>(Items[[#This Row],[FinalPrice]]-Items[[#This Row],[OriginalTagPrice]])*Items[[#This Row],[Quantity]]</f>
        <v>-15</v>
      </c>
      <c r="M1006" s="6" t="str">
        <f>VLOOKUP(Items[[#This Row],[OrderID]],Orders[],5)</f>
        <v>2015-05-06</v>
      </c>
    </row>
    <row r="1007" spans="1:13" x14ac:dyDescent="0.25">
      <c r="A1007">
        <v>141129608</v>
      </c>
      <c r="B1007">
        <v>198954965</v>
      </c>
      <c r="C1007">
        <v>2</v>
      </c>
      <c r="D1007" t="b">
        <v>0</v>
      </c>
      <c r="E1007" s="6" t="s">
        <v>35</v>
      </c>
      <c r="F1007" s="6" t="s">
        <v>102</v>
      </c>
      <c r="G1007">
        <v>3.5</v>
      </c>
      <c r="H1007">
        <v>3.5</v>
      </c>
      <c r="I1007">
        <v>1</v>
      </c>
      <c r="J1007" s="6">
        <f>(Items[[#This Row],[FinalPrice]]*Items[[#This Row],[Quantity]])</f>
        <v>3.5</v>
      </c>
      <c r="K1007" s="6">
        <f>(Items[[#This Row],[OriginalTagPrice]]*Items[[#This Row],[Quantity]])</f>
        <v>3.5</v>
      </c>
      <c r="L1007" s="6">
        <f>(Items[[#This Row],[FinalPrice]]-Items[[#This Row],[OriginalTagPrice]])*Items[[#This Row],[Quantity]]</f>
        <v>0</v>
      </c>
      <c r="M1007" s="6" t="str">
        <f>VLOOKUP(Items[[#This Row],[OrderID]],Orders[],5)</f>
        <v>2015-05-06</v>
      </c>
    </row>
    <row r="1008" spans="1:13" x14ac:dyDescent="0.25">
      <c r="A1008">
        <v>141129608</v>
      </c>
      <c r="B1008">
        <v>198955103</v>
      </c>
      <c r="C1008">
        <v>2</v>
      </c>
      <c r="D1008" t="b">
        <v>0</v>
      </c>
      <c r="E1008" s="6" t="s">
        <v>58</v>
      </c>
      <c r="F1008" s="6" t="s">
        <v>103</v>
      </c>
      <c r="G1008">
        <v>0</v>
      </c>
      <c r="H1008">
        <v>0</v>
      </c>
      <c r="I1008">
        <v>1</v>
      </c>
      <c r="J1008" s="6">
        <f>(Items[[#This Row],[FinalPrice]]*Items[[#This Row],[Quantity]])</f>
        <v>0</v>
      </c>
      <c r="K1008" s="6">
        <f>(Items[[#This Row],[OriginalTagPrice]]*Items[[#This Row],[Quantity]])</f>
        <v>0</v>
      </c>
      <c r="L1008" s="6">
        <f>(Items[[#This Row],[FinalPrice]]-Items[[#This Row],[OriginalTagPrice]])*Items[[#This Row],[Quantity]]</f>
        <v>0</v>
      </c>
      <c r="M1008" s="6" t="str">
        <f>VLOOKUP(Items[[#This Row],[OrderID]],Orders[],5)</f>
        <v>2015-05-06</v>
      </c>
    </row>
    <row r="1009" spans="1:13" x14ac:dyDescent="0.25">
      <c r="A1009">
        <v>141130270</v>
      </c>
      <c r="B1009">
        <v>198647813</v>
      </c>
      <c r="C1009">
        <v>1</v>
      </c>
      <c r="D1009" t="b">
        <v>1</v>
      </c>
      <c r="E1009" s="6" t="s">
        <v>93</v>
      </c>
      <c r="F1009" s="6" t="s">
        <v>35</v>
      </c>
      <c r="G1009">
        <v>35</v>
      </c>
      <c r="H1009">
        <v>70</v>
      </c>
      <c r="I1009">
        <v>1</v>
      </c>
      <c r="J1009" s="6">
        <f>(Items[[#This Row],[FinalPrice]]*Items[[#This Row],[Quantity]])</f>
        <v>35</v>
      </c>
      <c r="K1009" s="6">
        <f>(Items[[#This Row],[OriginalTagPrice]]*Items[[#This Row],[Quantity]])</f>
        <v>70</v>
      </c>
      <c r="L1009" s="6">
        <f>(Items[[#This Row],[FinalPrice]]-Items[[#This Row],[OriginalTagPrice]])*Items[[#This Row],[Quantity]]</f>
        <v>-35</v>
      </c>
      <c r="M1009" s="6" t="str">
        <f>VLOOKUP(Items[[#This Row],[OrderID]],Orders[],5)</f>
        <v>2015-05-10</v>
      </c>
    </row>
    <row r="1010" spans="1:13" x14ac:dyDescent="0.25">
      <c r="A1010">
        <v>141130270</v>
      </c>
      <c r="B1010">
        <v>200007189</v>
      </c>
      <c r="C1010">
        <v>2</v>
      </c>
      <c r="D1010" t="b">
        <v>0</v>
      </c>
      <c r="E1010" s="6" t="s">
        <v>93</v>
      </c>
      <c r="F1010" s="6" t="s">
        <v>97</v>
      </c>
      <c r="G1010">
        <v>0</v>
      </c>
      <c r="H1010">
        <v>0</v>
      </c>
      <c r="I1010">
        <v>1</v>
      </c>
      <c r="J1010" s="6">
        <f>(Items[[#This Row],[FinalPrice]]*Items[[#This Row],[Quantity]])</f>
        <v>0</v>
      </c>
      <c r="K1010" s="6">
        <f>(Items[[#This Row],[OriginalTagPrice]]*Items[[#This Row],[Quantity]])</f>
        <v>0</v>
      </c>
      <c r="L1010" s="6">
        <f>(Items[[#This Row],[FinalPrice]]-Items[[#This Row],[OriginalTagPrice]])*Items[[#This Row],[Quantity]]</f>
        <v>0</v>
      </c>
      <c r="M1010" s="6" t="str">
        <f>VLOOKUP(Items[[#This Row],[OrderID]],Orders[],5)</f>
        <v>2015-05-10</v>
      </c>
    </row>
    <row r="1011" spans="1:13" x14ac:dyDescent="0.25">
      <c r="A1011">
        <v>141130270</v>
      </c>
      <c r="B1011">
        <v>200014484</v>
      </c>
      <c r="C1011">
        <v>2</v>
      </c>
      <c r="D1011" t="b">
        <v>0</v>
      </c>
      <c r="E1011" s="6" t="s">
        <v>93</v>
      </c>
      <c r="F1011" s="6" t="s">
        <v>227</v>
      </c>
      <c r="G1011">
        <v>44.1</v>
      </c>
      <c r="H1011">
        <v>49</v>
      </c>
      <c r="I1011">
        <v>1</v>
      </c>
      <c r="J1011" s="6">
        <f>(Items[[#This Row],[FinalPrice]]*Items[[#This Row],[Quantity]])</f>
        <v>44.1</v>
      </c>
      <c r="K1011" s="6">
        <f>(Items[[#This Row],[OriginalTagPrice]]*Items[[#This Row],[Quantity]])</f>
        <v>49</v>
      </c>
      <c r="L1011" s="6">
        <f>(Items[[#This Row],[FinalPrice]]-Items[[#This Row],[OriginalTagPrice]])*Items[[#This Row],[Quantity]]</f>
        <v>-4.8999999999999986</v>
      </c>
      <c r="M1011" s="6" t="str">
        <f>VLOOKUP(Items[[#This Row],[OrderID]],Orders[],5)</f>
        <v>2015-05-10</v>
      </c>
    </row>
    <row r="1012" spans="1:13" x14ac:dyDescent="0.25">
      <c r="A1012">
        <v>141130270</v>
      </c>
      <c r="B1012">
        <v>200014545</v>
      </c>
      <c r="C1012">
        <v>2</v>
      </c>
      <c r="D1012" t="b">
        <v>0</v>
      </c>
      <c r="E1012" s="6" t="s">
        <v>93</v>
      </c>
      <c r="F1012" s="6" t="s">
        <v>225</v>
      </c>
      <c r="G1012">
        <v>48.6</v>
      </c>
      <c r="H1012">
        <v>54</v>
      </c>
      <c r="I1012">
        <v>1</v>
      </c>
      <c r="J1012" s="6">
        <f>(Items[[#This Row],[FinalPrice]]*Items[[#This Row],[Quantity]])</f>
        <v>48.6</v>
      </c>
      <c r="K1012" s="6">
        <f>(Items[[#This Row],[OriginalTagPrice]]*Items[[#This Row],[Quantity]])</f>
        <v>54</v>
      </c>
      <c r="L1012" s="6">
        <f>(Items[[#This Row],[FinalPrice]]-Items[[#This Row],[OriginalTagPrice]])*Items[[#This Row],[Quantity]]</f>
        <v>-5.3999999999999986</v>
      </c>
      <c r="M1012" s="6" t="str">
        <f>VLOOKUP(Items[[#This Row],[OrderID]],Orders[],5)</f>
        <v>2015-05-10</v>
      </c>
    </row>
    <row r="1013" spans="1:13" x14ac:dyDescent="0.25">
      <c r="A1013">
        <v>141130270</v>
      </c>
      <c r="B1013">
        <v>200014600</v>
      </c>
      <c r="C1013">
        <v>2</v>
      </c>
      <c r="D1013" t="b">
        <v>0</v>
      </c>
      <c r="E1013" s="6" t="s">
        <v>93</v>
      </c>
      <c r="F1013" s="6" t="s">
        <v>228</v>
      </c>
      <c r="G1013">
        <v>32.4</v>
      </c>
      <c r="H1013">
        <v>36</v>
      </c>
      <c r="I1013">
        <v>1</v>
      </c>
      <c r="J1013" s="6">
        <f>(Items[[#This Row],[FinalPrice]]*Items[[#This Row],[Quantity]])</f>
        <v>32.4</v>
      </c>
      <c r="K1013" s="6">
        <f>(Items[[#This Row],[OriginalTagPrice]]*Items[[#This Row],[Quantity]])</f>
        <v>36</v>
      </c>
      <c r="L1013" s="6">
        <f>(Items[[#This Row],[FinalPrice]]-Items[[#This Row],[OriginalTagPrice]])*Items[[#This Row],[Quantity]]</f>
        <v>-3.6000000000000014</v>
      </c>
      <c r="M1013" s="6" t="str">
        <f>VLOOKUP(Items[[#This Row],[OrderID]],Orders[],5)</f>
        <v>2015-05-10</v>
      </c>
    </row>
    <row r="1014" spans="1:13" x14ac:dyDescent="0.25">
      <c r="A1014">
        <v>141182162</v>
      </c>
      <c r="B1014">
        <v>198725592</v>
      </c>
      <c r="C1014">
        <v>1</v>
      </c>
      <c r="D1014" t="b">
        <v>1</v>
      </c>
      <c r="E1014" s="6" t="s">
        <v>63</v>
      </c>
      <c r="F1014" s="6" t="s">
        <v>35</v>
      </c>
      <c r="G1014">
        <v>35</v>
      </c>
      <c r="H1014">
        <v>65</v>
      </c>
      <c r="I1014">
        <v>1</v>
      </c>
      <c r="J1014" s="6">
        <f>(Items[[#This Row],[FinalPrice]]*Items[[#This Row],[Quantity]])</f>
        <v>35</v>
      </c>
      <c r="K1014" s="6">
        <f>(Items[[#This Row],[OriginalTagPrice]]*Items[[#This Row],[Quantity]])</f>
        <v>65</v>
      </c>
      <c r="L1014" s="6">
        <f>(Items[[#This Row],[FinalPrice]]-Items[[#This Row],[OriginalTagPrice]])*Items[[#This Row],[Quantity]]</f>
        <v>-30</v>
      </c>
      <c r="M1014" s="6" t="str">
        <f>VLOOKUP(Items[[#This Row],[OrderID]],Orders[],5)</f>
        <v>2015-05-09</v>
      </c>
    </row>
    <row r="1015" spans="1:13" x14ac:dyDescent="0.25">
      <c r="A1015">
        <v>141182162</v>
      </c>
      <c r="B1015">
        <v>199917881</v>
      </c>
      <c r="C1015">
        <v>2</v>
      </c>
      <c r="D1015" t="b">
        <v>0</v>
      </c>
      <c r="E1015" s="6" t="s">
        <v>63</v>
      </c>
      <c r="F1015" s="6" t="s">
        <v>133</v>
      </c>
      <c r="G1015">
        <v>0</v>
      </c>
      <c r="H1015">
        <v>0</v>
      </c>
      <c r="I1015">
        <v>1</v>
      </c>
      <c r="J1015" s="6">
        <f>(Items[[#This Row],[FinalPrice]]*Items[[#This Row],[Quantity]])</f>
        <v>0</v>
      </c>
      <c r="K1015" s="6">
        <f>(Items[[#This Row],[OriginalTagPrice]]*Items[[#This Row],[Quantity]])</f>
        <v>0</v>
      </c>
      <c r="L1015" s="6">
        <f>(Items[[#This Row],[FinalPrice]]-Items[[#This Row],[OriginalTagPrice]])*Items[[#This Row],[Quantity]]</f>
        <v>0</v>
      </c>
      <c r="M1015" s="6" t="str">
        <f>VLOOKUP(Items[[#This Row],[OrderID]],Orders[],5)</f>
        <v>2015-05-09</v>
      </c>
    </row>
    <row r="1016" spans="1:13" x14ac:dyDescent="0.25">
      <c r="A1016">
        <v>141192798</v>
      </c>
      <c r="B1016">
        <v>198741112</v>
      </c>
      <c r="C1016">
        <v>1</v>
      </c>
      <c r="D1016" t="b">
        <v>1</v>
      </c>
      <c r="E1016" s="6" t="s">
        <v>56</v>
      </c>
      <c r="F1016" s="6" t="s">
        <v>35</v>
      </c>
      <c r="G1016">
        <v>0</v>
      </c>
      <c r="H1016">
        <v>80</v>
      </c>
      <c r="I1016">
        <v>1</v>
      </c>
      <c r="J1016" s="6">
        <f>(Items[[#This Row],[FinalPrice]]*Items[[#This Row],[Quantity]])</f>
        <v>0</v>
      </c>
      <c r="K1016" s="6">
        <f>(Items[[#This Row],[OriginalTagPrice]]*Items[[#This Row],[Quantity]])</f>
        <v>80</v>
      </c>
      <c r="L1016" s="6">
        <f>(Items[[#This Row],[FinalPrice]]-Items[[#This Row],[OriginalTagPrice]])*Items[[#This Row],[Quantity]]</f>
        <v>-80</v>
      </c>
      <c r="M1016" s="6" t="str">
        <f>VLOOKUP(Items[[#This Row],[OrderID]],Orders[],5)</f>
        <v>2015-05-07</v>
      </c>
    </row>
    <row r="1017" spans="1:13" x14ac:dyDescent="0.25">
      <c r="A1017">
        <v>141192798</v>
      </c>
      <c r="B1017">
        <v>199310392</v>
      </c>
      <c r="C1017">
        <v>5</v>
      </c>
      <c r="D1017" t="b">
        <v>1</v>
      </c>
      <c r="E1017" s="6" t="s">
        <v>56</v>
      </c>
      <c r="F1017" s="6" t="s">
        <v>35</v>
      </c>
      <c r="G1017">
        <v>5</v>
      </c>
      <c r="H1017">
        <v>5</v>
      </c>
      <c r="I1017">
        <v>1</v>
      </c>
      <c r="J1017" s="6">
        <f>(Items[[#This Row],[FinalPrice]]*Items[[#This Row],[Quantity]])</f>
        <v>5</v>
      </c>
      <c r="K1017" s="6">
        <f>(Items[[#This Row],[OriginalTagPrice]]*Items[[#This Row],[Quantity]])</f>
        <v>5</v>
      </c>
      <c r="L1017" s="6">
        <f>(Items[[#This Row],[FinalPrice]]-Items[[#This Row],[OriginalTagPrice]])*Items[[#This Row],[Quantity]]</f>
        <v>0</v>
      </c>
      <c r="M1017" s="6" t="str">
        <f>VLOOKUP(Items[[#This Row],[OrderID]],Orders[],5)</f>
        <v>2015-05-07</v>
      </c>
    </row>
    <row r="1018" spans="1:13" x14ac:dyDescent="0.25">
      <c r="A1018">
        <v>141192798</v>
      </c>
      <c r="B1018">
        <v>199311768</v>
      </c>
      <c r="C1018">
        <v>8</v>
      </c>
      <c r="D1018" t="b">
        <v>0</v>
      </c>
      <c r="E1018" s="6" t="s">
        <v>56</v>
      </c>
      <c r="F1018" s="6" t="s">
        <v>35</v>
      </c>
      <c r="G1018">
        <v>12</v>
      </c>
      <c r="H1018">
        <v>12</v>
      </c>
      <c r="I1018">
        <v>1</v>
      </c>
      <c r="J1018" s="6">
        <f>(Items[[#This Row],[FinalPrice]]*Items[[#This Row],[Quantity]])</f>
        <v>12</v>
      </c>
      <c r="K1018" s="6">
        <f>(Items[[#This Row],[OriginalTagPrice]]*Items[[#This Row],[Quantity]])</f>
        <v>12</v>
      </c>
      <c r="L1018" s="6">
        <f>(Items[[#This Row],[FinalPrice]]-Items[[#This Row],[OriginalTagPrice]])*Items[[#This Row],[Quantity]]</f>
        <v>0</v>
      </c>
      <c r="M1018" s="6" t="str">
        <f>VLOOKUP(Items[[#This Row],[OrderID]],Orders[],5)</f>
        <v>2015-05-07</v>
      </c>
    </row>
    <row r="1019" spans="1:13" x14ac:dyDescent="0.25">
      <c r="A1019">
        <v>141208011</v>
      </c>
      <c r="B1019">
        <v>198762642</v>
      </c>
      <c r="C1019">
        <v>1</v>
      </c>
      <c r="D1019" t="b">
        <v>1</v>
      </c>
      <c r="E1019" s="6" t="s">
        <v>56</v>
      </c>
      <c r="F1019" s="6" t="s">
        <v>35</v>
      </c>
      <c r="G1019">
        <v>0</v>
      </c>
      <c r="H1019">
        <v>40</v>
      </c>
      <c r="I1019">
        <v>1</v>
      </c>
      <c r="J1019" s="6">
        <f>(Items[[#This Row],[FinalPrice]]*Items[[#This Row],[Quantity]])</f>
        <v>0</v>
      </c>
      <c r="K1019" s="6">
        <f>(Items[[#This Row],[OriginalTagPrice]]*Items[[#This Row],[Quantity]])</f>
        <v>40</v>
      </c>
      <c r="L1019" s="6">
        <f>(Items[[#This Row],[FinalPrice]]-Items[[#This Row],[OriginalTagPrice]])*Items[[#This Row],[Quantity]]</f>
        <v>-40</v>
      </c>
      <c r="M1019" s="6" t="str">
        <f>VLOOKUP(Items[[#This Row],[OrderID]],Orders[],5)</f>
        <v>2015-05-13</v>
      </c>
    </row>
    <row r="1020" spans="1:13" x14ac:dyDescent="0.25">
      <c r="A1020">
        <v>141208011</v>
      </c>
      <c r="B1020">
        <v>198762643</v>
      </c>
      <c r="C1020">
        <v>1</v>
      </c>
      <c r="D1020" t="b">
        <v>1</v>
      </c>
      <c r="E1020" s="6" t="s">
        <v>56</v>
      </c>
      <c r="F1020" s="6" t="s">
        <v>35</v>
      </c>
      <c r="G1020">
        <v>0</v>
      </c>
      <c r="H1020">
        <v>40</v>
      </c>
      <c r="I1020">
        <v>1</v>
      </c>
      <c r="J1020" s="6">
        <f>(Items[[#This Row],[FinalPrice]]*Items[[#This Row],[Quantity]])</f>
        <v>0</v>
      </c>
      <c r="K1020" s="6">
        <f>(Items[[#This Row],[OriginalTagPrice]]*Items[[#This Row],[Quantity]])</f>
        <v>40</v>
      </c>
      <c r="L1020" s="6">
        <f>(Items[[#This Row],[FinalPrice]]-Items[[#This Row],[OriginalTagPrice]])*Items[[#This Row],[Quantity]]</f>
        <v>-40</v>
      </c>
      <c r="M1020" s="6" t="str">
        <f>VLOOKUP(Items[[#This Row],[OrderID]],Orders[],5)</f>
        <v>2015-05-13</v>
      </c>
    </row>
    <row r="1021" spans="1:13" x14ac:dyDescent="0.25">
      <c r="A1021">
        <v>141208011</v>
      </c>
      <c r="B1021">
        <v>200909201</v>
      </c>
      <c r="C1021">
        <v>2</v>
      </c>
      <c r="D1021" t="b">
        <v>0</v>
      </c>
      <c r="E1021" s="6" t="s">
        <v>86</v>
      </c>
      <c r="F1021" s="6" t="s">
        <v>141</v>
      </c>
      <c r="G1021">
        <v>5</v>
      </c>
      <c r="H1021">
        <v>5</v>
      </c>
      <c r="I1021">
        <v>1</v>
      </c>
      <c r="J1021" s="6">
        <f>(Items[[#This Row],[FinalPrice]]*Items[[#This Row],[Quantity]])</f>
        <v>5</v>
      </c>
      <c r="K1021" s="6">
        <f>(Items[[#This Row],[OriginalTagPrice]]*Items[[#This Row],[Quantity]])</f>
        <v>5</v>
      </c>
      <c r="L1021" s="6">
        <f>(Items[[#This Row],[FinalPrice]]-Items[[#This Row],[OriginalTagPrice]])*Items[[#This Row],[Quantity]]</f>
        <v>0</v>
      </c>
      <c r="M1021" s="6" t="str">
        <f>VLOOKUP(Items[[#This Row],[OrderID]],Orders[],5)</f>
        <v>2015-05-13</v>
      </c>
    </row>
    <row r="1022" spans="1:13" x14ac:dyDescent="0.25">
      <c r="A1022">
        <v>141208011</v>
      </c>
      <c r="B1022">
        <v>200909932</v>
      </c>
      <c r="C1022">
        <v>3</v>
      </c>
      <c r="D1022" t="b">
        <v>0</v>
      </c>
      <c r="E1022" s="6" t="s">
        <v>35</v>
      </c>
      <c r="F1022" s="6" t="s">
        <v>35</v>
      </c>
      <c r="G1022">
        <v>0</v>
      </c>
      <c r="H1022">
        <v>5</v>
      </c>
      <c r="I1022">
        <v>1</v>
      </c>
      <c r="J1022" s="6">
        <f>(Items[[#This Row],[FinalPrice]]*Items[[#This Row],[Quantity]])</f>
        <v>0</v>
      </c>
      <c r="K1022" s="6">
        <f>(Items[[#This Row],[OriginalTagPrice]]*Items[[#This Row],[Quantity]])</f>
        <v>5</v>
      </c>
      <c r="L1022" s="6">
        <f>(Items[[#This Row],[FinalPrice]]-Items[[#This Row],[OriginalTagPrice]])*Items[[#This Row],[Quantity]]</f>
        <v>-5</v>
      </c>
      <c r="M1022" s="6" t="str">
        <f>VLOOKUP(Items[[#This Row],[OrderID]],Orders[],5)</f>
        <v>2015-05-13</v>
      </c>
    </row>
    <row r="1023" spans="1:13" x14ac:dyDescent="0.25">
      <c r="A1023">
        <v>141219410</v>
      </c>
      <c r="B1023">
        <v>198778753</v>
      </c>
      <c r="C1023">
        <v>1</v>
      </c>
      <c r="D1023" t="b">
        <v>1</v>
      </c>
      <c r="E1023" s="6" t="s">
        <v>56</v>
      </c>
      <c r="F1023" s="6" t="s">
        <v>35</v>
      </c>
      <c r="G1023">
        <v>35</v>
      </c>
      <c r="H1023">
        <v>70</v>
      </c>
      <c r="I1023">
        <v>1</v>
      </c>
      <c r="J1023" s="6">
        <f>(Items[[#This Row],[FinalPrice]]*Items[[#This Row],[Quantity]])</f>
        <v>35</v>
      </c>
      <c r="K1023" s="6">
        <f>(Items[[#This Row],[OriginalTagPrice]]*Items[[#This Row],[Quantity]])</f>
        <v>70</v>
      </c>
      <c r="L1023" s="6">
        <f>(Items[[#This Row],[FinalPrice]]-Items[[#This Row],[OriginalTagPrice]])*Items[[#This Row],[Quantity]]</f>
        <v>-35</v>
      </c>
      <c r="M1023" s="6" t="str">
        <f>VLOOKUP(Items[[#This Row],[OrderID]],Orders[],5)</f>
        <v>2015-05-09</v>
      </c>
    </row>
    <row r="1024" spans="1:13" x14ac:dyDescent="0.25">
      <c r="A1024">
        <v>141219410</v>
      </c>
      <c r="B1024">
        <v>199903597</v>
      </c>
      <c r="C1024">
        <v>2</v>
      </c>
      <c r="D1024" t="b">
        <v>0</v>
      </c>
      <c r="E1024" s="6" t="s">
        <v>56</v>
      </c>
      <c r="F1024" s="6" t="s">
        <v>108</v>
      </c>
      <c r="G1024">
        <v>0</v>
      </c>
      <c r="H1024">
        <v>0</v>
      </c>
      <c r="I1024">
        <v>1</v>
      </c>
      <c r="J1024" s="6">
        <f>(Items[[#This Row],[FinalPrice]]*Items[[#This Row],[Quantity]])</f>
        <v>0</v>
      </c>
      <c r="K1024" s="6">
        <f>(Items[[#This Row],[OriginalTagPrice]]*Items[[#This Row],[Quantity]])</f>
        <v>0</v>
      </c>
      <c r="L1024" s="6">
        <f>(Items[[#This Row],[FinalPrice]]-Items[[#This Row],[OriginalTagPrice]])*Items[[#This Row],[Quantity]]</f>
        <v>0</v>
      </c>
      <c r="M1024" s="6" t="str">
        <f>VLOOKUP(Items[[#This Row],[OrderID]],Orders[],5)</f>
        <v>2015-05-09</v>
      </c>
    </row>
    <row r="1025" spans="1:13" x14ac:dyDescent="0.25">
      <c r="A1025">
        <v>141219410</v>
      </c>
      <c r="B1025">
        <v>199903640</v>
      </c>
      <c r="C1025">
        <v>2</v>
      </c>
      <c r="D1025" t="b">
        <v>0</v>
      </c>
      <c r="E1025" s="6" t="s">
        <v>56</v>
      </c>
      <c r="F1025" s="6" t="s">
        <v>109</v>
      </c>
      <c r="G1025">
        <v>0</v>
      </c>
      <c r="H1025">
        <v>0</v>
      </c>
      <c r="I1025">
        <v>1</v>
      </c>
      <c r="J1025" s="6">
        <f>(Items[[#This Row],[FinalPrice]]*Items[[#This Row],[Quantity]])</f>
        <v>0</v>
      </c>
      <c r="K1025" s="6">
        <f>(Items[[#This Row],[OriginalTagPrice]]*Items[[#This Row],[Quantity]])</f>
        <v>0</v>
      </c>
      <c r="L1025" s="6">
        <f>(Items[[#This Row],[FinalPrice]]-Items[[#This Row],[OriginalTagPrice]])*Items[[#This Row],[Quantity]]</f>
        <v>0</v>
      </c>
      <c r="M1025" s="6" t="str">
        <f>VLOOKUP(Items[[#This Row],[OrderID]],Orders[],5)</f>
        <v>2015-05-09</v>
      </c>
    </row>
    <row r="1026" spans="1:13" x14ac:dyDescent="0.25">
      <c r="A1026">
        <v>141219410</v>
      </c>
      <c r="B1026">
        <v>199910343</v>
      </c>
      <c r="C1026">
        <v>8</v>
      </c>
      <c r="D1026" t="b">
        <v>0</v>
      </c>
      <c r="E1026" s="6" t="s">
        <v>56</v>
      </c>
      <c r="F1026" s="6" t="s">
        <v>35</v>
      </c>
      <c r="G1026">
        <v>10.5</v>
      </c>
      <c r="H1026">
        <v>10.5</v>
      </c>
      <c r="I1026">
        <v>1</v>
      </c>
      <c r="J1026" s="6">
        <f>(Items[[#This Row],[FinalPrice]]*Items[[#This Row],[Quantity]])</f>
        <v>10.5</v>
      </c>
      <c r="K1026" s="6">
        <f>(Items[[#This Row],[OriginalTagPrice]]*Items[[#This Row],[Quantity]])</f>
        <v>10.5</v>
      </c>
      <c r="L1026" s="6">
        <f>(Items[[#This Row],[FinalPrice]]-Items[[#This Row],[OriginalTagPrice]])*Items[[#This Row],[Quantity]]</f>
        <v>0</v>
      </c>
      <c r="M1026" s="6" t="str">
        <f>VLOOKUP(Items[[#This Row],[OrderID]],Orders[],5)</f>
        <v>2015-05-09</v>
      </c>
    </row>
    <row r="1027" spans="1:13" x14ac:dyDescent="0.25">
      <c r="A1027">
        <v>141219576</v>
      </c>
      <c r="B1027">
        <v>198779389</v>
      </c>
      <c r="C1027">
        <v>3</v>
      </c>
      <c r="D1027" t="b">
        <v>0</v>
      </c>
      <c r="E1027" s="6" t="s">
        <v>35</v>
      </c>
      <c r="F1027" s="6" t="s">
        <v>35</v>
      </c>
      <c r="G1027">
        <v>50</v>
      </c>
      <c r="H1027">
        <v>100</v>
      </c>
      <c r="I1027">
        <v>1</v>
      </c>
      <c r="J1027" s="6">
        <f>(Items[[#This Row],[FinalPrice]]*Items[[#This Row],[Quantity]])</f>
        <v>50</v>
      </c>
      <c r="K1027" s="6">
        <f>(Items[[#This Row],[OriginalTagPrice]]*Items[[#This Row],[Quantity]])</f>
        <v>100</v>
      </c>
      <c r="L1027" s="6">
        <f>(Items[[#This Row],[FinalPrice]]-Items[[#This Row],[OriginalTagPrice]])*Items[[#This Row],[Quantity]]</f>
        <v>-50</v>
      </c>
      <c r="M1027" s="6" t="str">
        <f>VLOOKUP(Items[[#This Row],[OrderID]],Orders[],5)</f>
        <v>2015-05-06</v>
      </c>
    </row>
    <row r="1028" spans="1:13" x14ac:dyDescent="0.25">
      <c r="A1028">
        <v>141224382</v>
      </c>
      <c r="B1028">
        <v>198785939</v>
      </c>
      <c r="C1028">
        <v>3</v>
      </c>
      <c r="D1028" t="b">
        <v>0</v>
      </c>
      <c r="E1028" s="6" t="s">
        <v>35</v>
      </c>
      <c r="F1028" s="6" t="s">
        <v>35</v>
      </c>
      <c r="G1028">
        <v>0</v>
      </c>
      <c r="H1028">
        <v>50</v>
      </c>
      <c r="I1028">
        <v>1</v>
      </c>
      <c r="J1028" s="6">
        <f>(Items[[#This Row],[FinalPrice]]*Items[[#This Row],[Quantity]])</f>
        <v>0</v>
      </c>
      <c r="K1028" s="6">
        <f>(Items[[#This Row],[OriginalTagPrice]]*Items[[#This Row],[Quantity]])</f>
        <v>50</v>
      </c>
      <c r="L1028" s="6">
        <f>(Items[[#This Row],[FinalPrice]]-Items[[#This Row],[OriginalTagPrice]])*Items[[#This Row],[Quantity]]</f>
        <v>-50</v>
      </c>
      <c r="M1028" s="6" t="str">
        <f>VLOOKUP(Items[[#This Row],[OrderID]],Orders[],5)</f>
        <v>2015-05-06</v>
      </c>
    </row>
    <row r="1029" spans="1:13" x14ac:dyDescent="0.25">
      <c r="A1029">
        <v>141224382</v>
      </c>
      <c r="B1029">
        <v>198786077</v>
      </c>
      <c r="C1029">
        <v>3</v>
      </c>
      <c r="D1029" t="b">
        <v>0</v>
      </c>
      <c r="E1029" s="6" t="s">
        <v>35</v>
      </c>
      <c r="F1029" s="6" t="s">
        <v>35</v>
      </c>
      <c r="G1029">
        <v>0</v>
      </c>
      <c r="H1029">
        <v>50</v>
      </c>
      <c r="I1029">
        <v>1</v>
      </c>
      <c r="J1029" s="6">
        <f>(Items[[#This Row],[FinalPrice]]*Items[[#This Row],[Quantity]])</f>
        <v>0</v>
      </c>
      <c r="K1029" s="6">
        <f>(Items[[#This Row],[OriginalTagPrice]]*Items[[#This Row],[Quantity]])</f>
        <v>50</v>
      </c>
      <c r="L1029" s="6">
        <f>(Items[[#This Row],[FinalPrice]]-Items[[#This Row],[OriginalTagPrice]])*Items[[#This Row],[Quantity]]</f>
        <v>-50</v>
      </c>
      <c r="M1029" s="6" t="str">
        <f>VLOOKUP(Items[[#This Row],[OrderID]],Orders[],5)</f>
        <v>2015-05-06</v>
      </c>
    </row>
    <row r="1030" spans="1:13" x14ac:dyDescent="0.25">
      <c r="A1030">
        <v>141224382</v>
      </c>
      <c r="B1030">
        <v>198786151</v>
      </c>
      <c r="C1030">
        <v>3</v>
      </c>
      <c r="D1030" t="b">
        <v>0</v>
      </c>
      <c r="E1030" s="6" t="s">
        <v>35</v>
      </c>
      <c r="F1030" s="6" t="s">
        <v>35</v>
      </c>
      <c r="G1030">
        <v>0</v>
      </c>
      <c r="H1030">
        <v>50</v>
      </c>
      <c r="I1030">
        <v>1</v>
      </c>
      <c r="J1030" s="6">
        <f>(Items[[#This Row],[FinalPrice]]*Items[[#This Row],[Quantity]])</f>
        <v>0</v>
      </c>
      <c r="K1030" s="6">
        <f>(Items[[#This Row],[OriginalTagPrice]]*Items[[#This Row],[Quantity]])</f>
        <v>50</v>
      </c>
      <c r="L1030" s="6">
        <f>(Items[[#This Row],[FinalPrice]]-Items[[#This Row],[OriginalTagPrice]])*Items[[#This Row],[Quantity]]</f>
        <v>-50</v>
      </c>
      <c r="M1030" s="6" t="str">
        <f>VLOOKUP(Items[[#This Row],[OrderID]],Orders[],5)</f>
        <v>2015-05-06</v>
      </c>
    </row>
    <row r="1031" spans="1:13" x14ac:dyDescent="0.25">
      <c r="A1031">
        <v>141224382</v>
      </c>
      <c r="B1031">
        <v>198786202</v>
      </c>
      <c r="C1031">
        <v>3</v>
      </c>
      <c r="D1031" t="b">
        <v>0</v>
      </c>
      <c r="E1031" s="6" t="s">
        <v>35</v>
      </c>
      <c r="F1031" s="6" t="s">
        <v>35</v>
      </c>
      <c r="G1031">
        <v>50</v>
      </c>
      <c r="H1031">
        <v>50</v>
      </c>
      <c r="I1031">
        <v>1</v>
      </c>
      <c r="J1031" s="6">
        <f>(Items[[#This Row],[FinalPrice]]*Items[[#This Row],[Quantity]])</f>
        <v>50</v>
      </c>
      <c r="K1031" s="6">
        <f>(Items[[#This Row],[OriginalTagPrice]]*Items[[#This Row],[Quantity]])</f>
        <v>50</v>
      </c>
      <c r="L1031" s="6">
        <f>(Items[[#This Row],[FinalPrice]]-Items[[#This Row],[OriginalTagPrice]])*Items[[#This Row],[Quantity]]</f>
        <v>0</v>
      </c>
      <c r="M1031" s="6" t="str">
        <f>VLOOKUP(Items[[#This Row],[OrderID]],Orders[],5)</f>
        <v>2015-05-06</v>
      </c>
    </row>
    <row r="1032" spans="1:13" x14ac:dyDescent="0.25">
      <c r="A1032">
        <v>141224382</v>
      </c>
      <c r="B1032">
        <v>198786256</v>
      </c>
      <c r="C1032">
        <v>3</v>
      </c>
      <c r="D1032" t="b">
        <v>0</v>
      </c>
      <c r="E1032" s="6" t="s">
        <v>35</v>
      </c>
      <c r="F1032" s="6" t="s">
        <v>35</v>
      </c>
      <c r="G1032">
        <v>50</v>
      </c>
      <c r="H1032">
        <v>50</v>
      </c>
      <c r="I1032">
        <v>1</v>
      </c>
      <c r="J1032" s="6">
        <f>(Items[[#This Row],[FinalPrice]]*Items[[#This Row],[Quantity]])</f>
        <v>50</v>
      </c>
      <c r="K1032" s="6">
        <f>(Items[[#This Row],[OriginalTagPrice]]*Items[[#This Row],[Quantity]])</f>
        <v>50</v>
      </c>
      <c r="L1032" s="6">
        <f>(Items[[#This Row],[FinalPrice]]-Items[[#This Row],[OriginalTagPrice]])*Items[[#This Row],[Quantity]]</f>
        <v>0</v>
      </c>
      <c r="M1032" s="6" t="str">
        <f>VLOOKUP(Items[[#This Row],[OrderID]],Orders[],5)</f>
        <v>2015-05-06</v>
      </c>
    </row>
    <row r="1033" spans="1:13" x14ac:dyDescent="0.25">
      <c r="A1033">
        <v>141224382</v>
      </c>
      <c r="B1033">
        <v>198786327</v>
      </c>
      <c r="C1033">
        <v>3</v>
      </c>
      <c r="D1033" t="b">
        <v>0</v>
      </c>
      <c r="E1033" s="6" t="s">
        <v>35</v>
      </c>
      <c r="F1033" s="6" t="s">
        <v>35</v>
      </c>
      <c r="G1033">
        <v>50</v>
      </c>
      <c r="H1033">
        <v>50</v>
      </c>
      <c r="I1033">
        <v>1</v>
      </c>
      <c r="J1033" s="6">
        <f>(Items[[#This Row],[FinalPrice]]*Items[[#This Row],[Quantity]])</f>
        <v>50</v>
      </c>
      <c r="K1033" s="6">
        <f>(Items[[#This Row],[OriginalTagPrice]]*Items[[#This Row],[Quantity]])</f>
        <v>50</v>
      </c>
      <c r="L1033" s="6">
        <f>(Items[[#This Row],[FinalPrice]]-Items[[#This Row],[OriginalTagPrice]])*Items[[#This Row],[Quantity]]</f>
        <v>0</v>
      </c>
      <c r="M1033" s="6" t="str">
        <f>VLOOKUP(Items[[#This Row],[OrderID]],Orders[],5)</f>
        <v>2015-05-06</v>
      </c>
    </row>
    <row r="1034" spans="1:13" x14ac:dyDescent="0.25">
      <c r="A1034">
        <v>141239974</v>
      </c>
      <c r="B1034">
        <v>198808356</v>
      </c>
      <c r="C1034">
        <v>3</v>
      </c>
      <c r="D1034" t="b">
        <v>0</v>
      </c>
      <c r="E1034" s="6" t="s">
        <v>35</v>
      </c>
      <c r="F1034" s="6" t="s">
        <v>35</v>
      </c>
      <c r="G1034">
        <v>150</v>
      </c>
      <c r="H1034">
        <v>300</v>
      </c>
      <c r="I1034">
        <v>1</v>
      </c>
      <c r="J1034" s="6">
        <f>(Items[[#This Row],[FinalPrice]]*Items[[#This Row],[Quantity]])</f>
        <v>150</v>
      </c>
      <c r="K1034" s="6">
        <f>(Items[[#This Row],[OriginalTagPrice]]*Items[[#This Row],[Quantity]])</f>
        <v>300</v>
      </c>
      <c r="L1034" s="6">
        <f>(Items[[#This Row],[FinalPrice]]-Items[[#This Row],[OriginalTagPrice]])*Items[[#This Row],[Quantity]]</f>
        <v>-150</v>
      </c>
      <c r="M1034" s="6" t="str">
        <f>VLOOKUP(Items[[#This Row],[OrderID]],Orders[],5)</f>
        <v>2015-05-06</v>
      </c>
    </row>
    <row r="1035" spans="1:13" x14ac:dyDescent="0.25">
      <c r="A1035">
        <v>141244959</v>
      </c>
      <c r="B1035">
        <v>198815429</v>
      </c>
      <c r="C1035">
        <v>1</v>
      </c>
      <c r="D1035" t="b">
        <v>1</v>
      </c>
      <c r="E1035" s="6" t="s">
        <v>55</v>
      </c>
      <c r="F1035" s="6" t="s">
        <v>35</v>
      </c>
      <c r="G1035">
        <v>25</v>
      </c>
      <c r="H1035">
        <v>70</v>
      </c>
      <c r="I1035">
        <v>1</v>
      </c>
      <c r="J1035" s="6">
        <f>(Items[[#This Row],[FinalPrice]]*Items[[#This Row],[Quantity]])</f>
        <v>25</v>
      </c>
      <c r="K1035" s="6">
        <f>(Items[[#This Row],[OriginalTagPrice]]*Items[[#This Row],[Quantity]])</f>
        <v>70</v>
      </c>
      <c r="L1035" s="6">
        <f>(Items[[#This Row],[FinalPrice]]-Items[[#This Row],[OriginalTagPrice]])*Items[[#This Row],[Quantity]]</f>
        <v>-45</v>
      </c>
      <c r="M1035" s="6" t="str">
        <f>VLOOKUP(Items[[#This Row],[OrderID]],Orders[],5)</f>
        <v>2015-05-06</v>
      </c>
    </row>
    <row r="1036" spans="1:13" x14ac:dyDescent="0.25">
      <c r="A1036">
        <v>141246157</v>
      </c>
      <c r="B1036">
        <v>198817207</v>
      </c>
      <c r="C1036">
        <v>1</v>
      </c>
      <c r="D1036" t="b">
        <v>1</v>
      </c>
      <c r="E1036" s="6" t="s">
        <v>56</v>
      </c>
      <c r="F1036" s="6" t="s">
        <v>35</v>
      </c>
      <c r="G1036">
        <v>45</v>
      </c>
      <c r="H1036">
        <v>80</v>
      </c>
      <c r="I1036">
        <v>1</v>
      </c>
      <c r="J1036" s="6">
        <f>(Items[[#This Row],[FinalPrice]]*Items[[#This Row],[Quantity]])</f>
        <v>45</v>
      </c>
      <c r="K1036" s="6">
        <f>(Items[[#This Row],[OriginalTagPrice]]*Items[[#This Row],[Quantity]])</f>
        <v>80</v>
      </c>
      <c r="L1036" s="6">
        <f>(Items[[#This Row],[FinalPrice]]-Items[[#This Row],[OriginalTagPrice]])*Items[[#This Row],[Quantity]]</f>
        <v>-35</v>
      </c>
      <c r="M1036" s="6" t="str">
        <f>VLOOKUP(Items[[#This Row],[OrderID]],Orders[],5)</f>
        <v>2015-05-06</v>
      </c>
    </row>
    <row r="1037" spans="1:13" x14ac:dyDescent="0.25">
      <c r="A1037">
        <v>141246157</v>
      </c>
      <c r="B1037">
        <v>198949733</v>
      </c>
      <c r="C1037">
        <v>2</v>
      </c>
      <c r="D1037" t="b">
        <v>0</v>
      </c>
      <c r="E1037" s="6" t="s">
        <v>86</v>
      </c>
      <c r="F1037" s="6" t="s">
        <v>168</v>
      </c>
      <c r="G1037">
        <v>2</v>
      </c>
      <c r="H1037">
        <v>2</v>
      </c>
      <c r="I1037">
        <v>1</v>
      </c>
      <c r="J1037" s="6">
        <f>(Items[[#This Row],[FinalPrice]]*Items[[#This Row],[Quantity]])</f>
        <v>2</v>
      </c>
      <c r="K1037" s="6">
        <f>(Items[[#This Row],[OriginalTagPrice]]*Items[[#This Row],[Quantity]])</f>
        <v>2</v>
      </c>
      <c r="L1037" s="6">
        <f>(Items[[#This Row],[FinalPrice]]-Items[[#This Row],[OriginalTagPrice]])*Items[[#This Row],[Quantity]]</f>
        <v>0</v>
      </c>
      <c r="M1037" s="6" t="str">
        <f>VLOOKUP(Items[[#This Row],[OrderID]],Orders[],5)</f>
        <v>2015-05-06</v>
      </c>
    </row>
    <row r="1038" spans="1:13" x14ac:dyDescent="0.25">
      <c r="A1038">
        <v>141246157</v>
      </c>
      <c r="B1038">
        <v>198949840</v>
      </c>
      <c r="C1038">
        <v>2</v>
      </c>
      <c r="D1038" t="b">
        <v>0</v>
      </c>
      <c r="E1038" s="6" t="s">
        <v>56</v>
      </c>
      <c r="F1038" s="6" t="s">
        <v>133</v>
      </c>
      <c r="G1038">
        <v>0</v>
      </c>
      <c r="H1038">
        <v>0</v>
      </c>
      <c r="I1038">
        <v>1</v>
      </c>
      <c r="J1038" s="6">
        <f>(Items[[#This Row],[FinalPrice]]*Items[[#This Row],[Quantity]])</f>
        <v>0</v>
      </c>
      <c r="K1038" s="6">
        <f>(Items[[#This Row],[OriginalTagPrice]]*Items[[#This Row],[Quantity]])</f>
        <v>0</v>
      </c>
      <c r="L1038" s="6">
        <f>(Items[[#This Row],[FinalPrice]]-Items[[#This Row],[OriginalTagPrice]])*Items[[#This Row],[Quantity]]</f>
        <v>0</v>
      </c>
      <c r="M1038" s="6" t="str">
        <f>VLOOKUP(Items[[#This Row],[OrderID]],Orders[],5)</f>
        <v>2015-05-06</v>
      </c>
    </row>
    <row r="1039" spans="1:13" x14ac:dyDescent="0.25">
      <c r="A1039">
        <v>141246157</v>
      </c>
      <c r="B1039">
        <v>198950271</v>
      </c>
      <c r="C1039">
        <v>8</v>
      </c>
      <c r="D1039" t="b">
        <v>0</v>
      </c>
      <c r="E1039" s="6" t="s">
        <v>56</v>
      </c>
      <c r="F1039" s="6" t="s">
        <v>35</v>
      </c>
      <c r="G1039">
        <v>10</v>
      </c>
      <c r="H1039">
        <v>10</v>
      </c>
      <c r="I1039">
        <v>1</v>
      </c>
      <c r="J1039" s="6">
        <f>(Items[[#This Row],[FinalPrice]]*Items[[#This Row],[Quantity]])</f>
        <v>10</v>
      </c>
      <c r="K1039" s="6">
        <f>(Items[[#This Row],[OriginalTagPrice]]*Items[[#This Row],[Quantity]])</f>
        <v>10</v>
      </c>
      <c r="L1039" s="6">
        <f>(Items[[#This Row],[FinalPrice]]-Items[[#This Row],[OriginalTagPrice]])*Items[[#This Row],[Quantity]]</f>
        <v>0</v>
      </c>
      <c r="M1039" s="6" t="str">
        <f>VLOOKUP(Items[[#This Row],[OrderID]],Orders[],5)</f>
        <v>2015-05-06</v>
      </c>
    </row>
    <row r="1040" spans="1:13" x14ac:dyDescent="0.25">
      <c r="A1040">
        <v>141251594</v>
      </c>
      <c r="B1040">
        <v>198812132</v>
      </c>
      <c r="C1040">
        <v>1</v>
      </c>
      <c r="D1040" t="b">
        <v>1</v>
      </c>
      <c r="E1040" s="6" t="s">
        <v>63</v>
      </c>
      <c r="F1040" s="6" t="s">
        <v>35</v>
      </c>
      <c r="G1040">
        <v>35</v>
      </c>
      <c r="H1040">
        <v>85</v>
      </c>
      <c r="I1040">
        <v>1</v>
      </c>
      <c r="J1040" s="6">
        <f>(Items[[#This Row],[FinalPrice]]*Items[[#This Row],[Quantity]])</f>
        <v>35</v>
      </c>
      <c r="K1040" s="6">
        <f>(Items[[#This Row],[OriginalTagPrice]]*Items[[#This Row],[Quantity]])</f>
        <v>85</v>
      </c>
      <c r="L1040" s="6">
        <f>(Items[[#This Row],[FinalPrice]]-Items[[#This Row],[OriginalTagPrice]])*Items[[#This Row],[Quantity]]</f>
        <v>-50</v>
      </c>
      <c r="M1040" s="6" t="str">
        <f>VLOOKUP(Items[[#This Row],[OrderID]],Orders[],5)</f>
        <v>2015-05-09</v>
      </c>
    </row>
    <row r="1041" spans="1:13" x14ac:dyDescent="0.25">
      <c r="A1041">
        <v>141251594</v>
      </c>
      <c r="B1041">
        <v>198825185</v>
      </c>
      <c r="C1041">
        <v>1</v>
      </c>
      <c r="D1041" t="b">
        <v>1</v>
      </c>
      <c r="E1041" s="6" t="s">
        <v>64</v>
      </c>
      <c r="F1041" s="6" t="s">
        <v>35</v>
      </c>
      <c r="G1041">
        <v>35</v>
      </c>
      <c r="H1041">
        <v>70</v>
      </c>
      <c r="I1041">
        <v>1</v>
      </c>
      <c r="J1041" s="6">
        <f>(Items[[#This Row],[FinalPrice]]*Items[[#This Row],[Quantity]])</f>
        <v>35</v>
      </c>
      <c r="K1041" s="6">
        <f>(Items[[#This Row],[OriginalTagPrice]]*Items[[#This Row],[Quantity]])</f>
        <v>70</v>
      </c>
      <c r="L1041" s="6">
        <f>(Items[[#This Row],[FinalPrice]]-Items[[#This Row],[OriginalTagPrice]])*Items[[#This Row],[Quantity]]</f>
        <v>-35</v>
      </c>
      <c r="M1041" s="6" t="str">
        <f>VLOOKUP(Items[[#This Row],[OrderID]],Orders[],5)</f>
        <v>2015-05-09</v>
      </c>
    </row>
    <row r="1042" spans="1:13" x14ac:dyDescent="0.25">
      <c r="A1042">
        <v>141251594</v>
      </c>
      <c r="B1042">
        <v>199900424</v>
      </c>
      <c r="C1042">
        <v>8</v>
      </c>
      <c r="D1042" t="b">
        <v>0</v>
      </c>
      <c r="E1042" s="6" t="s">
        <v>63</v>
      </c>
      <c r="F1042" s="6" t="s">
        <v>35</v>
      </c>
      <c r="G1042">
        <v>15</v>
      </c>
      <c r="H1042">
        <v>15</v>
      </c>
      <c r="I1042">
        <v>1</v>
      </c>
      <c r="J1042" s="6">
        <f>(Items[[#This Row],[FinalPrice]]*Items[[#This Row],[Quantity]])</f>
        <v>15</v>
      </c>
      <c r="K1042" s="6">
        <f>(Items[[#This Row],[OriginalTagPrice]]*Items[[#This Row],[Quantity]])</f>
        <v>15</v>
      </c>
      <c r="L1042" s="6">
        <f>(Items[[#This Row],[FinalPrice]]-Items[[#This Row],[OriginalTagPrice]])*Items[[#This Row],[Quantity]]</f>
        <v>0</v>
      </c>
      <c r="M1042" s="6" t="str">
        <f>VLOOKUP(Items[[#This Row],[OrderID]],Orders[],5)</f>
        <v>2015-05-09</v>
      </c>
    </row>
    <row r="1043" spans="1:13" x14ac:dyDescent="0.25">
      <c r="A1043">
        <v>141251594</v>
      </c>
      <c r="B1043">
        <v>199900481</v>
      </c>
      <c r="C1043">
        <v>8</v>
      </c>
      <c r="D1043" t="b">
        <v>0</v>
      </c>
      <c r="E1043" s="6" t="s">
        <v>64</v>
      </c>
      <c r="F1043" s="6" t="s">
        <v>35</v>
      </c>
      <c r="G1043">
        <v>15</v>
      </c>
      <c r="H1043">
        <v>15</v>
      </c>
      <c r="I1043">
        <v>1</v>
      </c>
      <c r="J1043" s="6">
        <f>(Items[[#This Row],[FinalPrice]]*Items[[#This Row],[Quantity]])</f>
        <v>15</v>
      </c>
      <c r="K1043" s="6">
        <f>(Items[[#This Row],[OriginalTagPrice]]*Items[[#This Row],[Quantity]])</f>
        <v>15</v>
      </c>
      <c r="L1043" s="6">
        <f>(Items[[#This Row],[FinalPrice]]-Items[[#This Row],[OriginalTagPrice]])*Items[[#This Row],[Quantity]]</f>
        <v>0</v>
      </c>
      <c r="M1043" s="6" t="str">
        <f>VLOOKUP(Items[[#This Row],[OrderID]],Orders[],5)</f>
        <v>2015-05-09</v>
      </c>
    </row>
    <row r="1044" spans="1:13" x14ac:dyDescent="0.25">
      <c r="A1044">
        <v>141253396</v>
      </c>
      <c r="B1044">
        <v>198827882</v>
      </c>
      <c r="C1044">
        <v>1</v>
      </c>
      <c r="D1044" t="b">
        <v>1</v>
      </c>
      <c r="E1044" s="6" t="s">
        <v>60</v>
      </c>
      <c r="F1044" s="6" t="s">
        <v>35</v>
      </c>
      <c r="G1044">
        <v>35</v>
      </c>
      <c r="H1044">
        <v>80</v>
      </c>
      <c r="I1044">
        <v>1</v>
      </c>
      <c r="J1044" s="6">
        <f>(Items[[#This Row],[FinalPrice]]*Items[[#This Row],[Quantity]])</f>
        <v>35</v>
      </c>
      <c r="K1044" s="6">
        <f>(Items[[#This Row],[OriginalTagPrice]]*Items[[#This Row],[Quantity]])</f>
        <v>80</v>
      </c>
      <c r="L1044" s="6">
        <f>(Items[[#This Row],[FinalPrice]]-Items[[#This Row],[OriginalTagPrice]])*Items[[#This Row],[Quantity]]</f>
        <v>-45</v>
      </c>
      <c r="M1044" s="6" t="str">
        <f>VLOOKUP(Items[[#This Row],[OrderID]],Orders[],5)</f>
        <v>2015-05-06</v>
      </c>
    </row>
    <row r="1045" spans="1:13" x14ac:dyDescent="0.25">
      <c r="A1045">
        <v>141253396</v>
      </c>
      <c r="B1045">
        <v>198877764</v>
      </c>
      <c r="C1045">
        <v>1</v>
      </c>
      <c r="D1045" t="b">
        <v>1</v>
      </c>
      <c r="E1045" s="6" t="s">
        <v>60</v>
      </c>
      <c r="F1045" s="6" t="s">
        <v>35</v>
      </c>
      <c r="G1045">
        <v>15</v>
      </c>
      <c r="H1045">
        <v>15</v>
      </c>
      <c r="I1045">
        <v>1</v>
      </c>
      <c r="J1045" s="6">
        <f>(Items[[#This Row],[FinalPrice]]*Items[[#This Row],[Quantity]])</f>
        <v>15</v>
      </c>
      <c r="K1045" s="6">
        <f>(Items[[#This Row],[OriginalTagPrice]]*Items[[#This Row],[Quantity]])</f>
        <v>15</v>
      </c>
      <c r="L1045" s="6">
        <f>(Items[[#This Row],[FinalPrice]]-Items[[#This Row],[OriginalTagPrice]])*Items[[#This Row],[Quantity]]</f>
        <v>0</v>
      </c>
      <c r="M1045" s="6" t="str">
        <f>VLOOKUP(Items[[#This Row],[OrderID]],Orders[],5)</f>
        <v>2015-05-06</v>
      </c>
    </row>
    <row r="1046" spans="1:13" x14ac:dyDescent="0.25">
      <c r="A1046">
        <v>141253396</v>
      </c>
      <c r="B1046">
        <v>198871403</v>
      </c>
      <c r="C1046">
        <v>5</v>
      </c>
      <c r="D1046" t="b">
        <v>1</v>
      </c>
      <c r="E1046" s="6" t="s">
        <v>125</v>
      </c>
      <c r="F1046" s="6" t="s">
        <v>35</v>
      </c>
      <c r="G1046">
        <v>10</v>
      </c>
      <c r="H1046">
        <v>10</v>
      </c>
      <c r="I1046">
        <v>1</v>
      </c>
      <c r="J1046" s="6">
        <f>(Items[[#This Row],[FinalPrice]]*Items[[#This Row],[Quantity]])</f>
        <v>10</v>
      </c>
      <c r="K1046" s="6">
        <f>(Items[[#This Row],[OriginalTagPrice]]*Items[[#This Row],[Quantity]])</f>
        <v>10</v>
      </c>
      <c r="L1046" s="6">
        <f>(Items[[#This Row],[FinalPrice]]-Items[[#This Row],[OriginalTagPrice]])*Items[[#This Row],[Quantity]]</f>
        <v>0</v>
      </c>
      <c r="M1046" s="6" t="str">
        <f>VLOOKUP(Items[[#This Row],[OrderID]],Orders[],5)</f>
        <v>2015-05-06</v>
      </c>
    </row>
    <row r="1047" spans="1:13" x14ac:dyDescent="0.25">
      <c r="A1047">
        <v>141253798</v>
      </c>
      <c r="B1047">
        <v>198828465</v>
      </c>
      <c r="C1047">
        <v>1</v>
      </c>
      <c r="D1047" t="b">
        <v>1</v>
      </c>
      <c r="E1047" s="6" t="s">
        <v>56</v>
      </c>
      <c r="F1047" s="6" t="s">
        <v>35</v>
      </c>
      <c r="G1047">
        <v>35</v>
      </c>
      <c r="H1047">
        <v>80</v>
      </c>
      <c r="I1047">
        <v>1</v>
      </c>
      <c r="J1047" s="6">
        <f>(Items[[#This Row],[FinalPrice]]*Items[[#This Row],[Quantity]])</f>
        <v>35</v>
      </c>
      <c r="K1047" s="6">
        <f>(Items[[#This Row],[OriginalTagPrice]]*Items[[#This Row],[Quantity]])</f>
        <v>80</v>
      </c>
      <c r="L1047" s="6">
        <f>(Items[[#This Row],[FinalPrice]]-Items[[#This Row],[OriginalTagPrice]])*Items[[#This Row],[Quantity]]</f>
        <v>-45</v>
      </c>
      <c r="M1047" s="6" t="str">
        <f>VLOOKUP(Items[[#This Row],[OrderID]],Orders[],5)</f>
        <v>2015-05-06</v>
      </c>
    </row>
    <row r="1048" spans="1:13" x14ac:dyDescent="0.25">
      <c r="A1048">
        <v>141253798</v>
      </c>
      <c r="B1048">
        <v>198861538</v>
      </c>
      <c r="C1048">
        <v>1</v>
      </c>
      <c r="D1048" t="b">
        <v>1</v>
      </c>
      <c r="E1048" s="6" t="s">
        <v>56</v>
      </c>
      <c r="F1048" s="6" t="s">
        <v>35</v>
      </c>
      <c r="G1048">
        <v>15</v>
      </c>
      <c r="H1048">
        <v>15</v>
      </c>
      <c r="I1048">
        <v>1</v>
      </c>
      <c r="J1048" s="6">
        <f>(Items[[#This Row],[FinalPrice]]*Items[[#This Row],[Quantity]])</f>
        <v>15</v>
      </c>
      <c r="K1048" s="6">
        <f>(Items[[#This Row],[OriginalTagPrice]]*Items[[#This Row],[Quantity]])</f>
        <v>15</v>
      </c>
      <c r="L1048" s="6">
        <f>(Items[[#This Row],[FinalPrice]]-Items[[#This Row],[OriginalTagPrice]])*Items[[#This Row],[Quantity]]</f>
        <v>0</v>
      </c>
      <c r="M1048" s="6" t="str">
        <f>VLOOKUP(Items[[#This Row],[OrderID]],Orders[],5)</f>
        <v>2015-05-06</v>
      </c>
    </row>
    <row r="1049" spans="1:13" x14ac:dyDescent="0.25">
      <c r="A1049">
        <v>141253798</v>
      </c>
      <c r="B1049">
        <v>198870702</v>
      </c>
      <c r="C1049">
        <v>5</v>
      </c>
      <c r="D1049" t="b">
        <v>1</v>
      </c>
      <c r="E1049" s="6" t="s">
        <v>125</v>
      </c>
      <c r="F1049" s="6" t="s">
        <v>35</v>
      </c>
      <c r="G1049">
        <v>10</v>
      </c>
      <c r="H1049">
        <v>10</v>
      </c>
      <c r="I1049">
        <v>1</v>
      </c>
      <c r="J1049" s="6">
        <f>(Items[[#This Row],[FinalPrice]]*Items[[#This Row],[Quantity]])</f>
        <v>10</v>
      </c>
      <c r="K1049" s="6">
        <f>(Items[[#This Row],[OriginalTagPrice]]*Items[[#This Row],[Quantity]])</f>
        <v>10</v>
      </c>
      <c r="L1049" s="6">
        <f>(Items[[#This Row],[FinalPrice]]-Items[[#This Row],[OriginalTagPrice]])*Items[[#This Row],[Quantity]]</f>
        <v>0</v>
      </c>
      <c r="M1049" s="6" t="str">
        <f>VLOOKUP(Items[[#This Row],[OrderID]],Orders[],5)</f>
        <v>2015-05-06</v>
      </c>
    </row>
    <row r="1050" spans="1:13" x14ac:dyDescent="0.25">
      <c r="A1050">
        <v>141257759</v>
      </c>
      <c r="B1050">
        <v>199239382</v>
      </c>
      <c r="C1050">
        <v>7</v>
      </c>
      <c r="D1050" t="b">
        <v>0</v>
      </c>
      <c r="E1050" s="6" t="s">
        <v>35</v>
      </c>
      <c r="F1050" s="6" t="s">
        <v>35</v>
      </c>
      <c r="G1050">
        <v>0</v>
      </c>
      <c r="H1050">
        <v>0</v>
      </c>
      <c r="I1050">
        <v>1</v>
      </c>
      <c r="J1050" s="6">
        <f>(Items[[#This Row],[FinalPrice]]*Items[[#This Row],[Quantity]])</f>
        <v>0</v>
      </c>
      <c r="K1050" s="6">
        <f>(Items[[#This Row],[OriginalTagPrice]]*Items[[#This Row],[Quantity]])</f>
        <v>0</v>
      </c>
      <c r="L1050" s="6">
        <f>(Items[[#This Row],[FinalPrice]]-Items[[#This Row],[OriginalTagPrice]])*Items[[#This Row],[Quantity]]</f>
        <v>0</v>
      </c>
      <c r="M1050" s="6" t="str">
        <f>VLOOKUP(Items[[#This Row],[OrderID]],Orders[],5)</f>
        <v>2015-05-07</v>
      </c>
    </row>
    <row r="1051" spans="1:13" x14ac:dyDescent="0.25">
      <c r="A1051">
        <v>141258633</v>
      </c>
      <c r="B1051">
        <v>198835555</v>
      </c>
      <c r="C1051">
        <v>2</v>
      </c>
      <c r="D1051" t="b">
        <v>0</v>
      </c>
      <c r="E1051" s="6" t="s">
        <v>35</v>
      </c>
      <c r="F1051" s="6" t="s">
        <v>78</v>
      </c>
      <c r="G1051">
        <v>1.2</v>
      </c>
      <c r="H1051">
        <v>1.5</v>
      </c>
      <c r="I1051">
        <v>1</v>
      </c>
      <c r="J1051" s="6">
        <f>(Items[[#This Row],[FinalPrice]]*Items[[#This Row],[Quantity]])</f>
        <v>1.2</v>
      </c>
      <c r="K1051" s="6">
        <f>(Items[[#This Row],[OriginalTagPrice]]*Items[[#This Row],[Quantity]])</f>
        <v>1.5</v>
      </c>
      <c r="L1051" s="6">
        <f>(Items[[#This Row],[FinalPrice]]-Items[[#This Row],[OriginalTagPrice]])*Items[[#This Row],[Quantity]]</f>
        <v>-0.30000000000000004</v>
      </c>
      <c r="M1051" s="6" t="str">
        <f>VLOOKUP(Items[[#This Row],[OrderID]],Orders[],5)</f>
        <v>2015-05-06</v>
      </c>
    </row>
    <row r="1052" spans="1:13" x14ac:dyDescent="0.25">
      <c r="A1052">
        <v>141258633</v>
      </c>
      <c r="B1052">
        <v>198836555</v>
      </c>
      <c r="C1052">
        <v>2</v>
      </c>
      <c r="D1052" t="b">
        <v>0</v>
      </c>
      <c r="E1052" s="6" t="s">
        <v>35</v>
      </c>
      <c r="F1052" s="6" t="s">
        <v>220</v>
      </c>
      <c r="G1052">
        <v>1.5</v>
      </c>
      <c r="H1052">
        <v>2</v>
      </c>
      <c r="I1052">
        <v>1</v>
      </c>
      <c r="J1052" s="6">
        <f>(Items[[#This Row],[FinalPrice]]*Items[[#This Row],[Quantity]])</f>
        <v>1.5</v>
      </c>
      <c r="K1052" s="6">
        <f>(Items[[#This Row],[OriginalTagPrice]]*Items[[#This Row],[Quantity]])</f>
        <v>2</v>
      </c>
      <c r="L1052" s="6">
        <f>(Items[[#This Row],[FinalPrice]]-Items[[#This Row],[OriginalTagPrice]])*Items[[#This Row],[Quantity]]</f>
        <v>-0.5</v>
      </c>
      <c r="M1052" s="6" t="str">
        <f>VLOOKUP(Items[[#This Row],[OrderID]],Orders[],5)</f>
        <v>2015-05-06</v>
      </c>
    </row>
    <row r="1053" spans="1:13" x14ac:dyDescent="0.25">
      <c r="A1053">
        <v>141260367</v>
      </c>
      <c r="B1053">
        <v>198838494</v>
      </c>
      <c r="C1053">
        <v>3</v>
      </c>
      <c r="D1053" t="b">
        <v>0</v>
      </c>
      <c r="E1053" s="6" t="s">
        <v>35</v>
      </c>
      <c r="F1053" s="6" t="s">
        <v>35</v>
      </c>
      <c r="G1053">
        <v>0</v>
      </c>
      <c r="H1053">
        <v>50</v>
      </c>
      <c r="I1053">
        <v>1</v>
      </c>
      <c r="J1053" s="6">
        <f>(Items[[#This Row],[FinalPrice]]*Items[[#This Row],[Quantity]])</f>
        <v>0</v>
      </c>
      <c r="K1053" s="6">
        <f>(Items[[#This Row],[OriginalTagPrice]]*Items[[#This Row],[Quantity]])</f>
        <v>50</v>
      </c>
      <c r="L1053" s="6">
        <f>(Items[[#This Row],[FinalPrice]]-Items[[#This Row],[OriginalTagPrice]])*Items[[#This Row],[Quantity]]</f>
        <v>-50</v>
      </c>
      <c r="M1053" s="6" t="str">
        <f>VLOOKUP(Items[[#This Row],[OrderID]],Orders[],5)</f>
        <v>2015-05-06</v>
      </c>
    </row>
    <row r="1054" spans="1:13" x14ac:dyDescent="0.25">
      <c r="A1054">
        <v>141260367</v>
      </c>
      <c r="B1054">
        <v>198838615</v>
      </c>
      <c r="C1054">
        <v>3</v>
      </c>
      <c r="D1054" t="b">
        <v>0</v>
      </c>
      <c r="E1054" s="6" t="s">
        <v>35</v>
      </c>
      <c r="F1054" s="6" t="s">
        <v>35</v>
      </c>
      <c r="G1054">
        <v>0</v>
      </c>
      <c r="H1054">
        <v>50</v>
      </c>
      <c r="I1054">
        <v>1</v>
      </c>
      <c r="J1054" s="6">
        <f>(Items[[#This Row],[FinalPrice]]*Items[[#This Row],[Quantity]])</f>
        <v>0</v>
      </c>
      <c r="K1054" s="6">
        <f>(Items[[#This Row],[OriginalTagPrice]]*Items[[#This Row],[Quantity]])</f>
        <v>50</v>
      </c>
      <c r="L1054" s="6">
        <f>(Items[[#This Row],[FinalPrice]]-Items[[#This Row],[OriginalTagPrice]])*Items[[#This Row],[Quantity]]</f>
        <v>-50</v>
      </c>
      <c r="M1054" s="6" t="str">
        <f>VLOOKUP(Items[[#This Row],[OrderID]],Orders[],5)</f>
        <v>2015-05-06</v>
      </c>
    </row>
    <row r="1055" spans="1:13" x14ac:dyDescent="0.25">
      <c r="A1055">
        <v>141260367</v>
      </c>
      <c r="B1055">
        <v>198838707</v>
      </c>
      <c r="C1055">
        <v>3</v>
      </c>
      <c r="D1055" t="b">
        <v>0</v>
      </c>
      <c r="E1055" s="6" t="s">
        <v>35</v>
      </c>
      <c r="F1055" s="6" t="s">
        <v>35</v>
      </c>
      <c r="G1055">
        <v>50</v>
      </c>
      <c r="H1055">
        <v>50</v>
      </c>
      <c r="I1055">
        <v>1</v>
      </c>
      <c r="J1055" s="6">
        <f>(Items[[#This Row],[FinalPrice]]*Items[[#This Row],[Quantity]])</f>
        <v>50</v>
      </c>
      <c r="K1055" s="6">
        <f>(Items[[#This Row],[OriginalTagPrice]]*Items[[#This Row],[Quantity]])</f>
        <v>50</v>
      </c>
      <c r="L1055" s="6">
        <f>(Items[[#This Row],[FinalPrice]]-Items[[#This Row],[OriginalTagPrice]])*Items[[#This Row],[Quantity]]</f>
        <v>0</v>
      </c>
      <c r="M1055" s="6" t="str">
        <f>VLOOKUP(Items[[#This Row],[OrderID]],Orders[],5)</f>
        <v>2015-05-06</v>
      </c>
    </row>
    <row r="1056" spans="1:13" x14ac:dyDescent="0.25">
      <c r="A1056">
        <v>141260367</v>
      </c>
      <c r="B1056">
        <v>198838818</v>
      </c>
      <c r="C1056">
        <v>3</v>
      </c>
      <c r="D1056" t="b">
        <v>0</v>
      </c>
      <c r="E1056" s="6" t="s">
        <v>35</v>
      </c>
      <c r="F1056" s="6" t="s">
        <v>35</v>
      </c>
      <c r="G1056">
        <v>50</v>
      </c>
      <c r="H1056">
        <v>50</v>
      </c>
      <c r="I1056">
        <v>1</v>
      </c>
      <c r="J1056" s="6">
        <f>(Items[[#This Row],[FinalPrice]]*Items[[#This Row],[Quantity]])</f>
        <v>50</v>
      </c>
      <c r="K1056" s="6">
        <f>(Items[[#This Row],[OriginalTagPrice]]*Items[[#This Row],[Quantity]])</f>
        <v>50</v>
      </c>
      <c r="L1056" s="6">
        <f>(Items[[#This Row],[FinalPrice]]-Items[[#This Row],[OriginalTagPrice]])*Items[[#This Row],[Quantity]]</f>
        <v>0</v>
      </c>
      <c r="M1056" s="6" t="str">
        <f>VLOOKUP(Items[[#This Row],[OrderID]],Orders[],5)</f>
        <v>2015-05-06</v>
      </c>
    </row>
    <row r="1057" spans="1:13" x14ac:dyDescent="0.25">
      <c r="A1057">
        <v>141264237</v>
      </c>
      <c r="B1057">
        <v>198843914</v>
      </c>
      <c r="C1057">
        <v>2</v>
      </c>
      <c r="D1057" t="b">
        <v>0</v>
      </c>
      <c r="E1057" s="6" t="s">
        <v>35</v>
      </c>
      <c r="F1057" s="6" t="s">
        <v>168</v>
      </c>
      <c r="G1057">
        <v>1.5</v>
      </c>
      <c r="H1057">
        <v>2</v>
      </c>
      <c r="I1057">
        <v>1</v>
      </c>
      <c r="J1057" s="6">
        <f>(Items[[#This Row],[FinalPrice]]*Items[[#This Row],[Quantity]])</f>
        <v>1.5</v>
      </c>
      <c r="K1057" s="6">
        <f>(Items[[#This Row],[OriginalTagPrice]]*Items[[#This Row],[Quantity]])</f>
        <v>2</v>
      </c>
      <c r="L1057" s="6">
        <f>(Items[[#This Row],[FinalPrice]]-Items[[#This Row],[OriginalTagPrice]])*Items[[#This Row],[Quantity]]</f>
        <v>-0.5</v>
      </c>
      <c r="M1057" s="6" t="str">
        <f>VLOOKUP(Items[[#This Row],[OrderID]],Orders[],5)</f>
        <v>2015-05-06</v>
      </c>
    </row>
    <row r="1058" spans="1:13" x14ac:dyDescent="0.25">
      <c r="A1058">
        <v>141267945</v>
      </c>
      <c r="B1058">
        <v>198849033</v>
      </c>
      <c r="C1058">
        <v>1</v>
      </c>
      <c r="D1058" t="b">
        <v>1</v>
      </c>
      <c r="E1058" s="6" t="s">
        <v>71</v>
      </c>
      <c r="F1058" s="6" t="s">
        <v>35</v>
      </c>
      <c r="G1058">
        <v>35</v>
      </c>
      <c r="H1058">
        <v>70</v>
      </c>
      <c r="I1058">
        <v>1</v>
      </c>
      <c r="J1058" s="6">
        <f>(Items[[#This Row],[FinalPrice]]*Items[[#This Row],[Quantity]])</f>
        <v>35</v>
      </c>
      <c r="K1058" s="6">
        <f>(Items[[#This Row],[OriginalTagPrice]]*Items[[#This Row],[Quantity]])</f>
        <v>70</v>
      </c>
      <c r="L1058" s="6">
        <f>(Items[[#This Row],[FinalPrice]]-Items[[#This Row],[OriginalTagPrice]])*Items[[#This Row],[Quantity]]</f>
        <v>-35</v>
      </c>
      <c r="M1058" s="6" t="str">
        <f>VLOOKUP(Items[[#This Row],[OrderID]],Orders[],5)</f>
        <v>2015-05-12</v>
      </c>
    </row>
    <row r="1059" spans="1:13" x14ac:dyDescent="0.25">
      <c r="A1059">
        <v>141269405</v>
      </c>
      <c r="B1059">
        <v>198359927</v>
      </c>
      <c r="C1059">
        <v>1</v>
      </c>
      <c r="D1059" t="b">
        <v>1</v>
      </c>
      <c r="E1059" s="6" t="s">
        <v>65</v>
      </c>
      <c r="F1059" s="6" t="s">
        <v>35</v>
      </c>
      <c r="G1059">
        <v>0</v>
      </c>
      <c r="H1059">
        <v>70</v>
      </c>
      <c r="I1059">
        <v>1</v>
      </c>
      <c r="J1059" s="6">
        <f>(Items[[#This Row],[FinalPrice]]*Items[[#This Row],[Quantity]])</f>
        <v>0</v>
      </c>
      <c r="K1059" s="6">
        <f>(Items[[#This Row],[OriginalTagPrice]]*Items[[#This Row],[Quantity]])</f>
        <v>70</v>
      </c>
      <c r="L1059" s="6">
        <f>(Items[[#This Row],[FinalPrice]]-Items[[#This Row],[OriginalTagPrice]])*Items[[#This Row],[Quantity]]</f>
        <v>-70</v>
      </c>
      <c r="M1059" s="6" t="str">
        <f>VLOOKUP(Items[[#This Row],[OrderID]],Orders[],5)</f>
        <v>2015-05-06</v>
      </c>
    </row>
    <row r="1060" spans="1:13" x14ac:dyDescent="0.25">
      <c r="A1060">
        <v>141269405</v>
      </c>
      <c r="B1060">
        <v>198359929</v>
      </c>
      <c r="C1060">
        <v>1</v>
      </c>
      <c r="D1060" t="b">
        <v>1</v>
      </c>
      <c r="E1060" s="6" t="s">
        <v>63</v>
      </c>
      <c r="F1060" s="6" t="s">
        <v>35</v>
      </c>
      <c r="G1060">
        <v>0</v>
      </c>
      <c r="H1060">
        <v>10</v>
      </c>
      <c r="I1060">
        <v>1</v>
      </c>
      <c r="J1060" s="6">
        <f>(Items[[#This Row],[FinalPrice]]*Items[[#This Row],[Quantity]])</f>
        <v>0</v>
      </c>
      <c r="K1060" s="6">
        <f>(Items[[#This Row],[OriginalTagPrice]]*Items[[#This Row],[Quantity]])</f>
        <v>10</v>
      </c>
      <c r="L1060" s="6">
        <f>(Items[[#This Row],[FinalPrice]]-Items[[#This Row],[OriginalTagPrice]])*Items[[#This Row],[Quantity]]</f>
        <v>-10</v>
      </c>
      <c r="M1060" s="6" t="str">
        <f>VLOOKUP(Items[[#This Row],[OrderID]],Orders[],5)</f>
        <v>2015-05-06</v>
      </c>
    </row>
    <row r="1061" spans="1:13" x14ac:dyDescent="0.25">
      <c r="A1061">
        <v>141269405</v>
      </c>
      <c r="B1061">
        <v>198359930</v>
      </c>
      <c r="C1061">
        <v>1</v>
      </c>
      <c r="D1061" t="b">
        <v>1</v>
      </c>
      <c r="E1061" s="6" t="s">
        <v>63</v>
      </c>
      <c r="F1061" s="6" t="s">
        <v>35</v>
      </c>
      <c r="G1061">
        <v>0</v>
      </c>
      <c r="H1061">
        <v>65</v>
      </c>
      <c r="I1061">
        <v>1</v>
      </c>
      <c r="J1061" s="6">
        <f>(Items[[#This Row],[FinalPrice]]*Items[[#This Row],[Quantity]])</f>
        <v>0</v>
      </c>
      <c r="K1061" s="6">
        <f>(Items[[#This Row],[OriginalTagPrice]]*Items[[#This Row],[Quantity]])</f>
        <v>65</v>
      </c>
      <c r="L1061" s="6">
        <f>(Items[[#This Row],[FinalPrice]]-Items[[#This Row],[OriginalTagPrice]])*Items[[#This Row],[Quantity]]</f>
        <v>-65</v>
      </c>
      <c r="M1061" s="6" t="str">
        <f>VLOOKUP(Items[[#This Row],[OrderID]],Orders[],5)</f>
        <v>2015-05-06</v>
      </c>
    </row>
    <row r="1062" spans="1:13" x14ac:dyDescent="0.25">
      <c r="A1062">
        <v>141269405</v>
      </c>
      <c r="B1062">
        <v>198894122</v>
      </c>
      <c r="C1062">
        <v>2</v>
      </c>
      <c r="D1062" t="b">
        <v>0</v>
      </c>
      <c r="E1062" s="6" t="s">
        <v>35</v>
      </c>
      <c r="F1062" s="6" t="s">
        <v>62</v>
      </c>
      <c r="G1062">
        <v>6</v>
      </c>
      <c r="H1062">
        <v>8</v>
      </c>
      <c r="I1062">
        <v>1</v>
      </c>
      <c r="J1062" s="6">
        <f>(Items[[#This Row],[FinalPrice]]*Items[[#This Row],[Quantity]])</f>
        <v>6</v>
      </c>
      <c r="K1062" s="6">
        <f>(Items[[#This Row],[OriginalTagPrice]]*Items[[#This Row],[Quantity]])</f>
        <v>8</v>
      </c>
      <c r="L1062" s="6">
        <f>(Items[[#This Row],[FinalPrice]]-Items[[#This Row],[OriginalTagPrice]])*Items[[#This Row],[Quantity]]</f>
        <v>-2</v>
      </c>
      <c r="M1062" s="6" t="str">
        <f>VLOOKUP(Items[[#This Row],[OrderID]],Orders[],5)</f>
        <v>2015-05-06</v>
      </c>
    </row>
    <row r="1063" spans="1:13" x14ac:dyDescent="0.25">
      <c r="A1063">
        <v>141269405</v>
      </c>
      <c r="B1063">
        <v>198898210</v>
      </c>
      <c r="C1063">
        <v>3</v>
      </c>
      <c r="D1063" t="b">
        <v>0</v>
      </c>
      <c r="E1063" s="6" t="s">
        <v>35</v>
      </c>
      <c r="F1063" s="6" t="s">
        <v>35</v>
      </c>
      <c r="G1063">
        <v>20</v>
      </c>
      <c r="H1063">
        <v>20</v>
      </c>
      <c r="I1063">
        <v>1</v>
      </c>
      <c r="J1063" s="6">
        <f>(Items[[#This Row],[FinalPrice]]*Items[[#This Row],[Quantity]])</f>
        <v>20</v>
      </c>
      <c r="K1063" s="6">
        <f>(Items[[#This Row],[OriginalTagPrice]]*Items[[#This Row],[Quantity]])</f>
        <v>20</v>
      </c>
      <c r="L1063" s="6">
        <f>(Items[[#This Row],[FinalPrice]]-Items[[#This Row],[OriginalTagPrice]])*Items[[#This Row],[Quantity]]</f>
        <v>0</v>
      </c>
      <c r="M1063" s="6" t="str">
        <f>VLOOKUP(Items[[#This Row],[OrderID]],Orders[],5)</f>
        <v>2015-05-06</v>
      </c>
    </row>
    <row r="1064" spans="1:13" x14ac:dyDescent="0.25">
      <c r="A1064">
        <v>141269405</v>
      </c>
      <c r="B1064">
        <v>198919902</v>
      </c>
      <c r="C1064">
        <v>3</v>
      </c>
      <c r="D1064" t="b">
        <v>0</v>
      </c>
      <c r="E1064" s="6" t="s">
        <v>35</v>
      </c>
      <c r="F1064" s="6" t="s">
        <v>35</v>
      </c>
      <c r="G1064">
        <v>50</v>
      </c>
      <c r="H1064">
        <v>100</v>
      </c>
      <c r="I1064">
        <v>1</v>
      </c>
      <c r="J1064" s="6">
        <f>(Items[[#This Row],[FinalPrice]]*Items[[#This Row],[Quantity]])</f>
        <v>50</v>
      </c>
      <c r="K1064" s="6">
        <f>(Items[[#This Row],[OriginalTagPrice]]*Items[[#This Row],[Quantity]])</f>
        <v>100</v>
      </c>
      <c r="L1064" s="6">
        <f>(Items[[#This Row],[FinalPrice]]-Items[[#This Row],[OriginalTagPrice]])*Items[[#This Row],[Quantity]]</f>
        <v>-50</v>
      </c>
      <c r="M1064" s="6" t="str">
        <f>VLOOKUP(Items[[#This Row],[OrderID]],Orders[],5)</f>
        <v>2015-05-06</v>
      </c>
    </row>
    <row r="1065" spans="1:13" x14ac:dyDescent="0.25">
      <c r="A1065">
        <v>141269405</v>
      </c>
      <c r="B1065">
        <v>198920821</v>
      </c>
      <c r="C1065">
        <v>8</v>
      </c>
      <c r="D1065" t="b">
        <v>0</v>
      </c>
      <c r="E1065" s="6" t="s">
        <v>65</v>
      </c>
      <c r="F1065" s="6" t="s">
        <v>35</v>
      </c>
      <c r="G1065">
        <v>14</v>
      </c>
      <c r="H1065">
        <v>14</v>
      </c>
      <c r="I1065">
        <v>1</v>
      </c>
      <c r="J1065" s="6">
        <f>(Items[[#This Row],[FinalPrice]]*Items[[#This Row],[Quantity]])</f>
        <v>14</v>
      </c>
      <c r="K1065" s="6">
        <f>(Items[[#This Row],[OriginalTagPrice]]*Items[[#This Row],[Quantity]])</f>
        <v>14</v>
      </c>
      <c r="L1065" s="6">
        <f>(Items[[#This Row],[FinalPrice]]-Items[[#This Row],[OriginalTagPrice]])*Items[[#This Row],[Quantity]]</f>
        <v>0</v>
      </c>
      <c r="M1065" s="6" t="str">
        <f>VLOOKUP(Items[[#This Row],[OrderID]],Orders[],5)</f>
        <v>2015-05-06</v>
      </c>
    </row>
    <row r="1066" spans="1:13" x14ac:dyDescent="0.25">
      <c r="A1066">
        <v>141269405</v>
      </c>
      <c r="B1066">
        <v>198920908</v>
      </c>
      <c r="C1066">
        <v>8</v>
      </c>
      <c r="D1066" t="b">
        <v>0</v>
      </c>
      <c r="E1066" s="6" t="s">
        <v>63</v>
      </c>
      <c r="F1066" s="6" t="s">
        <v>35</v>
      </c>
      <c r="G1066">
        <v>14</v>
      </c>
      <c r="H1066">
        <v>14</v>
      </c>
      <c r="I1066">
        <v>1</v>
      </c>
      <c r="J1066" s="6">
        <f>(Items[[#This Row],[FinalPrice]]*Items[[#This Row],[Quantity]])</f>
        <v>14</v>
      </c>
      <c r="K1066" s="6">
        <f>(Items[[#This Row],[OriginalTagPrice]]*Items[[#This Row],[Quantity]])</f>
        <v>14</v>
      </c>
      <c r="L1066" s="6">
        <f>(Items[[#This Row],[FinalPrice]]-Items[[#This Row],[OriginalTagPrice]])*Items[[#This Row],[Quantity]]</f>
        <v>0</v>
      </c>
      <c r="M1066" s="6" t="str">
        <f>VLOOKUP(Items[[#This Row],[OrderID]],Orders[],5)</f>
        <v>2015-05-06</v>
      </c>
    </row>
    <row r="1067" spans="1:13" x14ac:dyDescent="0.25">
      <c r="A1067">
        <v>141274506</v>
      </c>
      <c r="B1067">
        <v>197231048</v>
      </c>
      <c r="C1067">
        <v>1</v>
      </c>
      <c r="D1067" t="b">
        <v>1</v>
      </c>
      <c r="E1067" s="6" t="s">
        <v>58</v>
      </c>
      <c r="F1067" s="6" t="s">
        <v>35</v>
      </c>
      <c r="G1067">
        <v>25</v>
      </c>
      <c r="H1067">
        <v>40</v>
      </c>
      <c r="I1067">
        <v>1</v>
      </c>
      <c r="J1067" s="6">
        <f>(Items[[#This Row],[FinalPrice]]*Items[[#This Row],[Quantity]])</f>
        <v>25</v>
      </c>
      <c r="K1067" s="6">
        <f>(Items[[#This Row],[OriginalTagPrice]]*Items[[#This Row],[Quantity]])</f>
        <v>40</v>
      </c>
      <c r="L1067" s="6">
        <f>(Items[[#This Row],[FinalPrice]]-Items[[#This Row],[OriginalTagPrice]])*Items[[#This Row],[Quantity]]</f>
        <v>-15</v>
      </c>
      <c r="M1067" s="6" t="str">
        <f>VLOOKUP(Items[[#This Row],[OrderID]],Orders[],5)</f>
        <v>2015-05-09</v>
      </c>
    </row>
    <row r="1068" spans="1:13" x14ac:dyDescent="0.25">
      <c r="A1068">
        <v>141274506</v>
      </c>
      <c r="B1068">
        <v>197231283</v>
      </c>
      <c r="C1068">
        <v>1</v>
      </c>
      <c r="D1068" t="b">
        <v>1</v>
      </c>
      <c r="E1068" s="6" t="s">
        <v>56</v>
      </c>
      <c r="F1068" s="6" t="s">
        <v>35</v>
      </c>
      <c r="G1068">
        <v>35</v>
      </c>
      <c r="H1068">
        <v>50</v>
      </c>
      <c r="I1068">
        <v>1</v>
      </c>
      <c r="J1068" s="6">
        <f>(Items[[#This Row],[FinalPrice]]*Items[[#This Row],[Quantity]])</f>
        <v>35</v>
      </c>
      <c r="K1068" s="6">
        <f>(Items[[#This Row],[OriginalTagPrice]]*Items[[#This Row],[Quantity]])</f>
        <v>50</v>
      </c>
      <c r="L1068" s="6">
        <f>(Items[[#This Row],[FinalPrice]]-Items[[#This Row],[OriginalTagPrice]])*Items[[#This Row],[Quantity]]</f>
        <v>-15</v>
      </c>
      <c r="M1068" s="6" t="str">
        <f>VLOOKUP(Items[[#This Row],[OrderID]],Orders[],5)</f>
        <v>2015-05-09</v>
      </c>
    </row>
    <row r="1069" spans="1:13" x14ac:dyDescent="0.25">
      <c r="A1069">
        <v>141274506</v>
      </c>
      <c r="B1069">
        <v>197231515</v>
      </c>
      <c r="C1069">
        <v>1</v>
      </c>
      <c r="D1069" t="b">
        <v>1</v>
      </c>
      <c r="E1069" s="6" t="s">
        <v>58</v>
      </c>
      <c r="F1069" s="6" t="s">
        <v>35</v>
      </c>
      <c r="G1069">
        <v>25</v>
      </c>
      <c r="H1069">
        <v>30</v>
      </c>
      <c r="I1069">
        <v>1</v>
      </c>
      <c r="J1069" s="6">
        <f>(Items[[#This Row],[FinalPrice]]*Items[[#This Row],[Quantity]])</f>
        <v>25</v>
      </c>
      <c r="K1069" s="6">
        <f>(Items[[#This Row],[OriginalTagPrice]]*Items[[#This Row],[Quantity]])</f>
        <v>30</v>
      </c>
      <c r="L1069" s="6">
        <f>(Items[[#This Row],[FinalPrice]]-Items[[#This Row],[OriginalTagPrice]])*Items[[#This Row],[Quantity]]</f>
        <v>-5</v>
      </c>
      <c r="M1069" s="6" t="str">
        <f>VLOOKUP(Items[[#This Row],[OrderID]],Orders[],5)</f>
        <v>2015-05-09</v>
      </c>
    </row>
    <row r="1070" spans="1:13" x14ac:dyDescent="0.25">
      <c r="A1070">
        <v>141274506</v>
      </c>
      <c r="B1070">
        <v>199777215</v>
      </c>
      <c r="C1070">
        <v>2</v>
      </c>
      <c r="D1070" t="b">
        <v>0</v>
      </c>
      <c r="E1070" s="6" t="s">
        <v>58</v>
      </c>
      <c r="F1070" s="6" t="s">
        <v>94</v>
      </c>
      <c r="G1070">
        <v>0</v>
      </c>
      <c r="H1070">
        <v>0</v>
      </c>
      <c r="I1070">
        <v>1</v>
      </c>
      <c r="J1070" s="6">
        <f>(Items[[#This Row],[FinalPrice]]*Items[[#This Row],[Quantity]])</f>
        <v>0</v>
      </c>
      <c r="K1070" s="6">
        <f>(Items[[#This Row],[OriginalTagPrice]]*Items[[#This Row],[Quantity]])</f>
        <v>0</v>
      </c>
      <c r="L1070" s="6">
        <f>(Items[[#This Row],[FinalPrice]]-Items[[#This Row],[OriginalTagPrice]])*Items[[#This Row],[Quantity]]</f>
        <v>0</v>
      </c>
      <c r="M1070" s="6" t="str">
        <f>VLOOKUP(Items[[#This Row],[OrderID]],Orders[],5)</f>
        <v>2015-05-09</v>
      </c>
    </row>
    <row r="1071" spans="1:13" x14ac:dyDescent="0.25">
      <c r="A1071">
        <v>141274506</v>
      </c>
      <c r="B1071">
        <v>199777531</v>
      </c>
      <c r="C1071">
        <v>2</v>
      </c>
      <c r="D1071" t="b">
        <v>0</v>
      </c>
      <c r="E1071" s="6" t="s">
        <v>56</v>
      </c>
      <c r="F1071" s="6" t="s">
        <v>94</v>
      </c>
      <c r="G1071">
        <v>0</v>
      </c>
      <c r="H1071">
        <v>0</v>
      </c>
      <c r="I1071">
        <v>1</v>
      </c>
      <c r="J1071" s="6">
        <f>(Items[[#This Row],[FinalPrice]]*Items[[#This Row],[Quantity]])</f>
        <v>0</v>
      </c>
      <c r="K1071" s="6">
        <f>(Items[[#This Row],[OriginalTagPrice]]*Items[[#This Row],[Quantity]])</f>
        <v>0</v>
      </c>
      <c r="L1071" s="6">
        <f>(Items[[#This Row],[FinalPrice]]-Items[[#This Row],[OriginalTagPrice]])*Items[[#This Row],[Quantity]]</f>
        <v>0</v>
      </c>
      <c r="M1071" s="6" t="str">
        <f>VLOOKUP(Items[[#This Row],[OrderID]],Orders[],5)</f>
        <v>2015-05-09</v>
      </c>
    </row>
    <row r="1072" spans="1:13" x14ac:dyDescent="0.25">
      <c r="A1072">
        <v>141274506</v>
      </c>
      <c r="B1072">
        <v>199777982</v>
      </c>
      <c r="C1072">
        <v>2</v>
      </c>
      <c r="D1072" t="b">
        <v>0</v>
      </c>
      <c r="E1072" s="6" t="s">
        <v>58</v>
      </c>
      <c r="F1072" s="6" t="s">
        <v>229</v>
      </c>
      <c r="G1072">
        <v>0</v>
      </c>
      <c r="H1072">
        <v>0</v>
      </c>
      <c r="I1072">
        <v>1</v>
      </c>
      <c r="J1072" s="6">
        <f>(Items[[#This Row],[FinalPrice]]*Items[[#This Row],[Quantity]])</f>
        <v>0</v>
      </c>
      <c r="K1072" s="6">
        <f>(Items[[#This Row],[OriginalTagPrice]]*Items[[#This Row],[Quantity]])</f>
        <v>0</v>
      </c>
      <c r="L1072" s="6">
        <f>(Items[[#This Row],[FinalPrice]]-Items[[#This Row],[OriginalTagPrice]])*Items[[#This Row],[Quantity]]</f>
        <v>0</v>
      </c>
      <c r="M1072" s="6" t="str">
        <f>VLOOKUP(Items[[#This Row],[OrderID]],Orders[],5)</f>
        <v>2015-05-09</v>
      </c>
    </row>
    <row r="1073" spans="1:13" x14ac:dyDescent="0.25">
      <c r="A1073">
        <v>141274506</v>
      </c>
      <c r="B1073">
        <v>199789269</v>
      </c>
      <c r="C1073">
        <v>2</v>
      </c>
      <c r="D1073" t="b">
        <v>0</v>
      </c>
      <c r="E1073" s="6" t="s">
        <v>56</v>
      </c>
      <c r="F1073" s="6" t="s">
        <v>165</v>
      </c>
      <c r="G1073">
        <v>3.5</v>
      </c>
      <c r="H1073">
        <v>3.5</v>
      </c>
      <c r="I1073">
        <v>1</v>
      </c>
      <c r="J1073" s="6">
        <f>(Items[[#This Row],[FinalPrice]]*Items[[#This Row],[Quantity]])</f>
        <v>3.5</v>
      </c>
      <c r="K1073" s="6">
        <f>(Items[[#This Row],[OriginalTagPrice]]*Items[[#This Row],[Quantity]])</f>
        <v>3.5</v>
      </c>
      <c r="L1073" s="6">
        <f>(Items[[#This Row],[FinalPrice]]-Items[[#This Row],[OriginalTagPrice]])*Items[[#This Row],[Quantity]]</f>
        <v>0</v>
      </c>
      <c r="M1073" s="6" t="str">
        <f>VLOOKUP(Items[[#This Row],[OrderID]],Orders[],5)</f>
        <v>2015-05-09</v>
      </c>
    </row>
    <row r="1074" spans="1:13" x14ac:dyDescent="0.25">
      <c r="A1074">
        <v>141274506</v>
      </c>
      <c r="B1074">
        <v>199826751</v>
      </c>
      <c r="C1074">
        <v>5</v>
      </c>
      <c r="D1074" t="b">
        <v>1</v>
      </c>
      <c r="E1074" s="6" t="s">
        <v>125</v>
      </c>
      <c r="F1074" s="6" t="s">
        <v>35</v>
      </c>
      <c r="G1074">
        <v>5</v>
      </c>
      <c r="H1074">
        <v>5</v>
      </c>
      <c r="I1074">
        <v>1</v>
      </c>
      <c r="J1074" s="6">
        <f>(Items[[#This Row],[FinalPrice]]*Items[[#This Row],[Quantity]])</f>
        <v>5</v>
      </c>
      <c r="K1074" s="6">
        <f>(Items[[#This Row],[OriginalTagPrice]]*Items[[#This Row],[Quantity]])</f>
        <v>5</v>
      </c>
      <c r="L1074" s="6">
        <f>(Items[[#This Row],[FinalPrice]]-Items[[#This Row],[OriginalTagPrice]])*Items[[#This Row],[Quantity]]</f>
        <v>0</v>
      </c>
      <c r="M1074" s="6" t="str">
        <f>VLOOKUP(Items[[#This Row],[OrderID]],Orders[],5)</f>
        <v>2015-05-09</v>
      </c>
    </row>
    <row r="1075" spans="1:13" x14ac:dyDescent="0.25">
      <c r="A1075">
        <v>141274506</v>
      </c>
      <c r="B1075">
        <v>199829389</v>
      </c>
      <c r="C1075">
        <v>8</v>
      </c>
      <c r="D1075" t="b">
        <v>0</v>
      </c>
      <c r="E1075" s="6" t="s">
        <v>58</v>
      </c>
      <c r="F1075" s="6" t="s">
        <v>35</v>
      </c>
      <c r="G1075">
        <v>12.5</v>
      </c>
      <c r="H1075">
        <v>12.5</v>
      </c>
      <c r="I1075">
        <v>1</v>
      </c>
      <c r="J1075" s="6">
        <f>(Items[[#This Row],[FinalPrice]]*Items[[#This Row],[Quantity]])</f>
        <v>12.5</v>
      </c>
      <c r="K1075" s="6">
        <f>(Items[[#This Row],[OriginalTagPrice]]*Items[[#This Row],[Quantity]])</f>
        <v>12.5</v>
      </c>
      <c r="L1075" s="6">
        <f>(Items[[#This Row],[FinalPrice]]-Items[[#This Row],[OriginalTagPrice]])*Items[[#This Row],[Quantity]]</f>
        <v>0</v>
      </c>
      <c r="M1075" s="6" t="str">
        <f>VLOOKUP(Items[[#This Row],[OrderID]],Orders[],5)</f>
        <v>2015-05-09</v>
      </c>
    </row>
    <row r="1076" spans="1:13" x14ac:dyDescent="0.25">
      <c r="A1076">
        <v>141274506</v>
      </c>
      <c r="B1076">
        <v>199829468</v>
      </c>
      <c r="C1076">
        <v>8</v>
      </c>
      <c r="D1076" t="b">
        <v>0</v>
      </c>
      <c r="E1076" s="6" t="s">
        <v>56</v>
      </c>
      <c r="F1076" s="6" t="s">
        <v>35</v>
      </c>
      <c r="G1076">
        <v>12.5</v>
      </c>
      <c r="H1076">
        <v>12.5</v>
      </c>
      <c r="I1076">
        <v>1</v>
      </c>
      <c r="J1076" s="6">
        <f>(Items[[#This Row],[FinalPrice]]*Items[[#This Row],[Quantity]])</f>
        <v>12.5</v>
      </c>
      <c r="K1076" s="6">
        <f>(Items[[#This Row],[OriginalTagPrice]]*Items[[#This Row],[Quantity]])</f>
        <v>12.5</v>
      </c>
      <c r="L1076" s="6">
        <f>(Items[[#This Row],[FinalPrice]]-Items[[#This Row],[OriginalTagPrice]])*Items[[#This Row],[Quantity]]</f>
        <v>0</v>
      </c>
      <c r="M1076" s="6" t="str">
        <f>VLOOKUP(Items[[#This Row],[OrderID]],Orders[],5)</f>
        <v>2015-05-09</v>
      </c>
    </row>
    <row r="1077" spans="1:13" x14ac:dyDescent="0.25">
      <c r="A1077">
        <v>141289434</v>
      </c>
      <c r="B1077">
        <v>198879769</v>
      </c>
      <c r="C1077">
        <v>1</v>
      </c>
      <c r="D1077" t="b">
        <v>1</v>
      </c>
      <c r="E1077" s="6" t="s">
        <v>68</v>
      </c>
      <c r="F1077" s="6" t="s">
        <v>35</v>
      </c>
      <c r="G1077">
        <v>35</v>
      </c>
      <c r="H1077">
        <v>70</v>
      </c>
      <c r="I1077">
        <v>1</v>
      </c>
      <c r="J1077" s="6">
        <f>(Items[[#This Row],[FinalPrice]]*Items[[#This Row],[Quantity]])</f>
        <v>35</v>
      </c>
      <c r="K1077" s="6">
        <f>(Items[[#This Row],[OriginalTagPrice]]*Items[[#This Row],[Quantity]])</f>
        <v>70</v>
      </c>
      <c r="L1077" s="6">
        <f>(Items[[#This Row],[FinalPrice]]-Items[[#This Row],[OriginalTagPrice]])*Items[[#This Row],[Quantity]]</f>
        <v>-35</v>
      </c>
      <c r="M1077" s="6" t="str">
        <f>VLOOKUP(Items[[#This Row],[OrderID]],Orders[],5)</f>
        <v>2015-05-12</v>
      </c>
    </row>
    <row r="1078" spans="1:13" x14ac:dyDescent="0.25">
      <c r="A1078">
        <v>141289434</v>
      </c>
      <c r="B1078">
        <v>200541462</v>
      </c>
      <c r="C1078">
        <v>2</v>
      </c>
      <c r="D1078" t="b">
        <v>0</v>
      </c>
      <c r="E1078" s="6" t="s">
        <v>68</v>
      </c>
      <c r="F1078" s="6" t="s">
        <v>230</v>
      </c>
      <c r="G1078">
        <v>0</v>
      </c>
      <c r="H1078">
        <v>0</v>
      </c>
      <c r="I1078">
        <v>1</v>
      </c>
      <c r="J1078" s="6">
        <f>(Items[[#This Row],[FinalPrice]]*Items[[#This Row],[Quantity]])</f>
        <v>0</v>
      </c>
      <c r="K1078" s="6">
        <f>(Items[[#This Row],[OriginalTagPrice]]*Items[[#This Row],[Quantity]])</f>
        <v>0</v>
      </c>
      <c r="L1078" s="6">
        <f>(Items[[#This Row],[FinalPrice]]-Items[[#This Row],[OriginalTagPrice]])*Items[[#This Row],[Quantity]]</f>
        <v>0</v>
      </c>
      <c r="M1078" s="6" t="str">
        <f>VLOOKUP(Items[[#This Row],[OrderID]],Orders[],5)</f>
        <v>2015-05-12</v>
      </c>
    </row>
    <row r="1079" spans="1:13" x14ac:dyDescent="0.25">
      <c r="A1079">
        <v>141289434</v>
      </c>
      <c r="B1079">
        <v>200581579</v>
      </c>
      <c r="C1079">
        <v>3</v>
      </c>
      <c r="D1079" t="b">
        <v>0</v>
      </c>
      <c r="E1079" s="6" t="s">
        <v>35</v>
      </c>
      <c r="F1079" s="6" t="s">
        <v>35</v>
      </c>
      <c r="G1079">
        <v>100</v>
      </c>
      <c r="H1079">
        <v>200</v>
      </c>
      <c r="I1079">
        <v>1</v>
      </c>
      <c r="J1079" s="6">
        <f>(Items[[#This Row],[FinalPrice]]*Items[[#This Row],[Quantity]])</f>
        <v>100</v>
      </c>
      <c r="K1079" s="6">
        <f>(Items[[#This Row],[OriginalTagPrice]]*Items[[#This Row],[Quantity]])</f>
        <v>200</v>
      </c>
      <c r="L1079" s="6">
        <f>(Items[[#This Row],[FinalPrice]]-Items[[#This Row],[OriginalTagPrice]])*Items[[#This Row],[Quantity]]</f>
        <v>-100</v>
      </c>
      <c r="M1079" s="6" t="str">
        <f>VLOOKUP(Items[[#This Row],[OrderID]],Orders[],5)</f>
        <v>2015-05-12</v>
      </c>
    </row>
    <row r="1080" spans="1:13" x14ac:dyDescent="0.25">
      <c r="A1080">
        <v>141312226</v>
      </c>
      <c r="B1080">
        <v>198911880</v>
      </c>
      <c r="C1080">
        <v>1</v>
      </c>
      <c r="D1080" t="b">
        <v>1</v>
      </c>
      <c r="E1080" s="6" t="s">
        <v>63</v>
      </c>
      <c r="F1080" s="6" t="s">
        <v>35</v>
      </c>
      <c r="G1080">
        <v>0</v>
      </c>
      <c r="H1080">
        <v>65</v>
      </c>
      <c r="I1080">
        <v>1</v>
      </c>
      <c r="J1080" s="6">
        <f>(Items[[#This Row],[FinalPrice]]*Items[[#This Row],[Quantity]])</f>
        <v>0</v>
      </c>
      <c r="K1080" s="6">
        <f>(Items[[#This Row],[OriginalTagPrice]]*Items[[#This Row],[Quantity]])</f>
        <v>65</v>
      </c>
      <c r="L1080" s="6">
        <f>(Items[[#This Row],[FinalPrice]]-Items[[#This Row],[OriginalTagPrice]])*Items[[#This Row],[Quantity]]</f>
        <v>-65</v>
      </c>
      <c r="M1080" s="6" t="str">
        <f>VLOOKUP(Items[[#This Row],[OrderID]],Orders[],5)</f>
        <v>2015-05-09</v>
      </c>
    </row>
    <row r="1081" spans="1:13" x14ac:dyDescent="0.25">
      <c r="A1081">
        <v>141312226</v>
      </c>
      <c r="B1081">
        <v>199921320</v>
      </c>
      <c r="C1081">
        <v>2</v>
      </c>
      <c r="D1081" t="b">
        <v>0</v>
      </c>
      <c r="E1081" s="6" t="s">
        <v>75</v>
      </c>
      <c r="F1081" s="6" t="s">
        <v>141</v>
      </c>
      <c r="G1081">
        <v>0</v>
      </c>
      <c r="H1081">
        <v>5</v>
      </c>
      <c r="I1081">
        <v>1</v>
      </c>
      <c r="J1081" s="6">
        <f>(Items[[#This Row],[FinalPrice]]*Items[[#This Row],[Quantity]])</f>
        <v>0</v>
      </c>
      <c r="K1081" s="6">
        <f>(Items[[#This Row],[OriginalTagPrice]]*Items[[#This Row],[Quantity]])</f>
        <v>5</v>
      </c>
      <c r="L1081" s="6">
        <f>(Items[[#This Row],[FinalPrice]]-Items[[#This Row],[OriginalTagPrice]])*Items[[#This Row],[Quantity]]</f>
        <v>-5</v>
      </c>
      <c r="M1081" s="6" t="str">
        <f>VLOOKUP(Items[[#This Row],[OrderID]],Orders[],5)</f>
        <v>2015-05-09</v>
      </c>
    </row>
    <row r="1082" spans="1:13" x14ac:dyDescent="0.25">
      <c r="A1082">
        <v>141312226</v>
      </c>
      <c r="B1082">
        <v>199936232</v>
      </c>
      <c r="C1082">
        <v>2</v>
      </c>
      <c r="D1082" t="b">
        <v>0</v>
      </c>
      <c r="E1082" s="6" t="s">
        <v>63</v>
      </c>
      <c r="F1082" s="6" t="s">
        <v>231</v>
      </c>
      <c r="G1082">
        <v>24.75</v>
      </c>
      <c r="H1082">
        <v>27.5</v>
      </c>
      <c r="I1082">
        <v>1</v>
      </c>
      <c r="J1082" s="6">
        <f>(Items[[#This Row],[FinalPrice]]*Items[[#This Row],[Quantity]])</f>
        <v>24.75</v>
      </c>
      <c r="K1082" s="6">
        <f>(Items[[#This Row],[OriginalTagPrice]]*Items[[#This Row],[Quantity]])</f>
        <v>27.5</v>
      </c>
      <c r="L1082" s="6">
        <f>(Items[[#This Row],[FinalPrice]]-Items[[#This Row],[OriginalTagPrice]])*Items[[#This Row],[Quantity]]</f>
        <v>-2.75</v>
      </c>
      <c r="M1082" s="6" t="str">
        <f>VLOOKUP(Items[[#This Row],[OrderID]],Orders[],5)</f>
        <v>2015-05-09</v>
      </c>
    </row>
    <row r="1083" spans="1:13" x14ac:dyDescent="0.25">
      <c r="A1083">
        <v>141312226</v>
      </c>
      <c r="B1083">
        <v>199923293</v>
      </c>
      <c r="C1083">
        <v>3</v>
      </c>
      <c r="D1083" t="b">
        <v>0</v>
      </c>
      <c r="E1083" s="6" t="s">
        <v>35</v>
      </c>
      <c r="F1083" s="6" t="s">
        <v>35</v>
      </c>
      <c r="G1083">
        <v>0</v>
      </c>
      <c r="H1083">
        <v>15</v>
      </c>
      <c r="I1083">
        <v>1</v>
      </c>
      <c r="J1083" s="6">
        <f>(Items[[#This Row],[FinalPrice]]*Items[[#This Row],[Quantity]])</f>
        <v>0</v>
      </c>
      <c r="K1083" s="6">
        <f>(Items[[#This Row],[OriginalTagPrice]]*Items[[#This Row],[Quantity]])</f>
        <v>15</v>
      </c>
      <c r="L1083" s="6">
        <f>(Items[[#This Row],[FinalPrice]]-Items[[#This Row],[OriginalTagPrice]])*Items[[#This Row],[Quantity]]</f>
        <v>-15</v>
      </c>
      <c r="M1083" s="6" t="str">
        <f>VLOOKUP(Items[[#This Row],[OrderID]],Orders[],5)</f>
        <v>2015-05-09</v>
      </c>
    </row>
    <row r="1084" spans="1:13" x14ac:dyDescent="0.25">
      <c r="A1084">
        <v>141312226</v>
      </c>
      <c r="B1084">
        <v>199936046</v>
      </c>
      <c r="C1084">
        <v>3</v>
      </c>
      <c r="D1084" t="b">
        <v>0</v>
      </c>
      <c r="E1084" s="6" t="s">
        <v>35</v>
      </c>
      <c r="F1084" s="6" t="s">
        <v>35</v>
      </c>
      <c r="G1084">
        <v>50</v>
      </c>
      <c r="H1084">
        <v>50</v>
      </c>
      <c r="I1084">
        <v>1</v>
      </c>
      <c r="J1084" s="6">
        <f>(Items[[#This Row],[FinalPrice]]*Items[[#This Row],[Quantity]])</f>
        <v>50</v>
      </c>
      <c r="K1084" s="6">
        <f>(Items[[#This Row],[OriginalTagPrice]]*Items[[#This Row],[Quantity]])</f>
        <v>50</v>
      </c>
      <c r="L1084" s="6">
        <f>(Items[[#This Row],[FinalPrice]]-Items[[#This Row],[OriginalTagPrice]])*Items[[#This Row],[Quantity]]</f>
        <v>0</v>
      </c>
      <c r="M1084" s="6" t="str">
        <f>VLOOKUP(Items[[#This Row],[OrderID]],Orders[],5)</f>
        <v>2015-05-09</v>
      </c>
    </row>
    <row r="1085" spans="1:13" x14ac:dyDescent="0.25">
      <c r="A1085">
        <v>141312226</v>
      </c>
      <c r="B1085">
        <v>199936085</v>
      </c>
      <c r="C1085">
        <v>3</v>
      </c>
      <c r="D1085" t="b">
        <v>0</v>
      </c>
      <c r="E1085" s="6" t="s">
        <v>35</v>
      </c>
      <c r="F1085" s="6" t="s">
        <v>35</v>
      </c>
      <c r="G1085">
        <v>0</v>
      </c>
      <c r="H1085">
        <v>50</v>
      </c>
      <c r="I1085">
        <v>1</v>
      </c>
      <c r="J1085" s="6">
        <f>(Items[[#This Row],[FinalPrice]]*Items[[#This Row],[Quantity]])</f>
        <v>0</v>
      </c>
      <c r="K1085" s="6">
        <f>(Items[[#This Row],[OriginalTagPrice]]*Items[[#This Row],[Quantity]])</f>
        <v>50</v>
      </c>
      <c r="L1085" s="6">
        <f>(Items[[#This Row],[FinalPrice]]-Items[[#This Row],[OriginalTagPrice]])*Items[[#This Row],[Quantity]]</f>
        <v>-50</v>
      </c>
      <c r="M1085" s="6" t="str">
        <f>VLOOKUP(Items[[#This Row],[OrderID]],Orders[],5)</f>
        <v>2015-05-09</v>
      </c>
    </row>
    <row r="1086" spans="1:13" x14ac:dyDescent="0.25">
      <c r="A1086">
        <v>141312226</v>
      </c>
      <c r="B1086">
        <v>199935941</v>
      </c>
      <c r="C1086">
        <v>8</v>
      </c>
      <c r="D1086" t="b">
        <v>0</v>
      </c>
      <c r="E1086" s="6" t="s">
        <v>63</v>
      </c>
      <c r="F1086" s="6" t="s">
        <v>35</v>
      </c>
      <c r="G1086">
        <v>15</v>
      </c>
      <c r="H1086">
        <v>15</v>
      </c>
      <c r="I1086">
        <v>1</v>
      </c>
      <c r="J1086" s="6">
        <f>(Items[[#This Row],[FinalPrice]]*Items[[#This Row],[Quantity]])</f>
        <v>15</v>
      </c>
      <c r="K1086" s="6">
        <f>(Items[[#This Row],[OriginalTagPrice]]*Items[[#This Row],[Quantity]])</f>
        <v>15</v>
      </c>
      <c r="L1086" s="6">
        <f>(Items[[#This Row],[FinalPrice]]-Items[[#This Row],[OriginalTagPrice]])*Items[[#This Row],[Quantity]]</f>
        <v>0</v>
      </c>
      <c r="M1086" s="6" t="str">
        <f>VLOOKUP(Items[[#This Row],[OrderID]],Orders[],5)</f>
        <v>2015-05-09</v>
      </c>
    </row>
    <row r="1087" spans="1:13" x14ac:dyDescent="0.25">
      <c r="A1087">
        <v>141320968</v>
      </c>
      <c r="B1087">
        <v>198924747</v>
      </c>
      <c r="C1087">
        <v>3</v>
      </c>
      <c r="D1087" t="b">
        <v>0</v>
      </c>
      <c r="E1087" s="6" t="s">
        <v>35</v>
      </c>
      <c r="F1087" s="6" t="s">
        <v>35</v>
      </c>
      <c r="G1087">
        <v>50</v>
      </c>
      <c r="H1087">
        <v>100</v>
      </c>
      <c r="I1087">
        <v>1</v>
      </c>
      <c r="J1087" s="6">
        <f>(Items[[#This Row],[FinalPrice]]*Items[[#This Row],[Quantity]])</f>
        <v>50</v>
      </c>
      <c r="K1087" s="6">
        <f>(Items[[#This Row],[OriginalTagPrice]]*Items[[#This Row],[Quantity]])</f>
        <v>100</v>
      </c>
      <c r="L1087" s="6">
        <f>(Items[[#This Row],[FinalPrice]]-Items[[#This Row],[OriginalTagPrice]])*Items[[#This Row],[Quantity]]</f>
        <v>-50</v>
      </c>
      <c r="M1087" s="6" t="str">
        <f>VLOOKUP(Items[[#This Row],[OrderID]],Orders[],5)</f>
        <v>2015-05-06</v>
      </c>
    </row>
    <row r="1088" spans="1:13" x14ac:dyDescent="0.25">
      <c r="A1088">
        <v>141322617</v>
      </c>
      <c r="B1088">
        <v>198926720</v>
      </c>
      <c r="C1088">
        <v>1</v>
      </c>
      <c r="D1088" t="b">
        <v>1</v>
      </c>
      <c r="E1088" s="6" t="s">
        <v>89</v>
      </c>
      <c r="F1088" s="6" t="s">
        <v>35</v>
      </c>
      <c r="G1088">
        <v>50</v>
      </c>
      <c r="H1088">
        <v>70</v>
      </c>
      <c r="I1088">
        <v>1</v>
      </c>
      <c r="J1088" s="6">
        <f>(Items[[#This Row],[FinalPrice]]*Items[[#This Row],[Quantity]])</f>
        <v>50</v>
      </c>
      <c r="K1088" s="6">
        <f>(Items[[#This Row],[OriginalTagPrice]]*Items[[#This Row],[Quantity]])</f>
        <v>70</v>
      </c>
      <c r="L1088" s="6">
        <f>(Items[[#This Row],[FinalPrice]]-Items[[#This Row],[OriginalTagPrice]])*Items[[#This Row],[Quantity]]</f>
        <v>-20</v>
      </c>
      <c r="M1088" s="6" t="str">
        <f>VLOOKUP(Items[[#This Row],[OrderID]],Orders[],5)</f>
        <v>2015-07-03</v>
      </c>
    </row>
    <row r="1089" spans="1:13" x14ac:dyDescent="0.25">
      <c r="A1089">
        <v>141322617</v>
      </c>
      <c r="B1089">
        <v>213676430</v>
      </c>
      <c r="C1089">
        <v>2</v>
      </c>
      <c r="D1089" t="b">
        <v>0</v>
      </c>
      <c r="E1089" s="6" t="s">
        <v>35</v>
      </c>
      <c r="F1089" s="6" t="s">
        <v>232</v>
      </c>
      <c r="G1089">
        <v>0</v>
      </c>
      <c r="H1089">
        <v>0</v>
      </c>
      <c r="I1089">
        <v>3</v>
      </c>
      <c r="J1089" s="6">
        <f>(Items[[#This Row],[FinalPrice]]*Items[[#This Row],[Quantity]])</f>
        <v>0</v>
      </c>
      <c r="K1089" s="6">
        <f>(Items[[#This Row],[OriginalTagPrice]]*Items[[#This Row],[Quantity]])</f>
        <v>0</v>
      </c>
      <c r="L1089" s="6">
        <f>(Items[[#This Row],[FinalPrice]]-Items[[#This Row],[OriginalTagPrice]])*Items[[#This Row],[Quantity]]</f>
        <v>0</v>
      </c>
      <c r="M1089" s="6" t="str">
        <f>VLOOKUP(Items[[#This Row],[OrderID]],Orders[],5)</f>
        <v>2015-07-03</v>
      </c>
    </row>
    <row r="1090" spans="1:13" x14ac:dyDescent="0.25">
      <c r="A1090">
        <v>141322617</v>
      </c>
      <c r="B1090">
        <v>213676501</v>
      </c>
      <c r="C1090">
        <v>2</v>
      </c>
      <c r="D1090" t="b">
        <v>0</v>
      </c>
      <c r="E1090" s="6" t="s">
        <v>35</v>
      </c>
      <c r="F1090" s="6" t="s">
        <v>94</v>
      </c>
      <c r="G1090">
        <v>0</v>
      </c>
      <c r="H1090">
        <v>0</v>
      </c>
      <c r="I1090">
        <v>1</v>
      </c>
      <c r="J1090" s="6">
        <f>(Items[[#This Row],[FinalPrice]]*Items[[#This Row],[Quantity]])</f>
        <v>0</v>
      </c>
      <c r="K1090" s="6">
        <f>(Items[[#This Row],[OriginalTagPrice]]*Items[[#This Row],[Quantity]])</f>
        <v>0</v>
      </c>
      <c r="L1090" s="6">
        <f>(Items[[#This Row],[FinalPrice]]-Items[[#This Row],[OriginalTagPrice]])*Items[[#This Row],[Quantity]]</f>
        <v>0</v>
      </c>
      <c r="M1090" s="6" t="str">
        <f>VLOOKUP(Items[[#This Row],[OrderID]],Orders[],5)</f>
        <v>2015-07-03</v>
      </c>
    </row>
    <row r="1091" spans="1:13" x14ac:dyDescent="0.25">
      <c r="A1091">
        <v>141322617</v>
      </c>
      <c r="B1091">
        <v>213734335</v>
      </c>
      <c r="C1091">
        <v>2</v>
      </c>
      <c r="D1091" t="b">
        <v>0</v>
      </c>
      <c r="E1091" s="6" t="s">
        <v>35</v>
      </c>
      <c r="F1091" s="6" t="s">
        <v>59</v>
      </c>
      <c r="G1091">
        <v>8</v>
      </c>
      <c r="H1091">
        <v>8</v>
      </c>
      <c r="I1091">
        <v>1</v>
      </c>
      <c r="J1091" s="6">
        <f>(Items[[#This Row],[FinalPrice]]*Items[[#This Row],[Quantity]])</f>
        <v>8</v>
      </c>
      <c r="K1091" s="6">
        <f>(Items[[#This Row],[OriginalTagPrice]]*Items[[#This Row],[Quantity]])</f>
        <v>8</v>
      </c>
      <c r="L1091" s="6">
        <f>(Items[[#This Row],[FinalPrice]]-Items[[#This Row],[OriginalTagPrice]])*Items[[#This Row],[Quantity]]</f>
        <v>0</v>
      </c>
      <c r="M1091" s="6" t="str">
        <f>VLOOKUP(Items[[#This Row],[OrderID]],Orders[],5)</f>
        <v>2015-07-03</v>
      </c>
    </row>
    <row r="1092" spans="1:13" x14ac:dyDescent="0.25">
      <c r="A1092">
        <v>141322617</v>
      </c>
      <c r="B1092">
        <v>213735583</v>
      </c>
      <c r="C1092">
        <v>8</v>
      </c>
      <c r="D1092" t="b">
        <v>0</v>
      </c>
      <c r="E1092" s="6" t="s">
        <v>89</v>
      </c>
      <c r="F1092" s="6" t="s">
        <v>35</v>
      </c>
      <c r="G1092">
        <v>14</v>
      </c>
      <c r="H1092">
        <v>14</v>
      </c>
      <c r="I1092">
        <v>1</v>
      </c>
      <c r="J1092" s="6">
        <f>(Items[[#This Row],[FinalPrice]]*Items[[#This Row],[Quantity]])</f>
        <v>14</v>
      </c>
      <c r="K1092" s="6">
        <f>(Items[[#This Row],[OriginalTagPrice]]*Items[[#This Row],[Quantity]])</f>
        <v>14</v>
      </c>
      <c r="L1092" s="6">
        <f>(Items[[#This Row],[FinalPrice]]-Items[[#This Row],[OriginalTagPrice]])*Items[[#This Row],[Quantity]]</f>
        <v>0</v>
      </c>
      <c r="M1092" s="6" t="str">
        <f>VLOOKUP(Items[[#This Row],[OrderID]],Orders[],5)</f>
        <v>2015-07-03</v>
      </c>
    </row>
    <row r="1093" spans="1:13" x14ac:dyDescent="0.25">
      <c r="A1093">
        <v>141329407</v>
      </c>
      <c r="B1093">
        <v>198937016</v>
      </c>
      <c r="C1093">
        <v>3</v>
      </c>
      <c r="D1093" t="b">
        <v>0</v>
      </c>
      <c r="E1093" s="6" t="s">
        <v>35</v>
      </c>
      <c r="F1093" s="6" t="s">
        <v>35</v>
      </c>
      <c r="G1093">
        <v>150</v>
      </c>
      <c r="H1093">
        <v>300</v>
      </c>
      <c r="I1093">
        <v>1</v>
      </c>
      <c r="J1093" s="6">
        <f>(Items[[#This Row],[FinalPrice]]*Items[[#This Row],[Quantity]])</f>
        <v>150</v>
      </c>
      <c r="K1093" s="6">
        <f>(Items[[#This Row],[OriginalTagPrice]]*Items[[#This Row],[Quantity]])</f>
        <v>300</v>
      </c>
      <c r="L1093" s="6">
        <f>(Items[[#This Row],[FinalPrice]]-Items[[#This Row],[OriginalTagPrice]])*Items[[#This Row],[Quantity]]</f>
        <v>-150</v>
      </c>
      <c r="M1093" s="6" t="str">
        <f>VLOOKUP(Items[[#This Row],[OrderID]],Orders[],5)</f>
        <v>2015-05-06</v>
      </c>
    </row>
    <row r="1094" spans="1:13" x14ac:dyDescent="0.25">
      <c r="A1094">
        <v>141332972</v>
      </c>
      <c r="B1094">
        <v>198941977</v>
      </c>
      <c r="C1094">
        <v>2</v>
      </c>
      <c r="D1094" t="b">
        <v>0</v>
      </c>
      <c r="E1094" s="6" t="s">
        <v>35</v>
      </c>
      <c r="F1094" s="6" t="s">
        <v>233</v>
      </c>
      <c r="G1094">
        <v>1.5</v>
      </c>
      <c r="H1094">
        <v>2</v>
      </c>
      <c r="I1094">
        <v>1</v>
      </c>
      <c r="J1094" s="6">
        <f>(Items[[#This Row],[FinalPrice]]*Items[[#This Row],[Quantity]])</f>
        <v>1.5</v>
      </c>
      <c r="K1094" s="6">
        <f>(Items[[#This Row],[OriginalTagPrice]]*Items[[#This Row],[Quantity]])</f>
        <v>2</v>
      </c>
      <c r="L1094" s="6">
        <f>(Items[[#This Row],[FinalPrice]]-Items[[#This Row],[OriginalTagPrice]])*Items[[#This Row],[Quantity]]</f>
        <v>-0.5</v>
      </c>
      <c r="M1094" s="6" t="str">
        <f>VLOOKUP(Items[[#This Row],[OrderID]],Orders[],5)</f>
        <v>2015-05-06</v>
      </c>
    </row>
    <row r="1095" spans="1:13" x14ac:dyDescent="0.25">
      <c r="A1095">
        <v>141336376</v>
      </c>
      <c r="B1095">
        <v>198946478</v>
      </c>
      <c r="C1095">
        <v>1</v>
      </c>
      <c r="D1095" t="b">
        <v>1</v>
      </c>
      <c r="E1095" s="6" t="s">
        <v>92</v>
      </c>
      <c r="F1095" s="6" t="s">
        <v>35</v>
      </c>
      <c r="G1095">
        <v>18</v>
      </c>
      <c r="H1095">
        <v>20</v>
      </c>
      <c r="I1095">
        <v>1</v>
      </c>
      <c r="J1095" s="6">
        <f>(Items[[#This Row],[FinalPrice]]*Items[[#This Row],[Quantity]])</f>
        <v>18</v>
      </c>
      <c r="K1095" s="6">
        <f>(Items[[#This Row],[OriginalTagPrice]]*Items[[#This Row],[Quantity]])</f>
        <v>20</v>
      </c>
      <c r="L1095" s="6">
        <f>(Items[[#This Row],[FinalPrice]]-Items[[#This Row],[OriginalTagPrice]])*Items[[#This Row],[Quantity]]</f>
        <v>-2</v>
      </c>
      <c r="M1095" s="6" t="str">
        <f>VLOOKUP(Items[[#This Row],[OrderID]],Orders[],5)</f>
        <v>2015-05-06</v>
      </c>
    </row>
    <row r="1096" spans="1:13" x14ac:dyDescent="0.25">
      <c r="A1096">
        <v>141336376</v>
      </c>
      <c r="B1096">
        <v>198948045</v>
      </c>
      <c r="C1096">
        <v>2</v>
      </c>
      <c r="D1096" t="b">
        <v>0</v>
      </c>
      <c r="E1096" s="6" t="s">
        <v>92</v>
      </c>
      <c r="F1096" s="6" t="s">
        <v>133</v>
      </c>
      <c r="G1096">
        <v>0</v>
      </c>
      <c r="H1096">
        <v>0</v>
      </c>
      <c r="I1096">
        <v>1</v>
      </c>
      <c r="J1096" s="6">
        <f>(Items[[#This Row],[FinalPrice]]*Items[[#This Row],[Quantity]])</f>
        <v>0</v>
      </c>
      <c r="K1096" s="6">
        <f>(Items[[#This Row],[OriginalTagPrice]]*Items[[#This Row],[Quantity]])</f>
        <v>0</v>
      </c>
      <c r="L1096" s="6">
        <f>(Items[[#This Row],[FinalPrice]]-Items[[#This Row],[OriginalTagPrice]])*Items[[#This Row],[Quantity]]</f>
        <v>0</v>
      </c>
      <c r="M1096" s="6" t="str">
        <f>VLOOKUP(Items[[#This Row],[OrderID]],Orders[],5)</f>
        <v>2015-05-06</v>
      </c>
    </row>
    <row r="1097" spans="1:13" x14ac:dyDescent="0.25">
      <c r="A1097">
        <v>141336376</v>
      </c>
      <c r="B1097">
        <v>198954740</v>
      </c>
      <c r="C1097">
        <v>8</v>
      </c>
      <c r="D1097" t="b">
        <v>0</v>
      </c>
      <c r="E1097" s="6" t="s">
        <v>92</v>
      </c>
      <c r="F1097" s="6" t="s">
        <v>35</v>
      </c>
      <c r="G1097">
        <v>4</v>
      </c>
      <c r="H1097">
        <v>4</v>
      </c>
      <c r="I1097">
        <v>1</v>
      </c>
      <c r="J1097" s="6">
        <f>(Items[[#This Row],[FinalPrice]]*Items[[#This Row],[Quantity]])</f>
        <v>4</v>
      </c>
      <c r="K1097" s="6">
        <f>(Items[[#This Row],[OriginalTagPrice]]*Items[[#This Row],[Quantity]])</f>
        <v>4</v>
      </c>
      <c r="L1097" s="6">
        <f>(Items[[#This Row],[FinalPrice]]-Items[[#This Row],[OriginalTagPrice]])*Items[[#This Row],[Quantity]]</f>
        <v>0</v>
      </c>
      <c r="M1097" s="6" t="str">
        <f>VLOOKUP(Items[[#This Row],[OrderID]],Orders[],5)</f>
        <v>2015-05-06</v>
      </c>
    </row>
    <row r="1098" spans="1:13" x14ac:dyDescent="0.25">
      <c r="A1098">
        <v>141339757</v>
      </c>
      <c r="B1098">
        <v>198951679</v>
      </c>
      <c r="C1098">
        <v>3</v>
      </c>
      <c r="D1098" t="b">
        <v>0</v>
      </c>
      <c r="E1098" s="6" t="s">
        <v>35</v>
      </c>
      <c r="F1098" s="6" t="s">
        <v>35</v>
      </c>
      <c r="G1098">
        <v>150</v>
      </c>
      <c r="H1098">
        <v>300</v>
      </c>
      <c r="I1098">
        <v>1</v>
      </c>
      <c r="J1098" s="6">
        <f>(Items[[#This Row],[FinalPrice]]*Items[[#This Row],[Quantity]])</f>
        <v>150</v>
      </c>
      <c r="K1098" s="6">
        <f>(Items[[#This Row],[OriginalTagPrice]]*Items[[#This Row],[Quantity]])</f>
        <v>300</v>
      </c>
      <c r="L1098" s="6">
        <f>(Items[[#This Row],[FinalPrice]]-Items[[#This Row],[OriginalTagPrice]])*Items[[#This Row],[Quantity]]</f>
        <v>-150</v>
      </c>
      <c r="M1098" s="6" t="str">
        <f>VLOOKUP(Items[[#This Row],[OrderID]],Orders[],5)</f>
        <v>2015-05-06</v>
      </c>
    </row>
    <row r="1099" spans="1:13" x14ac:dyDescent="0.25">
      <c r="A1099">
        <v>141347550</v>
      </c>
      <c r="B1099">
        <v>198962564</v>
      </c>
      <c r="C1099">
        <v>1</v>
      </c>
      <c r="D1099" t="b">
        <v>1</v>
      </c>
      <c r="E1099" s="6" t="s">
        <v>58</v>
      </c>
      <c r="F1099" s="6" t="s">
        <v>35</v>
      </c>
      <c r="G1099">
        <v>35</v>
      </c>
      <c r="H1099">
        <v>65</v>
      </c>
      <c r="I1099">
        <v>1</v>
      </c>
      <c r="J1099" s="6">
        <f>(Items[[#This Row],[FinalPrice]]*Items[[#This Row],[Quantity]])</f>
        <v>35</v>
      </c>
      <c r="K1099" s="6">
        <f>(Items[[#This Row],[OriginalTagPrice]]*Items[[#This Row],[Quantity]])</f>
        <v>65</v>
      </c>
      <c r="L1099" s="6">
        <f>(Items[[#This Row],[FinalPrice]]-Items[[#This Row],[OriginalTagPrice]])*Items[[#This Row],[Quantity]]</f>
        <v>-30</v>
      </c>
      <c r="M1099" s="6" t="str">
        <f>VLOOKUP(Items[[#This Row],[OrderID]],Orders[],5)</f>
        <v>2015-05-06</v>
      </c>
    </row>
    <row r="1100" spans="1:13" x14ac:dyDescent="0.25">
      <c r="A1100">
        <v>141347550</v>
      </c>
      <c r="B1100">
        <v>198989090</v>
      </c>
      <c r="C1100">
        <v>10</v>
      </c>
      <c r="D1100" t="b">
        <v>0</v>
      </c>
      <c r="E1100" s="6" t="s">
        <v>35</v>
      </c>
      <c r="F1100" s="6" t="s">
        <v>35</v>
      </c>
      <c r="G1100">
        <v>0</v>
      </c>
      <c r="H1100">
        <v>0</v>
      </c>
      <c r="I1100">
        <v>1</v>
      </c>
      <c r="J1100" s="6">
        <f>(Items[[#This Row],[FinalPrice]]*Items[[#This Row],[Quantity]])</f>
        <v>0</v>
      </c>
      <c r="K1100" s="6">
        <f>(Items[[#This Row],[OriginalTagPrice]]*Items[[#This Row],[Quantity]])</f>
        <v>0</v>
      </c>
      <c r="L1100" s="6">
        <f>(Items[[#This Row],[FinalPrice]]-Items[[#This Row],[OriginalTagPrice]])*Items[[#This Row],[Quantity]]</f>
        <v>0</v>
      </c>
      <c r="M1100" s="6" t="str">
        <f>VLOOKUP(Items[[#This Row],[OrderID]],Orders[],5)</f>
        <v>2015-05-06</v>
      </c>
    </row>
    <row r="1101" spans="1:13" x14ac:dyDescent="0.25">
      <c r="A1101">
        <v>141347550</v>
      </c>
      <c r="B1101">
        <v>198989092</v>
      </c>
      <c r="C1101">
        <v>11</v>
      </c>
      <c r="D1101" t="b">
        <v>0</v>
      </c>
      <c r="E1101" s="6" t="s">
        <v>96</v>
      </c>
      <c r="F1101" s="6" t="s">
        <v>35</v>
      </c>
      <c r="G1101">
        <v>50</v>
      </c>
      <c r="H1101">
        <v>50</v>
      </c>
      <c r="I1101">
        <v>1</v>
      </c>
      <c r="J1101" s="6">
        <f>(Items[[#This Row],[FinalPrice]]*Items[[#This Row],[Quantity]])</f>
        <v>50</v>
      </c>
      <c r="K1101" s="6">
        <f>(Items[[#This Row],[OriginalTagPrice]]*Items[[#This Row],[Quantity]])</f>
        <v>50</v>
      </c>
      <c r="L1101" s="6">
        <f>(Items[[#This Row],[FinalPrice]]-Items[[#This Row],[OriginalTagPrice]])*Items[[#This Row],[Quantity]]</f>
        <v>0</v>
      </c>
      <c r="M1101" s="6" t="str">
        <f>VLOOKUP(Items[[#This Row],[OrderID]],Orders[],5)</f>
        <v>2015-05-06</v>
      </c>
    </row>
    <row r="1102" spans="1:13" x14ac:dyDescent="0.25">
      <c r="A1102">
        <v>141347550</v>
      </c>
      <c r="B1102">
        <v>198989434</v>
      </c>
      <c r="C1102">
        <v>8</v>
      </c>
      <c r="D1102" t="b">
        <v>0</v>
      </c>
      <c r="E1102" s="6" t="s">
        <v>58</v>
      </c>
      <c r="F1102" s="6" t="s">
        <v>35</v>
      </c>
      <c r="G1102">
        <v>14</v>
      </c>
      <c r="H1102">
        <v>14</v>
      </c>
      <c r="I1102">
        <v>1</v>
      </c>
      <c r="J1102" s="6">
        <f>(Items[[#This Row],[FinalPrice]]*Items[[#This Row],[Quantity]])</f>
        <v>14</v>
      </c>
      <c r="K1102" s="6">
        <f>(Items[[#This Row],[OriginalTagPrice]]*Items[[#This Row],[Quantity]])</f>
        <v>14</v>
      </c>
      <c r="L1102" s="6">
        <f>(Items[[#This Row],[FinalPrice]]-Items[[#This Row],[OriginalTagPrice]])*Items[[#This Row],[Quantity]]</f>
        <v>0</v>
      </c>
      <c r="M1102" s="6" t="str">
        <f>VLOOKUP(Items[[#This Row],[OrderID]],Orders[],5)</f>
        <v>2015-05-06</v>
      </c>
    </row>
    <row r="1103" spans="1:13" x14ac:dyDescent="0.25">
      <c r="A1103">
        <v>141348820</v>
      </c>
      <c r="B1103">
        <v>198964731</v>
      </c>
      <c r="C1103">
        <v>2</v>
      </c>
      <c r="D1103" t="b">
        <v>0</v>
      </c>
      <c r="E1103" s="6" t="s">
        <v>35</v>
      </c>
      <c r="F1103" s="6" t="s">
        <v>234</v>
      </c>
      <c r="G1103">
        <v>3</v>
      </c>
      <c r="H1103">
        <v>3</v>
      </c>
      <c r="I1103">
        <v>1</v>
      </c>
      <c r="J1103" s="6">
        <f>(Items[[#This Row],[FinalPrice]]*Items[[#This Row],[Quantity]])</f>
        <v>3</v>
      </c>
      <c r="K1103" s="6">
        <f>(Items[[#This Row],[OriginalTagPrice]]*Items[[#This Row],[Quantity]])</f>
        <v>3</v>
      </c>
      <c r="L1103" s="6">
        <f>(Items[[#This Row],[FinalPrice]]-Items[[#This Row],[OriginalTagPrice]])*Items[[#This Row],[Quantity]]</f>
        <v>0</v>
      </c>
      <c r="M1103" s="6" t="str">
        <f>VLOOKUP(Items[[#This Row],[OrderID]],Orders[],5)</f>
        <v>2015-05-06</v>
      </c>
    </row>
    <row r="1104" spans="1:13" x14ac:dyDescent="0.25">
      <c r="A1104">
        <v>141350511</v>
      </c>
      <c r="B1104">
        <v>198966855</v>
      </c>
      <c r="C1104">
        <v>3</v>
      </c>
      <c r="D1104" t="b">
        <v>0</v>
      </c>
      <c r="E1104" s="6" t="s">
        <v>35</v>
      </c>
      <c r="F1104" s="6" t="s">
        <v>35</v>
      </c>
      <c r="G1104">
        <v>150</v>
      </c>
      <c r="H1104">
        <v>300</v>
      </c>
      <c r="I1104">
        <v>1</v>
      </c>
      <c r="J1104" s="6">
        <f>(Items[[#This Row],[FinalPrice]]*Items[[#This Row],[Quantity]])</f>
        <v>150</v>
      </c>
      <c r="K1104" s="6">
        <f>(Items[[#This Row],[OriginalTagPrice]]*Items[[#This Row],[Quantity]])</f>
        <v>300</v>
      </c>
      <c r="L1104" s="6">
        <f>(Items[[#This Row],[FinalPrice]]-Items[[#This Row],[OriginalTagPrice]])*Items[[#This Row],[Quantity]]</f>
        <v>-150</v>
      </c>
      <c r="M1104" s="6" t="str">
        <f>VLOOKUP(Items[[#This Row],[OrderID]],Orders[],5)</f>
        <v>2015-05-06</v>
      </c>
    </row>
    <row r="1105" spans="1:13" x14ac:dyDescent="0.25">
      <c r="A1105">
        <v>141351596</v>
      </c>
      <c r="B1105">
        <v>198968519</v>
      </c>
      <c r="C1105">
        <v>12</v>
      </c>
      <c r="D1105" t="b">
        <v>0</v>
      </c>
      <c r="E1105" s="6" t="s">
        <v>35</v>
      </c>
      <c r="F1105" s="6" t="s">
        <v>35</v>
      </c>
      <c r="G1105">
        <v>100</v>
      </c>
      <c r="H1105">
        <v>200</v>
      </c>
      <c r="I1105">
        <v>1</v>
      </c>
      <c r="J1105" s="6">
        <f>(Items[[#This Row],[FinalPrice]]*Items[[#This Row],[Quantity]])</f>
        <v>100</v>
      </c>
      <c r="K1105" s="6">
        <f>(Items[[#This Row],[OriginalTagPrice]]*Items[[#This Row],[Quantity]])</f>
        <v>200</v>
      </c>
      <c r="L1105" s="6">
        <f>(Items[[#This Row],[FinalPrice]]-Items[[#This Row],[OriginalTagPrice]])*Items[[#This Row],[Quantity]]</f>
        <v>-100</v>
      </c>
      <c r="M1105" s="6" t="str">
        <f>VLOOKUP(Items[[#This Row],[OrderID]],Orders[],5)</f>
        <v>2015-05-06</v>
      </c>
    </row>
    <row r="1106" spans="1:13" x14ac:dyDescent="0.25">
      <c r="A1106">
        <v>141353392</v>
      </c>
      <c r="B1106">
        <v>198970955</v>
      </c>
      <c r="C1106">
        <v>3</v>
      </c>
      <c r="D1106" t="b">
        <v>0</v>
      </c>
      <c r="E1106" s="6" t="s">
        <v>35</v>
      </c>
      <c r="F1106" s="6" t="s">
        <v>35</v>
      </c>
      <c r="G1106">
        <v>100</v>
      </c>
      <c r="H1106">
        <v>100</v>
      </c>
      <c r="I1106">
        <v>1</v>
      </c>
      <c r="J1106" s="6">
        <f>(Items[[#This Row],[FinalPrice]]*Items[[#This Row],[Quantity]])</f>
        <v>100</v>
      </c>
      <c r="K1106" s="6">
        <f>(Items[[#This Row],[OriginalTagPrice]]*Items[[#This Row],[Quantity]])</f>
        <v>100</v>
      </c>
      <c r="L1106" s="6">
        <f>(Items[[#This Row],[FinalPrice]]-Items[[#This Row],[OriginalTagPrice]])*Items[[#This Row],[Quantity]]</f>
        <v>0</v>
      </c>
      <c r="M1106" s="6" t="str">
        <f>VLOOKUP(Items[[#This Row],[OrderID]],Orders[],5)</f>
        <v>2015-05-06</v>
      </c>
    </row>
    <row r="1107" spans="1:13" x14ac:dyDescent="0.25">
      <c r="A1107">
        <v>141353392</v>
      </c>
      <c r="B1107">
        <v>198971024</v>
      </c>
      <c r="C1107">
        <v>3</v>
      </c>
      <c r="D1107" t="b">
        <v>0</v>
      </c>
      <c r="E1107" s="6" t="s">
        <v>35</v>
      </c>
      <c r="F1107" s="6" t="s">
        <v>35</v>
      </c>
      <c r="G1107">
        <v>0</v>
      </c>
      <c r="H1107">
        <v>50</v>
      </c>
      <c r="I1107">
        <v>1</v>
      </c>
      <c r="J1107" s="6">
        <f>(Items[[#This Row],[FinalPrice]]*Items[[#This Row],[Quantity]])</f>
        <v>0</v>
      </c>
      <c r="K1107" s="6">
        <f>(Items[[#This Row],[OriginalTagPrice]]*Items[[#This Row],[Quantity]])</f>
        <v>50</v>
      </c>
      <c r="L1107" s="6">
        <f>(Items[[#This Row],[FinalPrice]]-Items[[#This Row],[OriginalTagPrice]])*Items[[#This Row],[Quantity]]</f>
        <v>-50</v>
      </c>
      <c r="M1107" s="6" t="str">
        <f>VLOOKUP(Items[[#This Row],[OrderID]],Orders[],5)</f>
        <v>2015-05-06</v>
      </c>
    </row>
    <row r="1108" spans="1:13" x14ac:dyDescent="0.25">
      <c r="A1108">
        <v>141353392</v>
      </c>
      <c r="B1108">
        <v>198971152</v>
      </c>
      <c r="C1108">
        <v>3</v>
      </c>
      <c r="D1108" t="b">
        <v>0</v>
      </c>
      <c r="E1108" s="6" t="s">
        <v>35</v>
      </c>
      <c r="F1108" s="6" t="s">
        <v>35</v>
      </c>
      <c r="G1108">
        <v>0</v>
      </c>
      <c r="H1108">
        <v>50</v>
      </c>
      <c r="I1108">
        <v>1</v>
      </c>
      <c r="J1108" s="6">
        <f>(Items[[#This Row],[FinalPrice]]*Items[[#This Row],[Quantity]])</f>
        <v>0</v>
      </c>
      <c r="K1108" s="6">
        <f>(Items[[#This Row],[OriginalTagPrice]]*Items[[#This Row],[Quantity]])</f>
        <v>50</v>
      </c>
      <c r="L1108" s="6">
        <f>(Items[[#This Row],[FinalPrice]]-Items[[#This Row],[OriginalTagPrice]])*Items[[#This Row],[Quantity]]</f>
        <v>-50</v>
      </c>
      <c r="M1108" s="6" t="str">
        <f>VLOOKUP(Items[[#This Row],[OrderID]],Orders[],5)</f>
        <v>2015-05-06</v>
      </c>
    </row>
    <row r="1109" spans="1:13" x14ac:dyDescent="0.25">
      <c r="A1109">
        <v>141361900</v>
      </c>
      <c r="B1109">
        <v>198982626</v>
      </c>
      <c r="C1109">
        <v>1</v>
      </c>
      <c r="D1109" t="b">
        <v>1</v>
      </c>
      <c r="E1109" s="6" t="s">
        <v>58</v>
      </c>
      <c r="F1109" s="6" t="s">
        <v>35</v>
      </c>
      <c r="G1109">
        <v>35</v>
      </c>
      <c r="H1109">
        <v>40</v>
      </c>
      <c r="I1109">
        <v>1</v>
      </c>
      <c r="J1109" s="6">
        <f>(Items[[#This Row],[FinalPrice]]*Items[[#This Row],[Quantity]])</f>
        <v>35</v>
      </c>
      <c r="K1109" s="6">
        <f>(Items[[#This Row],[OriginalTagPrice]]*Items[[#This Row],[Quantity]])</f>
        <v>40</v>
      </c>
      <c r="L1109" s="6">
        <f>(Items[[#This Row],[FinalPrice]]-Items[[#This Row],[OriginalTagPrice]])*Items[[#This Row],[Quantity]]</f>
        <v>-5</v>
      </c>
      <c r="M1109" s="6" t="str">
        <f>VLOOKUP(Items[[#This Row],[OrderID]],Orders[],5)</f>
        <v>2015-05-06</v>
      </c>
    </row>
    <row r="1110" spans="1:13" x14ac:dyDescent="0.25">
      <c r="A1110">
        <v>141361900</v>
      </c>
      <c r="B1110">
        <v>198984529</v>
      </c>
      <c r="C1110">
        <v>10</v>
      </c>
      <c r="D1110" t="b">
        <v>0</v>
      </c>
      <c r="E1110" s="6" t="s">
        <v>35</v>
      </c>
      <c r="F1110" s="6" t="s">
        <v>35</v>
      </c>
      <c r="G1110">
        <v>0</v>
      </c>
      <c r="H1110">
        <v>0</v>
      </c>
      <c r="I1110">
        <v>1</v>
      </c>
      <c r="J1110" s="6">
        <f>(Items[[#This Row],[FinalPrice]]*Items[[#This Row],[Quantity]])</f>
        <v>0</v>
      </c>
      <c r="K1110" s="6">
        <f>(Items[[#This Row],[OriginalTagPrice]]*Items[[#This Row],[Quantity]])</f>
        <v>0</v>
      </c>
      <c r="L1110" s="6">
        <f>(Items[[#This Row],[FinalPrice]]-Items[[#This Row],[OriginalTagPrice]])*Items[[#This Row],[Quantity]]</f>
        <v>0</v>
      </c>
      <c r="M1110" s="6" t="str">
        <f>VLOOKUP(Items[[#This Row],[OrderID]],Orders[],5)</f>
        <v>2015-05-06</v>
      </c>
    </row>
    <row r="1111" spans="1:13" x14ac:dyDescent="0.25">
      <c r="A1111">
        <v>141361900</v>
      </c>
      <c r="B1111">
        <v>198984531</v>
      </c>
      <c r="C1111">
        <v>11</v>
      </c>
      <c r="D1111" t="b">
        <v>0</v>
      </c>
      <c r="E1111" s="6" t="s">
        <v>96</v>
      </c>
      <c r="F1111" s="6" t="s">
        <v>35</v>
      </c>
      <c r="G1111">
        <v>0</v>
      </c>
      <c r="H1111">
        <v>50</v>
      </c>
      <c r="I1111">
        <v>1</v>
      </c>
      <c r="J1111" s="6">
        <f>(Items[[#This Row],[FinalPrice]]*Items[[#This Row],[Quantity]])</f>
        <v>0</v>
      </c>
      <c r="K1111" s="6">
        <f>(Items[[#This Row],[OriginalTagPrice]]*Items[[#This Row],[Quantity]])</f>
        <v>50</v>
      </c>
      <c r="L1111" s="6">
        <f>(Items[[#This Row],[FinalPrice]]-Items[[#This Row],[OriginalTagPrice]])*Items[[#This Row],[Quantity]]</f>
        <v>-50</v>
      </c>
      <c r="M1111" s="6" t="str">
        <f>VLOOKUP(Items[[#This Row],[OrderID]],Orders[],5)</f>
        <v>2015-05-06</v>
      </c>
    </row>
    <row r="1112" spans="1:13" x14ac:dyDescent="0.25">
      <c r="A1112">
        <v>141361900</v>
      </c>
      <c r="B1112">
        <v>198996108</v>
      </c>
      <c r="C1112">
        <v>2</v>
      </c>
      <c r="D1112" t="b">
        <v>0</v>
      </c>
      <c r="E1112" s="6" t="s">
        <v>96</v>
      </c>
      <c r="F1112" s="6" t="s">
        <v>144</v>
      </c>
      <c r="G1112">
        <v>5.5</v>
      </c>
      <c r="H1112">
        <v>5.5</v>
      </c>
      <c r="I1112">
        <v>1</v>
      </c>
      <c r="J1112" s="6">
        <f>(Items[[#This Row],[FinalPrice]]*Items[[#This Row],[Quantity]])</f>
        <v>5.5</v>
      </c>
      <c r="K1112" s="6">
        <f>(Items[[#This Row],[OriginalTagPrice]]*Items[[#This Row],[Quantity]])</f>
        <v>5.5</v>
      </c>
      <c r="L1112" s="6">
        <f>(Items[[#This Row],[FinalPrice]]-Items[[#This Row],[OriginalTagPrice]])*Items[[#This Row],[Quantity]]</f>
        <v>0</v>
      </c>
      <c r="M1112" s="6" t="str">
        <f>VLOOKUP(Items[[#This Row],[OrderID]],Orders[],5)</f>
        <v>2015-05-06</v>
      </c>
    </row>
    <row r="1113" spans="1:13" x14ac:dyDescent="0.25">
      <c r="A1113">
        <v>141361900</v>
      </c>
      <c r="B1113">
        <v>198996125</v>
      </c>
      <c r="C1113">
        <v>2</v>
      </c>
      <c r="D1113" t="b">
        <v>0</v>
      </c>
      <c r="E1113" s="6" t="s">
        <v>58</v>
      </c>
      <c r="F1113" s="6" t="s">
        <v>143</v>
      </c>
      <c r="G1113">
        <v>0</v>
      </c>
      <c r="H1113">
        <v>0</v>
      </c>
      <c r="I1113">
        <v>1</v>
      </c>
      <c r="J1113" s="6">
        <f>(Items[[#This Row],[FinalPrice]]*Items[[#This Row],[Quantity]])</f>
        <v>0</v>
      </c>
      <c r="K1113" s="6">
        <f>(Items[[#This Row],[OriginalTagPrice]]*Items[[#This Row],[Quantity]])</f>
        <v>0</v>
      </c>
      <c r="L1113" s="6">
        <f>(Items[[#This Row],[FinalPrice]]-Items[[#This Row],[OriginalTagPrice]])*Items[[#This Row],[Quantity]]</f>
        <v>0</v>
      </c>
      <c r="M1113" s="6" t="str">
        <f>VLOOKUP(Items[[#This Row],[OrderID]],Orders[],5)</f>
        <v>2015-05-06</v>
      </c>
    </row>
    <row r="1114" spans="1:13" x14ac:dyDescent="0.25">
      <c r="A1114">
        <v>141361900</v>
      </c>
      <c r="B1114">
        <v>198996188</v>
      </c>
      <c r="C1114">
        <v>2</v>
      </c>
      <c r="D1114" t="b">
        <v>0</v>
      </c>
      <c r="E1114" s="6" t="s">
        <v>35</v>
      </c>
      <c r="F1114" s="6" t="s">
        <v>235</v>
      </c>
      <c r="G1114">
        <v>4</v>
      </c>
      <c r="H1114">
        <v>4</v>
      </c>
      <c r="I1114">
        <v>1</v>
      </c>
      <c r="J1114" s="6">
        <f>(Items[[#This Row],[FinalPrice]]*Items[[#This Row],[Quantity]])</f>
        <v>4</v>
      </c>
      <c r="K1114" s="6">
        <f>(Items[[#This Row],[OriginalTagPrice]]*Items[[#This Row],[Quantity]])</f>
        <v>4</v>
      </c>
      <c r="L1114" s="6">
        <f>(Items[[#This Row],[FinalPrice]]-Items[[#This Row],[OriginalTagPrice]])*Items[[#This Row],[Quantity]]</f>
        <v>0</v>
      </c>
      <c r="M1114" s="6" t="str">
        <f>VLOOKUP(Items[[#This Row],[OrderID]],Orders[],5)</f>
        <v>2015-05-06</v>
      </c>
    </row>
    <row r="1115" spans="1:13" x14ac:dyDescent="0.25">
      <c r="A1115">
        <v>141361900</v>
      </c>
      <c r="B1115">
        <v>199001674</v>
      </c>
      <c r="C1115">
        <v>8</v>
      </c>
      <c r="D1115" t="b">
        <v>0</v>
      </c>
      <c r="E1115" s="6" t="s">
        <v>58</v>
      </c>
      <c r="F1115" s="6" t="s">
        <v>35</v>
      </c>
      <c r="G1115">
        <v>10</v>
      </c>
      <c r="H1115">
        <v>10</v>
      </c>
      <c r="I1115">
        <v>1</v>
      </c>
      <c r="J1115" s="6">
        <f>(Items[[#This Row],[FinalPrice]]*Items[[#This Row],[Quantity]])</f>
        <v>10</v>
      </c>
      <c r="K1115" s="6">
        <f>(Items[[#This Row],[OriginalTagPrice]]*Items[[#This Row],[Quantity]])</f>
        <v>10</v>
      </c>
      <c r="L1115" s="6">
        <f>(Items[[#This Row],[FinalPrice]]-Items[[#This Row],[OriginalTagPrice]])*Items[[#This Row],[Quantity]]</f>
        <v>0</v>
      </c>
      <c r="M1115" s="6" t="str">
        <f>VLOOKUP(Items[[#This Row],[OrderID]],Orders[],5)</f>
        <v>2015-05-06</v>
      </c>
    </row>
    <row r="1116" spans="1:13" x14ac:dyDescent="0.25">
      <c r="A1116">
        <v>141364894</v>
      </c>
      <c r="B1116">
        <v>198986785</v>
      </c>
      <c r="C1116">
        <v>1</v>
      </c>
      <c r="D1116" t="b">
        <v>1</v>
      </c>
      <c r="E1116" s="6" t="s">
        <v>66</v>
      </c>
      <c r="F1116" s="6" t="s">
        <v>35</v>
      </c>
      <c r="G1116">
        <v>0</v>
      </c>
      <c r="H1116">
        <v>70</v>
      </c>
      <c r="I1116">
        <v>1</v>
      </c>
      <c r="J1116" s="6">
        <f>(Items[[#This Row],[FinalPrice]]*Items[[#This Row],[Quantity]])</f>
        <v>0</v>
      </c>
      <c r="K1116" s="6">
        <f>(Items[[#This Row],[OriginalTagPrice]]*Items[[#This Row],[Quantity]])</f>
        <v>70</v>
      </c>
      <c r="L1116" s="6">
        <f>(Items[[#This Row],[FinalPrice]]-Items[[#This Row],[OriginalTagPrice]])*Items[[#This Row],[Quantity]]</f>
        <v>-70</v>
      </c>
      <c r="M1116" s="6" t="str">
        <f>VLOOKUP(Items[[#This Row],[OrderID]],Orders[],5)</f>
        <v>2015-05-08</v>
      </c>
    </row>
    <row r="1117" spans="1:13" x14ac:dyDescent="0.25">
      <c r="A1117">
        <v>141364894</v>
      </c>
      <c r="B1117">
        <v>199640764</v>
      </c>
      <c r="C1117">
        <v>8</v>
      </c>
      <c r="D1117" t="b">
        <v>0</v>
      </c>
      <c r="E1117" s="6" t="s">
        <v>66</v>
      </c>
      <c r="F1117" s="6" t="s">
        <v>35</v>
      </c>
      <c r="G1117">
        <v>15</v>
      </c>
      <c r="H1117">
        <v>15</v>
      </c>
      <c r="I1117">
        <v>1</v>
      </c>
      <c r="J1117" s="6">
        <f>(Items[[#This Row],[FinalPrice]]*Items[[#This Row],[Quantity]])</f>
        <v>15</v>
      </c>
      <c r="K1117" s="6">
        <f>(Items[[#This Row],[OriginalTagPrice]]*Items[[#This Row],[Quantity]])</f>
        <v>15</v>
      </c>
      <c r="L1117" s="6">
        <f>(Items[[#This Row],[FinalPrice]]-Items[[#This Row],[OriginalTagPrice]])*Items[[#This Row],[Quantity]]</f>
        <v>0</v>
      </c>
      <c r="M1117" s="6" t="str">
        <f>VLOOKUP(Items[[#This Row],[OrderID]],Orders[],5)</f>
        <v>2015-05-08</v>
      </c>
    </row>
    <row r="1118" spans="1:13" x14ac:dyDescent="0.25">
      <c r="A1118">
        <v>141365243</v>
      </c>
      <c r="B1118">
        <v>198987251</v>
      </c>
      <c r="C1118">
        <v>1</v>
      </c>
      <c r="D1118" t="b">
        <v>1</v>
      </c>
      <c r="E1118" s="6" t="s">
        <v>92</v>
      </c>
      <c r="F1118" s="6" t="s">
        <v>35</v>
      </c>
      <c r="G1118">
        <v>45</v>
      </c>
      <c r="H1118">
        <v>70</v>
      </c>
      <c r="I1118">
        <v>1</v>
      </c>
      <c r="J1118" s="6">
        <f>(Items[[#This Row],[FinalPrice]]*Items[[#This Row],[Quantity]])</f>
        <v>45</v>
      </c>
      <c r="K1118" s="6">
        <f>(Items[[#This Row],[OriginalTagPrice]]*Items[[#This Row],[Quantity]])</f>
        <v>70</v>
      </c>
      <c r="L1118" s="6">
        <f>(Items[[#This Row],[FinalPrice]]-Items[[#This Row],[OriginalTagPrice]])*Items[[#This Row],[Quantity]]</f>
        <v>-25</v>
      </c>
      <c r="M1118" s="6" t="str">
        <f>VLOOKUP(Items[[#This Row],[OrderID]],Orders[],5)</f>
        <v>2015-05-16</v>
      </c>
    </row>
    <row r="1119" spans="1:13" x14ac:dyDescent="0.25">
      <c r="A1119">
        <v>141365243</v>
      </c>
      <c r="B1119">
        <v>201777163</v>
      </c>
      <c r="C1119">
        <v>2</v>
      </c>
      <c r="D1119" t="b">
        <v>0</v>
      </c>
      <c r="E1119" s="6" t="s">
        <v>92</v>
      </c>
      <c r="F1119" s="6" t="s">
        <v>236</v>
      </c>
      <c r="G1119">
        <v>25.2</v>
      </c>
      <c r="H1119">
        <v>28</v>
      </c>
      <c r="I1119">
        <v>1</v>
      </c>
      <c r="J1119" s="6">
        <f>(Items[[#This Row],[FinalPrice]]*Items[[#This Row],[Quantity]])</f>
        <v>25.2</v>
      </c>
      <c r="K1119" s="6">
        <f>(Items[[#This Row],[OriginalTagPrice]]*Items[[#This Row],[Quantity]])</f>
        <v>28</v>
      </c>
      <c r="L1119" s="6">
        <f>(Items[[#This Row],[FinalPrice]]-Items[[#This Row],[OriginalTagPrice]])*Items[[#This Row],[Quantity]]</f>
        <v>-2.8000000000000007</v>
      </c>
      <c r="M1119" s="6" t="str">
        <f>VLOOKUP(Items[[#This Row],[OrderID]],Orders[],5)</f>
        <v>2015-05-16</v>
      </c>
    </row>
    <row r="1120" spans="1:13" x14ac:dyDescent="0.25">
      <c r="A1120">
        <v>141365243</v>
      </c>
      <c r="B1120">
        <v>201777206</v>
      </c>
      <c r="C1120">
        <v>8</v>
      </c>
      <c r="D1120" t="b">
        <v>0</v>
      </c>
      <c r="E1120" s="6" t="s">
        <v>92</v>
      </c>
      <c r="F1120" s="6" t="s">
        <v>35</v>
      </c>
      <c r="G1120">
        <v>15</v>
      </c>
      <c r="H1120">
        <v>15</v>
      </c>
      <c r="I1120">
        <v>1</v>
      </c>
      <c r="J1120" s="6">
        <f>(Items[[#This Row],[FinalPrice]]*Items[[#This Row],[Quantity]])</f>
        <v>15</v>
      </c>
      <c r="K1120" s="6">
        <f>(Items[[#This Row],[OriginalTagPrice]]*Items[[#This Row],[Quantity]])</f>
        <v>15</v>
      </c>
      <c r="L1120" s="6">
        <f>(Items[[#This Row],[FinalPrice]]-Items[[#This Row],[OriginalTagPrice]])*Items[[#This Row],[Quantity]]</f>
        <v>0</v>
      </c>
      <c r="M1120" s="6" t="str">
        <f>VLOOKUP(Items[[#This Row],[OrderID]],Orders[],5)</f>
        <v>2015-05-16</v>
      </c>
    </row>
    <row r="1121" spans="1:13" x14ac:dyDescent="0.25">
      <c r="A1121">
        <v>141365873</v>
      </c>
      <c r="B1121">
        <v>198988216</v>
      </c>
      <c r="C1121">
        <v>1</v>
      </c>
      <c r="D1121" t="b">
        <v>1</v>
      </c>
      <c r="E1121" s="6" t="s">
        <v>58</v>
      </c>
      <c r="F1121" s="6" t="s">
        <v>35</v>
      </c>
      <c r="G1121">
        <v>25</v>
      </c>
      <c r="H1121">
        <v>40</v>
      </c>
      <c r="I1121">
        <v>1</v>
      </c>
      <c r="J1121" s="6">
        <f>(Items[[#This Row],[FinalPrice]]*Items[[#This Row],[Quantity]])</f>
        <v>25</v>
      </c>
      <c r="K1121" s="6">
        <f>(Items[[#This Row],[OriginalTagPrice]]*Items[[#This Row],[Quantity]])</f>
        <v>40</v>
      </c>
      <c r="L1121" s="6">
        <f>(Items[[#This Row],[FinalPrice]]-Items[[#This Row],[OriginalTagPrice]])*Items[[#This Row],[Quantity]]</f>
        <v>-15</v>
      </c>
      <c r="M1121" s="6" t="str">
        <f>VLOOKUP(Items[[#This Row],[OrderID]],Orders[],5)</f>
        <v>2015-05-07</v>
      </c>
    </row>
    <row r="1122" spans="1:13" x14ac:dyDescent="0.25">
      <c r="A1122">
        <v>141365873</v>
      </c>
      <c r="B1122">
        <v>199335005</v>
      </c>
      <c r="C1122">
        <v>10</v>
      </c>
      <c r="D1122" t="b">
        <v>0</v>
      </c>
      <c r="E1122" s="6" t="s">
        <v>35</v>
      </c>
      <c r="F1122" s="6" t="s">
        <v>35</v>
      </c>
      <c r="G1122">
        <v>0</v>
      </c>
      <c r="H1122">
        <v>0</v>
      </c>
      <c r="I1122">
        <v>1</v>
      </c>
      <c r="J1122" s="6">
        <f>(Items[[#This Row],[FinalPrice]]*Items[[#This Row],[Quantity]])</f>
        <v>0</v>
      </c>
      <c r="K1122" s="6">
        <f>(Items[[#This Row],[OriginalTagPrice]]*Items[[#This Row],[Quantity]])</f>
        <v>0</v>
      </c>
      <c r="L1122" s="6">
        <f>(Items[[#This Row],[FinalPrice]]-Items[[#This Row],[OriginalTagPrice]])*Items[[#This Row],[Quantity]]</f>
        <v>0</v>
      </c>
      <c r="M1122" s="6" t="str">
        <f>VLOOKUP(Items[[#This Row],[OrderID]],Orders[],5)</f>
        <v>2015-05-07</v>
      </c>
    </row>
    <row r="1123" spans="1:13" x14ac:dyDescent="0.25">
      <c r="A1123">
        <v>141365873</v>
      </c>
      <c r="B1123">
        <v>199335006</v>
      </c>
      <c r="C1123">
        <v>11</v>
      </c>
      <c r="D1123" t="b">
        <v>0</v>
      </c>
      <c r="E1123" s="6" t="s">
        <v>104</v>
      </c>
      <c r="F1123" s="6" t="s">
        <v>35</v>
      </c>
      <c r="G1123">
        <v>0</v>
      </c>
      <c r="H1123">
        <v>50</v>
      </c>
      <c r="I1123">
        <v>1</v>
      </c>
      <c r="J1123" s="6">
        <f>(Items[[#This Row],[FinalPrice]]*Items[[#This Row],[Quantity]])</f>
        <v>0</v>
      </c>
      <c r="K1123" s="6">
        <f>(Items[[#This Row],[OriginalTagPrice]]*Items[[#This Row],[Quantity]])</f>
        <v>50</v>
      </c>
      <c r="L1123" s="6">
        <f>(Items[[#This Row],[FinalPrice]]-Items[[#This Row],[OriginalTagPrice]])*Items[[#This Row],[Quantity]]</f>
        <v>-50</v>
      </c>
      <c r="M1123" s="6" t="str">
        <f>VLOOKUP(Items[[#This Row],[OrderID]],Orders[],5)</f>
        <v>2015-05-07</v>
      </c>
    </row>
    <row r="1124" spans="1:13" x14ac:dyDescent="0.25">
      <c r="A1124">
        <v>141365873</v>
      </c>
      <c r="B1124">
        <v>199337743</v>
      </c>
      <c r="C1124">
        <v>8</v>
      </c>
      <c r="D1124" t="b">
        <v>0</v>
      </c>
      <c r="E1124" s="6" t="s">
        <v>58</v>
      </c>
      <c r="F1124" s="6" t="s">
        <v>35</v>
      </c>
      <c r="G1124">
        <v>8</v>
      </c>
      <c r="H1124">
        <v>8</v>
      </c>
      <c r="I1124">
        <v>1</v>
      </c>
      <c r="J1124" s="6">
        <f>(Items[[#This Row],[FinalPrice]]*Items[[#This Row],[Quantity]])</f>
        <v>8</v>
      </c>
      <c r="K1124" s="6">
        <f>(Items[[#This Row],[OriginalTagPrice]]*Items[[#This Row],[Quantity]])</f>
        <v>8</v>
      </c>
      <c r="L1124" s="6">
        <f>(Items[[#This Row],[FinalPrice]]-Items[[#This Row],[OriginalTagPrice]])*Items[[#This Row],[Quantity]]</f>
        <v>0</v>
      </c>
      <c r="M1124" s="6" t="str">
        <f>VLOOKUP(Items[[#This Row],[OrderID]],Orders[],5)</f>
        <v>2015-05-07</v>
      </c>
    </row>
    <row r="1125" spans="1:13" x14ac:dyDescent="0.25">
      <c r="A1125">
        <v>141365873</v>
      </c>
      <c r="B1125">
        <v>199338556</v>
      </c>
      <c r="C1125">
        <v>2</v>
      </c>
      <c r="D1125" t="b">
        <v>0</v>
      </c>
      <c r="E1125" s="6" t="s">
        <v>104</v>
      </c>
      <c r="F1125" s="6" t="s">
        <v>237</v>
      </c>
      <c r="G1125">
        <v>45</v>
      </c>
      <c r="H1125">
        <v>50</v>
      </c>
      <c r="I1125">
        <v>1</v>
      </c>
      <c r="J1125" s="6">
        <f>(Items[[#This Row],[FinalPrice]]*Items[[#This Row],[Quantity]])</f>
        <v>45</v>
      </c>
      <c r="K1125" s="6">
        <f>(Items[[#This Row],[OriginalTagPrice]]*Items[[#This Row],[Quantity]])</f>
        <v>50</v>
      </c>
      <c r="L1125" s="6">
        <f>(Items[[#This Row],[FinalPrice]]-Items[[#This Row],[OriginalTagPrice]])*Items[[#This Row],[Quantity]]</f>
        <v>-5</v>
      </c>
      <c r="M1125" s="6" t="str">
        <f>VLOOKUP(Items[[#This Row],[OrderID]],Orders[],5)</f>
        <v>2015-05-07</v>
      </c>
    </row>
    <row r="1126" spans="1:13" x14ac:dyDescent="0.25">
      <c r="A1126">
        <v>141370584</v>
      </c>
      <c r="B1126">
        <v>198995588</v>
      </c>
      <c r="C1126">
        <v>3</v>
      </c>
      <c r="D1126" t="b">
        <v>0</v>
      </c>
      <c r="E1126" s="6" t="s">
        <v>35</v>
      </c>
      <c r="F1126" s="6" t="s">
        <v>35</v>
      </c>
      <c r="G1126">
        <v>50</v>
      </c>
      <c r="H1126">
        <v>100</v>
      </c>
      <c r="I1126">
        <v>1</v>
      </c>
      <c r="J1126" s="6">
        <f>(Items[[#This Row],[FinalPrice]]*Items[[#This Row],[Quantity]])</f>
        <v>50</v>
      </c>
      <c r="K1126" s="6">
        <f>(Items[[#This Row],[OriginalTagPrice]]*Items[[#This Row],[Quantity]])</f>
        <v>100</v>
      </c>
      <c r="L1126" s="6">
        <f>(Items[[#This Row],[FinalPrice]]-Items[[#This Row],[OriginalTagPrice]])*Items[[#This Row],[Quantity]]</f>
        <v>-50</v>
      </c>
      <c r="M1126" s="6" t="str">
        <f>VLOOKUP(Items[[#This Row],[OrderID]],Orders[],5)</f>
        <v>2015-05-06</v>
      </c>
    </row>
    <row r="1127" spans="1:13" x14ac:dyDescent="0.25">
      <c r="A1127">
        <v>141375695</v>
      </c>
      <c r="B1127">
        <v>199002450</v>
      </c>
      <c r="C1127">
        <v>1</v>
      </c>
      <c r="D1127" t="b">
        <v>1</v>
      </c>
      <c r="E1127" s="6" t="s">
        <v>58</v>
      </c>
      <c r="F1127" s="6" t="s">
        <v>35</v>
      </c>
      <c r="G1127">
        <v>35</v>
      </c>
      <c r="H1127">
        <v>70</v>
      </c>
      <c r="I1127">
        <v>1</v>
      </c>
      <c r="J1127" s="6">
        <f>(Items[[#This Row],[FinalPrice]]*Items[[#This Row],[Quantity]])</f>
        <v>35</v>
      </c>
      <c r="K1127" s="6">
        <f>(Items[[#This Row],[OriginalTagPrice]]*Items[[#This Row],[Quantity]])</f>
        <v>70</v>
      </c>
      <c r="L1127" s="6">
        <f>(Items[[#This Row],[FinalPrice]]-Items[[#This Row],[OriginalTagPrice]])*Items[[#This Row],[Quantity]]</f>
        <v>-35</v>
      </c>
      <c r="M1127" s="6" t="str">
        <f>VLOOKUP(Items[[#This Row],[OrderID]],Orders[],5)</f>
        <v>2015-05-07</v>
      </c>
    </row>
    <row r="1128" spans="1:13" x14ac:dyDescent="0.25">
      <c r="A1128">
        <v>141375695</v>
      </c>
      <c r="B1128">
        <v>199257581</v>
      </c>
      <c r="C1128">
        <v>2</v>
      </c>
      <c r="D1128" t="b">
        <v>0</v>
      </c>
      <c r="E1128" s="6" t="s">
        <v>58</v>
      </c>
      <c r="F1128" s="6" t="s">
        <v>99</v>
      </c>
      <c r="G1128">
        <v>0</v>
      </c>
      <c r="H1128">
        <v>0</v>
      </c>
      <c r="I1128">
        <v>1</v>
      </c>
      <c r="J1128" s="6">
        <f>(Items[[#This Row],[FinalPrice]]*Items[[#This Row],[Quantity]])</f>
        <v>0</v>
      </c>
      <c r="K1128" s="6">
        <f>(Items[[#This Row],[OriginalTagPrice]]*Items[[#This Row],[Quantity]])</f>
        <v>0</v>
      </c>
      <c r="L1128" s="6">
        <f>(Items[[#This Row],[FinalPrice]]-Items[[#This Row],[OriginalTagPrice]])*Items[[#This Row],[Quantity]]</f>
        <v>0</v>
      </c>
      <c r="M1128" s="6" t="str">
        <f>VLOOKUP(Items[[#This Row],[OrderID]],Orders[],5)</f>
        <v>2015-05-07</v>
      </c>
    </row>
    <row r="1129" spans="1:13" x14ac:dyDescent="0.25">
      <c r="A1129">
        <v>141375695</v>
      </c>
      <c r="B1129">
        <v>199269700</v>
      </c>
      <c r="C1129">
        <v>2</v>
      </c>
      <c r="D1129" t="b">
        <v>0</v>
      </c>
      <c r="E1129" s="6" t="s">
        <v>75</v>
      </c>
      <c r="F1129" s="6" t="s">
        <v>238</v>
      </c>
      <c r="G1129">
        <v>2.5</v>
      </c>
      <c r="H1129">
        <v>2.5</v>
      </c>
      <c r="I1129">
        <v>1</v>
      </c>
      <c r="J1129" s="6">
        <f>(Items[[#This Row],[FinalPrice]]*Items[[#This Row],[Quantity]])</f>
        <v>2.5</v>
      </c>
      <c r="K1129" s="6">
        <f>(Items[[#This Row],[OriginalTagPrice]]*Items[[#This Row],[Quantity]])</f>
        <v>2.5</v>
      </c>
      <c r="L1129" s="6">
        <f>(Items[[#This Row],[FinalPrice]]-Items[[#This Row],[OriginalTagPrice]])*Items[[#This Row],[Quantity]]</f>
        <v>0</v>
      </c>
      <c r="M1129" s="6" t="str">
        <f>VLOOKUP(Items[[#This Row],[OrderID]],Orders[],5)</f>
        <v>2015-05-07</v>
      </c>
    </row>
    <row r="1130" spans="1:13" x14ac:dyDescent="0.25">
      <c r="A1130">
        <v>141383873</v>
      </c>
      <c r="B1130">
        <v>199013853</v>
      </c>
      <c r="C1130">
        <v>1</v>
      </c>
      <c r="D1130" t="b">
        <v>1</v>
      </c>
      <c r="E1130" s="6" t="s">
        <v>55</v>
      </c>
      <c r="F1130" s="6" t="s">
        <v>35</v>
      </c>
      <c r="G1130">
        <v>35</v>
      </c>
      <c r="H1130">
        <v>70</v>
      </c>
      <c r="I1130">
        <v>1</v>
      </c>
      <c r="J1130" s="6">
        <f>(Items[[#This Row],[FinalPrice]]*Items[[#This Row],[Quantity]])</f>
        <v>35</v>
      </c>
      <c r="K1130" s="6">
        <f>(Items[[#This Row],[OriginalTagPrice]]*Items[[#This Row],[Quantity]])</f>
        <v>70</v>
      </c>
      <c r="L1130" s="6">
        <f>(Items[[#This Row],[FinalPrice]]-Items[[#This Row],[OriginalTagPrice]])*Items[[#This Row],[Quantity]]</f>
        <v>-35</v>
      </c>
      <c r="M1130" s="6" t="str">
        <f>VLOOKUP(Items[[#This Row],[OrderID]],Orders[],5)</f>
        <v>2015-05-14</v>
      </c>
    </row>
    <row r="1131" spans="1:13" x14ac:dyDescent="0.25">
      <c r="A1131">
        <v>141383873</v>
      </c>
      <c r="B1131">
        <v>199013854</v>
      </c>
      <c r="C1131">
        <v>1</v>
      </c>
      <c r="D1131" t="b">
        <v>1</v>
      </c>
      <c r="E1131" s="6" t="s">
        <v>65</v>
      </c>
      <c r="F1131" s="6" t="s">
        <v>35</v>
      </c>
      <c r="G1131">
        <v>35</v>
      </c>
      <c r="H1131">
        <v>70</v>
      </c>
      <c r="I1131">
        <v>1</v>
      </c>
      <c r="J1131" s="6">
        <f>(Items[[#This Row],[FinalPrice]]*Items[[#This Row],[Quantity]])</f>
        <v>35</v>
      </c>
      <c r="K1131" s="6">
        <f>(Items[[#This Row],[OriginalTagPrice]]*Items[[#This Row],[Quantity]])</f>
        <v>70</v>
      </c>
      <c r="L1131" s="6">
        <f>(Items[[#This Row],[FinalPrice]]-Items[[#This Row],[OriginalTagPrice]])*Items[[#This Row],[Quantity]]</f>
        <v>-35</v>
      </c>
      <c r="M1131" s="6" t="str">
        <f>VLOOKUP(Items[[#This Row],[OrderID]],Orders[],5)</f>
        <v>2015-05-14</v>
      </c>
    </row>
    <row r="1132" spans="1:13" x14ac:dyDescent="0.25">
      <c r="A1132">
        <v>141383873</v>
      </c>
      <c r="B1132">
        <v>199013855</v>
      </c>
      <c r="C1132">
        <v>1</v>
      </c>
      <c r="D1132" t="b">
        <v>1</v>
      </c>
      <c r="E1132" s="6" t="s">
        <v>60</v>
      </c>
      <c r="F1132" s="6" t="s">
        <v>35</v>
      </c>
      <c r="G1132">
        <v>45</v>
      </c>
      <c r="H1132">
        <v>80</v>
      </c>
      <c r="I1132">
        <v>1</v>
      </c>
      <c r="J1132" s="6">
        <f>(Items[[#This Row],[FinalPrice]]*Items[[#This Row],[Quantity]])</f>
        <v>45</v>
      </c>
      <c r="K1132" s="6">
        <f>(Items[[#This Row],[OriginalTagPrice]]*Items[[#This Row],[Quantity]])</f>
        <v>80</v>
      </c>
      <c r="L1132" s="6">
        <f>(Items[[#This Row],[FinalPrice]]-Items[[#This Row],[OriginalTagPrice]])*Items[[#This Row],[Quantity]]</f>
        <v>-35</v>
      </c>
      <c r="M1132" s="6" t="str">
        <f>VLOOKUP(Items[[#This Row],[OrderID]],Orders[],5)</f>
        <v>2015-05-14</v>
      </c>
    </row>
    <row r="1133" spans="1:13" x14ac:dyDescent="0.25">
      <c r="A1133">
        <v>141383873</v>
      </c>
      <c r="B1133">
        <v>201150451</v>
      </c>
      <c r="C1133">
        <v>8</v>
      </c>
      <c r="D1133" t="b">
        <v>0</v>
      </c>
      <c r="E1133" s="6" t="s">
        <v>55</v>
      </c>
      <c r="F1133" s="6" t="s">
        <v>35</v>
      </c>
      <c r="G1133">
        <v>10</v>
      </c>
      <c r="H1133">
        <v>10</v>
      </c>
      <c r="I1133">
        <v>1</v>
      </c>
      <c r="J1133" s="6">
        <f>(Items[[#This Row],[FinalPrice]]*Items[[#This Row],[Quantity]])</f>
        <v>10</v>
      </c>
      <c r="K1133" s="6">
        <f>(Items[[#This Row],[OriginalTagPrice]]*Items[[#This Row],[Quantity]])</f>
        <v>10</v>
      </c>
      <c r="L1133" s="6">
        <f>(Items[[#This Row],[FinalPrice]]-Items[[#This Row],[OriginalTagPrice]])*Items[[#This Row],[Quantity]]</f>
        <v>0</v>
      </c>
      <c r="M1133" s="6" t="str">
        <f>VLOOKUP(Items[[#This Row],[OrderID]],Orders[],5)</f>
        <v>2015-05-14</v>
      </c>
    </row>
    <row r="1134" spans="1:13" x14ac:dyDescent="0.25">
      <c r="A1134">
        <v>141383873</v>
      </c>
      <c r="B1134">
        <v>201150539</v>
      </c>
      <c r="C1134">
        <v>8</v>
      </c>
      <c r="D1134" t="b">
        <v>0</v>
      </c>
      <c r="E1134" s="6" t="s">
        <v>65</v>
      </c>
      <c r="F1134" s="6" t="s">
        <v>35</v>
      </c>
      <c r="G1134">
        <v>15</v>
      </c>
      <c r="H1134">
        <v>15</v>
      </c>
      <c r="I1134">
        <v>1</v>
      </c>
      <c r="J1134" s="6">
        <f>(Items[[#This Row],[FinalPrice]]*Items[[#This Row],[Quantity]])</f>
        <v>15</v>
      </c>
      <c r="K1134" s="6">
        <f>(Items[[#This Row],[OriginalTagPrice]]*Items[[#This Row],[Quantity]])</f>
        <v>15</v>
      </c>
      <c r="L1134" s="6">
        <f>(Items[[#This Row],[FinalPrice]]-Items[[#This Row],[OriginalTagPrice]])*Items[[#This Row],[Quantity]]</f>
        <v>0</v>
      </c>
      <c r="M1134" s="6" t="str">
        <f>VLOOKUP(Items[[#This Row],[OrderID]],Orders[],5)</f>
        <v>2015-05-14</v>
      </c>
    </row>
    <row r="1135" spans="1:13" x14ac:dyDescent="0.25">
      <c r="A1135">
        <v>141383873</v>
      </c>
      <c r="B1135">
        <v>201150614</v>
      </c>
      <c r="C1135">
        <v>8</v>
      </c>
      <c r="D1135" t="b">
        <v>0</v>
      </c>
      <c r="E1135" s="6" t="s">
        <v>60</v>
      </c>
      <c r="F1135" s="6" t="s">
        <v>35</v>
      </c>
      <c r="G1135">
        <v>20</v>
      </c>
      <c r="H1135">
        <v>20</v>
      </c>
      <c r="I1135">
        <v>1</v>
      </c>
      <c r="J1135" s="6">
        <f>(Items[[#This Row],[FinalPrice]]*Items[[#This Row],[Quantity]])</f>
        <v>20</v>
      </c>
      <c r="K1135" s="6">
        <f>(Items[[#This Row],[OriginalTagPrice]]*Items[[#This Row],[Quantity]])</f>
        <v>20</v>
      </c>
      <c r="L1135" s="6">
        <f>(Items[[#This Row],[FinalPrice]]-Items[[#This Row],[OriginalTagPrice]])*Items[[#This Row],[Quantity]]</f>
        <v>0</v>
      </c>
      <c r="M1135" s="6" t="str">
        <f>VLOOKUP(Items[[#This Row],[OrderID]],Orders[],5)</f>
        <v>2015-05-14</v>
      </c>
    </row>
    <row r="1136" spans="1:13" x14ac:dyDescent="0.25">
      <c r="A1136">
        <v>141412565</v>
      </c>
      <c r="B1136">
        <v>199054805</v>
      </c>
      <c r="C1136">
        <v>1</v>
      </c>
      <c r="D1136" t="b">
        <v>1</v>
      </c>
      <c r="E1136" s="6" t="s">
        <v>71</v>
      </c>
      <c r="F1136" s="6" t="s">
        <v>35</v>
      </c>
      <c r="G1136">
        <v>35</v>
      </c>
      <c r="H1136">
        <v>70</v>
      </c>
      <c r="I1136">
        <v>1</v>
      </c>
      <c r="J1136" s="6">
        <f>(Items[[#This Row],[FinalPrice]]*Items[[#This Row],[Quantity]])</f>
        <v>35</v>
      </c>
      <c r="K1136" s="6">
        <f>(Items[[#This Row],[OriginalTagPrice]]*Items[[#This Row],[Quantity]])</f>
        <v>70</v>
      </c>
      <c r="L1136" s="6">
        <f>(Items[[#This Row],[FinalPrice]]-Items[[#This Row],[OriginalTagPrice]])*Items[[#This Row],[Quantity]]</f>
        <v>-35</v>
      </c>
      <c r="M1136" s="6" t="str">
        <f>VLOOKUP(Items[[#This Row],[OrderID]],Orders[],5)</f>
        <v>2015-05-07</v>
      </c>
    </row>
    <row r="1137" spans="1:13" x14ac:dyDescent="0.25">
      <c r="A1137">
        <v>141412565</v>
      </c>
      <c r="B1137">
        <v>199301669</v>
      </c>
      <c r="C1137">
        <v>8</v>
      </c>
      <c r="D1137" t="b">
        <v>0</v>
      </c>
      <c r="E1137" s="6" t="s">
        <v>71</v>
      </c>
      <c r="F1137" s="6" t="s">
        <v>35</v>
      </c>
      <c r="G1137">
        <v>11.5</v>
      </c>
      <c r="H1137">
        <v>11.5</v>
      </c>
      <c r="I1137">
        <v>1</v>
      </c>
      <c r="J1137" s="6">
        <f>(Items[[#This Row],[FinalPrice]]*Items[[#This Row],[Quantity]])</f>
        <v>11.5</v>
      </c>
      <c r="K1137" s="6">
        <f>(Items[[#This Row],[OriginalTagPrice]]*Items[[#This Row],[Quantity]])</f>
        <v>11.5</v>
      </c>
      <c r="L1137" s="6">
        <f>(Items[[#This Row],[FinalPrice]]-Items[[#This Row],[OriginalTagPrice]])*Items[[#This Row],[Quantity]]</f>
        <v>0</v>
      </c>
      <c r="M1137" s="6" t="str">
        <f>VLOOKUP(Items[[#This Row],[OrderID]],Orders[],5)</f>
        <v>2015-05-07</v>
      </c>
    </row>
    <row r="1138" spans="1:13" x14ac:dyDescent="0.25">
      <c r="A1138">
        <v>141439325</v>
      </c>
      <c r="B1138">
        <v>199093167</v>
      </c>
      <c r="C1138">
        <v>3</v>
      </c>
      <c r="D1138" t="b">
        <v>0</v>
      </c>
      <c r="E1138" s="6" t="s">
        <v>35</v>
      </c>
      <c r="F1138" s="6" t="s">
        <v>35</v>
      </c>
      <c r="G1138">
        <v>50</v>
      </c>
      <c r="H1138">
        <v>100</v>
      </c>
      <c r="I1138">
        <v>1</v>
      </c>
      <c r="J1138" s="6">
        <f>(Items[[#This Row],[FinalPrice]]*Items[[#This Row],[Quantity]])</f>
        <v>50</v>
      </c>
      <c r="K1138" s="6">
        <f>(Items[[#This Row],[OriginalTagPrice]]*Items[[#This Row],[Quantity]])</f>
        <v>100</v>
      </c>
      <c r="L1138" s="6">
        <f>(Items[[#This Row],[FinalPrice]]-Items[[#This Row],[OriginalTagPrice]])*Items[[#This Row],[Quantity]]</f>
        <v>-50</v>
      </c>
      <c r="M1138" s="6" t="str">
        <f>VLOOKUP(Items[[#This Row],[OrderID]],Orders[],5)</f>
        <v>2015-05-07</v>
      </c>
    </row>
    <row r="1139" spans="1:13" x14ac:dyDescent="0.25">
      <c r="A1139">
        <v>141443619</v>
      </c>
      <c r="B1139">
        <v>199099187</v>
      </c>
      <c r="C1139">
        <v>1</v>
      </c>
      <c r="D1139" t="b">
        <v>1</v>
      </c>
      <c r="E1139" s="6" t="s">
        <v>65</v>
      </c>
      <c r="F1139" s="6" t="s">
        <v>35</v>
      </c>
      <c r="G1139">
        <v>35</v>
      </c>
      <c r="H1139">
        <v>70</v>
      </c>
      <c r="I1139">
        <v>1</v>
      </c>
      <c r="J1139" s="6">
        <f>(Items[[#This Row],[FinalPrice]]*Items[[#This Row],[Quantity]])</f>
        <v>35</v>
      </c>
      <c r="K1139" s="6">
        <f>(Items[[#This Row],[OriginalTagPrice]]*Items[[#This Row],[Quantity]])</f>
        <v>70</v>
      </c>
      <c r="L1139" s="6">
        <f>(Items[[#This Row],[FinalPrice]]-Items[[#This Row],[OriginalTagPrice]])*Items[[#This Row],[Quantity]]</f>
        <v>-35</v>
      </c>
      <c r="M1139" s="6" t="str">
        <f>VLOOKUP(Items[[#This Row],[OrderID]],Orders[],5)</f>
        <v>2015-05-07</v>
      </c>
    </row>
    <row r="1140" spans="1:13" x14ac:dyDescent="0.25">
      <c r="A1140">
        <v>141443619</v>
      </c>
      <c r="B1140">
        <v>199208079</v>
      </c>
      <c r="C1140">
        <v>2</v>
      </c>
      <c r="D1140" t="b">
        <v>0</v>
      </c>
      <c r="E1140" s="6" t="s">
        <v>65</v>
      </c>
      <c r="F1140" s="6" t="s">
        <v>239</v>
      </c>
      <c r="G1140">
        <v>40</v>
      </c>
      <c r="H1140">
        <v>40</v>
      </c>
      <c r="I1140">
        <v>1</v>
      </c>
      <c r="J1140" s="6">
        <f>(Items[[#This Row],[FinalPrice]]*Items[[#This Row],[Quantity]])</f>
        <v>40</v>
      </c>
      <c r="K1140" s="6">
        <f>(Items[[#This Row],[OriginalTagPrice]]*Items[[#This Row],[Quantity]])</f>
        <v>40</v>
      </c>
      <c r="L1140" s="6">
        <f>(Items[[#This Row],[FinalPrice]]-Items[[#This Row],[OriginalTagPrice]])*Items[[#This Row],[Quantity]]</f>
        <v>0</v>
      </c>
      <c r="M1140" s="6" t="str">
        <f>VLOOKUP(Items[[#This Row],[OrderID]],Orders[],5)</f>
        <v>2015-05-07</v>
      </c>
    </row>
    <row r="1141" spans="1:13" x14ac:dyDescent="0.25">
      <c r="A1141">
        <v>141443619</v>
      </c>
      <c r="B1141">
        <v>199208629</v>
      </c>
      <c r="C1141">
        <v>2</v>
      </c>
      <c r="D1141" t="b">
        <v>0</v>
      </c>
      <c r="E1141" s="6" t="s">
        <v>65</v>
      </c>
      <c r="F1141" s="6" t="s">
        <v>236</v>
      </c>
      <c r="G1141">
        <v>28</v>
      </c>
      <c r="H1141">
        <v>28</v>
      </c>
      <c r="I1141">
        <v>1</v>
      </c>
      <c r="J1141" s="6">
        <f>(Items[[#This Row],[FinalPrice]]*Items[[#This Row],[Quantity]])</f>
        <v>28</v>
      </c>
      <c r="K1141" s="6">
        <f>(Items[[#This Row],[OriginalTagPrice]]*Items[[#This Row],[Quantity]])</f>
        <v>28</v>
      </c>
      <c r="L1141" s="6">
        <f>(Items[[#This Row],[FinalPrice]]-Items[[#This Row],[OriginalTagPrice]])*Items[[#This Row],[Quantity]]</f>
        <v>0</v>
      </c>
      <c r="M1141" s="6" t="str">
        <f>VLOOKUP(Items[[#This Row],[OrderID]],Orders[],5)</f>
        <v>2015-05-07</v>
      </c>
    </row>
    <row r="1142" spans="1:13" x14ac:dyDescent="0.25">
      <c r="A1142">
        <v>141443619</v>
      </c>
      <c r="B1142">
        <v>199209309</v>
      </c>
      <c r="C1142">
        <v>8</v>
      </c>
      <c r="D1142" t="b">
        <v>0</v>
      </c>
      <c r="E1142" s="6" t="s">
        <v>65</v>
      </c>
      <c r="F1142" s="6" t="s">
        <v>35</v>
      </c>
      <c r="G1142">
        <v>14</v>
      </c>
      <c r="H1142">
        <v>14</v>
      </c>
      <c r="I1142">
        <v>1</v>
      </c>
      <c r="J1142" s="6">
        <f>(Items[[#This Row],[FinalPrice]]*Items[[#This Row],[Quantity]])</f>
        <v>14</v>
      </c>
      <c r="K1142" s="6">
        <f>(Items[[#This Row],[OriginalTagPrice]]*Items[[#This Row],[Quantity]])</f>
        <v>14</v>
      </c>
      <c r="L1142" s="6">
        <f>(Items[[#This Row],[FinalPrice]]-Items[[#This Row],[OriginalTagPrice]])*Items[[#This Row],[Quantity]]</f>
        <v>0</v>
      </c>
      <c r="M1142" s="6" t="str">
        <f>VLOOKUP(Items[[#This Row],[OrderID]],Orders[],5)</f>
        <v>2015-05-07</v>
      </c>
    </row>
    <row r="1143" spans="1:13" x14ac:dyDescent="0.25">
      <c r="A1143">
        <v>141448743</v>
      </c>
      <c r="B1143">
        <v>199106704</v>
      </c>
      <c r="C1143">
        <v>1</v>
      </c>
      <c r="D1143" t="b">
        <v>1</v>
      </c>
      <c r="E1143" s="6" t="s">
        <v>58</v>
      </c>
      <c r="F1143" s="6" t="s">
        <v>35</v>
      </c>
      <c r="G1143">
        <v>35</v>
      </c>
      <c r="H1143">
        <v>70</v>
      </c>
      <c r="I1143">
        <v>1</v>
      </c>
      <c r="J1143" s="6">
        <f>(Items[[#This Row],[FinalPrice]]*Items[[#This Row],[Quantity]])</f>
        <v>35</v>
      </c>
      <c r="K1143" s="6">
        <f>(Items[[#This Row],[OriginalTagPrice]]*Items[[#This Row],[Quantity]])</f>
        <v>70</v>
      </c>
      <c r="L1143" s="6">
        <f>(Items[[#This Row],[FinalPrice]]-Items[[#This Row],[OriginalTagPrice]])*Items[[#This Row],[Quantity]]</f>
        <v>-35</v>
      </c>
      <c r="M1143" s="6" t="str">
        <f>VLOOKUP(Items[[#This Row],[OrderID]],Orders[],5)</f>
        <v>2015-05-08</v>
      </c>
    </row>
    <row r="1144" spans="1:13" x14ac:dyDescent="0.25">
      <c r="A1144">
        <v>141448743</v>
      </c>
      <c r="B1144">
        <v>199620680</v>
      </c>
      <c r="C1144">
        <v>8</v>
      </c>
      <c r="D1144" t="b">
        <v>0</v>
      </c>
      <c r="E1144" s="6" t="s">
        <v>58</v>
      </c>
      <c r="F1144" s="6" t="s">
        <v>35</v>
      </c>
      <c r="G1144">
        <v>14</v>
      </c>
      <c r="H1144">
        <v>14</v>
      </c>
      <c r="I1144">
        <v>1</v>
      </c>
      <c r="J1144" s="6">
        <f>(Items[[#This Row],[FinalPrice]]*Items[[#This Row],[Quantity]])</f>
        <v>14</v>
      </c>
      <c r="K1144" s="6">
        <f>(Items[[#This Row],[OriginalTagPrice]]*Items[[#This Row],[Quantity]])</f>
        <v>14</v>
      </c>
      <c r="L1144" s="6">
        <f>(Items[[#This Row],[FinalPrice]]-Items[[#This Row],[OriginalTagPrice]])*Items[[#This Row],[Quantity]]</f>
        <v>0</v>
      </c>
      <c r="M1144" s="6" t="str">
        <f>VLOOKUP(Items[[#This Row],[OrderID]],Orders[],5)</f>
        <v>2015-05-08</v>
      </c>
    </row>
    <row r="1145" spans="1:13" x14ac:dyDescent="0.25">
      <c r="A1145">
        <v>141448743</v>
      </c>
      <c r="B1145">
        <v>199621154</v>
      </c>
      <c r="C1145">
        <v>2</v>
      </c>
      <c r="D1145" t="b">
        <v>0</v>
      </c>
      <c r="E1145" s="6" t="s">
        <v>75</v>
      </c>
      <c r="F1145" s="6" t="s">
        <v>116</v>
      </c>
      <c r="G1145">
        <v>7</v>
      </c>
      <c r="H1145">
        <v>7</v>
      </c>
      <c r="I1145">
        <v>1</v>
      </c>
      <c r="J1145" s="6">
        <f>(Items[[#This Row],[FinalPrice]]*Items[[#This Row],[Quantity]])</f>
        <v>7</v>
      </c>
      <c r="K1145" s="6">
        <f>(Items[[#This Row],[OriginalTagPrice]]*Items[[#This Row],[Quantity]])</f>
        <v>7</v>
      </c>
      <c r="L1145" s="6">
        <f>(Items[[#This Row],[FinalPrice]]-Items[[#This Row],[OriginalTagPrice]])*Items[[#This Row],[Quantity]]</f>
        <v>0</v>
      </c>
      <c r="M1145" s="6" t="str">
        <f>VLOOKUP(Items[[#This Row],[OrderID]],Orders[],5)</f>
        <v>2015-05-08</v>
      </c>
    </row>
    <row r="1146" spans="1:13" x14ac:dyDescent="0.25">
      <c r="A1146">
        <v>141455156</v>
      </c>
      <c r="B1146">
        <v>199115992</v>
      </c>
      <c r="C1146">
        <v>1</v>
      </c>
      <c r="D1146" t="b">
        <v>1</v>
      </c>
      <c r="E1146" s="6" t="s">
        <v>68</v>
      </c>
      <c r="F1146" s="6" t="s">
        <v>35</v>
      </c>
      <c r="G1146">
        <v>0</v>
      </c>
      <c r="H1146">
        <v>80</v>
      </c>
      <c r="I1146">
        <v>1</v>
      </c>
      <c r="J1146" s="6">
        <f>(Items[[#This Row],[FinalPrice]]*Items[[#This Row],[Quantity]])</f>
        <v>0</v>
      </c>
      <c r="K1146" s="6">
        <f>(Items[[#This Row],[OriginalTagPrice]]*Items[[#This Row],[Quantity]])</f>
        <v>80</v>
      </c>
      <c r="L1146" s="6">
        <f>(Items[[#This Row],[FinalPrice]]-Items[[#This Row],[OriginalTagPrice]])*Items[[#This Row],[Quantity]]</f>
        <v>-80</v>
      </c>
      <c r="M1146" s="6" t="str">
        <f>VLOOKUP(Items[[#This Row],[OrderID]],Orders[],5)</f>
        <v>2015-05-11</v>
      </c>
    </row>
    <row r="1147" spans="1:13" x14ac:dyDescent="0.25">
      <c r="A1147">
        <v>141455156</v>
      </c>
      <c r="B1147">
        <v>200243895</v>
      </c>
      <c r="C1147">
        <v>8</v>
      </c>
      <c r="D1147" t="b">
        <v>0</v>
      </c>
      <c r="E1147" s="6" t="s">
        <v>68</v>
      </c>
      <c r="F1147" s="6" t="s">
        <v>35</v>
      </c>
      <c r="G1147">
        <v>14</v>
      </c>
      <c r="H1147">
        <v>14</v>
      </c>
      <c r="I1147">
        <v>1</v>
      </c>
      <c r="J1147" s="6">
        <f>(Items[[#This Row],[FinalPrice]]*Items[[#This Row],[Quantity]])</f>
        <v>14</v>
      </c>
      <c r="K1147" s="6">
        <f>(Items[[#This Row],[OriginalTagPrice]]*Items[[#This Row],[Quantity]])</f>
        <v>14</v>
      </c>
      <c r="L1147" s="6">
        <f>(Items[[#This Row],[FinalPrice]]-Items[[#This Row],[OriginalTagPrice]])*Items[[#This Row],[Quantity]]</f>
        <v>0</v>
      </c>
      <c r="M1147" s="6" t="str">
        <f>VLOOKUP(Items[[#This Row],[OrderID]],Orders[],5)</f>
        <v>2015-05-11</v>
      </c>
    </row>
    <row r="1148" spans="1:13" x14ac:dyDescent="0.25">
      <c r="A1148">
        <v>141455256</v>
      </c>
      <c r="B1148">
        <v>197280663</v>
      </c>
      <c r="C1148">
        <v>1</v>
      </c>
      <c r="D1148" t="b">
        <v>1</v>
      </c>
      <c r="E1148" s="6" t="s">
        <v>93</v>
      </c>
      <c r="F1148" s="6" t="s">
        <v>35</v>
      </c>
      <c r="G1148">
        <v>35</v>
      </c>
      <c r="H1148">
        <v>70</v>
      </c>
      <c r="I1148">
        <v>1</v>
      </c>
      <c r="J1148" s="6">
        <f>(Items[[#This Row],[FinalPrice]]*Items[[#This Row],[Quantity]])</f>
        <v>35</v>
      </c>
      <c r="K1148" s="6">
        <f>(Items[[#This Row],[OriginalTagPrice]]*Items[[#This Row],[Quantity]])</f>
        <v>70</v>
      </c>
      <c r="L1148" s="6">
        <f>(Items[[#This Row],[FinalPrice]]-Items[[#This Row],[OriginalTagPrice]])*Items[[#This Row],[Quantity]]</f>
        <v>-35</v>
      </c>
      <c r="M1148" s="6" t="str">
        <f>VLOOKUP(Items[[#This Row],[OrderID]],Orders[],5)</f>
        <v>2015-05-10</v>
      </c>
    </row>
    <row r="1149" spans="1:13" x14ac:dyDescent="0.25">
      <c r="A1149">
        <v>141455256</v>
      </c>
      <c r="B1149">
        <v>197280677</v>
      </c>
      <c r="C1149">
        <v>1</v>
      </c>
      <c r="D1149" t="b">
        <v>1</v>
      </c>
      <c r="E1149" s="6" t="s">
        <v>71</v>
      </c>
      <c r="F1149" s="6" t="s">
        <v>35</v>
      </c>
      <c r="G1149">
        <v>35</v>
      </c>
      <c r="H1149">
        <v>70</v>
      </c>
      <c r="I1149">
        <v>1</v>
      </c>
      <c r="J1149" s="6">
        <f>(Items[[#This Row],[FinalPrice]]*Items[[#This Row],[Quantity]])</f>
        <v>35</v>
      </c>
      <c r="K1149" s="6">
        <f>(Items[[#This Row],[OriginalTagPrice]]*Items[[#This Row],[Quantity]])</f>
        <v>70</v>
      </c>
      <c r="L1149" s="6">
        <f>(Items[[#This Row],[FinalPrice]]-Items[[#This Row],[OriginalTagPrice]])*Items[[#This Row],[Quantity]]</f>
        <v>-35</v>
      </c>
      <c r="M1149" s="6" t="str">
        <f>VLOOKUP(Items[[#This Row],[OrderID]],Orders[],5)</f>
        <v>2015-05-10</v>
      </c>
    </row>
    <row r="1150" spans="1:13" x14ac:dyDescent="0.25">
      <c r="A1150">
        <v>141455256</v>
      </c>
      <c r="B1150">
        <v>197287736</v>
      </c>
      <c r="C1150">
        <v>1</v>
      </c>
      <c r="D1150" t="b">
        <v>1</v>
      </c>
      <c r="E1150" s="6" t="s">
        <v>71</v>
      </c>
      <c r="F1150" s="6" t="s">
        <v>35</v>
      </c>
      <c r="G1150">
        <v>115</v>
      </c>
      <c r="H1150">
        <v>130</v>
      </c>
      <c r="I1150">
        <v>1</v>
      </c>
      <c r="J1150" s="6">
        <f>(Items[[#This Row],[FinalPrice]]*Items[[#This Row],[Quantity]])</f>
        <v>115</v>
      </c>
      <c r="K1150" s="6">
        <f>(Items[[#This Row],[OriginalTagPrice]]*Items[[#This Row],[Quantity]])</f>
        <v>130</v>
      </c>
      <c r="L1150" s="6">
        <f>(Items[[#This Row],[FinalPrice]]-Items[[#This Row],[OriginalTagPrice]])*Items[[#This Row],[Quantity]]</f>
        <v>-15</v>
      </c>
      <c r="M1150" s="6" t="str">
        <f>VLOOKUP(Items[[#This Row],[OrderID]],Orders[],5)</f>
        <v>2015-05-10</v>
      </c>
    </row>
    <row r="1151" spans="1:13" x14ac:dyDescent="0.25">
      <c r="A1151">
        <v>141455256</v>
      </c>
      <c r="B1151">
        <v>198337439</v>
      </c>
      <c r="C1151">
        <v>5</v>
      </c>
      <c r="D1151" t="b">
        <v>1</v>
      </c>
      <c r="E1151" s="6" t="s">
        <v>125</v>
      </c>
      <c r="F1151" s="6" t="s">
        <v>35</v>
      </c>
      <c r="G1151">
        <v>10</v>
      </c>
      <c r="H1151">
        <v>10</v>
      </c>
      <c r="I1151">
        <v>1</v>
      </c>
      <c r="J1151" s="6">
        <f>(Items[[#This Row],[FinalPrice]]*Items[[#This Row],[Quantity]])</f>
        <v>10</v>
      </c>
      <c r="K1151" s="6">
        <f>(Items[[#This Row],[OriginalTagPrice]]*Items[[#This Row],[Quantity]])</f>
        <v>10</v>
      </c>
      <c r="L1151" s="6">
        <f>(Items[[#This Row],[FinalPrice]]-Items[[#This Row],[OriginalTagPrice]])*Items[[#This Row],[Quantity]]</f>
        <v>0</v>
      </c>
      <c r="M1151" s="6" t="str">
        <f>VLOOKUP(Items[[#This Row],[OrderID]],Orders[],5)</f>
        <v>2015-05-10</v>
      </c>
    </row>
    <row r="1152" spans="1:13" x14ac:dyDescent="0.25">
      <c r="A1152">
        <v>141455256</v>
      </c>
      <c r="B1152">
        <v>200056311</v>
      </c>
      <c r="C1152">
        <v>8</v>
      </c>
      <c r="D1152" t="b">
        <v>0</v>
      </c>
      <c r="E1152" s="6" t="s">
        <v>93</v>
      </c>
      <c r="F1152" s="6" t="s">
        <v>35</v>
      </c>
      <c r="G1152">
        <v>14</v>
      </c>
      <c r="H1152">
        <v>14</v>
      </c>
      <c r="I1152">
        <v>1</v>
      </c>
      <c r="J1152" s="6">
        <f>(Items[[#This Row],[FinalPrice]]*Items[[#This Row],[Quantity]])</f>
        <v>14</v>
      </c>
      <c r="K1152" s="6">
        <f>(Items[[#This Row],[OriginalTagPrice]]*Items[[#This Row],[Quantity]])</f>
        <v>14</v>
      </c>
      <c r="L1152" s="6">
        <f>(Items[[#This Row],[FinalPrice]]-Items[[#This Row],[OriginalTagPrice]])*Items[[#This Row],[Quantity]]</f>
        <v>0</v>
      </c>
      <c r="M1152" s="6" t="str">
        <f>VLOOKUP(Items[[#This Row],[OrderID]],Orders[],5)</f>
        <v>2015-05-10</v>
      </c>
    </row>
    <row r="1153" spans="1:13" x14ac:dyDescent="0.25">
      <c r="A1153">
        <v>141455256</v>
      </c>
      <c r="B1153">
        <v>200056369</v>
      </c>
      <c r="C1153">
        <v>8</v>
      </c>
      <c r="D1153" t="b">
        <v>0</v>
      </c>
      <c r="E1153" s="6" t="s">
        <v>71</v>
      </c>
      <c r="F1153" s="6" t="s">
        <v>35</v>
      </c>
      <c r="G1153">
        <v>40</v>
      </c>
      <c r="H1153">
        <v>40</v>
      </c>
      <c r="I1153">
        <v>1</v>
      </c>
      <c r="J1153" s="6">
        <f>(Items[[#This Row],[FinalPrice]]*Items[[#This Row],[Quantity]])</f>
        <v>40</v>
      </c>
      <c r="K1153" s="6">
        <f>(Items[[#This Row],[OriginalTagPrice]]*Items[[#This Row],[Quantity]])</f>
        <v>40</v>
      </c>
      <c r="L1153" s="6">
        <f>(Items[[#This Row],[FinalPrice]]-Items[[#This Row],[OriginalTagPrice]])*Items[[#This Row],[Quantity]]</f>
        <v>0</v>
      </c>
      <c r="M1153" s="6" t="str">
        <f>VLOOKUP(Items[[#This Row],[OrderID]],Orders[],5)</f>
        <v>2015-05-10</v>
      </c>
    </row>
    <row r="1154" spans="1:13" x14ac:dyDescent="0.25">
      <c r="A1154">
        <v>141455347</v>
      </c>
      <c r="B1154">
        <v>199116234</v>
      </c>
      <c r="C1154">
        <v>1</v>
      </c>
      <c r="D1154" t="b">
        <v>1</v>
      </c>
      <c r="E1154" s="6" t="s">
        <v>240</v>
      </c>
      <c r="F1154" s="6" t="s">
        <v>35</v>
      </c>
      <c r="G1154">
        <v>0</v>
      </c>
      <c r="H1154">
        <v>70</v>
      </c>
      <c r="I1154">
        <v>1</v>
      </c>
      <c r="J1154" s="6">
        <f>(Items[[#This Row],[FinalPrice]]*Items[[#This Row],[Quantity]])</f>
        <v>0</v>
      </c>
      <c r="K1154" s="6">
        <f>(Items[[#This Row],[OriginalTagPrice]]*Items[[#This Row],[Quantity]])</f>
        <v>70</v>
      </c>
      <c r="L1154" s="6">
        <f>(Items[[#This Row],[FinalPrice]]-Items[[#This Row],[OriginalTagPrice]])*Items[[#This Row],[Quantity]]</f>
        <v>-70</v>
      </c>
      <c r="M1154" s="6" t="str">
        <f>VLOOKUP(Items[[#This Row],[OrderID]],Orders[],5)</f>
        <v>2015-05-07</v>
      </c>
    </row>
    <row r="1155" spans="1:13" x14ac:dyDescent="0.25">
      <c r="A1155">
        <v>141455347</v>
      </c>
      <c r="B1155">
        <v>199245580</v>
      </c>
      <c r="C1155">
        <v>8</v>
      </c>
      <c r="D1155" t="b">
        <v>0</v>
      </c>
      <c r="E1155" s="6" t="s">
        <v>240</v>
      </c>
      <c r="F1155" s="6" t="s">
        <v>35</v>
      </c>
      <c r="G1155">
        <v>10.5</v>
      </c>
      <c r="H1155">
        <v>10.5</v>
      </c>
      <c r="I1155">
        <v>1</v>
      </c>
      <c r="J1155" s="6">
        <f>(Items[[#This Row],[FinalPrice]]*Items[[#This Row],[Quantity]])</f>
        <v>10.5</v>
      </c>
      <c r="K1155" s="6">
        <f>(Items[[#This Row],[OriginalTagPrice]]*Items[[#This Row],[Quantity]])</f>
        <v>10.5</v>
      </c>
      <c r="L1155" s="6">
        <f>(Items[[#This Row],[FinalPrice]]-Items[[#This Row],[OriginalTagPrice]])*Items[[#This Row],[Quantity]]</f>
        <v>0</v>
      </c>
      <c r="M1155" s="6" t="str">
        <f>VLOOKUP(Items[[#This Row],[OrderID]],Orders[],5)</f>
        <v>2015-05-07</v>
      </c>
    </row>
    <row r="1156" spans="1:13" x14ac:dyDescent="0.25">
      <c r="A1156">
        <v>141455347</v>
      </c>
      <c r="B1156">
        <v>199246042</v>
      </c>
      <c r="C1156">
        <v>3</v>
      </c>
      <c r="D1156" t="b">
        <v>0</v>
      </c>
      <c r="E1156" s="6" t="s">
        <v>35</v>
      </c>
      <c r="F1156" s="6" t="s">
        <v>35</v>
      </c>
      <c r="G1156">
        <v>0</v>
      </c>
      <c r="H1156">
        <v>10</v>
      </c>
      <c r="I1156">
        <v>1</v>
      </c>
      <c r="J1156" s="6">
        <f>(Items[[#This Row],[FinalPrice]]*Items[[#This Row],[Quantity]])</f>
        <v>0</v>
      </c>
      <c r="K1156" s="6">
        <f>(Items[[#This Row],[OriginalTagPrice]]*Items[[#This Row],[Quantity]])</f>
        <v>10</v>
      </c>
      <c r="L1156" s="6">
        <f>(Items[[#This Row],[FinalPrice]]-Items[[#This Row],[OriginalTagPrice]])*Items[[#This Row],[Quantity]]</f>
        <v>-10</v>
      </c>
      <c r="M1156" s="6" t="str">
        <f>VLOOKUP(Items[[#This Row],[OrderID]],Orders[],5)</f>
        <v>2015-05-07</v>
      </c>
    </row>
    <row r="1157" spans="1:13" x14ac:dyDescent="0.25">
      <c r="A1157">
        <v>141455347</v>
      </c>
      <c r="B1157">
        <v>199246636</v>
      </c>
      <c r="C1157">
        <v>3</v>
      </c>
      <c r="D1157" t="b">
        <v>0</v>
      </c>
      <c r="E1157" s="6" t="s">
        <v>35</v>
      </c>
      <c r="F1157" s="6" t="s">
        <v>35</v>
      </c>
      <c r="G1157">
        <v>50</v>
      </c>
      <c r="H1157">
        <v>50</v>
      </c>
      <c r="I1157">
        <v>1</v>
      </c>
      <c r="J1157" s="6">
        <f>(Items[[#This Row],[FinalPrice]]*Items[[#This Row],[Quantity]])</f>
        <v>50</v>
      </c>
      <c r="K1157" s="6">
        <f>(Items[[#This Row],[OriginalTagPrice]]*Items[[#This Row],[Quantity]])</f>
        <v>50</v>
      </c>
      <c r="L1157" s="6">
        <f>(Items[[#This Row],[FinalPrice]]-Items[[#This Row],[OriginalTagPrice]])*Items[[#This Row],[Quantity]]</f>
        <v>0</v>
      </c>
      <c r="M1157" s="6" t="str">
        <f>VLOOKUP(Items[[#This Row],[OrderID]],Orders[],5)</f>
        <v>2015-05-07</v>
      </c>
    </row>
    <row r="1158" spans="1:13" x14ac:dyDescent="0.25">
      <c r="A1158">
        <v>141455347</v>
      </c>
      <c r="B1158">
        <v>199246728</v>
      </c>
      <c r="C1158">
        <v>3</v>
      </c>
      <c r="D1158" t="b">
        <v>0</v>
      </c>
      <c r="E1158" s="6" t="s">
        <v>35</v>
      </c>
      <c r="F1158" s="6" t="s">
        <v>35</v>
      </c>
      <c r="G1158">
        <v>0</v>
      </c>
      <c r="H1158">
        <v>50</v>
      </c>
      <c r="I1158">
        <v>1</v>
      </c>
      <c r="J1158" s="6">
        <f>(Items[[#This Row],[FinalPrice]]*Items[[#This Row],[Quantity]])</f>
        <v>0</v>
      </c>
      <c r="K1158" s="6">
        <f>(Items[[#This Row],[OriginalTagPrice]]*Items[[#This Row],[Quantity]])</f>
        <v>50</v>
      </c>
      <c r="L1158" s="6">
        <f>(Items[[#This Row],[FinalPrice]]-Items[[#This Row],[OriginalTagPrice]])*Items[[#This Row],[Quantity]]</f>
        <v>-50</v>
      </c>
      <c r="M1158" s="6" t="str">
        <f>VLOOKUP(Items[[#This Row],[OrderID]],Orders[],5)</f>
        <v>2015-05-07</v>
      </c>
    </row>
    <row r="1159" spans="1:13" x14ac:dyDescent="0.25">
      <c r="A1159">
        <v>141461489</v>
      </c>
      <c r="B1159">
        <v>199125511</v>
      </c>
      <c r="C1159">
        <v>3</v>
      </c>
      <c r="D1159" t="b">
        <v>0</v>
      </c>
      <c r="E1159" s="6" t="s">
        <v>35</v>
      </c>
      <c r="F1159" s="6" t="s">
        <v>35</v>
      </c>
      <c r="G1159">
        <v>50</v>
      </c>
      <c r="H1159">
        <v>100</v>
      </c>
      <c r="I1159">
        <v>1</v>
      </c>
      <c r="J1159" s="6">
        <f>(Items[[#This Row],[FinalPrice]]*Items[[#This Row],[Quantity]])</f>
        <v>50</v>
      </c>
      <c r="K1159" s="6">
        <f>(Items[[#This Row],[OriginalTagPrice]]*Items[[#This Row],[Quantity]])</f>
        <v>100</v>
      </c>
      <c r="L1159" s="6">
        <f>(Items[[#This Row],[FinalPrice]]-Items[[#This Row],[OriginalTagPrice]])*Items[[#This Row],[Quantity]]</f>
        <v>-50</v>
      </c>
      <c r="M1159" s="6" t="str">
        <f>VLOOKUP(Items[[#This Row],[OrderID]],Orders[],5)</f>
        <v>2015-05-07</v>
      </c>
    </row>
    <row r="1160" spans="1:13" x14ac:dyDescent="0.25">
      <c r="A1160">
        <v>141462829</v>
      </c>
      <c r="B1160">
        <v>199127229</v>
      </c>
      <c r="C1160">
        <v>1</v>
      </c>
      <c r="D1160" t="b">
        <v>1</v>
      </c>
      <c r="E1160" s="6" t="s">
        <v>65</v>
      </c>
      <c r="F1160" s="6" t="s">
        <v>35</v>
      </c>
      <c r="G1160">
        <v>25</v>
      </c>
      <c r="H1160">
        <v>70</v>
      </c>
      <c r="I1160">
        <v>1</v>
      </c>
      <c r="J1160" s="6">
        <f>(Items[[#This Row],[FinalPrice]]*Items[[#This Row],[Quantity]])</f>
        <v>25</v>
      </c>
      <c r="K1160" s="6">
        <f>(Items[[#This Row],[OriginalTagPrice]]*Items[[#This Row],[Quantity]])</f>
        <v>70</v>
      </c>
      <c r="L1160" s="6">
        <f>(Items[[#This Row],[FinalPrice]]-Items[[#This Row],[OriginalTagPrice]])*Items[[#This Row],[Quantity]]</f>
        <v>-45</v>
      </c>
      <c r="M1160" s="6" t="str">
        <f>VLOOKUP(Items[[#This Row],[OrderID]],Orders[],5)</f>
        <v>2015-05-08</v>
      </c>
    </row>
    <row r="1161" spans="1:13" x14ac:dyDescent="0.25">
      <c r="A1161">
        <v>141462829</v>
      </c>
      <c r="B1161">
        <v>199127399</v>
      </c>
      <c r="C1161">
        <v>1</v>
      </c>
      <c r="D1161" t="b">
        <v>1</v>
      </c>
      <c r="E1161" s="6" t="s">
        <v>70</v>
      </c>
      <c r="F1161" s="6" t="s">
        <v>35</v>
      </c>
      <c r="G1161">
        <v>35</v>
      </c>
      <c r="H1161">
        <v>70</v>
      </c>
      <c r="I1161">
        <v>1</v>
      </c>
      <c r="J1161" s="6">
        <f>(Items[[#This Row],[FinalPrice]]*Items[[#This Row],[Quantity]])</f>
        <v>35</v>
      </c>
      <c r="K1161" s="6">
        <f>(Items[[#This Row],[OriginalTagPrice]]*Items[[#This Row],[Quantity]])</f>
        <v>70</v>
      </c>
      <c r="L1161" s="6">
        <f>(Items[[#This Row],[FinalPrice]]-Items[[#This Row],[OriginalTagPrice]])*Items[[#This Row],[Quantity]]</f>
        <v>-35</v>
      </c>
      <c r="M1161" s="6" t="str">
        <f>VLOOKUP(Items[[#This Row],[OrderID]],Orders[],5)</f>
        <v>2015-05-08</v>
      </c>
    </row>
    <row r="1162" spans="1:13" x14ac:dyDescent="0.25">
      <c r="A1162">
        <v>141462829</v>
      </c>
      <c r="B1162">
        <v>199560833</v>
      </c>
      <c r="C1162">
        <v>2</v>
      </c>
      <c r="D1162" t="b">
        <v>0</v>
      </c>
      <c r="E1162" s="6" t="s">
        <v>65</v>
      </c>
      <c r="F1162" s="6" t="s">
        <v>133</v>
      </c>
      <c r="G1162">
        <v>0</v>
      </c>
      <c r="H1162">
        <v>0</v>
      </c>
      <c r="I1162">
        <v>1</v>
      </c>
      <c r="J1162" s="6">
        <f>(Items[[#This Row],[FinalPrice]]*Items[[#This Row],[Quantity]])</f>
        <v>0</v>
      </c>
      <c r="K1162" s="6">
        <f>(Items[[#This Row],[OriginalTagPrice]]*Items[[#This Row],[Quantity]])</f>
        <v>0</v>
      </c>
      <c r="L1162" s="6">
        <f>(Items[[#This Row],[FinalPrice]]-Items[[#This Row],[OriginalTagPrice]])*Items[[#This Row],[Quantity]]</f>
        <v>0</v>
      </c>
      <c r="M1162" s="6" t="str">
        <f>VLOOKUP(Items[[#This Row],[OrderID]],Orders[],5)</f>
        <v>2015-05-08</v>
      </c>
    </row>
    <row r="1163" spans="1:13" x14ac:dyDescent="0.25">
      <c r="A1163">
        <v>141462829</v>
      </c>
      <c r="B1163">
        <v>199560865</v>
      </c>
      <c r="C1163">
        <v>2</v>
      </c>
      <c r="D1163" t="b">
        <v>0</v>
      </c>
      <c r="E1163" s="6" t="s">
        <v>35</v>
      </c>
      <c r="F1163" s="6" t="s">
        <v>241</v>
      </c>
      <c r="G1163">
        <v>3.5</v>
      </c>
      <c r="H1163">
        <v>3.5</v>
      </c>
      <c r="I1163">
        <v>1</v>
      </c>
      <c r="J1163" s="6">
        <f>(Items[[#This Row],[FinalPrice]]*Items[[#This Row],[Quantity]])</f>
        <v>3.5</v>
      </c>
      <c r="K1163" s="6">
        <f>(Items[[#This Row],[OriginalTagPrice]]*Items[[#This Row],[Quantity]])</f>
        <v>3.5</v>
      </c>
      <c r="L1163" s="6">
        <f>(Items[[#This Row],[FinalPrice]]-Items[[#This Row],[OriginalTagPrice]])*Items[[#This Row],[Quantity]]</f>
        <v>0</v>
      </c>
      <c r="M1163" s="6" t="str">
        <f>VLOOKUP(Items[[#This Row],[OrderID]],Orders[],5)</f>
        <v>2015-05-08</v>
      </c>
    </row>
    <row r="1164" spans="1:13" x14ac:dyDescent="0.25">
      <c r="A1164">
        <v>141462829</v>
      </c>
      <c r="B1164">
        <v>199596093</v>
      </c>
      <c r="C1164">
        <v>8</v>
      </c>
      <c r="D1164" t="b">
        <v>0</v>
      </c>
      <c r="E1164" s="6" t="s">
        <v>65</v>
      </c>
      <c r="F1164" s="6" t="s">
        <v>35</v>
      </c>
      <c r="G1164">
        <v>10</v>
      </c>
      <c r="H1164">
        <v>10</v>
      </c>
      <c r="I1164">
        <v>1</v>
      </c>
      <c r="J1164" s="6">
        <f>(Items[[#This Row],[FinalPrice]]*Items[[#This Row],[Quantity]])</f>
        <v>10</v>
      </c>
      <c r="K1164" s="6">
        <f>(Items[[#This Row],[OriginalTagPrice]]*Items[[#This Row],[Quantity]])</f>
        <v>10</v>
      </c>
      <c r="L1164" s="6">
        <f>(Items[[#This Row],[FinalPrice]]-Items[[#This Row],[OriginalTagPrice]])*Items[[#This Row],[Quantity]]</f>
        <v>0</v>
      </c>
      <c r="M1164" s="6" t="str">
        <f>VLOOKUP(Items[[#This Row],[OrderID]],Orders[],5)</f>
        <v>2015-05-08</v>
      </c>
    </row>
    <row r="1165" spans="1:13" x14ac:dyDescent="0.25">
      <c r="A1165">
        <v>141462829</v>
      </c>
      <c r="B1165">
        <v>199596157</v>
      </c>
      <c r="C1165">
        <v>8</v>
      </c>
      <c r="D1165" t="b">
        <v>0</v>
      </c>
      <c r="E1165" s="6" t="s">
        <v>70</v>
      </c>
      <c r="F1165" s="6" t="s">
        <v>35</v>
      </c>
      <c r="G1165">
        <v>10</v>
      </c>
      <c r="H1165">
        <v>10</v>
      </c>
      <c r="I1165">
        <v>1</v>
      </c>
      <c r="J1165" s="6">
        <f>(Items[[#This Row],[FinalPrice]]*Items[[#This Row],[Quantity]])</f>
        <v>10</v>
      </c>
      <c r="K1165" s="6">
        <f>(Items[[#This Row],[OriginalTagPrice]]*Items[[#This Row],[Quantity]])</f>
        <v>10</v>
      </c>
      <c r="L1165" s="6">
        <f>(Items[[#This Row],[FinalPrice]]-Items[[#This Row],[OriginalTagPrice]])*Items[[#This Row],[Quantity]]</f>
        <v>0</v>
      </c>
      <c r="M1165" s="6" t="str">
        <f>VLOOKUP(Items[[#This Row],[OrderID]],Orders[],5)</f>
        <v>2015-05-08</v>
      </c>
    </row>
    <row r="1166" spans="1:13" x14ac:dyDescent="0.25">
      <c r="A1166">
        <v>141465334</v>
      </c>
      <c r="B1166">
        <v>198495951</v>
      </c>
      <c r="C1166">
        <v>1</v>
      </c>
      <c r="D1166" t="b">
        <v>1</v>
      </c>
      <c r="E1166" s="6" t="s">
        <v>65</v>
      </c>
      <c r="F1166" s="6" t="s">
        <v>35</v>
      </c>
      <c r="G1166">
        <v>0</v>
      </c>
      <c r="H1166">
        <v>70</v>
      </c>
      <c r="I1166">
        <v>1</v>
      </c>
      <c r="J1166" s="6">
        <f>(Items[[#This Row],[FinalPrice]]*Items[[#This Row],[Quantity]])</f>
        <v>0</v>
      </c>
      <c r="K1166" s="6">
        <f>(Items[[#This Row],[OriginalTagPrice]]*Items[[#This Row],[Quantity]])</f>
        <v>70</v>
      </c>
      <c r="L1166" s="6">
        <f>(Items[[#This Row],[FinalPrice]]-Items[[#This Row],[OriginalTagPrice]])*Items[[#This Row],[Quantity]]</f>
        <v>-70</v>
      </c>
      <c r="M1166" s="6" t="str">
        <f>VLOOKUP(Items[[#This Row],[OrderID]],Orders[],5)</f>
        <v>2015-05-07</v>
      </c>
    </row>
    <row r="1167" spans="1:13" x14ac:dyDescent="0.25">
      <c r="A1167">
        <v>141465334</v>
      </c>
      <c r="B1167">
        <v>199131686</v>
      </c>
      <c r="C1167">
        <v>2</v>
      </c>
      <c r="D1167" t="b">
        <v>0</v>
      </c>
      <c r="E1167" s="6" t="s">
        <v>65</v>
      </c>
      <c r="F1167" s="6" t="s">
        <v>225</v>
      </c>
      <c r="G1167">
        <v>48.6</v>
      </c>
      <c r="H1167">
        <v>54</v>
      </c>
      <c r="I1167">
        <v>1</v>
      </c>
      <c r="J1167" s="6">
        <f>(Items[[#This Row],[FinalPrice]]*Items[[#This Row],[Quantity]])</f>
        <v>48.6</v>
      </c>
      <c r="K1167" s="6">
        <f>(Items[[#This Row],[OriginalTagPrice]]*Items[[#This Row],[Quantity]])</f>
        <v>54</v>
      </c>
      <c r="L1167" s="6">
        <f>(Items[[#This Row],[FinalPrice]]-Items[[#This Row],[OriginalTagPrice]])*Items[[#This Row],[Quantity]]</f>
        <v>-5.3999999999999986</v>
      </c>
      <c r="M1167" s="6" t="str">
        <f>VLOOKUP(Items[[#This Row],[OrderID]],Orders[],5)</f>
        <v>2015-05-07</v>
      </c>
    </row>
    <row r="1168" spans="1:13" x14ac:dyDescent="0.25">
      <c r="A1168">
        <v>141465334</v>
      </c>
      <c r="B1168">
        <v>199131993</v>
      </c>
      <c r="C1168">
        <v>3</v>
      </c>
      <c r="D1168" t="b">
        <v>0</v>
      </c>
      <c r="E1168" s="6" t="s">
        <v>35</v>
      </c>
      <c r="F1168" s="6" t="s">
        <v>35</v>
      </c>
      <c r="G1168">
        <v>0</v>
      </c>
      <c r="H1168">
        <v>10</v>
      </c>
      <c r="I1168">
        <v>1</v>
      </c>
      <c r="J1168" s="6">
        <f>(Items[[#This Row],[FinalPrice]]*Items[[#This Row],[Quantity]])</f>
        <v>0</v>
      </c>
      <c r="K1168" s="6">
        <f>(Items[[#This Row],[OriginalTagPrice]]*Items[[#This Row],[Quantity]])</f>
        <v>10</v>
      </c>
      <c r="L1168" s="6">
        <f>(Items[[#This Row],[FinalPrice]]-Items[[#This Row],[OriginalTagPrice]])*Items[[#This Row],[Quantity]]</f>
        <v>-10</v>
      </c>
      <c r="M1168" s="6" t="str">
        <f>VLOOKUP(Items[[#This Row],[OrderID]],Orders[],5)</f>
        <v>2015-05-07</v>
      </c>
    </row>
    <row r="1169" spans="1:13" x14ac:dyDescent="0.25">
      <c r="A1169">
        <v>141468449</v>
      </c>
      <c r="B1169">
        <v>199135573</v>
      </c>
      <c r="C1169">
        <v>1</v>
      </c>
      <c r="D1169" t="b">
        <v>1</v>
      </c>
      <c r="E1169" s="6" t="s">
        <v>63</v>
      </c>
      <c r="F1169" s="6" t="s">
        <v>35</v>
      </c>
      <c r="G1169">
        <v>0</v>
      </c>
      <c r="H1169">
        <v>29</v>
      </c>
      <c r="I1169">
        <v>1</v>
      </c>
      <c r="J1169" s="6">
        <f>(Items[[#This Row],[FinalPrice]]*Items[[#This Row],[Quantity]])</f>
        <v>0</v>
      </c>
      <c r="K1169" s="6">
        <f>(Items[[#This Row],[OriginalTagPrice]]*Items[[#This Row],[Quantity]])</f>
        <v>29</v>
      </c>
      <c r="L1169" s="6">
        <f>(Items[[#This Row],[FinalPrice]]-Items[[#This Row],[OriginalTagPrice]])*Items[[#This Row],[Quantity]]</f>
        <v>-29</v>
      </c>
      <c r="M1169" s="6" t="str">
        <f>VLOOKUP(Items[[#This Row],[OrderID]],Orders[],5)</f>
        <v>2015-05-07</v>
      </c>
    </row>
    <row r="1170" spans="1:13" x14ac:dyDescent="0.25">
      <c r="A1170">
        <v>141468449</v>
      </c>
      <c r="B1170">
        <v>199175353</v>
      </c>
      <c r="C1170">
        <v>8</v>
      </c>
      <c r="D1170" t="b">
        <v>0</v>
      </c>
      <c r="E1170" s="6" t="s">
        <v>63</v>
      </c>
      <c r="F1170" s="6" t="s">
        <v>35</v>
      </c>
      <c r="G1170">
        <v>5</v>
      </c>
      <c r="H1170">
        <v>5</v>
      </c>
      <c r="I1170">
        <v>1</v>
      </c>
      <c r="J1170" s="6">
        <f>(Items[[#This Row],[FinalPrice]]*Items[[#This Row],[Quantity]])</f>
        <v>5</v>
      </c>
      <c r="K1170" s="6">
        <f>(Items[[#This Row],[OriginalTagPrice]]*Items[[#This Row],[Quantity]])</f>
        <v>5</v>
      </c>
      <c r="L1170" s="6">
        <f>(Items[[#This Row],[FinalPrice]]-Items[[#This Row],[OriginalTagPrice]])*Items[[#This Row],[Quantity]]</f>
        <v>0</v>
      </c>
      <c r="M1170" s="6" t="str">
        <f>VLOOKUP(Items[[#This Row],[OrderID]],Orders[],5)</f>
        <v>2015-05-07</v>
      </c>
    </row>
    <row r="1171" spans="1:13" x14ac:dyDescent="0.25">
      <c r="A1171">
        <v>141475227</v>
      </c>
      <c r="B1171">
        <v>199145458</v>
      </c>
      <c r="C1171">
        <v>1</v>
      </c>
      <c r="D1171" t="b">
        <v>1</v>
      </c>
      <c r="E1171" s="6" t="s">
        <v>56</v>
      </c>
      <c r="F1171" s="6" t="s">
        <v>35</v>
      </c>
      <c r="G1171">
        <v>40</v>
      </c>
      <c r="H1171">
        <v>40</v>
      </c>
      <c r="I1171">
        <v>1</v>
      </c>
      <c r="J1171" s="6">
        <f>(Items[[#This Row],[FinalPrice]]*Items[[#This Row],[Quantity]])</f>
        <v>40</v>
      </c>
      <c r="K1171" s="6">
        <f>(Items[[#This Row],[OriginalTagPrice]]*Items[[#This Row],[Quantity]])</f>
        <v>40</v>
      </c>
      <c r="L1171" s="6">
        <f>(Items[[#This Row],[FinalPrice]]-Items[[#This Row],[OriginalTagPrice]])*Items[[#This Row],[Quantity]]</f>
        <v>0</v>
      </c>
      <c r="M1171" s="6" t="str">
        <f>VLOOKUP(Items[[#This Row],[OrderID]],Orders[],5)</f>
        <v>2015-05-07</v>
      </c>
    </row>
    <row r="1172" spans="1:13" x14ac:dyDescent="0.25">
      <c r="A1172">
        <v>141475227</v>
      </c>
      <c r="B1172">
        <v>199220936</v>
      </c>
      <c r="C1172">
        <v>3</v>
      </c>
      <c r="D1172" t="b">
        <v>0</v>
      </c>
      <c r="E1172" s="6" t="s">
        <v>35</v>
      </c>
      <c r="F1172" s="6" t="s">
        <v>35</v>
      </c>
      <c r="G1172">
        <v>50</v>
      </c>
      <c r="H1172">
        <v>50</v>
      </c>
      <c r="I1172">
        <v>1</v>
      </c>
      <c r="J1172" s="6">
        <f>(Items[[#This Row],[FinalPrice]]*Items[[#This Row],[Quantity]])</f>
        <v>50</v>
      </c>
      <c r="K1172" s="6">
        <f>(Items[[#This Row],[OriginalTagPrice]]*Items[[#This Row],[Quantity]])</f>
        <v>50</v>
      </c>
      <c r="L1172" s="6">
        <f>(Items[[#This Row],[FinalPrice]]-Items[[#This Row],[OriginalTagPrice]])*Items[[#This Row],[Quantity]]</f>
        <v>0</v>
      </c>
      <c r="M1172" s="6" t="str">
        <f>VLOOKUP(Items[[#This Row],[OrderID]],Orders[],5)</f>
        <v>2015-05-07</v>
      </c>
    </row>
    <row r="1173" spans="1:13" x14ac:dyDescent="0.25">
      <c r="A1173">
        <v>141475227</v>
      </c>
      <c r="B1173">
        <v>199221205</v>
      </c>
      <c r="C1173">
        <v>3</v>
      </c>
      <c r="D1173" t="b">
        <v>0</v>
      </c>
      <c r="E1173" s="6" t="s">
        <v>35</v>
      </c>
      <c r="F1173" s="6" t="s">
        <v>35</v>
      </c>
      <c r="G1173">
        <v>0</v>
      </c>
      <c r="H1173">
        <v>50</v>
      </c>
      <c r="I1173">
        <v>1</v>
      </c>
      <c r="J1173" s="6">
        <f>(Items[[#This Row],[FinalPrice]]*Items[[#This Row],[Quantity]])</f>
        <v>0</v>
      </c>
      <c r="K1173" s="6">
        <f>(Items[[#This Row],[OriginalTagPrice]]*Items[[#This Row],[Quantity]])</f>
        <v>50</v>
      </c>
      <c r="L1173" s="6">
        <f>(Items[[#This Row],[FinalPrice]]-Items[[#This Row],[OriginalTagPrice]])*Items[[#This Row],[Quantity]]</f>
        <v>-50</v>
      </c>
      <c r="M1173" s="6" t="str">
        <f>VLOOKUP(Items[[#This Row],[OrderID]],Orders[],5)</f>
        <v>2015-05-07</v>
      </c>
    </row>
    <row r="1174" spans="1:13" x14ac:dyDescent="0.25">
      <c r="A1174">
        <v>141475227</v>
      </c>
      <c r="B1174">
        <v>199222185</v>
      </c>
      <c r="C1174">
        <v>8</v>
      </c>
      <c r="D1174" t="b">
        <v>0</v>
      </c>
      <c r="E1174" s="6" t="s">
        <v>56</v>
      </c>
      <c r="F1174" s="6" t="s">
        <v>35</v>
      </c>
      <c r="G1174">
        <v>10</v>
      </c>
      <c r="H1174">
        <v>10</v>
      </c>
      <c r="I1174">
        <v>1</v>
      </c>
      <c r="J1174" s="6">
        <f>(Items[[#This Row],[FinalPrice]]*Items[[#This Row],[Quantity]])</f>
        <v>10</v>
      </c>
      <c r="K1174" s="6">
        <f>(Items[[#This Row],[OriginalTagPrice]]*Items[[#This Row],[Quantity]])</f>
        <v>10</v>
      </c>
      <c r="L1174" s="6">
        <f>(Items[[#This Row],[FinalPrice]]-Items[[#This Row],[OriginalTagPrice]])*Items[[#This Row],[Quantity]]</f>
        <v>0</v>
      </c>
      <c r="M1174" s="6" t="str">
        <f>VLOOKUP(Items[[#This Row],[OrderID]],Orders[],5)</f>
        <v>2015-05-07</v>
      </c>
    </row>
    <row r="1175" spans="1:13" x14ac:dyDescent="0.25">
      <c r="A1175">
        <v>141494391</v>
      </c>
      <c r="B1175">
        <v>199173590</v>
      </c>
      <c r="C1175">
        <v>1</v>
      </c>
      <c r="D1175" t="b">
        <v>1</v>
      </c>
      <c r="E1175" s="6" t="s">
        <v>60</v>
      </c>
      <c r="F1175" s="6" t="s">
        <v>35</v>
      </c>
      <c r="G1175">
        <v>25</v>
      </c>
      <c r="H1175">
        <v>40</v>
      </c>
      <c r="I1175">
        <v>1</v>
      </c>
      <c r="J1175" s="6">
        <f>(Items[[#This Row],[FinalPrice]]*Items[[#This Row],[Quantity]])</f>
        <v>25</v>
      </c>
      <c r="K1175" s="6">
        <f>(Items[[#This Row],[OriginalTagPrice]]*Items[[#This Row],[Quantity]])</f>
        <v>40</v>
      </c>
      <c r="L1175" s="6">
        <f>(Items[[#This Row],[FinalPrice]]-Items[[#This Row],[OriginalTagPrice]])*Items[[#This Row],[Quantity]]</f>
        <v>-15</v>
      </c>
      <c r="M1175" s="6" t="str">
        <f>VLOOKUP(Items[[#This Row],[OrderID]],Orders[],5)</f>
        <v>2015-05-08</v>
      </c>
    </row>
    <row r="1176" spans="1:13" x14ac:dyDescent="0.25">
      <c r="A1176">
        <v>141494391</v>
      </c>
      <c r="B1176">
        <v>199173842</v>
      </c>
      <c r="C1176">
        <v>1</v>
      </c>
      <c r="D1176" t="b">
        <v>1</v>
      </c>
      <c r="E1176" s="6" t="s">
        <v>68</v>
      </c>
      <c r="F1176" s="6" t="s">
        <v>35</v>
      </c>
      <c r="G1176">
        <v>25</v>
      </c>
      <c r="H1176">
        <v>40</v>
      </c>
      <c r="I1176">
        <v>1</v>
      </c>
      <c r="J1176" s="6">
        <f>(Items[[#This Row],[FinalPrice]]*Items[[#This Row],[Quantity]])</f>
        <v>25</v>
      </c>
      <c r="K1176" s="6">
        <f>(Items[[#This Row],[OriginalTagPrice]]*Items[[#This Row],[Quantity]])</f>
        <v>40</v>
      </c>
      <c r="L1176" s="6">
        <f>(Items[[#This Row],[FinalPrice]]-Items[[#This Row],[OriginalTagPrice]])*Items[[#This Row],[Quantity]]</f>
        <v>-15</v>
      </c>
      <c r="M1176" s="6" t="str">
        <f>VLOOKUP(Items[[#This Row],[OrderID]],Orders[],5)</f>
        <v>2015-05-08</v>
      </c>
    </row>
    <row r="1177" spans="1:13" x14ac:dyDescent="0.25">
      <c r="A1177">
        <v>141494391</v>
      </c>
      <c r="B1177">
        <v>199529218</v>
      </c>
      <c r="C1177">
        <v>2</v>
      </c>
      <c r="D1177" t="b">
        <v>0</v>
      </c>
      <c r="E1177" s="6" t="s">
        <v>104</v>
      </c>
      <c r="F1177" s="6" t="s">
        <v>110</v>
      </c>
      <c r="G1177">
        <v>0</v>
      </c>
      <c r="H1177">
        <v>0</v>
      </c>
      <c r="I1177">
        <v>1</v>
      </c>
      <c r="J1177" s="6">
        <f>(Items[[#This Row],[FinalPrice]]*Items[[#This Row],[Quantity]])</f>
        <v>0</v>
      </c>
      <c r="K1177" s="6">
        <f>(Items[[#This Row],[OriginalTagPrice]]*Items[[#This Row],[Quantity]])</f>
        <v>0</v>
      </c>
      <c r="L1177" s="6">
        <f>(Items[[#This Row],[FinalPrice]]-Items[[#This Row],[OriginalTagPrice]])*Items[[#This Row],[Quantity]]</f>
        <v>0</v>
      </c>
      <c r="M1177" s="6" t="str">
        <f>VLOOKUP(Items[[#This Row],[OrderID]],Orders[],5)</f>
        <v>2015-05-08</v>
      </c>
    </row>
    <row r="1178" spans="1:13" x14ac:dyDescent="0.25">
      <c r="A1178">
        <v>141494391</v>
      </c>
      <c r="B1178">
        <v>199529569</v>
      </c>
      <c r="C1178">
        <v>2</v>
      </c>
      <c r="D1178" t="b">
        <v>0</v>
      </c>
      <c r="E1178" s="6" t="s">
        <v>104</v>
      </c>
      <c r="F1178" s="6" t="s">
        <v>62</v>
      </c>
      <c r="G1178">
        <v>6</v>
      </c>
      <c r="H1178">
        <v>8</v>
      </c>
      <c r="I1178">
        <v>1</v>
      </c>
      <c r="J1178" s="6">
        <f>(Items[[#This Row],[FinalPrice]]*Items[[#This Row],[Quantity]])</f>
        <v>6</v>
      </c>
      <c r="K1178" s="6">
        <f>(Items[[#This Row],[OriginalTagPrice]]*Items[[#This Row],[Quantity]])</f>
        <v>8</v>
      </c>
      <c r="L1178" s="6">
        <f>(Items[[#This Row],[FinalPrice]]-Items[[#This Row],[OriginalTagPrice]])*Items[[#This Row],[Quantity]]</f>
        <v>-2</v>
      </c>
      <c r="M1178" s="6" t="str">
        <f>VLOOKUP(Items[[#This Row],[OrderID]],Orders[],5)</f>
        <v>2015-05-08</v>
      </c>
    </row>
    <row r="1179" spans="1:13" x14ac:dyDescent="0.25">
      <c r="A1179">
        <v>141494391</v>
      </c>
      <c r="B1179">
        <v>199531498</v>
      </c>
      <c r="C1179">
        <v>5</v>
      </c>
      <c r="D1179" t="b">
        <v>1</v>
      </c>
      <c r="E1179" s="6" t="s">
        <v>60</v>
      </c>
      <c r="F1179" s="6" t="s">
        <v>35</v>
      </c>
      <c r="G1179">
        <v>10</v>
      </c>
      <c r="H1179">
        <v>15</v>
      </c>
      <c r="I1179">
        <v>1</v>
      </c>
      <c r="J1179" s="6">
        <f>(Items[[#This Row],[FinalPrice]]*Items[[#This Row],[Quantity]])</f>
        <v>10</v>
      </c>
      <c r="K1179" s="6">
        <f>(Items[[#This Row],[OriginalTagPrice]]*Items[[#This Row],[Quantity]])</f>
        <v>15</v>
      </c>
      <c r="L1179" s="6">
        <f>(Items[[#This Row],[FinalPrice]]-Items[[#This Row],[OriginalTagPrice]])*Items[[#This Row],[Quantity]]</f>
        <v>-5</v>
      </c>
      <c r="M1179" s="6" t="str">
        <f>VLOOKUP(Items[[#This Row],[OrderID]],Orders[],5)</f>
        <v>2015-05-08</v>
      </c>
    </row>
    <row r="1180" spans="1:13" x14ac:dyDescent="0.25">
      <c r="A1180">
        <v>141494632</v>
      </c>
      <c r="B1180">
        <v>199173951</v>
      </c>
      <c r="C1180">
        <v>1</v>
      </c>
      <c r="D1180" t="b">
        <v>1</v>
      </c>
      <c r="E1180" s="6" t="s">
        <v>60</v>
      </c>
      <c r="F1180" s="6" t="s">
        <v>35</v>
      </c>
      <c r="G1180">
        <v>45</v>
      </c>
      <c r="H1180">
        <v>80</v>
      </c>
      <c r="I1180">
        <v>1</v>
      </c>
      <c r="J1180" s="6">
        <f>(Items[[#This Row],[FinalPrice]]*Items[[#This Row],[Quantity]])</f>
        <v>45</v>
      </c>
      <c r="K1180" s="6">
        <f>(Items[[#This Row],[OriginalTagPrice]]*Items[[#This Row],[Quantity]])</f>
        <v>80</v>
      </c>
      <c r="L1180" s="6">
        <f>(Items[[#This Row],[FinalPrice]]-Items[[#This Row],[OriginalTagPrice]])*Items[[#This Row],[Quantity]]</f>
        <v>-35</v>
      </c>
      <c r="M1180" s="6" t="str">
        <f>VLOOKUP(Items[[#This Row],[OrderID]],Orders[],5)</f>
        <v>2015-05-12</v>
      </c>
    </row>
    <row r="1181" spans="1:13" x14ac:dyDescent="0.25">
      <c r="A1181">
        <v>141494632</v>
      </c>
      <c r="B1181">
        <v>199173953</v>
      </c>
      <c r="C1181">
        <v>1</v>
      </c>
      <c r="D1181" t="b">
        <v>1</v>
      </c>
      <c r="E1181" s="6" t="s">
        <v>79</v>
      </c>
      <c r="F1181" s="6" t="s">
        <v>35</v>
      </c>
      <c r="G1181">
        <v>35</v>
      </c>
      <c r="H1181">
        <v>70</v>
      </c>
      <c r="I1181">
        <v>1</v>
      </c>
      <c r="J1181" s="6">
        <f>(Items[[#This Row],[FinalPrice]]*Items[[#This Row],[Quantity]])</f>
        <v>35</v>
      </c>
      <c r="K1181" s="6">
        <f>(Items[[#This Row],[OriginalTagPrice]]*Items[[#This Row],[Quantity]])</f>
        <v>70</v>
      </c>
      <c r="L1181" s="6">
        <f>(Items[[#This Row],[FinalPrice]]-Items[[#This Row],[OriginalTagPrice]])*Items[[#This Row],[Quantity]]</f>
        <v>-35</v>
      </c>
      <c r="M1181" s="6" t="str">
        <f>VLOOKUP(Items[[#This Row],[OrderID]],Orders[],5)</f>
        <v>2015-05-12</v>
      </c>
    </row>
    <row r="1182" spans="1:13" x14ac:dyDescent="0.25">
      <c r="A1182">
        <v>141494632</v>
      </c>
      <c r="B1182">
        <v>199173957</v>
      </c>
      <c r="C1182">
        <v>1</v>
      </c>
      <c r="D1182" t="b">
        <v>1</v>
      </c>
      <c r="E1182" s="6" t="s">
        <v>79</v>
      </c>
      <c r="F1182" s="6" t="s">
        <v>35</v>
      </c>
      <c r="G1182">
        <v>20</v>
      </c>
      <c r="H1182">
        <v>20</v>
      </c>
      <c r="I1182">
        <v>1</v>
      </c>
      <c r="J1182" s="6">
        <f>(Items[[#This Row],[FinalPrice]]*Items[[#This Row],[Quantity]])</f>
        <v>20</v>
      </c>
      <c r="K1182" s="6">
        <f>(Items[[#This Row],[OriginalTagPrice]]*Items[[#This Row],[Quantity]])</f>
        <v>20</v>
      </c>
      <c r="L1182" s="6">
        <f>(Items[[#This Row],[FinalPrice]]-Items[[#This Row],[OriginalTagPrice]])*Items[[#This Row],[Quantity]]</f>
        <v>0</v>
      </c>
      <c r="M1182" s="6" t="str">
        <f>VLOOKUP(Items[[#This Row],[OrderID]],Orders[],5)</f>
        <v>2015-05-12</v>
      </c>
    </row>
    <row r="1183" spans="1:13" x14ac:dyDescent="0.25">
      <c r="A1183">
        <v>141494632</v>
      </c>
      <c r="B1183">
        <v>200521603</v>
      </c>
      <c r="C1183">
        <v>1</v>
      </c>
      <c r="D1183" t="b">
        <v>1</v>
      </c>
      <c r="E1183" s="6" t="s">
        <v>60</v>
      </c>
      <c r="F1183" s="6" t="s">
        <v>35</v>
      </c>
      <c r="G1183">
        <v>5</v>
      </c>
      <c r="H1183">
        <v>5</v>
      </c>
      <c r="I1183">
        <v>1</v>
      </c>
      <c r="J1183" s="6">
        <f>(Items[[#This Row],[FinalPrice]]*Items[[#This Row],[Quantity]])</f>
        <v>5</v>
      </c>
      <c r="K1183" s="6">
        <f>(Items[[#This Row],[OriginalTagPrice]]*Items[[#This Row],[Quantity]])</f>
        <v>5</v>
      </c>
      <c r="L1183" s="6">
        <f>(Items[[#This Row],[FinalPrice]]-Items[[#This Row],[OriginalTagPrice]])*Items[[#This Row],[Quantity]]</f>
        <v>0</v>
      </c>
      <c r="M1183" s="6" t="str">
        <f>VLOOKUP(Items[[#This Row],[OrderID]],Orders[],5)</f>
        <v>2015-05-12</v>
      </c>
    </row>
    <row r="1184" spans="1:13" x14ac:dyDescent="0.25">
      <c r="A1184">
        <v>141494632</v>
      </c>
      <c r="B1184">
        <v>200520437</v>
      </c>
      <c r="C1184">
        <v>2</v>
      </c>
      <c r="D1184" t="b">
        <v>0</v>
      </c>
      <c r="E1184" s="6" t="s">
        <v>35</v>
      </c>
      <c r="F1184" s="6" t="s">
        <v>69</v>
      </c>
      <c r="G1184">
        <v>0</v>
      </c>
      <c r="H1184">
        <v>0</v>
      </c>
      <c r="I1184">
        <v>1</v>
      </c>
      <c r="J1184" s="6">
        <f>(Items[[#This Row],[FinalPrice]]*Items[[#This Row],[Quantity]])</f>
        <v>0</v>
      </c>
      <c r="K1184" s="6">
        <f>(Items[[#This Row],[OriginalTagPrice]]*Items[[#This Row],[Quantity]])</f>
        <v>0</v>
      </c>
      <c r="L1184" s="6">
        <f>(Items[[#This Row],[FinalPrice]]-Items[[#This Row],[OriginalTagPrice]])*Items[[#This Row],[Quantity]]</f>
        <v>0</v>
      </c>
      <c r="M1184" s="6" t="str">
        <f>VLOOKUP(Items[[#This Row],[OrderID]],Orders[],5)</f>
        <v>2015-05-12</v>
      </c>
    </row>
    <row r="1185" spans="1:13" x14ac:dyDescent="0.25">
      <c r="A1185">
        <v>141494632</v>
      </c>
      <c r="B1185">
        <v>200539534</v>
      </c>
      <c r="C1185">
        <v>2</v>
      </c>
      <c r="D1185" t="b">
        <v>0</v>
      </c>
      <c r="E1185" s="6" t="s">
        <v>35</v>
      </c>
      <c r="F1185" s="6" t="s">
        <v>85</v>
      </c>
      <c r="G1185">
        <v>3.5</v>
      </c>
      <c r="H1185">
        <v>3.5</v>
      </c>
      <c r="I1185">
        <v>1</v>
      </c>
      <c r="J1185" s="6">
        <f>(Items[[#This Row],[FinalPrice]]*Items[[#This Row],[Quantity]])</f>
        <v>3.5</v>
      </c>
      <c r="K1185" s="6">
        <f>(Items[[#This Row],[OriginalTagPrice]]*Items[[#This Row],[Quantity]])</f>
        <v>3.5</v>
      </c>
      <c r="L1185" s="6">
        <f>(Items[[#This Row],[FinalPrice]]-Items[[#This Row],[OriginalTagPrice]])*Items[[#This Row],[Quantity]]</f>
        <v>0</v>
      </c>
      <c r="M1185" s="6" t="str">
        <f>VLOOKUP(Items[[#This Row],[OrderID]],Orders[],5)</f>
        <v>2015-05-12</v>
      </c>
    </row>
    <row r="1186" spans="1:13" x14ac:dyDescent="0.25">
      <c r="A1186">
        <v>141494632</v>
      </c>
      <c r="B1186">
        <v>200579082</v>
      </c>
      <c r="C1186">
        <v>5</v>
      </c>
      <c r="D1186" t="b">
        <v>1</v>
      </c>
      <c r="E1186" s="6" t="s">
        <v>79</v>
      </c>
      <c r="F1186" s="6" t="s">
        <v>35</v>
      </c>
      <c r="G1186">
        <v>15</v>
      </c>
      <c r="H1186">
        <v>15</v>
      </c>
      <c r="I1186">
        <v>1</v>
      </c>
      <c r="J1186" s="6">
        <f>(Items[[#This Row],[FinalPrice]]*Items[[#This Row],[Quantity]])</f>
        <v>15</v>
      </c>
      <c r="K1186" s="6">
        <f>(Items[[#This Row],[OriginalTagPrice]]*Items[[#This Row],[Quantity]])</f>
        <v>15</v>
      </c>
      <c r="L1186" s="6">
        <f>(Items[[#This Row],[FinalPrice]]-Items[[#This Row],[OriginalTagPrice]])*Items[[#This Row],[Quantity]]</f>
        <v>0</v>
      </c>
      <c r="M1186" s="6" t="str">
        <f>VLOOKUP(Items[[#This Row],[OrderID]],Orders[],5)</f>
        <v>2015-05-12</v>
      </c>
    </row>
    <row r="1187" spans="1:13" x14ac:dyDescent="0.25">
      <c r="A1187">
        <v>141494632</v>
      </c>
      <c r="B1187">
        <v>200579289</v>
      </c>
      <c r="C1187">
        <v>10</v>
      </c>
      <c r="D1187" t="b">
        <v>0</v>
      </c>
      <c r="E1187" s="6" t="s">
        <v>35</v>
      </c>
      <c r="F1187" s="6" t="s">
        <v>35</v>
      </c>
      <c r="G1187">
        <v>0</v>
      </c>
      <c r="H1187">
        <v>0</v>
      </c>
      <c r="I1187">
        <v>1</v>
      </c>
      <c r="J1187" s="6">
        <f>(Items[[#This Row],[FinalPrice]]*Items[[#This Row],[Quantity]])</f>
        <v>0</v>
      </c>
      <c r="K1187" s="6">
        <f>(Items[[#This Row],[OriginalTagPrice]]*Items[[#This Row],[Quantity]])</f>
        <v>0</v>
      </c>
      <c r="L1187" s="6">
        <f>(Items[[#This Row],[FinalPrice]]-Items[[#This Row],[OriginalTagPrice]])*Items[[#This Row],[Quantity]]</f>
        <v>0</v>
      </c>
      <c r="M1187" s="6" t="str">
        <f>VLOOKUP(Items[[#This Row],[OrderID]],Orders[],5)</f>
        <v>2015-05-12</v>
      </c>
    </row>
    <row r="1188" spans="1:13" x14ac:dyDescent="0.25">
      <c r="A1188">
        <v>141494632</v>
      </c>
      <c r="B1188">
        <v>200579290</v>
      </c>
      <c r="C1188">
        <v>11</v>
      </c>
      <c r="D1188" t="b">
        <v>0</v>
      </c>
      <c r="E1188" s="6" t="s">
        <v>96</v>
      </c>
      <c r="F1188" s="6" t="s">
        <v>35</v>
      </c>
      <c r="G1188">
        <v>0</v>
      </c>
      <c r="H1188">
        <v>50</v>
      </c>
      <c r="I1188">
        <v>1</v>
      </c>
      <c r="J1188" s="6">
        <f>(Items[[#This Row],[FinalPrice]]*Items[[#This Row],[Quantity]])</f>
        <v>0</v>
      </c>
      <c r="K1188" s="6">
        <f>(Items[[#This Row],[OriginalTagPrice]]*Items[[#This Row],[Quantity]])</f>
        <v>50</v>
      </c>
      <c r="L1188" s="6">
        <f>(Items[[#This Row],[FinalPrice]]-Items[[#This Row],[OriginalTagPrice]])*Items[[#This Row],[Quantity]]</f>
        <v>-50</v>
      </c>
      <c r="M1188" s="6" t="str">
        <f>VLOOKUP(Items[[#This Row],[OrderID]],Orders[],5)</f>
        <v>2015-05-12</v>
      </c>
    </row>
    <row r="1189" spans="1:13" x14ac:dyDescent="0.25">
      <c r="A1189">
        <v>141521799</v>
      </c>
      <c r="B1189">
        <v>199212291</v>
      </c>
      <c r="C1189">
        <v>1</v>
      </c>
      <c r="D1189" t="b">
        <v>1</v>
      </c>
      <c r="E1189" s="6" t="s">
        <v>70</v>
      </c>
      <c r="F1189" s="6" t="s">
        <v>35</v>
      </c>
      <c r="G1189">
        <v>35</v>
      </c>
      <c r="H1189">
        <v>70</v>
      </c>
      <c r="I1189">
        <v>1</v>
      </c>
      <c r="J1189" s="6">
        <f>(Items[[#This Row],[FinalPrice]]*Items[[#This Row],[Quantity]])</f>
        <v>35</v>
      </c>
      <c r="K1189" s="6">
        <f>(Items[[#This Row],[OriginalTagPrice]]*Items[[#This Row],[Quantity]])</f>
        <v>70</v>
      </c>
      <c r="L1189" s="6">
        <f>(Items[[#This Row],[FinalPrice]]-Items[[#This Row],[OriginalTagPrice]])*Items[[#This Row],[Quantity]]</f>
        <v>-35</v>
      </c>
      <c r="M1189" s="6" t="str">
        <f>VLOOKUP(Items[[#This Row],[OrderID]],Orders[],5)</f>
        <v>2015-05-09</v>
      </c>
    </row>
    <row r="1190" spans="1:13" x14ac:dyDescent="0.25">
      <c r="A1190">
        <v>141521799</v>
      </c>
      <c r="B1190">
        <v>199877345</v>
      </c>
      <c r="C1190">
        <v>8</v>
      </c>
      <c r="D1190" t="b">
        <v>0</v>
      </c>
      <c r="E1190" s="6" t="s">
        <v>70</v>
      </c>
      <c r="F1190" s="6" t="s">
        <v>35</v>
      </c>
      <c r="G1190">
        <v>5.25</v>
      </c>
      <c r="H1190">
        <v>5.25</v>
      </c>
      <c r="I1190">
        <v>1</v>
      </c>
      <c r="J1190" s="6">
        <f>(Items[[#This Row],[FinalPrice]]*Items[[#This Row],[Quantity]])</f>
        <v>5.25</v>
      </c>
      <c r="K1190" s="6">
        <f>(Items[[#This Row],[OriginalTagPrice]]*Items[[#This Row],[Quantity]])</f>
        <v>5.25</v>
      </c>
      <c r="L1190" s="6">
        <f>(Items[[#This Row],[FinalPrice]]-Items[[#This Row],[OriginalTagPrice]])*Items[[#This Row],[Quantity]]</f>
        <v>0</v>
      </c>
      <c r="M1190" s="6" t="str">
        <f>VLOOKUP(Items[[#This Row],[OrderID]],Orders[],5)</f>
        <v>2015-05-09</v>
      </c>
    </row>
    <row r="1191" spans="1:13" x14ac:dyDescent="0.25">
      <c r="A1191">
        <v>141521799</v>
      </c>
      <c r="B1191">
        <v>199877529</v>
      </c>
      <c r="C1191">
        <v>2</v>
      </c>
      <c r="D1191" t="b">
        <v>0</v>
      </c>
      <c r="E1191" s="6" t="s">
        <v>70</v>
      </c>
      <c r="F1191" s="6" t="s">
        <v>242</v>
      </c>
      <c r="G1191">
        <v>0</v>
      </c>
      <c r="H1191">
        <v>0</v>
      </c>
      <c r="I1191">
        <v>1</v>
      </c>
      <c r="J1191" s="6">
        <f>(Items[[#This Row],[FinalPrice]]*Items[[#This Row],[Quantity]])</f>
        <v>0</v>
      </c>
      <c r="K1191" s="6">
        <f>(Items[[#This Row],[OriginalTagPrice]]*Items[[#This Row],[Quantity]])</f>
        <v>0</v>
      </c>
      <c r="L1191" s="6">
        <f>(Items[[#This Row],[FinalPrice]]-Items[[#This Row],[OriginalTagPrice]])*Items[[#This Row],[Quantity]]</f>
        <v>0</v>
      </c>
      <c r="M1191" s="6" t="str">
        <f>VLOOKUP(Items[[#This Row],[OrderID]],Orders[],5)</f>
        <v>2015-05-09</v>
      </c>
    </row>
    <row r="1192" spans="1:13" x14ac:dyDescent="0.25">
      <c r="A1192">
        <v>141522131</v>
      </c>
      <c r="B1192">
        <v>199212752</v>
      </c>
      <c r="C1192">
        <v>1</v>
      </c>
      <c r="D1192" t="b">
        <v>1</v>
      </c>
      <c r="E1192" s="6" t="s">
        <v>92</v>
      </c>
      <c r="F1192" s="6" t="s">
        <v>35</v>
      </c>
      <c r="G1192">
        <v>35</v>
      </c>
      <c r="H1192">
        <v>70</v>
      </c>
      <c r="I1192">
        <v>1</v>
      </c>
      <c r="J1192" s="6">
        <f>(Items[[#This Row],[FinalPrice]]*Items[[#This Row],[Quantity]])</f>
        <v>35</v>
      </c>
      <c r="K1192" s="6">
        <f>(Items[[#This Row],[OriginalTagPrice]]*Items[[#This Row],[Quantity]])</f>
        <v>70</v>
      </c>
      <c r="L1192" s="6">
        <f>(Items[[#This Row],[FinalPrice]]-Items[[#This Row],[OriginalTagPrice]])*Items[[#This Row],[Quantity]]</f>
        <v>-35</v>
      </c>
      <c r="M1192" s="6" t="str">
        <f>VLOOKUP(Items[[#This Row],[OrderID]],Orders[],5)</f>
        <v>2015-05-09</v>
      </c>
    </row>
    <row r="1193" spans="1:13" x14ac:dyDescent="0.25">
      <c r="A1193">
        <v>141522131</v>
      </c>
      <c r="B1193">
        <v>199921579</v>
      </c>
      <c r="C1193">
        <v>8</v>
      </c>
      <c r="D1193" t="b">
        <v>0</v>
      </c>
      <c r="E1193" s="6" t="s">
        <v>92</v>
      </c>
      <c r="F1193" s="6" t="s">
        <v>35</v>
      </c>
      <c r="G1193">
        <v>10.5</v>
      </c>
      <c r="H1193">
        <v>10.5</v>
      </c>
      <c r="I1193">
        <v>1</v>
      </c>
      <c r="J1193" s="6">
        <f>(Items[[#This Row],[FinalPrice]]*Items[[#This Row],[Quantity]])</f>
        <v>10.5</v>
      </c>
      <c r="K1193" s="6">
        <f>(Items[[#This Row],[OriginalTagPrice]]*Items[[#This Row],[Quantity]])</f>
        <v>10.5</v>
      </c>
      <c r="L1193" s="6">
        <f>(Items[[#This Row],[FinalPrice]]-Items[[#This Row],[OriginalTagPrice]])*Items[[#This Row],[Quantity]]</f>
        <v>0</v>
      </c>
      <c r="M1193" s="6" t="str">
        <f>VLOOKUP(Items[[#This Row],[OrderID]],Orders[],5)</f>
        <v>2015-05-09</v>
      </c>
    </row>
    <row r="1194" spans="1:13" x14ac:dyDescent="0.25">
      <c r="A1194">
        <v>141541449</v>
      </c>
      <c r="B1194">
        <v>199239933</v>
      </c>
      <c r="C1194">
        <v>1</v>
      </c>
      <c r="D1194" t="b">
        <v>1</v>
      </c>
      <c r="E1194" s="6" t="s">
        <v>60</v>
      </c>
      <c r="F1194" s="6" t="s">
        <v>35</v>
      </c>
      <c r="G1194">
        <v>0</v>
      </c>
      <c r="H1194">
        <v>40</v>
      </c>
      <c r="I1194">
        <v>1</v>
      </c>
      <c r="J1194" s="6">
        <f>(Items[[#This Row],[FinalPrice]]*Items[[#This Row],[Quantity]])</f>
        <v>0</v>
      </c>
      <c r="K1194" s="6">
        <f>(Items[[#This Row],[OriginalTagPrice]]*Items[[#This Row],[Quantity]])</f>
        <v>40</v>
      </c>
      <c r="L1194" s="6">
        <f>(Items[[#This Row],[FinalPrice]]-Items[[#This Row],[OriginalTagPrice]])*Items[[#This Row],[Quantity]]</f>
        <v>-40</v>
      </c>
      <c r="M1194" s="6" t="str">
        <f>VLOOKUP(Items[[#This Row],[OrderID]],Orders[],5)</f>
        <v>2015-05-07</v>
      </c>
    </row>
    <row r="1195" spans="1:13" x14ac:dyDescent="0.25">
      <c r="A1195">
        <v>141541449</v>
      </c>
      <c r="B1195">
        <v>199240352</v>
      </c>
      <c r="C1195">
        <v>1</v>
      </c>
      <c r="D1195" t="b">
        <v>1</v>
      </c>
      <c r="E1195" s="6" t="s">
        <v>56</v>
      </c>
      <c r="F1195" s="6" t="s">
        <v>35</v>
      </c>
      <c r="G1195">
        <v>30</v>
      </c>
      <c r="H1195">
        <v>30</v>
      </c>
      <c r="I1195">
        <v>1</v>
      </c>
      <c r="J1195" s="6">
        <f>(Items[[#This Row],[FinalPrice]]*Items[[#This Row],[Quantity]])</f>
        <v>30</v>
      </c>
      <c r="K1195" s="6">
        <f>(Items[[#This Row],[OriginalTagPrice]]*Items[[#This Row],[Quantity]])</f>
        <v>30</v>
      </c>
      <c r="L1195" s="6">
        <f>(Items[[#This Row],[FinalPrice]]-Items[[#This Row],[OriginalTagPrice]])*Items[[#This Row],[Quantity]]</f>
        <v>0</v>
      </c>
      <c r="M1195" s="6" t="str">
        <f>VLOOKUP(Items[[#This Row],[OrderID]],Orders[],5)</f>
        <v>2015-05-07</v>
      </c>
    </row>
    <row r="1196" spans="1:13" x14ac:dyDescent="0.25">
      <c r="A1196">
        <v>141541449</v>
      </c>
      <c r="B1196">
        <v>199258202</v>
      </c>
      <c r="C1196">
        <v>2</v>
      </c>
      <c r="D1196" t="b">
        <v>0</v>
      </c>
      <c r="E1196" s="6" t="s">
        <v>60</v>
      </c>
      <c r="F1196" s="6" t="s">
        <v>74</v>
      </c>
      <c r="G1196">
        <v>0</v>
      </c>
      <c r="H1196">
        <v>0</v>
      </c>
      <c r="I1196">
        <v>1</v>
      </c>
      <c r="J1196" s="6">
        <f>(Items[[#This Row],[FinalPrice]]*Items[[#This Row],[Quantity]])</f>
        <v>0</v>
      </c>
      <c r="K1196" s="6">
        <f>(Items[[#This Row],[OriginalTagPrice]]*Items[[#This Row],[Quantity]])</f>
        <v>0</v>
      </c>
      <c r="L1196" s="6">
        <f>(Items[[#This Row],[FinalPrice]]-Items[[#This Row],[OriginalTagPrice]])*Items[[#This Row],[Quantity]]</f>
        <v>0</v>
      </c>
      <c r="M1196" s="6" t="str">
        <f>VLOOKUP(Items[[#This Row],[OrderID]],Orders[],5)</f>
        <v>2015-05-07</v>
      </c>
    </row>
    <row r="1197" spans="1:13" x14ac:dyDescent="0.25">
      <c r="A1197">
        <v>141542817</v>
      </c>
      <c r="B1197">
        <v>199242359</v>
      </c>
      <c r="C1197">
        <v>1</v>
      </c>
      <c r="D1197" t="b">
        <v>1</v>
      </c>
      <c r="E1197" s="6" t="s">
        <v>71</v>
      </c>
      <c r="F1197" s="6" t="s">
        <v>35</v>
      </c>
      <c r="G1197">
        <v>0</v>
      </c>
      <c r="H1197">
        <v>70</v>
      </c>
      <c r="I1197">
        <v>1</v>
      </c>
      <c r="J1197" s="6">
        <f>(Items[[#This Row],[FinalPrice]]*Items[[#This Row],[Quantity]])</f>
        <v>0</v>
      </c>
      <c r="K1197" s="6">
        <f>(Items[[#This Row],[OriginalTagPrice]]*Items[[#This Row],[Quantity]])</f>
        <v>70</v>
      </c>
      <c r="L1197" s="6">
        <f>(Items[[#This Row],[FinalPrice]]-Items[[#This Row],[OriginalTagPrice]])*Items[[#This Row],[Quantity]]</f>
        <v>-70</v>
      </c>
      <c r="M1197" s="6" t="str">
        <f>VLOOKUP(Items[[#This Row],[OrderID]],Orders[],5)</f>
        <v>2015-05-08</v>
      </c>
    </row>
    <row r="1198" spans="1:13" x14ac:dyDescent="0.25">
      <c r="A1198">
        <v>141542817</v>
      </c>
      <c r="B1198">
        <v>199616063</v>
      </c>
      <c r="C1198">
        <v>8</v>
      </c>
      <c r="D1198" t="b">
        <v>0</v>
      </c>
      <c r="E1198" s="6" t="s">
        <v>71</v>
      </c>
      <c r="F1198" s="6" t="s">
        <v>35</v>
      </c>
      <c r="G1198">
        <v>20</v>
      </c>
      <c r="H1198">
        <v>20</v>
      </c>
      <c r="I1198">
        <v>1</v>
      </c>
      <c r="J1198" s="6">
        <f>(Items[[#This Row],[FinalPrice]]*Items[[#This Row],[Quantity]])</f>
        <v>20</v>
      </c>
      <c r="K1198" s="6">
        <f>(Items[[#This Row],[OriginalTagPrice]]*Items[[#This Row],[Quantity]])</f>
        <v>20</v>
      </c>
      <c r="L1198" s="6">
        <f>(Items[[#This Row],[FinalPrice]]-Items[[#This Row],[OriginalTagPrice]])*Items[[#This Row],[Quantity]]</f>
        <v>0</v>
      </c>
      <c r="M1198" s="6" t="str">
        <f>VLOOKUP(Items[[#This Row],[OrderID]],Orders[],5)</f>
        <v>2015-05-08</v>
      </c>
    </row>
    <row r="1199" spans="1:13" x14ac:dyDescent="0.25">
      <c r="A1199">
        <v>141557843</v>
      </c>
      <c r="B1199">
        <v>199264164</v>
      </c>
      <c r="C1199">
        <v>2</v>
      </c>
      <c r="D1199" t="b">
        <v>0</v>
      </c>
      <c r="E1199" s="6" t="s">
        <v>75</v>
      </c>
      <c r="F1199" s="6" t="s">
        <v>243</v>
      </c>
      <c r="G1199">
        <v>14</v>
      </c>
      <c r="H1199">
        <v>28</v>
      </c>
      <c r="I1199">
        <v>1</v>
      </c>
      <c r="J1199" s="6">
        <f>(Items[[#This Row],[FinalPrice]]*Items[[#This Row],[Quantity]])</f>
        <v>14</v>
      </c>
      <c r="K1199" s="6">
        <f>(Items[[#This Row],[OriginalTagPrice]]*Items[[#This Row],[Quantity]])</f>
        <v>28</v>
      </c>
      <c r="L1199" s="6">
        <f>(Items[[#This Row],[FinalPrice]]-Items[[#This Row],[OriginalTagPrice]])*Items[[#This Row],[Quantity]]</f>
        <v>-14</v>
      </c>
      <c r="M1199" s="6" t="str">
        <f>VLOOKUP(Items[[#This Row],[OrderID]],Orders[],5)</f>
        <v>2015-05-07</v>
      </c>
    </row>
    <row r="1200" spans="1:13" x14ac:dyDescent="0.25">
      <c r="A1200">
        <v>141563475</v>
      </c>
      <c r="B1200">
        <v>199272376</v>
      </c>
      <c r="C1200">
        <v>2</v>
      </c>
      <c r="D1200" t="b">
        <v>0</v>
      </c>
      <c r="E1200" s="6" t="s">
        <v>35</v>
      </c>
      <c r="F1200" s="6" t="s">
        <v>168</v>
      </c>
      <c r="G1200">
        <v>1.5</v>
      </c>
      <c r="H1200">
        <v>2</v>
      </c>
      <c r="I1200">
        <v>2</v>
      </c>
      <c r="J1200" s="6">
        <f>(Items[[#This Row],[FinalPrice]]*Items[[#This Row],[Quantity]])</f>
        <v>3</v>
      </c>
      <c r="K1200" s="6">
        <f>(Items[[#This Row],[OriginalTagPrice]]*Items[[#This Row],[Quantity]])</f>
        <v>4</v>
      </c>
      <c r="L1200" s="6">
        <f>(Items[[#This Row],[FinalPrice]]-Items[[#This Row],[OriginalTagPrice]])*Items[[#This Row],[Quantity]]</f>
        <v>-1</v>
      </c>
      <c r="M1200" s="6" t="str">
        <f>VLOOKUP(Items[[#This Row],[OrderID]],Orders[],5)</f>
        <v>2015-05-07</v>
      </c>
    </row>
    <row r="1201" spans="1:13" x14ac:dyDescent="0.25">
      <c r="A1201">
        <v>141566056</v>
      </c>
      <c r="B1201">
        <v>199276402</v>
      </c>
      <c r="C1201">
        <v>3</v>
      </c>
      <c r="D1201" t="b">
        <v>0</v>
      </c>
      <c r="E1201" s="6" t="s">
        <v>35</v>
      </c>
      <c r="F1201" s="6" t="s">
        <v>35</v>
      </c>
      <c r="G1201">
        <v>50</v>
      </c>
      <c r="H1201">
        <v>50</v>
      </c>
      <c r="I1201">
        <v>1</v>
      </c>
      <c r="J1201" s="6">
        <f>(Items[[#This Row],[FinalPrice]]*Items[[#This Row],[Quantity]])</f>
        <v>50</v>
      </c>
      <c r="K1201" s="6">
        <f>(Items[[#This Row],[OriginalTagPrice]]*Items[[#This Row],[Quantity]])</f>
        <v>50</v>
      </c>
      <c r="L1201" s="6">
        <f>(Items[[#This Row],[FinalPrice]]-Items[[#This Row],[OriginalTagPrice]])*Items[[#This Row],[Quantity]]</f>
        <v>0</v>
      </c>
      <c r="M1201" s="6" t="str">
        <f>VLOOKUP(Items[[#This Row],[OrderID]],Orders[],5)</f>
        <v>2015-05-07</v>
      </c>
    </row>
    <row r="1202" spans="1:13" x14ac:dyDescent="0.25">
      <c r="A1202">
        <v>141566056</v>
      </c>
      <c r="B1202">
        <v>199276551</v>
      </c>
      <c r="C1202">
        <v>3</v>
      </c>
      <c r="D1202" t="b">
        <v>0</v>
      </c>
      <c r="E1202" s="6" t="s">
        <v>35</v>
      </c>
      <c r="F1202" s="6" t="s">
        <v>35</v>
      </c>
      <c r="G1202">
        <v>0</v>
      </c>
      <c r="H1202">
        <v>50</v>
      </c>
      <c r="I1202">
        <v>1</v>
      </c>
      <c r="J1202" s="6">
        <f>(Items[[#This Row],[FinalPrice]]*Items[[#This Row],[Quantity]])</f>
        <v>0</v>
      </c>
      <c r="K1202" s="6">
        <f>(Items[[#This Row],[OriginalTagPrice]]*Items[[#This Row],[Quantity]])</f>
        <v>50</v>
      </c>
      <c r="L1202" s="6">
        <f>(Items[[#This Row],[FinalPrice]]-Items[[#This Row],[OriginalTagPrice]])*Items[[#This Row],[Quantity]]</f>
        <v>-50</v>
      </c>
      <c r="M1202" s="6" t="str">
        <f>VLOOKUP(Items[[#This Row],[OrderID]],Orders[],5)</f>
        <v>2015-05-07</v>
      </c>
    </row>
    <row r="1203" spans="1:13" x14ac:dyDescent="0.25">
      <c r="A1203">
        <v>141573358</v>
      </c>
      <c r="B1203">
        <v>199286283</v>
      </c>
      <c r="C1203">
        <v>3</v>
      </c>
      <c r="D1203" t="b">
        <v>0</v>
      </c>
      <c r="E1203" s="6" t="s">
        <v>35</v>
      </c>
      <c r="F1203" s="6" t="s">
        <v>35</v>
      </c>
      <c r="G1203">
        <v>50</v>
      </c>
      <c r="H1203">
        <v>100</v>
      </c>
      <c r="I1203">
        <v>1</v>
      </c>
      <c r="J1203" s="6">
        <f>(Items[[#This Row],[FinalPrice]]*Items[[#This Row],[Quantity]])</f>
        <v>50</v>
      </c>
      <c r="K1203" s="6">
        <f>(Items[[#This Row],[OriginalTagPrice]]*Items[[#This Row],[Quantity]])</f>
        <v>100</v>
      </c>
      <c r="L1203" s="6">
        <f>(Items[[#This Row],[FinalPrice]]-Items[[#This Row],[OriginalTagPrice]])*Items[[#This Row],[Quantity]]</f>
        <v>-50</v>
      </c>
      <c r="M1203" s="6" t="str">
        <f>VLOOKUP(Items[[#This Row],[OrderID]],Orders[],5)</f>
        <v>2015-05-07</v>
      </c>
    </row>
    <row r="1204" spans="1:13" x14ac:dyDescent="0.25">
      <c r="A1204">
        <v>141574516</v>
      </c>
      <c r="B1204">
        <v>199287992</v>
      </c>
      <c r="C1204">
        <v>10</v>
      </c>
      <c r="D1204" t="b">
        <v>0</v>
      </c>
      <c r="E1204" s="6" t="s">
        <v>35</v>
      </c>
      <c r="F1204" s="6" t="s">
        <v>35</v>
      </c>
      <c r="G1204">
        <v>0</v>
      </c>
      <c r="H1204">
        <v>0</v>
      </c>
      <c r="I1204">
        <v>1</v>
      </c>
      <c r="J1204" s="6">
        <f>(Items[[#This Row],[FinalPrice]]*Items[[#This Row],[Quantity]])</f>
        <v>0</v>
      </c>
      <c r="K1204" s="6">
        <f>(Items[[#This Row],[OriginalTagPrice]]*Items[[#This Row],[Quantity]])</f>
        <v>0</v>
      </c>
      <c r="L1204" s="6">
        <f>(Items[[#This Row],[FinalPrice]]-Items[[#This Row],[OriginalTagPrice]])*Items[[#This Row],[Quantity]]</f>
        <v>0</v>
      </c>
      <c r="M1204" s="6" t="str">
        <f>VLOOKUP(Items[[#This Row],[OrderID]],Orders[],5)</f>
        <v>2015-05-07</v>
      </c>
    </row>
    <row r="1205" spans="1:13" x14ac:dyDescent="0.25">
      <c r="A1205">
        <v>141574516</v>
      </c>
      <c r="B1205">
        <v>199287994</v>
      </c>
      <c r="C1205">
        <v>11</v>
      </c>
      <c r="D1205" t="b">
        <v>0</v>
      </c>
      <c r="E1205" s="6" t="s">
        <v>75</v>
      </c>
      <c r="F1205" s="6" t="s">
        <v>35</v>
      </c>
      <c r="G1205">
        <v>0</v>
      </c>
      <c r="H1205">
        <v>50</v>
      </c>
      <c r="I1205">
        <v>1</v>
      </c>
      <c r="J1205" s="6">
        <f>(Items[[#This Row],[FinalPrice]]*Items[[#This Row],[Quantity]])</f>
        <v>0</v>
      </c>
      <c r="K1205" s="6">
        <f>(Items[[#This Row],[OriginalTagPrice]]*Items[[#This Row],[Quantity]])</f>
        <v>50</v>
      </c>
      <c r="L1205" s="6">
        <f>(Items[[#This Row],[FinalPrice]]-Items[[#This Row],[OriginalTagPrice]])*Items[[#This Row],[Quantity]]</f>
        <v>-50</v>
      </c>
      <c r="M1205" s="6" t="str">
        <f>VLOOKUP(Items[[#This Row],[OrderID]],Orders[],5)</f>
        <v>2015-05-07</v>
      </c>
    </row>
    <row r="1206" spans="1:13" x14ac:dyDescent="0.25">
      <c r="A1206">
        <v>141578299</v>
      </c>
      <c r="B1206">
        <v>199293418</v>
      </c>
      <c r="C1206">
        <v>7</v>
      </c>
      <c r="D1206" t="b">
        <v>0</v>
      </c>
      <c r="E1206" s="6" t="s">
        <v>35</v>
      </c>
      <c r="F1206" s="6" t="s">
        <v>35</v>
      </c>
      <c r="G1206">
        <v>0</v>
      </c>
      <c r="H1206">
        <v>0</v>
      </c>
      <c r="I1206">
        <v>1</v>
      </c>
      <c r="J1206" s="6">
        <f>(Items[[#This Row],[FinalPrice]]*Items[[#This Row],[Quantity]])</f>
        <v>0</v>
      </c>
      <c r="K1206" s="6">
        <f>(Items[[#This Row],[OriginalTagPrice]]*Items[[#This Row],[Quantity]])</f>
        <v>0</v>
      </c>
      <c r="L1206" s="6">
        <f>(Items[[#This Row],[FinalPrice]]-Items[[#This Row],[OriginalTagPrice]])*Items[[#This Row],[Quantity]]</f>
        <v>0</v>
      </c>
      <c r="M1206" s="6" t="str">
        <f>VLOOKUP(Items[[#This Row],[OrderID]],Orders[],5)</f>
        <v>2015-05-07</v>
      </c>
    </row>
    <row r="1207" spans="1:13" x14ac:dyDescent="0.25">
      <c r="A1207">
        <v>141578310</v>
      </c>
      <c r="B1207">
        <v>199293425</v>
      </c>
      <c r="C1207">
        <v>7</v>
      </c>
      <c r="D1207" t="b">
        <v>0</v>
      </c>
      <c r="E1207" s="6" t="s">
        <v>35</v>
      </c>
      <c r="F1207" s="6" t="s">
        <v>35</v>
      </c>
      <c r="G1207">
        <v>0</v>
      </c>
      <c r="H1207">
        <v>0</v>
      </c>
      <c r="I1207">
        <v>1</v>
      </c>
      <c r="J1207" s="6">
        <f>(Items[[#This Row],[FinalPrice]]*Items[[#This Row],[Quantity]])</f>
        <v>0</v>
      </c>
      <c r="K1207" s="6">
        <f>(Items[[#This Row],[OriginalTagPrice]]*Items[[#This Row],[Quantity]])</f>
        <v>0</v>
      </c>
      <c r="L1207" s="6">
        <f>(Items[[#This Row],[FinalPrice]]-Items[[#This Row],[OriginalTagPrice]])*Items[[#This Row],[Quantity]]</f>
        <v>0</v>
      </c>
      <c r="M1207" s="6" t="str">
        <f>VLOOKUP(Items[[#This Row],[OrderID]],Orders[],5)</f>
        <v>2015-05-07</v>
      </c>
    </row>
    <row r="1208" spans="1:13" x14ac:dyDescent="0.25">
      <c r="A1208">
        <v>141579789</v>
      </c>
      <c r="B1208">
        <v>199296164</v>
      </c>
      <c r="C1208">
        <v>3</v>
      </c>
      <c r="D1208" t="b">
        <v>0</v>
      </c>
      <c r="E1208" s="6" t="s">
        <v>35</v>
      </c>
      <c r="F1208" s="6" t="s">
        <v>35</v>
      </c>
      <c r="G1208">
        <v>100</v>
      </c>
      <c r="H1208">
        <v>200</v>
      </c>
      <c r="I1208">
        <v>1</v>
      </c>
      <c r="J1208" s="6">
        <f>(Items[[#This Row],[FinalPrice]]*Items[[#This Row],[Quantity]])</f>
        <v>100</v>
      </c>
      <c r="K1208" s="6">
        <f>(Items[[#This Row],[OriginalTagPrice]]*Items[[#This Row],[Quantity]])</f>
        <v>200</v>
      </c>
      <c r="L1208" s="6">
        <f>(Items[[#This Row],[FinalPrice]]-Items[[#This Row],[OriginalTagPrice]])*Items[[#This Row],[Quantity]]</f>
        <v>-100</v>
      </c>
      <c r="M1208" s="6" t="str">
        <f>VLOOKUP(Items[[#This Row],[OrderID]],Orders[],5)</f>
        <v>2015-05-07</v>
      </c>
    </row>
    <row r="1209" spans="1:13" x14ac:dyDescent="0.25">
      <c r="A1209">
        <v>141581615</v>
      </c>
      <c r="B1209">
        <v>199298372</v>
      </c>
      <c r="C1209">
        <v>1</v>
      </c>
      <c r="D1209" t="b">
        <v>1</v>
      </c>
      <c r="E1209" s="6" t="s">
        <v>71</v>
      </c>
      <c r="F1209" s="6" t="s">
        <v>35</v>
      </c>
      <c r="G1209">
        <v>0</v>
      </c>
      <c r="H1209">
        <v>70</v>
      </c>
      <c r="I1209">
        <v>1</v>
      </c>
      <c r="J1209" s="6">
        <f>(Items[[#This Row],[FinalPrice]]*Items[[#This Row],[Quantity]])</f>
        <v>0</v>
      </c>
      <c r="K1209" s="6">
        <f>(Items[[#This Row],[OriginalTagPrice]]*Items[[#This Row],[Quantity]])</f>
        <v>70</v>
      </c>
      <c r="L1209" s="6">
        <f>(Items[[#This Row],[FinalPrice]]-Items[[#This Row],[OriginalTagPrice]])*Items[[#This Row],[Quantity]]</f>
        <v>-70</v>
      </c>
      <c r="M1209" s="6" t="str">
        <f>VLOOKUP(Items[[#This Row],[OrderID]],Orders[],5)</f>
        <v>2015-05-10</v>
      </c>
    </row>
    <row r="1210" spans="1:13" x14ac:dyDescent="0.25">
      <c r="A1210">
        <v>141581615</v>
      </c>
      <c r="B1210">
        <v>200032644</v>
      </c>
      <c r="C1210">
        <v>10</v>
      </c>
      <c r="D1210" t="b">
        <v>0</v>
      </c>
      <c r="E1210" s="6" t="s">
        <v>35</v>
      </c>
      <c r="F1210" s="6" t="s">
        <v>35</v>
      </c>
      <c r="G1210">
        <v>0</v>
      </c>
      <c r="H1210">
        <v>0</v>
      </c>
      <c r="I1210">
        <v>1</v>
      </c>
      <c r="J1210" s="6">
        <f>(Items[[#This Row],[FinalPrice]]*Items[[#This Row],[Quantity]])</f>
        <v>0</v>
      </c>
      <c r="K1210" s="6">
        <f>(Items[[#This Row],[OriginalTagPrice]]*Items[[#This Row],[Quantity]])</f>
        <v>0</v>
      </c>
      <c r="L1210" s="6">
        <f>(Items[[#This Row],[FinalPrice]]-Items[[#This Row],[OriginalTagPrice]])*Items[[#This Row],[Quantity]]</f>
        <v>0</v>
      </c>
      <c r="M1210" s="6" t="str">
        <f>VLOOKUP(Items[[#This Row],[OrderID]],Orders[],5)</f>
        <v>2015-05-10</v>
      </c>
    </row>
    <row r="1211" spans="1:13" x14ac:dyDescent="0.25">
      <c r="A1211">
        <v>141581615</v>
      </c>
      <c r="B1211">
        <v>200032646</v>
      </c>
      <c r="C1211">
        <v>11</v>
      </c>
      <c r="D1211" t="b">
        <v>0</v>
      </c>
      <c r="E1211" s="6" t="s">
        <v>35</v>
      </c>
      <c r="F1211" s="6" t="s">
        <v>35</v>
      </c>
      <c r="G1211">
        <v>50</v>
      </c>
      <c r="H1211">
        <v>50</v>
      </c>
      <c r="I1211">
        <v>1</v>
      </c>
      <c r="J1211" s="6">
        <f>(Items[[#This Row],[FinalPrice]]*Items[[#This Row],[Quantity]])</f>
        <v>50</v>
      </c>
      <c r="K1211" s="6">
        <f>(Items[[#This Row],[OriginalTagPrice]]*Items[[#This Row],[Quantity]])</f>
        <v>50</v>
      </c>
      <c r="L1211" s="6">
        <f>(Items[[#This Row],[FinalPrice]]-Items[[#This Row],[OriginalTagPrice]])*Items[[#This Row],[Quantity]]</f>
        <v>0</v>
      </c>
      <c r="M1211" s="6" t="str">
        <f>VLOOKUP(Items[[#This Row],[OrderID]],Orders[],5)</f>
        <v>2015-05-10</v>
      </c>
    </row>
    <row r="1212" spans="1:13" x14ac:dyDescent="0.25">
      <c r="A1212">
        <v>141581615</v>
      </c>
      <c r="B1212">
        <v>200032802</v>
      </c>
      <c r="C1212">
        <v>8</v>
      </c>
      <c r="D1212" t="b">
        <v>0</v>
      </c>
      <c r="E1212" s="6" t="s">
        <v>71</v>
      </c>
      <c r="F1212" s="6" t="s">
        <v>35</v>
      </c>
      <c r="G1212">
        <v>10</v>
      </c>
      <c r="H1212">
        <v>10</v>
      </c>
      <c r="I1212">
        <v>1</v>
      </c>
      <c r="J1212" s="6">
        <f>(Items[[#This Row],[FinalPrice]]*Items[[#This Row],[Quantity]])</f>
        <v>10</v>
      </c>
      <c r="K1212" s="6">
        <f>(Items[[#This Row],[OriginalTagPrice]]*Items[[#This Row],[Quantity]])</f>
        <v>10</v>
      </c>
      <c r="L1212" s="6">
        <f>(Items[[#This Row],[FinalPrice]]-Items[[#This Row],[OriginalTagPrice]])*Items[[#This Row],[Quantity]]</f>
        <v>0</v>
      </c>
      <c r="M1212" s="6" t="str">
        <f>VLOOKUP(Items[[#This Row],[OrderID]],Orders[],5)</f>
        <v>2015-05-10</v>
      </c>
    </row>
    <row r="1213" spans="1:13" x14ac:dyDescent="0.25">
      <c r="A1213">
        <v>141588805</v>
      </c>
      <c r="B1213">
        <v>199308893</v>
      </c>
      <c r="C1213">
        <v>1</v>
      </c>
      <c r="D1213" t="b">
        <v>1</v>
      </c>
      <c r="E1213" s="6" t="s">
        <v>58</v>
      </c>
      <c r="F1213" s="6" t="s">
        <v>35</v>
      </c>
      <c r="G1213">
        <v>35</v>
      </c>
      <c r="H1213">
        <v>70</v>
      </c>
      <c r="I1213">
        <v>1</v>
      </c>
      <c r="J1213" s="6">
        <f>(Items[[#This Row],[FinalPrice]]*Items[[#This Row],[Quantity]])</f>
        <v>35</v>
      </c>
      <c r="K1213" s="6">
        <f>(Items[[#This Row],[OriginalTagPrice]]*Items[[#This Row],[Quantity]])</f>
        <v>70</v>
      </c>
      <c r="L1213" s="6">
        <f>(Items[[#This Row],[FinalPrice]]-Items[[#This Row],[OriginalTagPrice]])*Items[[#This Row],[Quantity]]</f>
        <v>-35</v>
      </c>
      <c r="M1213" s="6" t="str">
        <f>VLOOKUP(Items[[#This Row],[OrderID]],Orders[],5)</f>
        <v>2015-05-08</v>
      </c>
    </row>
    <row r="1214" spans="1:13" x14ac:dyDescent="0.25">
      <c r="A1214">
        <v>141588805</v>
      </c>
      <c r="B1214">
        <v>199633020</v>
      </c>
      <c r="C1214">
        <v>8</v>
      </c>
      <c r="D1214" t="b">
        <v>0</v>
      </c>
      <c r="E1214" s="6" t="s">
        <v>58</v>
      </c>
      <c r="F1214" s="6" t="s">
        <v>35</v>
      </c>
      <c r="G1214">
        <v>10.5</v>
      </c>
      <c r="H1214">
        <v>10.5</v>
      </c>
      <c r="I1214">
        <v>1</v>
      </c>
      <c r="J1214" s="6">
        <f>(Items[[#This Row],[FinalPrice]]*Items[[#This Row],[Quantity]])</f>
        <v>10.5</v>
      </c>
      <c r="K1214" s="6">
        <f>(Items[[#This Row],[OriginalTagPrice]]*Items[[#This Row],[Quantity]])</f>
        <v>10.5</v>
      </c>
      <c r="L1214" s="6">
        <f>(Items[[#This Row],[FinalPrice]]-Items[[#This Row],[OriginalTagPrice]])*Items[[#This Row],[Quantity]]</f>
        <v>0</v>
      </c>
      <c r="M1214" s="6" t="str">
        <f>VLOOKUP(Items[[#This Row],[OrderID]],Orders[],5)</f>
        <v>2015-05-08</v>
      </c>
    </row>
    <row r="1215" spans="1:13" x14ac:dyDescent="0.25">
      <c r="A1215">
        <v>141600678</v>
      </c>
      <c r="B1215">
        <v>199325517</v>
      </c>
      <c r="C1215">
        <v>2</v>
      </c>
      <c r="D1215" t="b">
        <v>0</v>
      </c>
      <c r="E1215" s="6" t="s">
        <v>35</v>
      </c>
      <c r="F1215" s="6" t="s">
        <v>244</v>
      </c>
      <c r="G1215">
        <v>0</v>
      </c>
      <c r="H1215">
        <v>1.5</v>
      </c>
      <c r="I1215">
        <v>2</v>
      </c>
      <c r="J1215" s="6">
        <f>(Items[[#This Row],[FinalPrice]]*Items[[#This Row],[Quantity]])</f>
        <v>0</v>
      </c>
      <c r="K1215" s="6">
        <f>(Items[[#This Row],[OriginalTagPrice]]*Items[[#This Row],[Quantity]])</f>
        <v>3</v>
      </c>
      <c r="L1215" s="6">
        <f>(Items[[#This Row],[FinalPrice]]-Items[[#This Row],[OriginalTagPrice]])*Items[[#This Row],[Quantity]]</f>
        <v>-3</v>
      </c>
      <c r="M1215" s="6" t="str">
        <f>VLOOKUP(Items[[#This Row],[OrderID]],Orders[],5)</f>
        <v>2015-05-07</v>
      </c>
    </row>
    <row r="1216" spans="1:13" x14ac:dyDescent="0.25">
      <c r="A1216">
        <v>141602401</v>
      </c>
      <c r="B1216">
        <v>199327374</v>
      </c>
      <c r="C1216">
        <v>1</v>
      </c>
      <c r="D1216" t="b">
        <v>1</v>
      </c>
      <c r="E1216" s="6" t="s">
        <v>68</v>
      </c>
      <c r="F1216" s="6" t="s">
        <v>35</v>
      </c>
      <c r="G1216">
        <v>35</v>
      </c>
      <c r="H1216">
        <v>70</v>
      </c>
      <c r="I1216">
        <v>1</v>
      </c>
      <c r="J1216" s="6">
        <f>(Items[[#This Row],[FinalPrice]]*Items[[#This Row],[Quantity]])</f>
        <v>35</v>
      </c>
      <c r="K1216" s="6">
        <f>(Items[[#This Row],[OriginalTagPrice]]*Items[[#This Row],[Quantity]])</f>
        <v>70</v>
      </c>
      <c r="L1216" s="6">
        <f>(Items[[#This Row],[FinalPrice]]-Items[[#This Row],[OriginalTagPrice]])*Items[[#This Row],[Quantity]]</f>
        <v>-35</v>
      </c>
      <c r="M1216" s="6" t="str">
        <f>VLOOKUP(Items[[#This Row],[OrderID]],Orders[],5)</f>
        <v>2015-05-15</v>
      </c>
    </row>
    <row r="1217" spans="1:13" x14ac:dyDescent="0.25">
      <c r="A1217">
        <v>141602401</v>
      </c>
      <c r="B1217">
        <v>199327772</v>
      </c>
      <c r="C1217">
        <v>1</v>
      </c>
      <c r="D1217" t="b">
        <v>1</v>
      </c>
      <c r="E1217" s="6" t="s">
        <v>56</v>
      </c>
      <c r="F1217" s="6" t="s">
        <v>35</v>
      </c>
      <c r="G1217">
        <v>35</v>
      </c>
      <c r="H1217">
        <v>70</v>
      </c>
      <c r="I1217">
        <v>1</v>
      </c>
      <c r="J1217" s="6">
        <f>(Items[[#This Row],[FinalPrice]]*Items[[#This Row],[Quantity]])</f>
        <v>35</v>
      </c>
      <c r="K1217" s="6">
        <f>(Items[[#This Row],[OriginalTagPrice]]*Items[[#This Row],[Quantity]])</f>
        <v>70</v>
      </c>
      <c r="L1217" s="6">
        <f>(Items[[#This Row],[FinalPrice]]-Items[[#This Row],[OriginalTagPrice]])*Items[[#This Row],[Quantity]]</f>
        <v>-35</v>
      </c>
      <c r="M1217" s="6" t="str">
        <f>VLOOKUP(Items[[#This Row],[OrderID]],Orders[],5)</f>
        <v>2015-05-15</v>
      </c>
    </row>
    <row r="1218" spans="1:13" x14ac:dyDescent="0.25">
      <c r="A1218">
        <v>141602401</v>
      </c>
      <c r="B1218">
        <v>199327925</v>
      </c>
      <c r="C1218">
        <v>1</v>
      </c>
      <c r="D1218" t="b">
        <v>1</v>
      </c>
      <c r="E1218" s="6" t="s">
        <v>113</v>
      </c>
      <c r="F1218" s="6" t="s">
        <v>35</v>
      </c>
      <c r="G1218">
        <v>35</v>
      </c>
      <c r="H1218">
        <v>70</v>
      </c>
      <c r="I1218">
        <v>1</v>
      </c>
      <c r="J1218" s="6">
        <f>(Items[[#This Row],[FinalPrice]]*Items[[#This Row],[Quantity]])</f>
        <v>35</v>
      </c>
      <c r="K1218" s="6">
        <f>(Items[[#This Row],[OriginalTagPrice]]*Items[[#This Row],[Quantity]])</f>
        <v>70</v>
      </c>
      <c r="L1218" s="6">
        <f>(Items[[#This Row],[FinalPrice]]-Items[[#This Row],[OriginalTagPrice]])*Items[[#This Row],[Quantity]]</f>
        <v>-35</v>
      </c>
      <c r="M1218" s="6" t="str">
        <f>VLOOKUP(Items[[#This Row],[OrderID]],Orders[],5)</f>
        <v>2015-05-15</v>
      </c>
    </row>
    <row r="1219" spans="1:13" x14ac:dyDescent="0.25">
      <c r="A1219">
        <v>141602401</v>
      </c>
      <c r="B1219">
        <v>201548838</v>
      </c>
      <c r="C1219">
        <v>2</v>
      </c>
      <c r="D1219" t="b">
        <v>0</v>
      </c>
      <c r="E1219" s="6" t="s">
        <v>35</v>
      </c>
      <c r="F1219" s="6" t="s">
        <v>74</v>
      </c>
      <c r="G1219">
        <v>0</v>
      </c>
      <c r="H1219">
        <v>0</v>
      </c>
      <c r="I1219">
        <v>1</v>
      </c>
      <c r="J1219" s="6">
        <f>(Items[[#This Row],[FinalPrice]]*Items[[#This Row],[Quantity]])</f>
        <v>0</v>
      </c>
      <c r="K1219" s="6">
        <f>(Items[[#This Row],[OriginalTagPrice]]*Items[[#This Row],[Quantity]])</f>
        <v>0</v>
      </c>
      <c r="L1219" s="6">
        <f>(Items[[#This Row],[FinalPrice]]-Items[[#This Row],[OriginalTagPrice]])*Items[[#This Row],[Quantity]]</f>
        <v>0</v>
      </c>
      <c r="M1219" s="6" t="str">
        <f>VLOOKUP(Items[[#This Row],[OrderID]],Orders[],5)</f>
        <v>2015-05-15</v>
      </c>
    </row>
    <row r="1220" spans="1:13" x14ac:dyDescent="0.25">
      <c r="A1220">
        <v>141602401</v>
      </c>
      <c r="B1220">
        <v>201548889</v>
      </c>
      <c r="C1220">
        <v>2</v>
      </c>
      <c r="D1220" t="b">
        <v>0</v>
      </c>
      <c r="E1220" s="6" t="s">
        <v>35</v>
      </c>
      <c r="F1220" s="6" t="s">
        <v>76</v>
      </c>
      <c r="G1220">
        <v>3.5</v>
      </c>
      <c r="H1220">
        <v>3.5</v>
      </c>
      <c r="I1220">
        <v>1</v>
      </c>
      <c r="J1220" s="6">
        <f>(Items[[#This Row],[FinalPrice]]*Items[[#This Row],[Quantity]])</f>
        <v>3.5</v>
      </c>
      <c r="K1220" s="6">
        <f>(Items[[#This Row],[OriginalTagPrice]]*Items[[#This Row],[Quantity]])</f>
        <v>3.5</v>
      </c>
      <c r="L1220" s="6">
        <f>(Items[[#This Row],[FinalPrice]]-Items[[#This Row],[OriginalTagPrice]])*Items[[#This Row],[Quantity]]</f>
        <v>0</v>
      </c>
      <c r="M1220" s="6" t="str">
        <f>VLOOKUP(Items[[#This Row],[OrderID]],Orders[],5)</f>
        <v>2015-05-15</v>
      </c>
    </row>
    <row r="1221" spans="1:13" x14ac:dyDescent="0.25">
      <c r="A1221">
        <v>141602401</v>
      </c>
      <c r="B1221">
        <v>201552064</v>
      </c>
      <c r="C1221">
        <v>2</v>
      </c>
      <c r="D1221" t="b">
        <v>0</v>
      </c>
      <c r="E1221" s="6" t="s">
        <v>35</v>
      </c>
      <c r="F1221" s="6" t="s">
        <v>141</v>
      </c>
      <c r="G1221">
        <v>5</v>
      </c>
      <c r="H1221">
        <v>5</v>
      </c>
      <c r="I1221">
        <v>1</v>
      </c>
      <c r="J1221" s="6">
        <f>(Items[[#This Row],[FinalPrice]]*Items[[#This Row],[Quantity]])</f>
        <v>5</v>
      </c>
      <c r="K1221" s="6">
        <f>(Items[[#This Row],[OriginalTagPrice]]*Items[[#This Row],[Quantity]])</f>
        <v>5</v>
      </c>
      <c r="L1221" s="6">
        <f>(Items[[#This Row],[FinalPrice]]-Items[[#This Row],[OriginalTagPrice]])*Items[[#This Row],[Quantity]]</f>
        <v>0</v>
      </c>
      <c r="M1221" s="6" t="str">
        <f>VLOOKUP(Items[[#This Row],[OrderID]],Orders[],5)</f>
        <v>2015-05-15</v>
      </c>
    </row>
    <row r="1222" spans="1:13" x14ac:dyDescent="0.25">
      <c r="A1222">
        <v>141602401</v>
      </c>
      <c r="B1222">
        <v>201552100</v>
      </c>
      <c r="C1222">
        <v>2</v>
      </c>
      <c r="D1222" t="b">
        <v>0</v>
      </c>
      <c r="E1222" s="6" t="s">
        <v>35</v>
      </c>
      <c r="F1222" s="6" t="s">
        <v>87</v>
      </c>
      <c r="G1222">
        <v>5</v>
      </c>
      <c r="H1222">
        <v>5</v>
      </c>
      <c r="I1222">
        <v>1</v>
      </c>
      <c r="J1222" s="6">
        <f>(Items[[#This Row],[FinalPrice]]*Items[[#This Row],[Quantity]])</f>
        <v>5</v>
      </c>
      <c r="K1222" s="6">
        <f>(Items[[#This Row],[OriginalTagPrice]]*Items[[#This Row],[Quantity]])</f>
        <v>5</v>
      </c>
      <c r="L1222" s="6">
        <f>(Items[[#This Row],[FinalPrice]]-Items[[#This Row],[OriginalTagPrice]])*Items[[#This Row],[Quantity]]</f>
        <v>0</v>
      </c>
      <c r="M1222" s="6" t="str">
        <f>VLOOKUP(Items[[#This Row],[OrderID]],Orders[],5)</f>
        <v>2015-05-15</v>
      </c>
    </row>
    <row r="1223" spans="1:13" x14ac:dyDescent="0.25">
      <c r="A1223">
        <v>141602401</v>
      </c>
      <c r="B1223">
        <v>201558632</v>
      </c>
      <c r="C1223">
        <v>8</v>
      </c>
      <c r="D1223" t="b">
        <v>0</v>
      </c>
      <c r="E1223" s="6" t="s">
        <v>56</v>
      </c>
      <c r="F1223" s="6" t="s">
        <v>35</v>
      </c>
      <c r="G1223">
        <v>15</v>
      </c>
      <c r="H1223">
        <v>15</v>
      </c>
      <c r="I1223">
        <v>1</v>
      </c>
      <c r="J1223" s="6">
        <f>(Items[[#This Row],[FinalPrice]]*Items[[#This Row],[Quantity]])</f>
        <v>15</v>
      </c>
      <c r="K1223" s="6">
        <f>(Items[[#This Row],[OriginalTagPrice]]*Items[[#This Row],[Quantity]])</f>
        <v>15</v>
      </c>
      <c r="L1223" s="6">
        <f>(Items[[#This Row],[FinalPrice]]-Items[[#This Row],[OriginalTagPrice]])*Items[[#This Row],[Quantity]]</f>
        <v>0</v>
      </c>
      <c r="M1223" s="6" t="str">
        <f>VLOOKUP(Items[[#This Row],[OrderID]],Orders[],5)</f>
        <v>2015-05-15</v>
      </c>
    </row>
    <row r="1224" spans="1:13" x14ac:dyDescent="0.25">
      <c r="A1224">
        <v>141602401</v>
      </c>
      <c r="B1224">
        <v>201558673</v>
      </c>
      <c r="C1224">
        <v>8</v>
      </c>
      <c r="D1224" t="b">
        <v>0</v>
      </c>
      <c r="E1224" s="6" t="s">
        <v>113</v>
      </c>
      <c r="F1224" s="6" t="s">
        <v>35</v>
      </c>
      <c r="G1224">
        <v>15</v>
      </c>
      <c r="H1224">
        <v>15</v>
      </c>
      <c r="I1224">
        <v>1</v>
      </c>
      <c r="J1224" s="6">
        <f>(Items[[#This Row],[FinalPrice]]*Items[[#This Row],[Quantity]])</f>
        <v>15</v>
      </c>
      <c r="K1224" s="6">
        <f>(Items[[#This Row],[OriginalTagPrice]]*Items[[#This Row],[Quantity]])</f>
        <v>15</v>
      </c>
      <c r="L1224" s="6">
        <f>(Items[[#This Row],[FinalPrice]]-Items[[#This Row],[OriginalTagPrice]])*Items[[#This Row],[Quantity]]</f>
        <v>0</v>
      </c>
      <c r="M1224" s="6" t="str">
        <f>VLOOKUP(Items[[#This Row],[OrderID]],Orders[],5)</f>
        <v>2015-05-15</v>
      </c>
    </row>
    <row r="1225" spans="1:13" x14ac:dyDescent="0.25">
      <c r="A1225">
        <v>141602401</v>
      </c>
      <c r="B1225">
        <v>201558696</v>
      </c>
      <c r="C1225">
        <v>8</v>
      </c>
      <c r="D1225" t="b">
        <v>0</v>
      </c>
      <c r="E1225" s="6" t="s">
        <v>68</v>
      </c>
      <c r="F1225" s="6" t="s">
        <v>35</v>
      </c>
      <c r="G1225">
        <v>15</v>
      </c>
      <c r="H1225">
        <v>15</v>
      </c>
      <c r="I1225">
        <v>1</v>
      </c>
      <c r="J1225" s="6">
        <f>(Items[[#This Row],[FinalPrice]]*Items[[#This Row],[Quantity]])</f>
        <v>15</v>
      </c>
      <c r="K1225" s="6">
        <f>(Items[[#This Row],[OriginalTagPrice]]*Items[[#This Row],[Quantity]])</f>
        <v>15</v>
      </c>
      <c r="L1225" s="6">
        <f>(Items[[#This Row],[FinalPrice]]-Items[[#This Row],[OriginalTagPrice]])*Items[[#This Row],[Quantity]]</f>
        <v>0</v>
      </c>
      <c r="M1225" s="6" t="str">
        <f>VLOOKUP(Items[[#This Row],[OrderID]],Orders[],5)</f>
        <v>2015-05-15</v>
      </c>
    </row>
    <row r="1226" spans="1:13" x14ac:dyDescent="0.25">
      <c r="A1226">
        <v>141604253</v>
      </c>
      <c r="B1226">
        <v>199330387</v>
      </c>
      <c r="C1226">
        <v>3</v>
      </c>
      <c r="D1226" t="b">
        <v>0</v>
      </c>
      <c r="E1226" s="6" t="s">
        <v>35</v>
      </c>
      <c r="F1226" s="6" t="s">
        <v>35</v>
      </c>
      <c r="G1226">
        <v>50</v>
      </c>
      <c r="H1226">
        <v>100</v>
      </c>
      <c r="I1226">
        <v>1</v>
      </c>
      <c r="J1226" s="6">
        <f>(Items[[#This Row],[FinalPrice]]*Items[[#This Row],[Quantity]])</f>
        <v>50</v>
      </c>
      <c r="K1226" s="6">
        <f>(Items[[#This Row],[OriginalTagPrice]]*Items[[#This Row],[Quantity]])</f>
        <v>100</v>
      </c>
      <c r="L1226" s="6">
        <f>(Items[[#This Row],[FinalPrice]]-Items[[#This Row],[OriginalTagPrice]])*Items[[#This Row],[Quantity]]</f>
        <v>-50</v>
      </c>
      <c r="M1226" s="6" t="str">
        <f>VLOOKUP(Items[[#This Row],[OrderID]],Orders[],5)</f>
        <v>2015-05-07</v>
      </c>
    </row>
    <row r="1227" spans="1:13" x14ac:dyDescent="0.25">
      <c r="A1227">
        <v>141604780</v>
      </c>
      <c r="B1227">
        <v>199331080</v>
      </c>
      <c r="C1227">
        <v>10</v>
      </c>
      <c r="D1227" t="b">
        <v>0</v>
      </c>
      <c r="E1227" s="6" t="s">
        <v>35</v>
      </c>
      <c r="F1227" s="6" t="s">
        <v>35</v>
      </c>
      <c r="G1227">
        <v>0</v>
      </c>
      <c r="H1227">
        <v>0</v>
      </c>
      <c r="I1227">
        <v>1</v>
      </c>
      <c r="J1227" s="6">
        <f>(Items[[#This Row],[FinalPrice]]*Items[[#This Row],[Quantity]])</f>
        <v>0</v>
      </c>
      <c r="K1227" s="6">
        <f>(Items[[#This Row],[OriginalTagPrice]]*Items[[#This Row],[Quantity]])</f>
        <v>0</v>
      </c>
      <c r="L1227" s="6">
        <f>(Items[[#This Row],[FinalPrice]]-Items[[#This Row],[OriginalTagPrice]])*Items[[#This Row],[Quantity]]</f>
        <v>0</v>
      </c>
      <c r="M1227" s="6" t="str">
        <f>VLOOKUP(Items[[#This Row],[OrderID]],Orders[],5)</f>
        <v>2015-05-07</v>
      </c>
    </row>
    <row r="1228" spans="1:13" x14ac:dyDescent="0.25">
      <c r="A1228">
        <v>141604780</v>
      </c>
      <c r="B1228">
        <v>199331081</v>
      </c>
      <c r="C1228">
        <v>11</v>
      </c>
      <c r="D1228" t="b">
        <v>0</v>
      </c>
      <c r="E1228" s="6" t="s">
        <v>75</v>
      </c>
      <c r="F1228" s="6" t="s">
        <v>35</v>
      </c>
      <c r="G1228">
        <v>0</v>
      </c>
      <c r="H1228">
        <v>50</v>
      </c>
      <c r="I1228">
        <v>1</v>
      </c>
      <c r="J1228" s="6">
        <f>(Items[[#This Row],[FinalPrice]]*Items[[#This Row],[Quantity]])</f>
        <v>0</v>
      </c>
      <c r="K1228" s="6">
        <f>(Items[[#This Row],[OriginalTagPrice]]*Items[[#This Row],[Quantity]])</f>
        <v>50</v>
      </c>
      <c r="L1228" s="6">
        <f>(Items[[#This Row],[FinalPrice]]-Items[[#This Row],[OriginalTagPrice]])*Items[[#This Row],[Quantity]]</f>
        <v>-50</v>
      </c>
      <c r="M1228" s="6" t="str">
        <f>VLOOKUP(Items[[#This Row],[OrderID]],Orders[],5)</f>
        <v>2015-05-07</v>
      </c>
    </row>
    <row r="1229" spans="1:13" x14ac:dyDescent="0.25">
      <c r="A1229">
        <v>141604923</v>
      </c>
      <c r="B1229">
        <v>199331261</v>
      </c>
      <c r="C1229">
        <v>10</v>
      </c>
      <c r="D1229" t="b">
        <v>0</v>
      </c>
      <c r="E1229" s="6" t="s">
        <v>35</v>
      </c>
      <c r="F1229" s="6" t="s">
        <v>35</v>
      </c>
      <c r="G1229">
        <v>0</v>
      </c>
      <c r="H1229">
        <v>0</v>
      </c>
      <c r="I1229">
        <v>1</v>
      </c>
      <c r="J1229" s="6">
        <f>(Items[[#This Row],[FinalPrice]]*Items[[#This Row],[Quantity]])</f>
        <v>0</v>
      </c>
      <c r="K1229" s="6">
        <f>(Items[[#This Row],[OriginalTagPrice]]*Items[[#This Row],[Quantity]])</f>
        <v>0</v>
      </c>
      <c r="L1229" s="6">
        <f>(Items[[#This Row],[FinalPrice]]-Items[[#This Row],[OriginalTagPrice]])*Items[[#This Row],[Quantity]]</f>
        <v>0</v>
      </c>
      <c r="M1229" s="6" t="str">
        <f>VLOOKUP(Items[[#This Row],[OrderID]],Orders[],5)</f>
        <v>2015-05-07</v>
      </c>
    </row>
    <row r="1230" spans="1:13" x14ac:dyDescent="0.25">
      <c r="A1230">
        <v>141604923</v>
      </c>
      <c r="B1230">
        <v>199331263</v>
      </c>
      <c r="C1230">
        <v>11</v>
      </c>
      <c r="D1230" t="b">
        <v>0</v>
      </c>
      <c r="E1230" s="6" t="s">
        <v>75</v>
      </c>
      <c r="F1230" s="6" t="s">
        <v>35</v>
      </c>
      <c r="G1230">
        <v>0</v>
      </c>
      <c r="H1230">
        <v>50</v>
      </c>
      <c r="I1230">
        <v>1</v>
      </c>
      <c r="J1230" s="6">
        <f>(Items[[#This Row],[FinalPrice]]*Items[[#This Row],[Quantity]])</f>
        <v>0</v>
      </c>
      <c r="K1230" s="6">
        <f>(Items[[#This Row],[OriginalTagPrice]]*Items[[#This Row],[Quantity]])</f>
        <v>50</v>
      </c>
      <c r="L1230" s="6">
        <f>(Items[[#This Row],[FinalPrice]]-Items[[#This Row],[OriginalTagPrice]])*Items[[#This Row],[Quantity]]</f>
        <v>-50</v>
      </c>
      <c r="M1230" s="6" t="str">
        <f>VLOOKUP(Items[[#This Row],[OrderID]],Orders[],5)</f>
        <v>2015-05-07</v>
      </c>
    </row>
    <row r="1231" spans="1:13" x14ac:dyDescent="0.25">
      <c r="A1231">
        <v>141605989</v>
      </c>
      <c r="B1231">
        <v>199332722</v>
      </c>
      <c r="C1231">
        <v>1</v>
      </c>
      <c r="D1231" t="b">
        <v>1</v>
      </c>
      <c r="E1231" s="6" t="s">
        <v>63</v>
      </c>
      <c r="F1231" s="6" t="s">
        <v>35</v>
      </c>
      <c r="G1231">
        <v>35</v>
      </c>
      <c r="H1231">
        <v>65</v>
      </c>
      <c r="I1231">
        <v>1</v>
      </c>
      <c r="J1231" s="6">
        <f>(Items[[#This Row],[FinalPrice]]*Items[[#This Row],[Quantity]])</f>
        <v>35</v>
      </c>
      <c r="K1231" s="6">
        <f>(Items[[#This Row],[OriginalTagPrice]]*Items[[#This Row],[Quantity]])</f>
        <v>65</v>
      </c>
      <c r="L1231" s="6">
        <f>(Items[[#This Row],[FinalPrice]]-Items[[#This Row],[OriginalTagPrice]])*Items[[#This Row],[Quantity]]</f>
        <v>-30</v>
      </c>
      <c r="M1231" s="6" t="str">
        <f>VLOOKUP(Items[[#This Row],[OrderID]],Orders[],5)</f>
        <v>2015-05-08</v>
      </c>
    </row>
    <row r="1232" spans="1:13" x14ac:dyDescent="0.25">
      <c r="A1232">
        <v>141605989</v>
      </c>
      <c r="B1232">
        <v>199568039</v>
      </c>
      <c r="C1232">
        <v>2</v>
      </c>
      <c r="D1232" t="b">
        <v>0</v>
      </c>
      <c r="E1232" s="6" t="s">
        <v>35</v>
      </c>
      <c r="F1232" s="6" t="s">
        <v>62</v>
      </c>
      <c r="G1232">
        <v>6</v>
      </c>
      <c r="H1232">
        <v>8</v>
      </c>
      <c r="I1232">
        <v>1</v>
      </c>
      <c r="J1232" s="6">
        <f>(Items[[#This Row],[FinalPrice]]*Items[[#This Row],[Quantity]])</f>
        <v>6</v>
      </c>
      <c r="K1232" s="6">
        <f>(Items[[#This Row],[OriginalTagPrice]]*Items[[#This Row],[Quantity]])</f>
        <v>8</v>
      </c>
      <c r="L1232" s="6">
        <f>(Items[[#This Row],[FinalPrice]]-Items[[#This Row],[OriginalTagPrice]])*Items[[#This Row],[Quantity]]</f>
        <v>-2</v>
      </c>
      <c r="M1232" s="6" t="str">
        <f>VLOOKUP(Items[[#This Row],[OrderID]],Orders[],5)</f>
        <v>2015-05-08</v>
      </c>
    </row>
    <row r="1233" spans="1:13" x14ac:dyDescent="0.25">
      <c r="A1233">
        <v>141605989</v>
      </c>
      <c r="B1233">
        <v>199571708</v>
      </c>
      <c r="C1233">
        <v>2</v>
      </c>
      <c r="D1233" t="b">
        <v>0</v>
      </c>
      <c r="E1233" s="6" t="s">
        <v>63</v>
      </c>
      <c r="F1233" s="6" t="s">
        <v>135</v>
      </c>
      <c r="G1233">
        <v>24.75</v>
      </c>
      <c r="H1233">
        <v>27.5</v>
      </c>
      <c r="I1233">
        <v>1</v>
      </c>
      <c r="J1233" s="6">
        <f>(Items[[#This Row],[FinalPrice]]*Items[[#This Row],[Quantity]])</f>
        <v>24.75</v>
      </c>
      <c r="K1233" s="6">
        <f>(Items[[#This Row],[OriginalTagPrice]]*Items[[#This Row],[Quantity]])</f>
        <v>27.5</v>
      </c>
      <c r="L1233" s="6">
        <f>(Items[[#This Row],[FinalPrice]]-Items[[#This Row],[OriginalTagPrice]])*Items[[#This Row],[Quantity]]</f>
        <v>-2.75</v>
      </c>
      <c r="M1233" s="6" t="str">
        <f>VLOOKUP(Items[[#This Row],[OrderID]],Orders[],5)</f>
        <v>2015-05-08</v>
      </c>
    </row>
    <row r="1234" spans="1:13" x14ac:dyDescent="0.25">
      <c r="A1234">
        <v>141605989</v>
      </c>
      <c r="B1234">
        <v>199572825</v>
      </c>
      <c r="C1234">
        <v>8</v>
      </c>
      <c r="D1234" t="b">
        <v>0</v>
      </c>
      <c r="E1234" s="6" t="s">
        <v>63</v>
      </c>
      <c r="F1234" s="6" t="s">
        <v>35</v>
      </c>
      <c r="G1234">
        <v>13</v>
      </c>
      <c r="H1234">
        <v>13</v>
      </c>
      <c r="I1234">
        <v>1</v>
      </c>
      <c r="J1234" s="6">
        <f>(Items[[#This Row],[FinalPrice]]*Items[[#This Row],[Quantity]])</f>
        <v>13</v>
      </c>
      <c r="K1234" s="6">
        <f>(Items[[#This Row],[OriginalTagPrice]]*Items[[#This Row],[Quantity]])</f>
        <v>13</v>
      </c>
      <c r="L1234" s="6">
        <f>(Items[[#This Row],[FinalPrice]]-Items[[#This Row],[OriginalTagPrice]])*Items[[#This Row],[Quantity]]</f>
        <v>0</v>
      </c>
      <c r="M1234" s="6" t="str">
        <f>VLOOKUP(Items[[#This Row],[OrderID]],Orders[],5)</f>
        <v>2015-05-08</v>
      </c>
    </row>
    <row r="1235" spans="1:13" x14ac:dyDescent="0.25">
      <c r="A1235">
        <v>141605989</v>
      </c>
      <c r="B1235">
        <v>199573158</v>
      </c>
      <c r="C1235">
        <v>10</v>
      </c>
      <c r="D1235" t="b">
        <v>0</v>
      </c>
      <c r="E1235" s="6" t="s">
        <v>35</v>
      </c>
      <c r="F1235" s="6" t="s">
        <v>35</v>
      </c>
      <c r="G1235">
        <v>0</v>
      </c>
      <c r="H1235">
        <v>0</v>
      </c>
      <c r="I1235">
        <v>1</v>
      </c>
      <c r="J1235" s="6">
        <f>(Items[[#This Row],[FinalPrice]]*Items[[#This Row],[Quantity]])</f>
        <v>0</v>
      </c>
      <c r="K1235" s="6">
        <f>(Items[[#This Row],[OriginalTagPrice]]*Items[[#This Row],[Quantity]])</f>
        <v>0</v>
      </c>
      <c r="L1235" s="6">
        <f>(Items[[#This Row],[FinalPrice]]-Items[[#This Row],[OriginalTagPrice]])*Items[[#This Row],[Quantity]]</f>
        <v>0</v>
      </c>
      <c r="M1235" s="6" t="str">
        <f>VLOOKUP(Items[[#This Row],[OrderID]],Orders[],5)</f>
        <v>2015-05-08</v>
      </c>
    </row>
    <row r="1236" spans="1:13" x14ac:dyDescent="0.25">
      <c r="A1236">
        <v>141605989</v>
      </c>
      <c r="B1236">
        <v>199573162</v>
      </c>
      <c r="C1236">
        <v>11</v>
      </c>
      <c r="D1236" t="b">
        <v>0</v>
      </c>
      <c r="E1236" s="6" t="s">
        <v>83</v>
      </c>
      <c r="F1236" s="6" t="s">
        <v>35</v>
      </c>
      <c r="G1236">
        <v>0</v>
      </c>
      <c r="H1236">
        <v>50</v>
      </c>
      <c r="I1236">
        <v>1</v>
      </c>
      <c r="J1236" s="6">
        <f>(Items[[#This Row],[FinalPrice]]*Items[[#This Row],[Quantity]])</f>
        <v>0</v>
      </c>
      <c r="K1236" s="6">
        <f>(Items[[#This Row],[OriginalTagPrice]]*Items[[#This Row],[Quantity]])</f>
        <v>50</v>
      </c>
      <c r="L1236" s="6">
        <f>(Items[[#This Row],[FinalPrice]]-Items[[#This Row],[OriginalTagPrice]])*Items[[#This Row],[Quantity]]</f>
        <v>-50</v>
      </c>
      <c r="M1236" s="6" t="str">
        <f>VLOOKUP(Items[[#This Row],[OrderID]],Orders[],5)</f>
        <v>2015-05-08</v>
      </c>
    </row>
    <row r="1237" spans="1:13" x14ac:dyDescent="0.25">
      <c r="A1237">
        <v>141607446</v>
      </c>
      <c r="B1237">
        <v>199334996</v>
      </c>
      <c r="C1237">
        <v>2</v>
      </c>
      <c r="D1237" t="b">
        <v>0</v>
      </c>
      <c r="E1237" s="6" t="s">
        <v>35</v>
      </c>
      <c r="F1237" s="6" t="s">
        <v>87</v>
      </c>
      <c r="G1237">
        <v>5</v>
      </c>
      <c r="H1237">
        <v>5</v>
      </c>
      <c r="I1237">
        <v>1</v>
      </c>
      <c r="J1237" s="6">
        <f>(Items[[#This Row],[FinalPrice]]*Items[[#This Row],[Quantity]])</f>
        <v>5</v>
      </c>
      <c r="K1237" s="6">
        <f>(Items[[#This Row],[OriginalTagPrice]]*Items[[#This Row],[Quantity]])</f>
        <v>5</v>
      </c>
      <c r="L1237" s="6">
        <f>(Items[[#This Row],[FinalPrice]]-Items[[#This Row],[OriginalTagPrice]])*Items[[#This Row],[Quantity]]</f>
        <v>0</v>
      </c>
      <c r="M1237" s="6" t="str">
        <f>VLOOKUP(Items[[#This Row],[OrderID]],Orders[],5)</f>
        <v>2015-05-07</v>
      </c>
    </row>
    <row r="1238" spans="1:13" x14ac:dyDescent="0.25">
      <c r="A1238">
        <v>141607446</v>
      </c>
      <c r="B1238">
        <v>199335052</v>
      </c>
      <c r="C1238">
        <v>2</v>
      </c>
      <c r="D1238" t="b">
        <v>0</v>
      </c>
      <c r="E1238" s="6" t="s">
        <v>35</v>
      </c>
      <c r="F1238" s="6" t="s">
        <v>91</v>
      </c>
      <c r="G1238">
        <v>8</v>
      </c>
      <c r="H1238">
        <v>8</v>
      </c>
      <c r="I1238">
        <v>1</v>
      </c>
      <c r="J1238" s="6">
        <f>(Items[[#This Row],[FinalPrice]]*Items[[#This Row],[Quantity]])</f>
        <v>8</v>
      </c>
      <c r="K1238" s="6">
        <f>(Items[[#This Row],[OriginalTagPrice]]*Items[[#This Row],[Quantity]])</f>
        <v>8</v>
      </c>
      <c r="L1238" s="6">
        <f>(Items[[#This Row],[FinalPrice]]-Items[[#This Row],[OriginalTagPrice]])*Items[[#This Row],[Quantity]]</f>
        <v>0</v>
      </c>
      <c r="M1238" s="6" t="str">
        <f>VLOOKUP(Items[[#This Row],[OrderID]],Orders[],5)</f>
        <v>2015-05-07</v>
      </c>
    </row>
    <row r="1239" spans="1:13" x14ac:dyDescent="0.25">
      <c r="A1239">
        <v>141609573</v>
      </c>
      <c r="B1239">
        <v>199338286</v>
      </c>
      <c r="C1239">
        <v>3</v>
      </c>
      <c r="D1239" t="b">
        <v>0</v>
      </c>
      <c r="E1239" s="6" t="s">
        <v>35</v>
      </c>
      <c r="F1239" s="6" t="s">
        <v>35</v>
      </c>
      <c r="G1239">
        <v>50</v>
      </c>
      <c r="H1239">
        <v>50</v>
      </c>
      <c r="I1239">
        <v>1</v>
      </c>
      <c r="J1239" s="6">
        <f>(Items[[#This Row],[FinalPrice]]*Items[[#This Row],[Quantity]])</f>
        <v>50</v>
      </c>
      <c r="K1239" s="6">
        <f>(Items[[#This Row],[OriginalTagPrice]]*Items[[#This Row],[Quantity]])</f>
        <v>50</v>
      </c>
      <c r="L1239" s="6">
        <f>(Items[[#This Row],[FinalPrice]]-Items[[#This Row],[OriginalTagPrice]])*Items[[#This Row],[Quantity]]</f>
        <v>0</v>
      </c>
      <c r="M1239" s="6" t="str">
        <f>VLOOKUP(Items[[#This Row],[OrderID]],Orders[],5)</f>
        <v>2015-05-07</v>
      </c>
    </row>
    <row r="1240" spans="1:13" x14ac:dyDescent="0.25">
      <c r="A1240">
        <v>141609573</v>
      </c>
      <c r="B1240">
        <v>199338308</v>
      </c>
      <c r="C1240">
        <v>3</v>
      </c>
      <c r="D1240" t="b">
        <v>0</v>
      </c>
      <c r="E1240" s="6" t="s">
        <v>35</v>
      </c>
      <c r="F1240" s="6" t="s">
        <v>35</v>
      </c>
      <c r="G1240">
        <v>0</v>
      </c>
      <c r="H1240">
        <v>50</v>
      </c>
      <c r="I1240">
        <v>1</v>
      </c>
      <c r="J1240" s="6">
        <f>(Items[[#This Row],[FinalPrice]]*Items[[#This Row],[Quantity]])</f>
        <v>0</v>
      </c>
      <c r="K1240" s="6">
        <f>(Items[[#This Row],[OriginalTagPrice]]*Items[[#This Row],[Quantity]])</f>
        <v>50</v>
      </c>
      <c r="L1240" s="6">
        <f>(Items[[#This Row],[FinalPrice]]-Items[[#This Row],[OriginalTagPrice]])*Items[[#This Row],[Quantity]]</f>
        <v>-50</v>
      </c>
      <c r="M1240" s="6" t="str">
        <f>VLOOKUP(Items[[#This Row],[OrderID]],Orders[],5)</f>
        <v>2015-05-07</v>
      </c>
    </row>
    <row r="1241" spans="1:13" x14ac:dyDescent="0.25">
      <c r="A1241">
        <v>141633387</v>
      </c>
      <c r="B1241">
        <v>199371871</v>
      </c>
      <c r="C1241">
        <v>1</v>
      </c>
      <c r="D1241" t="b">
        <v>1</v>
      </c>
      <c r="E1241" s="6" t="s">
        <v>66</v>
      </c>
      <c r="F1241" s="6" t="s">
        <v>35</v>
      </c>
      <c r="G1241">
        <v>35</v>
      </c>
      <c r="H1241">
        <v>70</v>
      </c>
      <c r="I1241">
        <v>1</v>
      </c>
      <c r="J1241" s="6">
        <f>(Items[[#This Row],[FinalPrice]]*Items[[#This Row],[Quantity]])</f>
        <v>35</v>
      </c>
      <c r="K1241" s="6">
        <f>(Items[[#This Row],[OriginalTagPrice]]*Items[[#This Row],[Quantity]])</f>
        <v>70</v>
      </c>
      <c r="L1241" s="6">
        <f>(Items[[#This Row],[FinalPrice]]-Items[[#This Row],[OriginalTagPrice]])*Items[[#This Row],[Quantity]]</f>
        <v>-35</v>
      </c>
      <c r="M1241" s="6" t="str">
        <f>VLOOKUP(Items[[#This Row],[OrderID]],Orders[],5)</f>
        <v>2015-05-10</v>
      </c>
    </row>
    <row r="1242" spans="1:13" x14ac:dyDescent="0.25">
      <c r="A1242">
        <v>141633387</v>
      </c>
      <c r="B1242">
        <v>199371872</v>
      </c>
      <c r="C1242">
        <v>1</v>
      </c>
      <c r="D1242" t="b">
        <v>1</v>
      </c>
      <c r="E1242" s="6" t="s">
        <v>70</v>
      </c>
      <c r="F1242" s="6" t="s">
        <v>35</v>
      </c>
      <c r="G1242">
        <v>0</v>
      </c>
      <c r="H1242">
        <v>70</v>
      </c>
      <c r="I1242">
        <v>1</v>
      </c>
      <c r="J1242" s="6">
        <f>(Items[[#This Row],[FinalPrice]]*Items[[#This Row],[Quantity]])</f>
        <v>0</v>
      </c>
      <c r="K1242" s="6">
        <f>(Items[[#This Row],[OriginalTagPrice]]*Items[[#This Row],[Quantity]])</f>
        <v>70</v>
      </c>
      <c r="L1242" s="6">
        <f>(Items[[#This Row],[FinalPrice]]-Items[[#This Row],[OriginalTagPrice]])*Items[[#This Row],[Quantity]]</f>
        <v>-70</v>
      </c>
      <c r="M1242" s="6" t="str">
        <f>VLOOKUP(Items[[#This Row],[OrderID]],Orders[],5)</f>
        <v>2015-05-10</v>
      </c>
    </row>
    <row r="1243" spans="1:13" x14ac:dyDescent="0.25">
      <c r="A1243">
        <v>141652360</v>
      </c>
      <c r="B1243">
        <v>199398261</v>
      </c>
      <c r="C1243">
        <v>1</v>
      </c>
      <c r="D1243" t="b">
        <v>1</v>
      </c>
      <c r="E1243" s="6" t="s">
        <v>70</v>
      </c>
      <c r="F1243" s="6" t="s">
        <v>35</v>
      </c>
      <c r="G1243">
        <v>0</v>
      </c>
      <c r="H1243">
        <v>70</v>
      </c>
      <c r="I1243">
        <v>1</v>
      </c>
      <c r="J1243" s="6">
        <f>(Items[[#This Row],[FinalPrice]]*Items[[#This Row],[Quantity]])</f>
        <v>0</v>
      </c>
      <c r="K1243" s="6">
        <f>(Items[[#This Row],[OriginalTagPrice]]*Items[[#This Row],[Quantity]])</f>
        <v>70</v>
      </c>
      <c r="L1243" s="6">
        <f>(Items[[#This Row],[FinalPrice]]-Items[[#This Row],[OriginalTagPrice]])*Items[[#This Row],[Quantity]]</f>
        <v>-70</v>
      </c>
      <c r="M1243" s="6" t="str">
        <f>VLOOKUP(Items[[#This Row],[OrderID]],Orders[],5)</f>
        <v>2015-05-10</v>
      </c>
    </row>
    <row r="1244" spans="1:13" x14ac:dyDescent="0.25">
      <c r="A1244">
        <v>141652360</v>
      </c>
      <c r="B1244">
        <v>200032430</v>
      </c>
      <c r="C1244">
        <v>8</v>
      </c>
      <c r="D1244" t="b">
        <v>0</v>
      </c>
      <c r="E1244" s="6" t="s">
        <v>70</v>
      </c>
      <c r="F1244" s="6" t="s">
        <v>35</v>
      </c>
      <c r="G1244">
        <v>10.5</v>
      </c>
      <c r="H1244">
        <v>10.5</v>
      </c>
      <c r="I1244">
        <v>1</v>
      </c>
      <c r="J1244" s="6">
        <f>(Items[[#This Row],[FinalPrice]]*Items[[#This Row],[Quantity]])</f>
        <v>10.5</v>
      </c>
      <c r="K1244" s="6">
        <f>(Items[[#This Row],[OriginalTagPrice]]*Items[[#This Row],[Quantity]])</f>
        <v>10.5</v>
      </c>
      <c r="L1244" s="6">
        <f>(Items[[#This Row],[FinalPrice]]-Items[[#This Row],[OriginalTagPrice]])*Items[[#This Row],[Quantity]]</f>
        <v>0</v>
      </c>
      <c r="M1244" s="6" t="str">
        <f>VLOOKUP(Items[[#This Row],[OrderID]],Orders[],5)</f>
        <v>2015-05-10</v>
      </c>
    </row>
    <row r="1245" spans="1:13" x14ac:dyDescent="0.25">
      <c r="A1245">
        <v>141652360</v>
      </c>
      <c r="B1245">
        <v>200032536</v>
      </c>
      <c r="C1245">
        <v>3</v>
      </c>
      <c r="D1245" t="b">
        <v>0</v>
      </c>
      <c r="E1245" s="6" t="s">
        <v>35</v>
      </c>
      <c r="F1245" s="6" t="s">
        <v>35</v>
      </c>
      <c r="G1245">
        <v>0</v>
      </c>
      <c r="H1245">
        <v>10</v>
      </c>
      <c r="I1245">
        <v>1</v>
      </c>
      <c r="J1245" s="6">
        <f>(Items[[#This Row],[FinalPrice]]*Items[[#This Row],[Quantity]])</f>
        <v>0</v>
      </c>
      <c r="K1245" s="6">
        <f>(Items[[#This Row],[OriginalTagPrice]]*Items[[#This Row],[Quantity]])</f>
        <v>10</v>
      </c>
      <c r="L1245" s="6">
        <f>(Items[[#This Row],[FinalPrice]]-Items[[#This Row],[OriginalTagPrice]])*Items[[#This Row],[Quantity]]</f>
        <v>-10</v>
      </c>
      <c r="M1245" s="6" t="str">
        <f>VLOOKUP(Items[[#This Row],[OrderID]],Orders[],5)</f>
        <v>2015-05-10</v>
      </c>
    </row>
    <row r="1246" spans="1:13" x14ac:dyDescent="0.25">
      <c r="A1246">
        <v>141655108</v>
      </c>
      <c r="B1246">
        <v>199402251</v>
      </c>
      <c r="C1246">
        <v>1</v>
      </c>
      <c r="D1246" t="b">
        <v>1</v>
      </c>
      <c r="E1246" s="6" t="s">
        <v>70</v>
      </c>
      <c r="F1246" s="6" t="s">
        <v>35</v>
      </c>
      <c r="G1246">
        <v>0</v>
      </c>
      <c r="H1246">
        <v>70</v>
      </c>
      <c r="I1246">
        <v>1</v>
      </c>
      <c r="J1246" s="6">
        <f>(Items[[#This Row],[FinalPrice]]*Items[[#This Row],[Quantity]])</f>
        <v>0</v>
      </c>
      <c r="K1246" s="6">
        <f>(Items[[#This Row],[OriginalTagPrice]]*Items[[#This Row],[Quantity]])</f>
        <v>70</v>
      </c>
      <c r="L1246" s="6">
        <f>(Items[[#This Row],[FinalPrice]]-Items[[#This Row],[OriginalTagPrice]])*Items[[#This Row],[Quantity]]</f>
        <v>-70</v>
      </c>
      <c r="M1246" s="6" t="str">
        <f>VLOOKUP(Items[[#This Row],[OrderID]],Orders[],5)</f>
        <v>2015-05-09</v>
      </c>
    </row>
    <row r="1247" spans="1:13" x14ac:dyDescent="0.25">
      <c r="A1247">
        <v>141655108</v>
      </c>
      <c r="B1247">
        <v>199898628</v>
      </c>
      <c r="C1247">
        <v>8</v>
      </c>
      <c r="D1247" t="b">
        <v>0</v>
      </c>
      <c r="E1247" s="6" t="s">
        <v>70</v>
      </c>
      <c r="F1247" s="6" t="s">
        <v>35</v>
      </c>
      <c r="G1247">
        <v>14</v>
      </c>
      <c r="H1247">
        <v>14</v>
      </c>
      <c r="I1247">
        <v>1</v>
      </c>
      <c r="J1247" s="6">
        <f>(Items[[#This Row],[FinalPrice]]*Items[[#This Row],[Quantity]])</f>
        <v>14</v>
      </c>
      <c r="K1247" s="6">
        <f>(Items[[#This Row],[OriginalTagPrice]]*Items[[#This Row],[Quantity]])</f>
        <v>14</v>
      </c>
      <c r="L1247" s="6">
        <f>(Items[[#This Row],[FinalPrice]]-Items[[#This Row],[OriginalTagPrice]])*Items[[#This Row],[Quantity]]</f>
        <v>0</v>
      </c>
      <c r="M1247" s="6" t="str">
        <f>VLOOKUP(Items[[#This Row],[OrderID]],Orders[],5)</f>
        <v>2015-05-09</v>
      </c>
    </row>
    <row r="1248" spans="1:13" x14ac:dyDescent="0.25">
      <c r="A1248">
        <v>141655108</v>
      </c>
      <c r="B1248">
        <v>199899121</v>
      </c>
      <c r="C1248">
        <v>3</v>
      </c>
      <c r="D1248" t="b">
        <v>0</v>
      </c>
      <c r="E1248" s="6" t="s">
        <v>35</v>
      </c>
      <c r="F1248" s="6" t="s">
        <v>35</v>
      </c>
      <c r="G1248">
        <v>0</v>
      </c>
      <c r="H1248">
        <v>15</v>
      </c>
      <c r="I1248">
        <v>1</v>
      </c>
      <c r="J1248" s="6">
        <f>(Items[[#This Row],[FinalPrice]]*Items[[#This Row],[Quantity]])</f>
        <v>0</v>
      </c>
      <c r="K1248" s="6">
        <f>(Items[[#This Row],[OriginalTagPrice]]*Items[[#This Row],[Quantity]])</f>
        <v>15</v>
      </c>
      <c r="L1248" s="6">
        <f>(Items[[#This Row],[FinalPrice]]-Items[[#This Row],[OriginalTagPrice]])*Items[[#This Row],[Quantity]]</f>
        <v>-15</v>
      </c>
      <c r="M1248" s="6" t="str">
        <f>VLOOKUP(Items[[#This Row],[OrderID]],Orders[],5)</f>
        <v>2015-05-09</v>
      </c>
    </row>
    <row r="1249" spans="1:13" x14ac:dyDescent="0.25">
      <c r="A1249">
        <v>141655291</v>
      </c>
      <c r="B1249">
        <v>199402506</v>
      </c>
      <c r="C1249">
        <v>1</v>
      </c>
      <c r="D1249" t="b">
        <v>1</v>
      </c>
      <c r="E1249" s="6" t="s">
        <v>66</v>
      </c>
      <c r="F1249" s="6" t="s">
        <v>35</v>
      </c>
      <c r="G1249">
        <v>0</v>
      </c>
      <c r="H1249">
        <v>70</v>
      </c>
      <c r="I1249">
        <v>1</v>
      </c>
      <c r="J1249" s="6">
        <f>(Items[[#This Row],[FinalPrice]]*Items[[#This Row],[Quantity]])</f>
        <v>0</v>
      </c>
      <c r="K1249" s="6">
        <f>(Items[[#This Row],[OriginalTagPrice]]*Items[[#This Row],[Quantity]])</f>
        <v>70</v>
      </c>
      <c r="L1249" s="6">
        <f>(Items[[#This Row],[FinalPrice]]-Items[[#This Row],[OriginalTagPrice]])*Items[[#This Row],[Quantity]]</f>
        <v>-70</v>
      </c>
      <c r="M1249" s="6" t="str">
        <f>VLOOKUP(Items[[#This Row],[OrderID]],Orders[],5)</f>
        <v>2015-05-08</v>
      </c>
    </row>
    <row r="1250" spans="1:13" x14ac:dyDescent="0.25">
      <c r="A1250">
        <v>141655291</v>
      </c>
      <c r="B1250">
        <v>199629748</v>
      </c>
      <c r="C1250">
        <v>8</v>
      </c>
      <c r="D1250" t="b">
        <v>0</v>
      </c>
      <c r="E1250" s="6" t="s">
        <v>66</v>
      </c>
      <c r="F1250" s="6" t="s">
        <v>35</v>
      </c>
      <c r="G1250">
        <v>20</v>
      </c>
      <c r="H1250">
        <v>20</v>
      </c>
      <c r="I1250">
        <v>1</v>
      </c>
      <c r="J1250" s="6">
        <f>(Items[[#This Row],[FinalPrice]]*Items[[#This Row],[Quantity]])</f>
        <v>20</v>
      </c>
      <c r="K1250" s="6">
        <f>(Items[[#This Row],[OriginalTagPrice]]*Items[[#This Row],[Quantity]])</f>
        <v>20</v>
      </c>
      <c r="L1250" s="6">
        <f>(Items[[#This Row],[FinalPrice]]-Items[[#This Row],[OriginalTagPrice]])*Items[[#This Row],[Quantity]]</f>
        <v>0</v>
      </c>
      <c r="M1250" s="6" t="str">
        <f>VLOOKUP(Items[[#This Row],[OrderID]],Orders[],5)</f>
        <v>2015-05-08</v>
      </c>
    </row>
    <row r="1251" spans="1:13" x14ac:dyDescent="0.25">
      <c r="A1251">
        <v>141657779</v>
      </c>
      <c r="B1251">
        <v>199404598</v>
      </c>
      <c r="C1251">
        <v>1</v>
      </c>
      <c r="D1251" t="b">
        <v>1</v>
      </c>
      <c r="E1251" s="6" t="s">
        <v>63</v>
      </c>
      <c r="F1251" s="6" t="s">
        <v>35</v>
      </c>
      <c r="G1251">
        <v>65</v>
      </c>
      <c r="H1251">
        <v>65</v>
      </c>
      <c r="I1251">
        <v>1</v>
      </c>
      <c r="J1251" s="6">
        <f>(Items[[#This Row],[FinalPrice]]*Items[[#This Row],[Quantity]])</f>
        <v>65</v>
      </c>
      <c r="K1251" s="6">
        <f>(Items[[#This Row],[OriginalTagPrice]]*Items[[#This Row],[Quantity]])</f>
        <v>65</v>
      </c>
      <c r="L1251" s="6">
        <f>(Items[[#This Row],[FinalPrice]]-Items[[#This Row],[OriginalTagPrice]])*Items[[#This Row],[Quantity]]</f>
        <v>0</v>
      </c>
      <c r="M1251" s="6" t="str">
        <f>VLOOKUP(Items[[#This Row],[OrderID]],Orders[],5)</f>
        <v>2015-06-06</v>
      </c>
    </row>
    <row r="1252" spans="1:13" x14ac:dyDescent="0.25">
      <c r="A1252">
        <v>141657779</v>
      </c>
      <c r="B1252">
        <v>199406128</v>
      </c>
      <c r="C1252">
        <v>1</v>
      </c>
      <c r="D1252" t="b">
        <v>1</v>
      </c>
      <c r="E1252" s="6" t="s">
        <v>58</v>
      </c>
      <c r="F1252" s="6" t="s">
        <v>35</v>
      </c>
      <c r="G1252">
        <v>70</v>
      </c>
      <c r="H1252">
        <v>70</v>
      </c>
      <c r="I1252">
        <v>1</v>
      </c>
      <c r="J1252" s="6">
        <f>(Items[[#This Row],[FinalPrice]]*Items[[#This Row],[Quantity]])</f>
        <v>70</v>
      </c>
      <c r="K1252" s="6">
        <f>(Items[[#This Row],[OriginalTagPrice]]*Items[[#This Row],[Quantity]])</f>
        <v>70</v>
      </c>
      <c r="L1252" s="6">
        <f>(Items[[#This Row],[FinalPrice]]-Items[[#This Row],[OriginalTagPrice]])*Items[[#This Row],[Quantity]]</f>
        <v>0</v>
      </c>
      <c r="M1252" s="6" t="str">
        <f>VLOOKUP(Items[[#This Row],[OrderID]],Orders[],5)</f>
        <v>2015-06-06</v>
      </c>
    </row>
    <row r="1253" spans="1:13" x14ac:dyDescent="0.25">
      <c r="A1253">
        <v>141657779</v>
      </c>
      <c r="B1253">
        <v>206990866</v>
      </c>
      <c r="C1253">
        <v>8</v>
      </c>
      <c r="D1253" t="b">
        <v>0</v>
      </c>
      <c r="E1253" s="6" t="s">
        <v>58</v>
      </c>
      <c r="F1253" s="6" t="s">
        <v>35</v>
      </c>
      <c r="G1253">
        <v>12.6</v>
      </c>
      <c r="H1253">
        <v>12.6</v>
      </c>
      <c r="I1253">
        <v>1</v>
      </c>
      <c r="J1253" s="6">
        <f>(Items[[#This Row],[FinalPrice]]*Items[[#This Row],[Quantity]])</f>
        <v>12.6</v>
      </c>
      <c r="K1253" s="6">
        <f>(Items[[#This Row],[OriginalTagPrice]]*Items[[#This Row],[Quantity]])</f>
        <v>12.6</v>
      </c>
      <c r="L1253" s="6">
        <f>(Items[[#This Row],[FinalPrice]]-Items[[#This Row],[OriginalTagPrice]])*Items[[#This Row],[Quantity]]</f>
        <v>0</v>
      </c>
      <c r="M1253" s="6" t="str">
        <f>VLOOKUP(Items[[#This Row],[OrderID]],Orders[],5)</f>
        <v>2015-06-06</v>
      </c>
    </row>
    <row r="1254" spans="1:13" x14ac:dyDescent="0.25">
      <c r="A1254">
        <v>141657779</v>
      </c>
      <c r="B1254">
        <v>206990911</v>
      </c>
      <c r="C1254">
        <v>8</v>
      </c>
      <c r="D1254" t="b">
        <v>0</v>
      </c>
      <c r="E1254" s="6" t="s">
        <v>63</v>
      </c>
      <c r="F1254" s="6" t="s">
        <v>35</v>
      </c>
      <c r="G1254">
        <v>14</v>
      </c>
      <c r="H1254">
        <v>14</v>
      </c>
      <c r="I1254">
        <v>1</v>
      </c>
      <c r="J1254" s="6">
        <f>(Items[[#This Row],[FinalPrice]]*Items[[#This Row],[Quantity]])</f>
        <v>14</v>
      </c>
      <c r="K1254" s="6">
        <f>(Items[[#This Row],[OriginalTagPrice]]*Items[[#This Row],[Quantity]])</f>
        <v>14</v>
      </c>
      <c r="L1254" s="6">
        <f>(Items[[#This Row],[FinalPrice]]-Items[[#This Row],[OriginalTagPrice]])*Items[[#This Row],[Quantity]]</f>
        <v>0</v>
      </c>
      <c r="M1254" s="6" t="str">
        <f>VLOOKUP(Items[[#This Row],[OrderID]],Orders[],5)</f>
        <v>2015-06-06</v>
      </c>
    </row>
    <row r="1255" spans="1:13" x14ac:dyDescent="0.25">
      <c r="A1255">
        <v>141664253</v>
      </c>
      <c r="B1255">
        <v>200164597</v>
      </c>
      <c r="C1255">
        <v>7</v>
      </c>
      <c r="D1255" t="b">
        <v>0</v>
      </c>
      <c r="E1255" s="6" t="s">
        <v>35</v>
      </c>
      <c r="F1255" s="6" t="s">
        <v>35</v>
      </c>
      <c r="G1255">
        <v>0</v>
      </c>
      <c r="H1255">
        <v>0</v>
      </c>
      <c r="I1255">
        <v>1</v>
      </c>
      <c r="J1255" s="6">
        <f>(Items[[#This Row],[FinalPrice]]*Items[[#This Row],[Quantity]])</f>
        <v>0</v>
      </c>
      <c r="K1255" s="6">
        <f>(Items[[#This Row],[OriginalTagPrice]]*Items[[#This Row],[Quantity]])</f>
        <v>0</v>
      </c>
      <c r="L1255" s="6">
        <f>(Items[[#This Row],[FinalPrice]]-Items[[#This Row],[OriginalTagPrice]])*Items[[#This Row],[Quantity]]</f>
        <v>0</v>
      </c>
      <c r="M1255" s="6" t="str">
        <f>VLOOKUP(Items[[#This Row],[OrderID]],Orders[],5)</f>
        <v>2015-05-11</v>
      </c>
    </row>
    <row r="1256" spans="1:13" x14ac:dyDescent="0.25">
      <c r="A1256">
        <v>141678279</v>
      </c>
      <c r="B1256">
        <v>199434996</v>
      </c>
      <c r="C1256">
        <v>1</v>
      </c>
      <c r="D1256" t="b">
        <v>1</v>
      </c>
      <c r="E1256" s="6" t="s">
        <v>58</v>
      </c>
      <c r="F1256" s="6" t="s">
        <v>35</v>
      </c>
      <c r="G1256">
        <v>5</v>
      </c>
      <c r="H1256">
        <v>5</v>
      </c>
      <c r="I1256">
        <v>1</v>
      </c>
      <c r="J1256" s="6">
        <f>(Items[[#This Row],[FinalPrice]]*Items[[#This Row],[Quantity]])</f>
        <v>5</v>
      </c>
      <c r="K1256" s="6">
        <f>(Items[[#This Row],[OriginalTagPrice]]*Items[[#This Row],[Quantity]])</f>
        <v>5</v>
      </c>
      <c r="L1256" s="6">
        <f>(Items[[#This Row],[FinalPrice]]-Items[[#This Row],[OriginalTagPrice]])*Items[[#This Row],[Quantity]]</f>
        <v>0</v>
      </c>
      <c r="M1256" s="6" t="str">
        <f>VLOOKUP(Items[[#This Row],[OrderID]],Orders[],5)</f>
        <v>2015-05-08</v>
      </c>
    </row>
    <row r="1257" spans="1:13" x14ac:dyDescent="0.25">
      <c r="A1257">
        <v>141678279</v>
      </c>
      <c r="B1257">
        <v>199439439</v>
      </c>
      <c r="C1257">
        <v>2</v>
      </c>
      <c r="D1257" t="b">
        <v>0</v>
      </c>
      <c r="E1257" s="6" t="s">
        <v>58</v>
      </c>
      <c r="F1257" s="6" t="s">
        <v>109</v>
      </c>
      <c r="G1257">
        <v>0</v>
      </c>
      <c r="H1257">
        <v>0</v>
      </c>
      <c r="I1257">
        <v>1</v>
      </c>
      <c r="J1257" s="6">
        <f>(Items[[#This Row],[FinalPrice]]*Items[[#This Row],[Quantity]])</f>
        <v>0</v>
      </c>
      <c r="K1257" s="6">
        <f>(Items[[#This Row],[OriginalTagPrice]]*Items[[#This Row],[Quantity]])</f>
        <v>0</v>
      </c>
      <c r="L1257" s="6">
        <f>(Items[[#This Row],[FinalPrice]]-Items[[#This Row],[OriginalTagPrice]])*Items[[#This Row],[Quantity]]</f>
        <v>0</v>
      </c>
      <c r="M1257" s="6" t="str">
        <f>VLOOKUP(Items[[#This Row],[OrderID]],Orders[],5)</f>
        <v>2015-05-08</v>
      </c>
    </row>
    <row r="1258" spans="1:13" x14ac:dyDescent="0.25">
      <c r="A1258">
        <v>141678279</v>
      </c>
      <c r="B1258">
        <v>199449134</v>
      </c>
      <c r="C1258">
        <v>2</v>
      </c>
      <c r="D1258" t="b">
        <v>0</v>
      </c>
      <c r="E1258" s="6" t="s">
        <v>83</v>
      </c>
      <c r="F1258" s="6" t="s">
        <v>167</v>
      </c>
      <c r="G1258">
        <v>3</v>
      </c>
      <c r="H1258">
        <v>3</v>
      </c>
      <c r="I1258">
        <v>1</v>
      </c>
      <c r="J1258" s="6">
        <f>(Items[[#This Row],[FinalPrice]]*Items[[#This Row],[Quantity]])</f>
        <v>3</v>
      </c>
      <c r="K1258" s="6">
        <f>(Items[[#This Row],[OriginalTagPrice]]*Items[[#This Row],[Quantity]])</f>
        <v>3</v>
      </c>
      <c r="L1258" s="6">
        <f>(Items[[#This Row],[FinalPrice]]-Items[[#This Row],[OriginalTagPrice]])*Items[[#This Row],[Quantity]]</f>
        <v>0</v>
      </c>
      <c r="M1258" s="6" t="str">
        <f>VLOOKUP(Items[[#This Row],[OrderID]],Orders[],5)</f>
        <v>2015-05-08</v>
      </c>
    </row>
    <row r="1259" spans="1:13" x14ac:dyDescent="0.25">
      <c r="A1259">
        <v>141678279</v>
      </c>
      <c r="B1259">
        <v>199454237</v>
      </c>
      <c r="C1259">
        <v>8</v>
      </c>
      <c r="D1259" t="b">
        <v>0</v>
      </c>
      <c r="E1259" s="6" t="s">
        <v>58</v>
      </c>
      <c r="F1259" s="6" t="s">
        <v>35</v>
      </c>
      <c r="G1259">
        <v>1</v>
      </c>
      <c r="H1259">
        <v>1</v>
      </c>
      <c r="I1259">
        <v>1</v>
      </c>
      <c r="J1259" s="6">
        <f>(Items[[#This Row],[FinalPrice]]*Items[[#This Row],[Quantity]])</f>
        <v>1</v>
      </c>
      <c r="K1259" s="6">
        <f>(Items[[#This Row],[OriginalTagPrice]]*Items[[#This Row],[Quantity]])</f>
        <v>1</v>
      </c>
      <c r="L1259" s="6">
        <f>(Items[[#This Row],[FinalPrice]]-Items[[#This Row],[OriginalTagPrice]])*Items[[#This Row],[Quantity]]</f>
        <v>0</v>
      </c>
      <c r="M1259" s="6" t="str">
        <f>VLOOKUP(Items[[#This Row],[OrderID]],Orders[],5)</f>
        <v>2015-05-08</v>
      </c>
    </row>
    <row r="1260" spans="1:13" x14ac:dyDescent="0.25">
      <c r="A1260">
        <v>141690606</v>
      </c>
      <c r="B1260">
        <v>199452562</v>
      </c>
      <c r="C1260">
        <v>1</v>
      </c>
      <c r="D1260" t="b">
        <v>1</v>
      </c>
      <c r="E1260" s="6" t="s">
        <v>113</v>
      </c>
      <c r="F1260" s="6" t="s">
        <v>35</v>
      </c>
      <c r="G1260">
        <v>50</v>
      </c>
      <c r="H1260">
        <v>50</v>
      </c>
      <c r="I1260">
        <v>1</v>
      </c>
      <c r="J1260" s="6">
        <f>(Items[[#This Row],[FinalPrice]]*Items[[#This Row],[Quantity]])</f>
        <v>50</v>
      </c>
      <c r="K1260" s="6">
        <f>(Items[[#This Row],[OriginalTagPrice]]*Items[[#This Row],[Quantity]])</f>
        <v>50</v>
      </c>
      <c r="L1260" s="6">
        <f>(Items[[#This Row],[FinalPrice]]-Items[[#This Row],[OriginalTagPrice]])*Items[[#This Row],[Quantity]]</f>
        <v>0</v>
      </c>
      <c r="M1260" s="6" t="str">
        <f>VLOOKUP(Items[[#This Row],[OrderID]],Orders[],5)</f>
        <v>2015-05-23</v>
      </c>
    </row>
    <row r="1261" spans="1:13" x14ac:dyDescent="0.25">
      <c r="A1261">
        <v>141690606</v>
      </c>
      <c r="B1261">
        <v>199452567</v>
      </c>
      <c r="C1261">
        <v>1</v>
      </c>
      <c r="D1261" t="b">
        <v>1</v>
      </c>
      <c r="E1261" s="6" t="s">
        <v>89</v>
      </c>
      <c r="F1261" s="6" t="s">
        <v>35</v>
      </c>
      <c r="G1261">
        <v>50</v>
      </c>
      <c r="H1261">
        <v>50</v>
      </c>
      <c r="I1261">
        <v>1</v>
      </c>
      <c r="J1261" s="6">
        <f>(Items[[#This Row],[FinalPrice]]*Items[[#This Row],[Quantity]])</f>
        <v>50</v>
      </c>
      <c r="K1261" s="6">
        <f>(Items[[#This Row],[OriginalTagPrice]]*Items[[#This Row],[Quantity]])</f>
        <v>50</v>
      </c>
      <c r="L1261" s="6">
        <f>(Items[[#This Row],[FinalPrice]]-Items[[#This Row],[OriginalTagPrice]])*Items[[#This Row],[Quantity]]</f>
        <v>0</v>
      </c>
      <c r="M1261" s="6" t="str">
        <f>VLOOKUP(Items[[#This Row],[OrderID]],Orders[],5)</f>
        <v>2015-05-23</v>
      </c>
    </row>
    <row r="1262" spans="1:13" x14ac:dyDescent="0.25">
      <c r="A1262">
        <v>141690606</v>
      </c>
      <c r="B1262">
        <v>199452571</v>
      </c>
      <c r="C1262">
        <v>1</v>
      </c>
      <c r="D1262" t="b">
        <v>1</v>
      </c>
      <c r="E1262" s="6" t="s">
        <v>56</v>
      </c>
      <c r="F1262" s="6" t="s">
        <v>35</v>
      </c>
      <c r="G1262">
        <v>50</v>
      </c>
      <c r="H1262">
        <v>50</v>
      </c>
      <c r="I1262">
        <v>1</v>
      </c>
      <c r="J1262" s="6">
        <f>(Items[[#This Row],[FinalPrice]]*Items[[#This Row],[Quantity]])</f>
        <v>50</v>
      </c>
      <c r="K1262" s="6">
        <f>(Items[[#This Row],[OriginalTagPrice]]*Items[[#This Row],[Quantity]])</f>
        <v>50</v>
      </c>
      <c r="L1262" s="6">
        <f>(Items[[#This Row],[FinalPrice]]-Items[[#This Row],[OriginalTagPrice]])*Items[[#This Row],[Quantity]]</f>
        <v>0</v>
      </c>
      <c r="M1262" s="6" t="str">
        <f>VLOOKUP(Items[[#This Row],[OrderID]],Orders[],5)</f>
        <v>2015-05-23</v>
      </c>
    </row>
    <row r="1263" spans="1:13" x14ac:dyDescent="0.25">
      <c r="A1263">
        <v>141690606</v>
      </c>
      <c r="B1263">
        <v>199452575</v>
      </c>
      <c r="C1263">
        <v>1</v>
      </c>
      <c r="D1263" t="b">
        <v>1</v>
      </c>
      <c r="E1263" s="6" t="s">
        <v>58</v>
      </c>
      <c r="F1263" s="6" t="s">
        <v>35</v>
      </c>
      <c r="G1263">
        <v>50</v>
      </c>
      <c r="H1263">
        <v>50</v>
      </c>
      <c r="I1263">
        <v>1</v>
      </c>
      <c r="J1263" s="6">
        <f>(Items[[#This Row],[FinalPrice]]*Items[[#This Row],[Quantity]])</f>
        <v>50</v>
      </c>
      <c r="K1263" s="6">
        <f>(Items[[#This Row],[OriginalTagPrice]]*Items[[#This Row],[Quantity]])</f>
        <v>50</v>
      </c>
      <c r="L1263" s="6">
        <f>(Items[[#This Row],[FinalPrice]]-Items[[#This Row],[OriginalTagPrice]])*Items[[#This Row],[Quantity]]</f>
        <v>0</v>
      </c>
      <c r="M1263" s="6" t="str">
        <f>VLOOKUP(Items[[#This Row],[OrderID]],Orders[],5)</f>
        <v>2015-05-23</v>
      </c>
    </row>
    <row r="1264" spans="1:13" x14ac:dyDescent="0.25">
      <c r="A1264">
        <v>141690606</v>
      </c>
      <c r="B1264">
        <v>203559276</v>
      </c>
      <c r="C1264">
        <v>2</v>
      </c>
      <c r="D1264" t="b">
        <v>0</v>
      </c>
      <c r="E1264" s="6" t="s">
        <v>75</v>
      </c>
      <c r="F1264" s="6" t="s">
        <v>57</v>
      </c>
      <c r="G1264">
        <v>6</v>
      </c>
      <c r="H1264">
        <v>8</v>
      </c>
      <c r="I1264">
        <v>2</v>
      </c>
      <c r="J1264" s="6">
        <f>(Items[[#This Row],[FinalPrice]]*Items[[#This Row],[Quantity]])</f>
        <v>12</v>
      </c>
      <c r="K1264" s="6">
        <f>(Items[[#This Row],[OriginalTagPrice]]*Items[[#This Row],[Quantity]])</f>
        <v>16</v>
      </c>
      <c r="L1264" s="6">
        <f>(Items[[#This Row],[FinalPrice]]-Items[[#This Row],[OriginalTagPrice]])*Items[[#This Row],[Quantity]]</f>
        <v>-4</v>
      </c>
      <c r="M1264" s="6" t="str">
        <f>VLOOKUP(Items[[#This Row],[OrderID]],Orders[],5)</f>
        <v>2015-05-23</v>
      </c>
    </row>
    <row r="1265" spans="1:13" x14ac:dyDescent="0.25">
      <c r="A1265">
        <v>141690606</v>
      </c>
      <c r="B1265">
        <v>203567825</v>
      </c>
      <c r="C1265">
        <v>2</v>
      </c>
      <c r="D1265" t="b">
        <v>0</v>
      </c>
      <c r="E1265" s="6" t="s">
        <v>35</v>
      </c>
      <c r="F1265" s="6" t="s">
        <v>245</v>
      </c>
      <c r="G1265">
        <v>5</v>
      </c>
      <c r="H1265">
        <v>5</v>
      </c>
      <c r="I1265">
        <v>1</v>
      </c>
      <c r="J1265" s="6">
        <f>(Items[[#This Row],[FinalPrice]]*Items[[#This Row],[Quantity]])</f>
        <v>5</v>
      </c>
      <c r="K1265" s="6">
        <f>(Items[[#This Row],[OriginalTagPrice]]*Items[[#This Row],[Quantity]])</f>
        <v>5</v>
      </c>
      <c r="L1265" s="6">
        <f>(Items[[#This Row],[FinalPrice]]-Items[[#This Row],[OriginalTagPrice]])*Items[[#This Row],[Quantity]]</f>
        <v>0</v>
      </c>
      <c r="M1265" s="6" t="str">
        <f>VLOOKUP(Items[[#This Row],[OrderID]],Orders[],5)</f>
        <v>2015-05-23</v>
      </c>
    </row>
    <row r="1266" spans="1:13" x14ac:dyDescent="0.25">
      <c r="A1266">
        <v>141690606</v>
      </c>
      <c r="B1266">
        <v>203567980</v>
      </c>
      <c r="C1266">
        <v>2</v>
      </c>
      <c r="D1266" t="b">
        <v>0</v>
      </c>
      <c r="E1266" s="6" t="s">
        <v>35</v>
      </c>
      <c r="F1266" s="6" t="s">
        <v>245</v>
      </c>
      <c r="G1266">
        <v>5</v>
      </c>
      <c r="H1266">
        <v>5</v>
      </c>
      <c r="I1266">
        <v>1</v>
      </c>
      <c r="J1266" s="6">
        <f>(Items[[#This Row],[FinalPrice]]*Items[[#This Row],[Quantity]])</f>
        <v>5</v>
      </c>
      <c r="K1266" s="6">
        <f>(Items[[#This Row],[OriginalTagPrice]]*Items[[#This Row],[Quantity]])</f>
        <v>5</v>
      </c>
      <c r="L1266" s="6">
        <f>(Items[[#This Row],[FinalPrice]]-Items[[#This Row],[OriginalTagPrice]])*Items[[#This Row],[Quantity]]</f>
        <v>0</v>
      </c>
      <c r="M1266" s="6" t="str">
        <f>VLOOKUP(Items[[#This Row],[OrderID]],Orders[],5)</f>
        <v>2015-05-23</v>
      </c>
    </row>
    <row r="1267" spans="1:13" x14ac:dyDescent="0.25">
      <c r="A1267">
        <v>141690606</v>
      </c>
      <c r="B1267">
        <v>203576977</v>
      </c>
      <c r="C1267">
        <v>2</v>
      </c>
      <c r="D1267" t="b">
        <v>0</v>
      </c>
      <c r="E1267" s="6" t="s">
        <v>120</v>
      </c>
      <c r="F1267" s="6" t="s">
        <v>246</v>
      </c>
      <c r="G1267">
        <v>25</v>
      </c>
      <c r="H1267">
        <v>25</v>
      </c>
      <c r="I1267">
        <v>1</v>
      </c>
      <c r="J1267" s="6">
        <f>(Items[[#This Row],[FinalPrice]]*Items[[#This Row],[Quantity]])</f>
        <v>25</v>
      </c>
      <c r="K1267" s="6">
        <f>(Items[[#This Row],[OriginalTagPrice]]*Items[[#This Row],[Quantity]])</f>
        <v>25</v>
      </c>
      <c r="L1267" s="6">
        <f>(Items[[#This Row],[FinalPrice]]-Items[[#This Row],[OriginalTagPrice]])*Items[[#This Row],[Quantity]]</f>
        <v>0</v>
      </c>
      <c r="M1267" s="6" t="str">
        <f>VLOOKUP(Items[[#This Row],[OrderID]],Orders[],5)</f>
        <v>2015-05-23</v>
      </c>
    </row>
    <row r="1268" spans="1:13" x14ac:dyDescent="0.25">
      <c r="A1268">
        <v>141690606</v>
      </c>
      <c r="B1268">
        <v>203560483</v>
      </c>
      <c r="C1268">
        <v>5</v>
      </c>
      <c r="D1268" t="b">
        <v>1</v>
      </c>
      <c r="E1268" s="6" t="s">
        <v>89</v>
      </c>
      <c r="F1268" s="6" t="s">
        <v>35</v>
      </c>
      <c r="G1268">
        <v>5</v>
      </c>
      <c r="H1268">
        <v>5</v>
      </c>
      <c r="I1268">
        <v>1</v>
      </c>
      <c r="J1268" s="6">
        <f>(Items[[#This Row],[FinalPrice]]*Items[[#This Row],[Quantity]])</f>
        <v>5</v>
      </c>
      <c r="K1268" s="6">
        <f>(Items[[#This Row],[OriginalTagPrice]]*Items[[#This Row],[Quantity]])</f>
        <v>5</v>
      </c>
      <c r="L1268" s="6">
        <f>(Items[[#This Row],[FinalPrice]]-Items[[#This Row],[OriginalTagPrice]])*Items[[#This Row],[Quantity]]</f>
        <v>0</v>
      </c>
      <c r="M1268" s="6" t="str">
        <f>VLOOKUP(Items[[#This Row],[OrderID]],Orders[],5)</f>
        <v>2015-05-23</v>
      </c>
    </row>
    <row r="1269" spans="1:13" x14ac:dyDescent="0.25">
      <c r="A1269">
        <v>141690606</v>
      </c>
      <c r="B1269">
        <v>203577394</v>
      </c>
      <c r="C1269">
        <v>8</v>
      </c>
      <c r="D1269" t="b">
        <v>0</v>
      </c>
      <c r="E1269" s="6" t="s">
        <v>89</v>
      </c>
      <c r="F1269" s="6" t="s">
        <v>35</v>
      </c>
      <c r="G1269">
        <v>12.5</v>
      </c>
      <c r="H1269">
        <v>12.5</v>
      </c>
      <c r="I1269">
        <v>1</v>
      </c>
      <c r="J1269" s="6">
        <f>(Items[[#This Row],[FinalPrice]]*Items[[#This Row],[Quantity]])</f>
        <v>12.5</v>
      </c>
      <c r="K1269" s="6">
        <f>(Items[[#This Row],[OriginalTagPrice]]*Items[[#This Row],[Quantity]])</f>
        <v>12.5</v>
      </c>
      <c r="L1269" s="6">
        <f>(Items[[#This Row],[FinalPrice]]-Items[[#This Row],[OriginalTagPrice]])*Items[[#This Row],[Quantity]]</f>
        <v>0</v>
      </c>
      <c r="M1269" s="6" t="str">
        <f>VLOOKUP(Items[[#This Row],[OrderID]],Orders[],5)</f>
        <v>2015-05-23</v>
      </c>
    </row>
    <row r="1270" spans="1:13" x14ac:dyDescent="0.25">
      <c r="A1270">
        <v>141690606</v>
      </c>
      <c r="B1270">
        <v>203577417</v>
      </c>
      <c r="C1270">
        <v>8</v>
      </c>
      <c r="D1270" t="b">
        <v>0</v>
      </c>
      <c r="E1270" s="6" t="s">
        <v>58</v>
      </c>
      <c r="F1270" s="6" t="s">
        <v>35</v>
      </c>
      <c r="G1270">
        <v>12.5</v>
      </c>
      <c r="H1270">
        <v>12.5</v>
      </c>
      <c r="I1270">
        <v>1</v>
      </c>
      <c r="J1270" s="6">
        <f>(Items[[#This Row],[FinalPrice]]*Items[[#This Row],[Quantity]])</f>
        <v>12.5</v>
      </c>
      <c r="K1270" s="6">
        <f>(Items[[#This Row],[OriginalTagPrice]]*Items[[#This Row],[Quantity]])</f>
        <v>12.5</v>
      </c>
      <c r="L1270" s="6">
        <f>(Items[[#This Row],[FinalPrice]]-Items[[#This Row],[OriginalTagPrice]])*Items[[#This Row],[Quantity]]</f>
        <v>0</v>
      </c>
      <c r="M1270" s="6" t="str">
        <f>VLOOKUP(Items[[#This Row],[OrderID]],Orders[],5)</f>
        <v>2015-05-23</v>
      </c>
    </row>
    <row r="1271" spans="1:13" x14ac:dyDescent="0.25">
      <c r="A1271">
        <v>141690606</v>
      </c>
      <c r="B1271">
        <v>203577440</v>
      </c>
      <c r="C1271">
        <v>8</v>
      </c>
      <c r="D1271" t="b">
        <v>0</v>
      </c>
      <c r="E1271" s="6" t="s">
        <v>113</v>
      </c>
      <c r="F1271" s="6" t="s">
        <v>35</v>
      </c>
      <c r="G1271">
        <v>12.5</v>
      </c>
      <c r="H1271">
        <v>12.5</v>
      </c>
      <c r="I1271">
        <v>1</v>
      </c>
      <c r="J1271" s="6">
        <f>(Items[[#This Row],[FinalPrice]]*Items[[#This Row],[Quantity]])</f>
        <v>12.5</v>
      </c>
      <c r="K1271" s="6">
        <f>(Items[[#This Row],[OriginalTagPrice]]*Items[[#This Row],[Quantity]])</f>
        <v>12.5</v>
      </c>
      <c r="L1271" s="6">
        <f>(Items[[#This Row],[FinalPrice]]-Items[[#This Row],[OriginalTagPrice]])*Items[[#This Row],[Quantity]]</f>
        <v>0</v>
      </c>
      <c r="M1271" s="6" t="str">
        <f>VLOOKUP(Items[[#This Row],[OrderID]],Orders[],5)</f>
        <v>2015-05-23</v>
      </c>
    </row>
    <row r="1272" spans="1:13" x14ac:dyDescent="0.25">
      <c r="A1272">
        <v>141690606</v>
      </c>
      <c r="B1272">
        <v>203577464</v>
      </c>
      <c r="C1272">
        <v>8</v>
      </c>
      <c r="D1272" t="b">
        <v>0</v>
      </c>
      <c r="E1272" s="6" t="s">
        <v>56</v>
      </c>
      <c r="F1272" s="6" t="s">
        <v>35</v>
      </c>
      <c r="G1272">
        <v>12.5</v>
      </c>
      <c r="H1272">
        <v>12.5</v>
      </c>
      <c r="I1272">
        <v>1</v>
      </c>
      <c r="J1272" s="6">
        <f>(Items[[#This Row],[FinalPrice]]*Items[[#This Row],[Quantity]])</f>
        <v>12.5</v>
      </c>
      <c r="K1272" s="6">
        <f>(Items[[#This Row],[OriginalTagPrice]]*Items[[#This Row],[Quantity]])</f>
        <v>12.5</v>
      </c>
      <c r="L1272" s="6">
        <f>(Items[[#This Row],[FinalPrice]]-Items[[#This Row],[OriginalTagPrice]])*Items[[#This Row],[Quantity]]</f>
        <v>0</v>
      </c>
      <c r="M1272" s="6" t="str">
        <f>VLOOKUP(Items[[#This Row],[OrderID]],Orders[],5)</f>
        <v>2015-05-23</v>
      </c>
    </row>
    <row r="1273" spans="1:13" x14ac:dyDescent="0.25">
      <c r="A1273">
        <v>141699381</v>
      </c>
      <c r="B1273">
        <v>199465117</v>
      </c>
      <c r="C1273">
        <v>1</v>
      </c>
      <c r="D1273" t="b">
        <v>1</v>
      </c>
      <c r="E1273" s="6" t="s">
        <v>63</v>
      </c>
      <c r="F1273" s="6" t="s">
        <v>35</v>
      </c>
      <c r="G1273">
        <v>30</v>
      </c>
      <c r="H1273">
        <v>65</v>
      </c>
      <c r="I1273">
        <v>1</v>
      </c>
      <c r="J1273" s="6">
        <f>(Items[[#This Row],[FinalPrice]]*Items[[#This Row],[Quantity]])</f>
        <v>30</v>
      </c>
      <c r="K1273" s="6">
        <f>(Items[[#This Row],[OriginalTagPrice]]*Items[[#This Row],[Quantity]])</f>
        <v>65</v>
      </c>
      <c r="L1273" s="6">
        <f>(Items[[#This Row],[FinalPrice]]-Items[[#This Row],[OriginalTagPrice]])*Items[[#This Row],[Quantity]]</f>
        <v>-35</v>
      </c>
      <c r="M1273" s="6" t="str">
        <f>VLOOKUP(Items[[#This Row],[OrderID]],Orders[],5)</f>
        <v>2015-05-08</v>
      </c>
    </row>
    <row r="1274" spans="1:13" x14ac:dyDescent="0.25">
      <c r="A1274">
        <v>141699381</v>
      </c>
      <c r="B1274">
        <v>199513174</v>
      </c>
      <c r="C1274">
        <v>1</v>
      </c>
      <c r="D1274" t="b">
        <v>1</v>
      </c>
      <c r="E1274" s="6" t="s">
        <v>64</v>
      </c>
      <c r="F1274" s="6" t="s">
        <v>35</v>
      </c>
      <c r="G1274">
        <v>35</v>
      </c>
      <c r="H1274">
        <v>70</v>
      </c>
      <c r="I1274">
        <v>1</v>
      </c>
      <c r="J1274" s="6">
        <f>(Items[[#This Row],[FinalPrice]]*Items[[#This Row],[Quantity]])</f>
        <v>35</v>
      </c>
      <c r="K1274" s="6">
        <f>(Items[[#This Row],[OriginalTagPrice]]*Items[[#This Row],[Quantity]])</f>
        <v>70</v>
      </c>
      <c r="L1274" s="6">
        <f>(Items[[#This Row],[FinalPrice]]-Items[[#This Row],[OriginalTagPrice]])*Items[[#This Row],[Quantity]]</f>
        <v>-35</v>
      </c>
      <c r="M1274" s="6" t="str">
        <f>VLOOKUP(Items[[#This Row],[OrderID]],Orders[],5)</f>
        <v>2015-05-08</v>
      </c>
    </row>
    <row r="1275" spans="1:13" x14ac:dyDescent="0.25">
      <c r="A1275">
        <v>141699381</v>
      </c>
      <c r="B1275">
        <v>199513178</v>
      </c>
      <c r="C1275">
        <v>1</v>
      </c>
      <c r="D1275" t="b">
        <v>1</v>
      </c>
      <c r="E1275" s="6" t="s">
        <v>64</v>
      </c>
      <c r="F1275" s="6" t="s">
        <v>35</v>
      </c>
      <c r="G1275">
        <v>10</v>
      </c>
      <c r="H1275">
        <v>10</v>
      </c>
      <c r="I1275">
        <v>1</v>
      </c>
      <c r="J1275" s="6">
        <f>(Items[[#This Row],[FinalPrice]]*Items[[#This Row],[Quantity]])</f>
        <v>10</v>
      </c>
      <c r="K1275" s="6">
        <f>(Items[[#This Row],[OriginalTagPrice]]*Items[[#This Row],[Quantity]])</f>
        <v>10</v>
      </c>
      <c r="L1275" s="6">
        <f>(Items[[#This Row],[FinalPrice]]-Items[[#This Row],[OriginalTagPrice]])*Items[[#This Row],[Quantity]]</f>
        <v>0</v>
      </c>
      <c r="M1275" s="6" t="str">
        <f>VLOOKUP(Items[[#This Row],[OrderID]],Orders[],5)</f>
        <v>2015-05-08</v>
      </c>
    </row>
    <row r="1276" spans="1:13" x14ac:dyDescent="0.25">
      <c r="A1276">
        <v>141699381</v>
      </c>
      <c r="B1276">
        <v>199659421</v>
      </c>
      <c r="C1276">
        <v>1</v>
      </c>
      <c r="D1276" t="b">
        <v>1</v>
      </c>
      <c r="E1276" s="6" t="s">
        <v>79</v>
      </c>
      <c r="F1276" s="6" t="s">
        <v>35</v>
      </c>
      <c r="G1276">
        <v>18</v>
      </c>
      <c r="H1276">
        <v>20</v>
      </c>
      <c r="I1276">
        <v>1</v>
      </c>
      <c r="J1276" s="6">
        <f>(Items[[#This Row],[FinalPrice]]*Items[[#This Row],[Quantity]])</f>
        <v>18</v>
      </c>
      <c r="K1276" s="6">
        <f>(Items[[#This Row],[OriginalTagPrice]]*Items[[#This Row],[Quantity]])</f>
        <v>20</v>
      </c>
      <c r="L1276" s="6">
        <f>(Items[[#This Row],[FinalPrice]]-Items[[#This Row],[OriginalTagPrice]])*Items[[#This Row],[Quantity]]</f>
        <v>-2</v>
      </c>
      <c r="M1276" s="6" t="str">
        <f>VLOOKUP(Items[[#This Row],[OrderID]],Orders[],5)</f>
        <v>2015-05-08</v>
      </c>
    </row>
    <row r="1277" spans="1:13" x14ac:dyDescent="0.25">
      <c r="A1277">
        <v>141699381</v>
      </c>
      <c r="B1277">
        <v>199659737</v>
      </c>
      <c r="C1277">
        <v>8</v>
      </c>
      <c r="D1277" t="b">
        <v>0</v>
      </c>
      <c r="E1277" s="6" t="s">
        <v>63</v>
      </c>
      <c r="F1277" s="6" t="s">
        <v>35</v>
      </c>
      <c r="G1277">
        <v>6</v>
      </c>
      <c r="H1277">
        <v>6</v>
      </c>
      <c r="I1277">
        <v>1</v>
      </c>
      <c r="J1277" s="6">
        <f>(Items[[#This Row],[FinalPrice]]*Items[[#This Row],[Quantity]])</f>
        <v>6</v>
      </c>
      <c r="K1277" s="6">
        <f>(Items[[#This Row],[OriginalTagPrice]]*Items[[#This Row],[Quantity]])</f>
        <v>6</v>
      </c>
      <c r="L1277" s="6">
        <f>(Items[[#This Row],[FinalPrice]]-Items[[#This Row],[OriginalTagPrice]])*Items[[#This Row],[Quantity]]</f>
        <v>0</v>
      </c>
      <c r="M1277" s="6" t="str">
        <f>VLOOKUP(Items[[#This Row],[OrderID]],Orders[],5)</f>
        <v>2015-05-08</v>
      </c>
    </row>
    <row r="1278" spans="1:13" x14ac:dyDescent="0.25">
      <c r="A1278">
        <v>141699381</v>
      </c>
      <c r="B1278">
        <v>199659767</v>
      </c>
      <c r="C1278">
        <v>8</v>
      </c>
      <c r="D1278" t="b">
        <v>0</v>
      </c>
      <c r="E1278" s="6" t="s">
        <v>64</v>
      </c>
      <c r="F1278" s="6" t="s">
        <v>35</v>
      </c>
      <c r="G1278">
        <v>6</v>
      </c>
      <c r="H1278">
        <v>6</v>
      </c>
      <c r="I1278">
        <v>1</v>
      </c>
      <c r="J1278" s="6">
        <f>(Items[[#This Row],[FinalPrice]]*Items[[#This Row],[Quantity]])</f>
        <v>6</v>
      </c>
      <c r="K1278" s="6">
        <f>(Items[[#This Row],[OriginalTagPrice]]*Items[[#This Row],[Quantity]])</f>
        <v>6</v>
      </c>
      <c r="L1278" s="6">
        <f>(Items[[#This Row],[FinalPrice]]-Items[[#This Row],[OriginalTagPrice]])*Items[[#This Row],[Quantity]]</f>
        <v>0</v>
      </c>
      <c r="M1278" s="6" t="str">
        <f>VLOOKUP(Items[[#This Row],[OrderID]],Orders[],5)</f>
        <v>2015-05-08</v>
      </c>
    </row>
    <row r="1279" spans="1:13" x14ac:dyDescent="0.25">
      <c r="A1279">
        <v>141699381</v>
      </c>
      <c r="B1279">
        <v>199659836</v>
      </c>
      <c r="C1279">
        <v>8</v>
      </c>
      <c r="D1279" t="b">
        <v>0</v>
      </c>
      <c r="E1279" s="6" t="s">
        <v>79</v>
      </c>
      <c r="F1279" s="6" t="s">
        <v>35</v>
      </c>
      <c r="G1279">
        <v>2</v>
      </c>
      <c r="H1279">
        <v>2</v>
      </c>
      <c r="I1279">
        <v>1</v>
      </c>
      <c r="J1279" s="6">
        <f>(Items[[#This Row],[FinalPrice]]*Items[[#This Row],[Quantity]])</f>
        <v>2</v>
      </c>
      <c r="K1279" s="6">
        <f>(Items[[#This Row],[OriginalTagPrice]]*Items[[#This Row],[Quantity]])</f>
        <v>2</v>
      </c>
      <c r="L1279" s="6">
        <f>(Items[[#This Row],[FinalPrice]]-Items[[#This Row],[OriginalTagPrice]])*Items[[#This Row],[Quantity]]</f>
        <v>0</v>
      </c>
      <c r="M1279" s="6" t="str">
        <f>VLOOKUP(Items[[#This Row],[OrderID]],Orders[],5)</f>
        <v>2015-05-08</v>
      </c>
    </row>
    <row r="1280" spans="1:13" x14ac:dyDescent="0.25">
      <c r="A1280">
        <v>141706062</v>
      </c>
      <c r="B1280">
        <v>199474626</v>
      </c>
      <c r="C1280">
        <v>1</v>
      </c>
      <c r="D1280" t="b">
        <v>1</v>
      </c>
      <c r="E1280" s="6" t="s">
        <v>56</v>
      </c>
      <c r="F1280" s="6" t="s">
        <v>35</v>
      </c>
      <c r="G1280">
        <v>40</v>
      </c>
      <c r="H1280">
        <v>40</v>
      </c>
      <c r="I1280">
        <v>1</v>
      </c>
      <c r="J1280" s="6">
        <f>(Items[[#This Row],[FinalPrice]]*Items[[#This Row],[Quantity]])</f>
        <v>40</v>
      </c>
      <c r="K1280" s="6">
        <f>(Items[[#This Row],[OriginalTagPrice]]*Items[[#This Row],[Quantity]])</f>
        <v>40</v>
      </c>
      <c r="L1280" s="6">
        <f>(Items[[#This Row],[FinalPrice]]-Items[[#This Row],[OriginalTagPrice]])*Items[[#This Row],[Quantity]]</f>
        <v>0</v>
      </c>
      <c r="M1280" s="6" t="str">
        <f>VLOOKUP(Items[[#This Row],[OrderID]],Orders[],5)</f>
        <v>2015-05-08</v>
      </c>
    </row>
    <row r="1281" spans="1:13" x14ac:dyDescent="0.25">
      <c r="A1281">
        <v>141706062</v>
      </c>
      <c r="B1281">
        <v>199620090</v>
      </c>
      <c r="C1281">
        <v>1</v>
      </c>
      <c r="D1281" t="b">
        <v>1</v>
      </c>
      <c r="E1281" s="6" t="s">
        <v>56</v>
      </c>
      <c r="F1281" s="6" t="s">
        <v>35</v>
      </c>
      <c r="G1281">
        <v>20</v>
      </c>
      <c r="H1281">
        <v>20</v>
      </c>
      <c r="I1281">
        <v>1</v>
      </c>
      <c r="J1281" s="6">
        <f>(Items[[#This Row],[FinalPrice]]*Items[[#This Row],[Quantity]])</f>
        <v>20</v>
      </c>
      <c r="K1281" s="6">
        <f>(Items[[#This Row],[OriginalTagPrice]]*Items[[#This Row],[Quantity]])</f>
        <v>20</v>
      </c>
      <c r="L1281" s="6">
        <f>(Items[[#This Row],[FinalPrice]]-Items[[#This Row],[OriginalTagPrice]])*Items[[#This Row],[Quantity]]</f>
        <v>0</v>
      </c>
      <c r="M1281" s="6" t="str">
        <f>VLOOKUP(Items[[#This Row],[OrderID]],Orders[],5)</f>
        <v>2015-05-08</v>
      </c>
    </row>
    <row r="1282" spans="1:13" x14ac:dyDescent="0.25">
      <c r="A1282">
        <v>141706062</v>
      </c>
      <c r="B1282">
        <v>199620667</v>
      </c>
      <c r="C1282">
        <v>1</v>
      </c>
      <c r="D1282" t="b">
        <v>1</v>
      </c>
      <c r="E1282" s="6" t="s">
        <v>89</v>
      </c>
      <c r="F1282" s="6" t="s">
        <v>35</v>
      </c>
      <c r="G1282">
        <v>20</v>
      </c>
      <c r="H1282">
        <v>55</v>
      </c>
      <c r="I1282">
        <v>1</v>
      </c>
      <c r="J1282" s="6">
        <f>(Items[[#This Row],[FinalPrice]]*Items[[#This Row],[Quantity]])</f>
        <v>20</v>
      </c>
      <c r="K1282" s="6">
        <f>(Items[[#This Row],[OriginalTagPrice]]*Items[[#This Row],[Quantity]])</f>
        <v>55</v>
      </c>
      <c r="L1282" s="6">
        <f>(Items[[#This Row],[FinalPrice]]-Items[[#This Row],[OriginalTagPrice]])*Items[[#This Row],[Quantity]]</f>
        <v>-35</v>
      </c>
      <c r="M1282" s="6" t="str">
        <f>VLOOKUP(Items[[#This Row],[OrderID]],Orders[],5)</f>
        <v>2015-05-08</v>
      </c>
    </row>
    <row r="1283" spans="1:13" x14ac:dyDescent="0.25">
      <c r="A1283">
        <v>141706062</v>
      </c>
      <c r="B1283">
        <v>199638280</v>
      </c>
      <c r="C1283">
        <v>10</v>
      </c>
      <c r="D1283" t="b">
        <v>0</v>
      </c>
      <c r="E1283" s="6" t="s">
        <v>35</v>
      </c>
      <c r="F1283" s="6" t="s">
        <v>35</v>
      </c>
      <c r="G1283">
        <v>0</v>
      </c>
      <c r="H1283">
        <v>0</v>
      </c>
      <c r="I1283">
        <v>1</v>
      </c>
      <c r="J1283" s="6">
        <f>(Items[[#This Row],[FinalPrice]]*Items[[#This Row],[Quantity]])</f>
        <v>0</v>
      </c>
      <c r="K1283" s="6">
        <f>(Items[[#This Row],[OriginalTagPrice]]*Items[[#This Row],[Quantity]])</f>
        <v>0</v>
      </c>
      <c r="L1283" s="6">
        <f>(Items[[#This Row],[FinalPrice]]-Items[[#This Row],[OriginalTagPrice]])*Items[[#This Row],[Quantity]]</f>
        <v>0</v>
      </c>
      <c r="M1283" s="6" t="str">
        <f>VLOOKUP(Items[[#This Row],[OrderID]],Orders[],5)</f>
        <v>2015-05-08</v>
      </c>
    </row>
    <row r="1284" spans="1:13" x14ac:dyDescent="0.25">
      <c r="A1284">
        <v>141706062</v>
      </c>
      <c r="B1284">
        <v>199638283</v>
      </c>
      <c r="C1284">
        <v>11</v>
      </c>
      <c r="D1284" t="b">
        <v>0</v>
      </c>
      <c r="E1284" s="6" t="s">
        <v>86</v>
      </c>
      <c r="F1284" s="6" t="s">
        <v>35</v>
      </c>
      <c r="G1284">
        <v>0</v>
      </c>
      <c r="H1284">
        <v>50</v>
      </c>
      <c r="I1284">
        <v>1</v>
      </c>
      <c r="J1284" s="6">
        <f>(Items[[#This Row],[FinalPrice]]*Items[[#This Row],[Quantity]])</f>
        <v>0</v>
      </c>
      <c r="K1284" s="6">
        <f>(Items[[#This Row],[OriginalTagPrice]]*Items[[#This Row],[Quantity]])</f>
        <v>50</v>
      </c>
      <c r="L1284" s="6">
        <f>(Items[[#This Row],[FinalPrice]]-Items[[#This Row],[OriginalTagPrice]])*Items[[#This Row],[Quantity]]</f>
        <v>-50</v>
      </c>
      <c r="M1284" s="6" t="str">
        <f>VLOOKUP(Items[[#This Row],[OrderID]],Orders[],5)</f>
        <v>2015-05-08</v>
      </c>
    </row>
    <row r="1285" spans="1:13" x14ac:dyDescent="0.25">
      <c r="A1285">
        <v>141708213</v>
      </c>
      <c r="B1285">
        <v>199477809</v>
      </c>
      <c r="C1285">
        <v>1</v>
      </c>
      <c r="D1285" t="b">
        <v>1</v>
      </c>
      <c r="E1285" s="6" t="s">
        <v>66</v>
      </c>
      <c r="F1285" s="6" t="s">
        <v>35</v>
      </c>
      <c r="G1285">
        <v>35</v>
      </c>
      <c r="H1285">
        <v>70</v>
      </c>
      <c r="I1285">
        <v>1</v>
      </c>
      <c r="J1285" s="6">
        <f>(Items[[#This Row],[FinalPrice]]*Items[[#This Row],[Quantity]])</f>
        <v>35</v>
      </c>
      <c r="K1285" s="6">
        <f>(Items[[#This Row],[OriginalTagPrice]]*Items[[#This Row],[Quantity]])</f>
        <v>70</v>
      </c>
      <c r="L1285" s="6">
        <f>(Items[[#This Row],[FinalPrice]]-Items[[#This Row],[OriginalTagPrice]])*Items[[#This Row],[Quantity]]</f>
        <v>-35</v>
      </c>
      <c r="M1285" s="6" t="str">
        <f>VLOOKUP(Items[[#This Row],[OrderID]],Orders[],5)</f>
        <v>2015-05-11</v>
      </c>
    </row>
    <row r="1286" spans="1:13" x14ac:dyDescent="0.25">
      <c r="A1286">
        <v>141708213</v>
      </c>
      <c r="B1286">
        <v>200298536</v>
      </c>
      <c r="C1286">
        <v>8</v>
      </c>
      <c r="D1286" t="b">
        <v>0</v>
      </c>
      <c r="E1286" s="6" t="s">
        <v>66</v>
      </c>
      <c r="F1286" s="6" t="s">
        <v>35</v>
      </c>
      <c r="G1286">
        <v>15</v>
      </c>
      <c r="H1286">
        <v>15</v>
      </c>
      <c r="I1286">
        <v>1</v>
      </c>
      <c r="J1286" s="6">
        <f>(Items[[#This Row],[FinalPrice]]*Items[[#This Row],[Quantity]])</f>
        <v>15</v>
      </c>
      <c r="K1286" s="6">
        <f>(Items[[#This Row],[OriginalTagPrice]]*Items[[#This Row],[Quantity]])</f>
        <v>15</v>
      </c>
      <c r="L1286" s="6">
        <f>(Items[[#This Row],[FinalPrice]]-Items[[#This Row],[OriginalTagPrice]])*Items[[#This Row],[Quantity]]</f>
        <v>0</v>
      </c>
      <c r="M1286" s="6" t="str">
        <f>VLOOKUP(Items[[#This Row],[OrderID]],Orders[],5)</f>
        <v>2015-05-11</v>
      </c>
    </row>
    <row r="1287" spans="1:13" x14ac:dyDescent="0.25">
      <c r="A1287">
        <v>141718940</v>
      </c>
      <c r="B1287">
        <v>199493697</v>
      </c>
      <c r="C1287">
        <v>3</v>
      </c>
      <c r="D1287" t="b">
        <v>0</v>
      </c>
      <c r="E1287" s="6" t="s">
        <v>35</v>
      </c>
      <c r="F1287" s="6" t="s">
        <v>35</v>
      </c>
      <c r="G1287">
        <v>150</v>
      </c>
      <c r="H1287">
        <v>300</v>
      </c>
      <c r="I1287">
        <v>1</v>
      </c>
      <c r="J1287" s="6">
        <f>(Items[[#This Row],[FinalPrice]]*Items[[#This Row],[Quantity]])</f>
        <v>150</v>
      </c>
      <c r="K1287" s="6">
        <f>(Items[[#This Row],[OriginalTagPrice]]*Items[[#This Row],[Quantity]])</f>
        <v>300</v>
      </c>
      <c r="L1287" s="6">
        <f>(Items[[#This Row],[FinalPrice]]-Items[[#This Row],[OriginalTagPrice]])*Items[[#This Row],[Quantity]]</f>
        <v>-150</v>
      </c>
      <c r="M1287" s="6" t="str">
        <f>VLOOKUP(Items[[#This Row],[OrderID]],Orders[],5)</f>
        <v>2015-05-08</v>
      </c>
    </row>
    <row r="1288" spans="1:13" x14ac:dyDescent="0.25">
      <c r="A1288">
        <v>141724276</v>
      </c>
      <c r="B1288">
        <v>199501206</v>
      </c>
      <c r="C1288">
        <v>2</v>
      </c>
      <c r="D1288" t="b">
        <v>0</v>
      </c>
      <c r="E1288" s="6" t="s">
        <v>35</v>
      </c>
      <c r="F1288" s="6" t="s">
        <v>122</v>
      </c>
      <c r="G1288">
        <v>7.5</v>
      </c>
      <c r="H1288">
        <v>10</v>
      </c>
      <c r="I1288">
        <v>1</v>
      </c>
      <c r="J1288" s="6">
        <f>(Items[[#This Row],[FinalPrice]]*Items[[#This Row],[Quantity]])</f>
        <v>7.5</v>
      </c>
      <c r="K1288" s="6">
        <f>(Items[[#This Row],[OriginalTagPrice]]*Items[[#This Row],[Quantity]])</f>
        <v>10</v>
      </c>
      <c r="L1288" s="6">
        <f>(Items[[#This Row],[FinalPrice]]-Items[[#This Row],[OriginalTagPrice]])*Items[[#This Row],[Quantity]]</f>
        <v>-2.5</v>
      </c>
      <c r="M1288" s="6" t="str">
        <f>VLOOKUP(Items[[#This Row],[OrderID]],Orders[],5)</f>
        <v>2015-05-08</v>
      </c>
    </row>
    <row r="1289" spans="1:13" x14ac:dyDescent="0.25">
      <c r="A1289">
        <v>141724276</v>
      </c>
      <c r="B1289">
        <v>199501602</v>
      </c>
      <c r="C1289">
        <v>2</v>
      </c>
      <c r="D1289" t="b">
        <v>0</v>
      </c>
      <c r="E1289" s="6" t="s">
        <v>35</v>
      </c>
      <c r="F1289" s="6" t="s">
        <v>168</v>
      </c>
      <c r="G1289">
        <v>1.5</v>
      </c>
      <c r="H1289">
        <v>2</v>
      </c>
      <c r="I1289">
        <v>1</v>
      </c>
      <c r="J1289" s="6">
        <f>(Items[[#This Row],[FinalPrice]]*Items[[#This Row],[Quantity]])</f>
        <v>1.5</v>
      </c>
      <c r="K1289" s="6">
        <f>(Items[[#This Row],[OriginalTagPrice]]*Items[[#This Row],[Quantity]])</f>
        <v>2</v>
      </c>
      <c r="L1289" s="6">
        <f>(Items[[#This Row],[FinalPrice]]-Items[[#This Row],[OriginalTagPrice]])*Items[[#This Row],[Quantity]]</f>
        <v>-0.5</v>
      </c>
      <c r="M1289" s="6" t="str">
        <f>VLOOKUP(Items[[#This Row],[OrderID]],Orders[],5)</f>
        <v>2015-05-08</v>
      </c>
    </row>
    <row r="1290" spans="1:13" x14ac:dyDescent="0.25">
      <c r="A1290">
        <v>141726023</v>
      </c>
      <c r="B1290">
        <v>199503536</v>
      </c>
      <c r="C1290">
        <v>3</v>
      </c>
      <c r="D1290" t="b">
        <v>0</v>
      </c>
      <c r="E1290" s="6" t="s">
        <v>35</v>
      </c>
      <c r="F1290" s="6" t="s">
        <v>35</v>
      </c>
      <c r="G1290">
        <v>0</v>
      </c>
      <c r="H1290">
        <v>50</v>
      </c>
      <c r="I1290">
        <v>1</v>
      </c>
      <c r="J1290" s="6">
        <f>(Items[[#This Row],[FinalPrice]]*Items[[#This Row],[Quantity]])</f>
        <v>0</v>
      </c>
      <c r="K1290" s="6">
        <f>(Items[[#This Row],[OriginalTagPrice]]*Items[[#This Row],[Quantity]])</f>
        <v>50</v>
      </c>
      <c r="L1290" s="6">
        <f>(Items[[#This Row],[FinalPrice]]-Items[[#This Row],[OriginalTagPrice]])*Items[[#This Row],[Quantity]]</f>
        <v>-50</v>
      </c>
      <c r="M1290" s="6" t="str">
        <f>VLOOKUP(Items[[#This Row],[OrderID]],Orders[],5)</f>
        <v>2015-05-08</v>
      </c>
    </row>
    <row r="1291" spans="1:13" x14ac:dyDescent="0.25">
      <c r="A1291">
        <v>141726023</v>
      </c>
      <c r="B1291">
        <v>199503651</v>
      </c>
      <c r="C1291">
        <v>3</v>
      </c>
      <c r="D1291" t="b">
        <v>0</v>
      </c>
      <c r="E1291" s="6" t="s">
        <v>35</v>
      </c>
      <c r="F1291" s="6" t="s">
        <v>35</v>
      </c>
      <c r="G1291">
        <v>0</v>
      </c>
      <c r="H1291">
        <v>50</v>
      </c>
      <c r="I1291">
        <v>1</v>
      </c>
      <c r="J1291" s="6">
        <f>(Items[[#This Row],[FinalPrice]]*Items[[#This Row],[Quantity]])</f>
        <v>0</v>
      </c>
      <c r="K1291" s="6">
        <f>(Items[[#This Row],[OriginalTagPrice]]*Items[[#This Row],[Quantity]])</f>
        <v>50</v>
      </c>
      <c r="L1291" s="6">
        <f>(Items[[#This Row],[FinalPrice]]-Items[[#This Row],[OriginalTagPrice]])*Items[[#This Row],[Quantity]]</f>
        <v>-50</v>
      </c>
      <c r="M1291" s="6" t="str">
        <f>VLOOKUP(Items[[#This Row],[OrderID]],Orders[],5)</f>
        <v>2015-05-08</v>
      </c>
    </row>
    <row r="1292" spans="1:13" x14ac:dyDescent="0.25">
      <c r="A1292">
        <v>141726023</v>
      </c>
      <c r="B1292">
        <v>199503771</v>
      </c>
      <c r="C1292">
        <v>3</v>
      </c>
      <c r="D1292" t="b">
        <v>0</v>
      </c>
      <c r="E1292" s="6" t="s">
        <v>35</v>
      </c>
      <c r="F1292" s="6" t="s">
        <v>35</v>
      </c>
      <c r="G1292">
        <v>100</v>
      </c>
      <c r="H1292">
        <v>100</v>
      </c>
      <c r="I1292">
        <v>1</v>
      </c>
      <c r="J1292" s="6">
        <f>(Items[[#This Row],[FinalPrice]]*Items[[#This Row],[Quantity]])</f>
        <v>100</v>
      </c>
      <c r="K1292" s="6">
        <f>(Items[[#This Row],[OriginalTagPrice]]*Items[[#This Row],[Quantity]])</f>
        <v>100</v>
      </c>
      <c r="L1292" s="6">
        <f>(Items[[#This Row],[FinalPrice]]-Items[[#This Row],[OriginalTagPrice]])*Items[[#This Row],[Quantity]]</f>
        <v>0</v>
      </c>
      <c r="M1292" s="6" t="str">
        <f>VLOOKUP(Items[[#This Row],[OrderID]],Orders[],5)</f>
        <v>2015-05-08</v>
      </c>
    </row>
    <row r="1293" spans="1:13" x14ac:dyDescent="0.25">
      <c r="A1293">
        <v>141727471</v>
      </c>
      <c r="B1293">
        <v>199505353</v>
      </c>
      <c r="C1293">
        <v>2</v>
      </c>
      <c r="D1293" t="b">
        <v>0</v>
      </c>
      <c r="E1293" s="6" t="s">
        <v>35</v>
      </c>
      <c r="F1293" s="6" t="s">
        <v>153</v>
      </c>
      <c r="G1293">
        <v>25</v>
      </c>
      <c r="H1293">
        <v>25</v>
      </c>
      <c r="I1293">
        <v>1</v>
      </c>
      <c r="J1293" s="6">
        <f>(Items[[#This Row],[FinalPrice]]*Items[[#This Row],[Quantity]])</f>
        <v>25</v>
      </c>
      <c r="K1293" s="6">
        <f>(Items[[#This Row],[OriginalTagPrice]]*Items[[#This Row],[Quantity]])</f>
        <v>25</v>
      </c>
      <c r="L1293" s="6">
        <f>(Items[[#This Row],[FinalPrice]]-Items[[#This Row],[OriginalTagPrice]])*Items[[#This Row],[Quantity]]</f>
        <v>0</v>
      </c>
      <c r="M1293" s="6" t="str">
        <f>VLOOKUP(Items[[#This Row],[OrderID]],Orders[],5)</f>
        <v>2015-05-08</v>
      </c>
    </row>
    <row r="1294" spans="1:13" x14ac:dyDescent="0.25">
      <c r="A1294">
        <v>141738421</v>
      </c>
      <c r="B1294">
        <v>199521610</v>
      </c>
      <c r="C1294">
        <v>2</v>
      </c>
      <c r="D1294" t="b">
        <v>0</v>
      </c>
      <c r="E1294" s="6" t="s">
        <v>104</v>
      </c>
      <c r="F1294" s="6" t="s">
        <v>247</v>
      </c>
      <c r="G1294">
        <v>9</v>
      </c>
      <c r="H1294">
        <v>9</v>
      </c>
      <c r="I1294">
        <v>1</v>
      </c>
      <c r="J1294" s="6">
        <f>(Items[[#This Row],[FinalPrice]]*Items[[#This Row],[Quantity]])</f>
        <v>9</v>
      </c>
      <c r="K1294" s="6">
        <f>(Items[[#This Row],[OriginalTagPrice]]*Items[[#This Row],[Quantity]])</f>
        <v>9</v>
      </c>
      <c r="L1294" s="6">
        <f>(Items[[#This Row],[FinalPrice]]-Items[[#This Row],[OriginalTagPrice]])*Items[[#This Row],[Quantity]]</f>
        <v>0</v>
      </c>
      <c r="M1294" s="6" t="str">
        <f>VLOOKUP(Items[[#This Row],[OrderID]],Orders[],5)</f>
        <v>2015-05-08</v>
      </c>
    </row>
    <row r="1295" spans="1:13" x14ac:dyDescent="0.25">
      <c r="A1295">
        <v>141741840</v>
      </c>
      <c r="B1295">
        <v>199526718</v>
      </c>
      <c r="C1295">
        <v>1</v>
      </c>
      <c r="D1295" t="b">
        <v>1</v>
      </c>
      <c r="E1295" s="6" t="s">
        <v>70</v>
      </c>
      <c r="F1295" s="6" t="s">
        <v>35</v>
      </c>
      <c r="G1295">
        <v>35</v>
      </c>
      <c r="H1295">
        <v>70</v>
      </c>
      <c r="I1295">
        <v>1</v>
      </c>
      <c r="J1295" s="6">
        <f>(Items[[#This Row],[FinalPrice]]*Items[[#This Row],[Quantity]])</f>
        <v>35</v>
      </c>
      <c r="K1295" s="6">
        <f>(Items[[#This Row],[OriginalTagPrice]]*Items[[#This Row],[Quantity]])</f>
        <v>70</v>
      </c>
      <c r="L1295" s="6">
        <f>(Items[[#This Row],[FinalPrice]]-Items[[#This Row],[OriginalTagPrice]])*Items[[#This Row],[Quantity]]</f>
        <v>-35</v>
      </c>
      <c r="M1295" s="6" t="str">
        <f>VLOOKUP(Items[[#This Row],[OrderID]],Orders[],5)</f>
        <v>2015-05-09</v>
      </c>
    </row>
    <row r="1296" spans="1:13" x14ac:dyDescent="0.25">
      <c r="A1296">
        <v>141742577</v>
      </c>
      <c r="B1296">
        <v>199528007</v>
      </c>
      <c r="C1296">
        <v>10</v>
      </c>
      <c r="D1296" t="b">
        <v>0</v>
      </c>
      <c r="E1296" s="6" t="s">
        <v>35</v>
      </c>
      <c r="F1296" s="6" t="s">
        <v>35</v>
      </c>
      <c r="G1296">
        <v>0</v>
      </c>
      <c r="H1296">
        <v>0</v>
      </c>
      <c r="I1296">
        <v>1</v>
      </c>
      <c r="J1296" s="6">
        <f>(Items[[#This Row],[FinalPrice]]*Items[[#This Row],[Quantity]])</f>
        <v>0</v>
      </c>
      <c r="K1296" s="6">
        <f>(Items[[#This Row],[OriginalTagPrice]]*Items[[#This Row],[Quantity]])</f>
        <v>0</v>
      </c>
      <c r="L1296" s="6">
        <f>(Items[[#This Row],[FinalPrice]]-Items[[#This Row],[OriginalTagPrice]])*Items[[#This Row],[Quantity]]</f>
        <v>0</v>
      </c>
      <c r="M1296" s="6" t="str">
        <f>VLOOKUP(Items[[#This Row],[OrderID]],Orders[],5)</f>
        <v>2015-05-08</v>
      </c>
    </row>
    <row r="1297" spans="1:13" x14ac:dyDescent="0.25">
      <c r="A1297">
        <v>141742577</v>
      </c>
      <c r="B1297">
        <v>199528020</v>
      </c>
      <c r="C1297">
        <v>11</v>
      </c>
      <c r="D1297" t="b">
        <v>0</v>
      </c>
      <c r="E1297" s="6" t="s">
        <v>83</v>
      </c>
      <c r="F1297" s="6" t="s">
        <v>35</v>
      </c>
      <c r="G1297">
        <v>50</v>
      </c>
      <c r="H1297">
        <v>50</v>
      </c>
      <c r="I1297">
        <v>1</v>
      </c>
      <c r="J1297" s="6">
        <f>(Items[[#This Row],[FinalPrice]]*Items[[#This Row],[Quantity]])</f>
        <v>50</v>
      </c>
      <c r="K1297" s="6">
        <f>(Items[[#This Row],[OriginalTagPrice]]*Items[[#This Row],[Quantity]])</f>
        <v>50</v>
      </c>
      <c r="L1297" s="6">
        <f>(Items[[#This Row],[FinalPrice]]-Items[[#This Row],[OriginalTagPrice]])*Items[[#This Row],[Quantity]]</f>
        <v>0</v>
      </c>
      <c r="M1297" s="6" t="str">
        <f>VLOOKUP(Items[[#This Row],[OrderID]],Orders[],5)</f>
        <v>2015-05-08</v>
      </c>
    </row>
    <row r="1298" spans="1:13" x14ac:dyDescent="0.25">
      <c r="A1298">
        <v>141749581</v>
      </c>
      <c r="B1298">
        <v>199539578</v>
      </c>
      <c r="C1298">
        <v>10</v>
      </c>
      <c r="D1298" t="b">
        <v>0</v>
      </c>
      <c r="E1298" s="6" t="s">
        <v>35</v>
      </c>
      <c r="F1298" s="6" t="s">
        <v>35</v>
      </c>
      <c r="G1298">
        <v>0</v>
      </c>
      <c r="H1298">
        <v>0</v>
      </c>
      <c r="I1298">
        <v>1</v>
      </c>
      <c r="J1298" s="6">
        <f>(Items[[#This Row],[FinalPrice]]*Items[[#This Row],[Quantity]])</f>
        <v>0</v>
      </c>
      <c r="K1298" s="6">
        <f>(Items[[#This Row],[OriginalTagPrice]]*Items[[#This Row],[Quantity]])</f>
        <v>0</v>
      </c>
      <c r="L1298" s="6">
        <f>(Items[[#This Row],[FinalPrice]]-Items[[#This Row],[OriginalTagPrice]])*Items[[#This Row],[Quantity]]</f>
        <v>0</v>
      </c>
      <c r="M1298" s="6" t="str">
        <f>VLOOKUP(Items[[#This Row],[OrderID]],Orders[],5)</f>
        <v>2015-05-08</v>
      </c>
    </row>
    <row r="1299" spans="1:13" x14ac:dyDescent="0.25">
      <c r="A1299">
        <v>141749581</v>
      </c>
      <c r="B1299">
        <v>199539588</v>
      </c>
      <c r="C1299">
        <v>11</v>
      </c>
      <c r="D1299" t="b">
        <v>0</v>
      </c>
      <c r="E1299" s="6" t="s">
        <v>35</v>
      </c>
      <c r="F1299" s="6" t="s">
        <v>35</v>
      </c>
      <c r="G1299">
        <v>0</v>
      </c>
      <c r="H1299">
        <v>50</v>
      </c>
      <c r="I1299">
        <v>1</v>
      </c>
      <c r="J1299" s="6">
        <f>(Items[[#This Row],[FinalPrice]]*Items[[#This Row],[Quantity]])</f>
        <v>0</v>
      </c>
      <c r="K1299" s="6">
        <f>(Items[[#This Row],[OriginalTagPrice]]*Items[[#This Row],[Quantity]])</f>
        <v>50</v>
      </c>
      <c r="L1299" s="6">
        <f>(Items[[#This Row],[FinalPrice]]-Items[[#This Row],[OriginalTagPrice]])*Items[[#This Row],[Quantity]]</f>
        <v>-50</v>
      </c>
      <c r="M1299" s="6" t="str">
        <f>VLOOKUP(Items[[#This Row],[OrderID]],Orders[],5)</f>
        <v>2015-05-08</v>
      </c>
    </row>
    <row r="1300" spans="1:13" x14ac:dyDescent="0.25">
      <c r="A1300">
        <v>141753700</v>
      </c>
      <c r="B1300">
        <v>199544954</v>
      </c>
      <c r="C1300">
        <v>1</v>
      </c>
      <c r="D1300" t="b">
        <v>1</v>
      </c>
      <c r="E1300" s="6" t="s">
        <v>68</v>
      </c>
      <c r="F1300" s="6" t="s">
        <v>35</v>
      </c>
      <c r="G1300">
        <v>35</v>
      </c>
      <c r="H1300">
        <v>80</v>
      </c>
      <c r="I1300">
        <v>1</v>
      </c>
      <c r="J1300" s="6">
        <f>(Items[[#This Row],[FinalPrice]]*Items[[#This Row],[Quantity]])</f>
        <v>35</v>
      </c>
      <c r="K1300" s="6">
        <f>(Items[[#This Row],[OriginalTagPrice]]*Items[[#This Row],[Quantity]])</f>
        <v>80</v>
      </c>
      <c r="L1300" s="6">
        <f>(Items[[#This Row],[FinalPrice]]-Items[[#This Row],[OriginalTagPrice]])*Items[[#This Row],[Quantity]]</f>
        <v>-45</v>
      </c>
      <c r="M1300" s="6" t="str">
        <f>VLOOKUP(Items[[#This Row],[OrderID]],Orders[],5)</f>
        <v>2015-05-19</v>
      </c>
    </row>
    <row r="1301" spans="1:13" x14ac:dyDescent="0.25">
      <c r="A1301">
        <v>141753700</v>
      </c>
      <c r="B1301">
        <v>202335916</v>
      </c>
      <c r="C1301">
        <v>8</v>
      </c>
      <c r="D1301" t="b">
        <v>0</v>
      </c>
      <c r="E1301" s="6" t="s">
        <v>68</v>
      </c>
      <c r="F1301" s="6" t="s">
        <v>35</v>
      </c>
      <c r="G1301">
        <v>10</v>
      </c>
      <c r="H1301">
        <v>10</v>
      </c>
      <c r="I1301">
        <v>1</v>
      </c>
      <c r="J1301" s="6">
        <f>(Items[[#This Row],[FinalPrice]]*Items[[#This Row],[Quantity]])</f>
        <v>10</v>
      </c>
      <c r="K1301" s="6">
        <f>(Items[[#This Row],[OriginalTagPrice]]*Items[[#This Row],[Quantity]])</f>
        <v>10</v>
      </c>
      <c r="L1301" s="6">
        <f>(Items[[#This Row],[FinalPrice]]-Items[[#This Row],[OriginalTagPrice]])*Items[[#This Row],[Quantity]]</f>
        <v>0</v>
      </c>
      <c r="M1301" s="6" t="str">
        <f>VLOOKUP(Items[[#This Row],[OrderID]],Orders[],5)</f>
        <v>2015-05-19</v>
      </c>
    </row>
    <row r="1302" spans="1:13" x14ac:dyDescent="0.25">
      <c r="A1302">
        <v>141755153</v>
      </c>
      <c r="B1302">
        <v>199547204</v>
      </c>
      <c r="C1302">
        <v>1</v>
      </c>
      <c r="D1302" t="b">
        <v>1</v>
      </c>
      <c r="E1302" s="6" t="s">
        <v>79</v>
      </c>
      <c r="F1302" s="6" t="s">
        <v>35</v>
      </c>
      <c r="G1302">
        <v>0</v>
      </c>
      <c r="H1302">
        <v>70</v>
      </c>
      <c r="I1302">
        <v>1</v>
      </c>
      <c r="J1302" s="6">
        <f>(Items[[#This Row],[FinalPrice]]*Items[[#This Row],[Quantity]])</f>
        <v>0</v>
      </c>
      <c r="K1302" s="6">
        <f>(Items[[#This Row],[OriginalTagPrice]]*Items[[#This Row],[Quantity]])</f>
        <v>70</v>
      </c>
      <c r="L1302" s="6">
        <f>(Items[[#This Row],[FinalPrice]]-Items[[#This Row],[OriginalTagPrice]])*Items[[#This Row],[Quantity]]</f>
        <v>-70</v>
      </c>
      <c r="M1302" s="6" t="str">
        <f>VLOOKUP(Items[[#This Row],[OrderID]],Orders[],5)</f>
        <v>2015-05-08</v>
      </c>
    </row>
    <row r="1303" spans="1:13" x14ac:dyDescent="0.25">
      <c r="A1303">
        <v>141755153</v>
      </c>
      <c r="B1303">
        <v>199678164</v>
      </c>
      <c r="C1303">
        <v>8</v>
      </c>
      <c r="D1303" t="b">
        <v>0</v>
      </c>
      <c r="E1303" s="6" t="s">
        <v>79</v>
      </c>
      <c r="F1303" s="6" t="s">
        <v>35</v>
      </c>
      <c r="G1303">
        <v>12</v>
      </c>
      <c r="H1303">
        <v>12</v>
      </c>
      <c r="I1303">
        <v>1</v>
      </c>
      <c r="J1303" s="6">
        <f>(Items[[#This Row],[FinalPrice]]*Items[[#This Row],[Quantity]])</f>
        <v>12</v>
      </c>
      <c r="K1303" s="6">
        <f>(Items[[#This Row],[OriginalTagPrice]]*Items[[#This Row],[Quantity]])</f>
        <v>12</v>
      </c>
      <c r="L1303" s="6">
        <f>(Items[[#This Row],[FinalPrice]]-Items[[#This Row],[OriginalTagPrice]])*Items[[#This Row],[Quantity]]</f>
        <v>0</v>
      </c>
      <c r="M1303" s="6" t="str">
        <f>VLOOKUP(Items[[#This Row],[OrderID]],Orders[],5)</f>
        <v>2015-05-08</v>
      </c>
    </row>
    <row r="1304" spans="1:13" x14ac:dyDescent="0.25">
      <c r="A1304">
        <v>141755153</v>
      </c>
      <c r="B1304">
        <v>199678200</v>
      </c>
      <c r="C1304">
        <v>3</v>
      </c>
      <c r="D1304" t="b">
        <v>0</v>
      </c>
      <c r="E1304" s="6" t="s">
        <v>35</v>
      </c>
      <c r="F1304" s="6" t="s">
        <v>35</v>
      </c>
      <c r="G1304">
        <v>0</v>
      </c>
      <c r="H1304">
        <v>15</v>
      </c>
      <c r="I1304">
        <v>1</v>
      </c>
      <c r="J1304" s="6">
        <f>(Items[[#This Row],[FinalPrice]]*Items[[#This Row],[Quantity]])</f>
        <v>0</v>
      </c>
      <c r="K1304" s="6">
        <f>(Items[[#This Row],[OriginalTagPrice]]*Items[[#This Row],[Quantity]])</f>
        <v>15</v>
      </c>
      <c r="L1304" s="6">
        <f>(Items[[#This Row],[FinalPrice]]-Items[[#This Row],[OriginalTagPrice]])*Items[[#This Row],[Quantity]]</f>
        <v>-15</v>
      </c>
      <c r="M1304" s="6" t="str">
        <f>VLOOKUP(Items[[#This Row],[OrderID]],Orders[],5)</f>
        <v>2015-05-08</v>
      </c>
    </row>
    <row r="1305" spans="1:13" x14ac:dyDescent="0.25">
      <c r="A1305">
        <v>141756690</v>
      </c>
      <c r="B1305">
        <v>199549417</v>
      </c>
      <c r="C1305">
        <v>1</v>
      </c>
      <c r="D1305" t="b">
        <v>1</v>
      </c>
      <c r="E1305" s="6" t="s">
        <v>89</v>
      </c>
      <c r="F1305" s="6" t="s">
        <v>35</v>
      </c>
      <c r="G1305">
        <v>30</v>
      </c>
      <c r="H1305">
        <v>45</v>
      </c>
      <c r="I1305">
        <v>1</v>
      </c>
      <c r="J1305" s="6">
        <f>(Items[[#This Row],[FinalPrice]]*Items[[#This Row],[Quantity]])</f>
        <v>30</v>
      </c>
      <c r="K1305" s="6">
        <f>(Items[[#This Row],[OriginalTagPrice]]*Items[[#This Row],[Quantity]])</f>
        <v>45</v>
      </c>
      <c r="L1305" s="6">
        <f>(Items[[#This Row],[FinalPrice]]-Items[[#This Row],[OriginalTagPrice]])*Items[[#This Row],[Quantity]]</f>
        <v>-15</v>
      </c>
      <c r="M1305" s="6" t="str">
        <f>VLOOKUP(Items[[#This Row],[OrderID]],Orders[],5)</f>
        <v>2015-05-08</v>
      </c>
    </row>
    <row r="1306" spans="1:13" x14ac:dyDescent="0.25">
      <c r="A1306">
        <v>141756690</v>
      </c>
      <c r="B1306">
        <v>199549420</v>
      </c>
      <c r="C1306">
        <v>1</v>
      </c>
      <c r="D1306" t="b">
        <v>1</v>
      </c>
      <c r="E1306" s="6" t="s">
        <v>66</v>
      </c>
      <c r="F1306" s="6" t="s">
        <v>35</v>
      </c>
      <c r="G1306">
        <v>0</v>
      </c>
      <c r="H1306">
        <v>70</v>
      </c>
      <c r="I1306">
        <v>1</v>
      </c>
      <c r="J1306" s="6">
        <f>(Items[[#This Row],[FinalPrice]]*Items[[#This Row],[Quantity]])</f>
        <v>0</v>
      </c>
      <c r="K1306" s="6">
        <f>(Items[[#This Row],[OriginalTagPrice]]*Items[[#This Row],[Quantity]])</f>
        <v>70</v>
      </c>
      <c r="L1306" s="6">
        <f>(Items[[#This Row],[FinalPrice]]-Items[[#This Row],[OriginalTagPrice]])*Items[[#This Row],[Quantity]]</f>
        <v>-70</v>
      </c>
      <c r="M1306" s="6" t="str">
        <f>VLOOKUP(Items[[#This Row],[OrderID]],Orders[],5)</f>
        <v>2015-05-08</v>
      </c>
    </row>
    <row r="1307" spans="1:13" x14ac:dyDescent="0.25">
      <c r="A1307">
        <v>141756690</v>
      </c>
      <c r="B1307">
        <v>199666413</v>
      </c>
      <c r="C1307">
        <v>2</v>
      </c>
      <c r="D1307" t="b">
        <v>0</v>
      </c>
      <c r="E1307" s="6" t="s">
        <v>86</v>
      </c>
      <c r="F1307" s="6" t="s">
        <v>101</v>
      </c>
      <c r="G1307">
        <v>5</v>
      </c>
      <c r="H1307">
        <v>5</v>
      </c>
      <c r="I1307">
        <v>1</v>
      </c>
      <c r="J1307" s="6">
        <f>(Items[[#This Row],[FinalPrice]]*Items[[#This Row],[Quantity]])</f>
        <v>5</v>
      </c>
      <c r="K1307" s="6">
        <f>(Items[[#This Row],[OriginalTagPrice]]*Items[[#This Row],[Quantity]])</f>
        <v>5</v>
      </c>
      <c r="L1307" s="6">
        <f>(Items[[#This Row],[FinalPrice]]-Items[[#This Row],[OriginalTagPrice]])*Items[[#This Row],[Quantity]]</f>
        <v>0</v>
      </c>
      <c r="M1307" s="6" t="str">
        <f>VLOOKUP(Items[[#This Row],[OrderID]],Orders[],5)</f>
        <v>2015-05-08</v>
      </c>
    </row>
    <row r="1308" spans="1:13" x14ac:dyDescent="0.25">
      <c r="A1308">
        <v>141756690</v>
      </c>
      <c r="B1308">
        <v>199666669</v>
      </c>
      <c r="C1308">
        <v>8</v>
      </c>
      <c r="D1308" t="b">
        <v>0</v>
      </c>
      <c r="E1308" s="6" t="s">
        <v>89</v>
      </c>
      <c r="F1308" s="6" t="s">
        <v>35</v>
      </c>
      <c r="G1308">
        <v>8</v>
      </c>
      <c r="H1308">
        <v>8</v>
      </c>
      <c r="I1308">
        <v>1</v>
      </c>
      <c r="J1308" s="6">
        <f>(Items[[#This Row],[FinalPrice]]*Items[[#This Row],[Quantity]])</f>
        <v>8</v>
      </c>
      <c r="K1308" s="6">
        <f>(Items[[#This Row],[OriginalTagPrice]]*Items[[#This Row],[Quantity]])</f>
        <v>8</v>
      </c>
      <c r="L1308" s="6">
        <f>(Items[[#This Row],[FinalPrice]]-Items[[#This Row],[OriginalTagPrice]])*Items[[#This Row],[Quantity]]</f>
        <v>0</v>
      </c>
      <c r="M1308" s="6" t="str">
        <f>VLOOKUP(Items[[#This Row],[OrderID]],Orders[],5)</f>
        <v>2015-05-08</v>
      </c>
    </row>
    <row r="1309" spans="1:13" x14ac:dyDescent="0.25">
      <c r="A1309">
        <v>141756690</v>
      </c>
      <c r="B1309">
        <v>199666685</v>
      </c>
      <c r="C1309">
        <v>8</v>
      </c>
      <c r="D1309" t="b">
        <v>0</v>
      </c>
      <c r="E1309" s="6" t="s">
        <v>66</v>
      </c>
      <c r="F1309" s="6" t="s">
        <v>35</v>
      </c>
      <c r="G1309">
        <v>8</v>
      </c>
      <c r="H1309">
        <v>8</v>
      </c>
      <c r="I1309">
        <v>1</v>
      </c>
      <c r="J1309" s="6">
        <f>(Items[[#This Row],[FinalPrice]]*Items[[#This Row],[Quantity]])</f>
        <v>8</v>
      </c>
      <c r="K1309" s="6">
        <f>(Items[[#This Row],[OriginalTagPrice]]*Items[[#This Row],[Quantity]])</f>
        <v>8</v>
      </c>
      <c r="L1309" s="6">
        <f>(Items[[#This Row],[FinalPrice]]-Items[[#This Row],[OriginalTagPrice]])*Items[[#This Row],[Quantity]]</f>
        <v>0</v>
      </c>
      <c r="M1309" s="6" t="str">
        <f>VLOOKUP(Items[[#This Row],[OrderID]],Orders[],5)</f>
        <v>2015-05-08</v>
      </c>
    </row>
    <row r="1310" spans="1:13" x14ac:dyDescent="0.25">
      <c r="A1310">
        <v>141757690</v>
      </c>
      <c r="B1310">
        <v>199551031</v>
      </c>
      <c r="C1310">
        <v>3</v>
      </c>
      <c r="D1310" t="b">
        <v>0</v>
      </c>
      <c r="E1310" s="6" t="s">
        <v>35</v>
      </c>
      <c r="F1310" s="6" t="s">
        <v>35</v>
      </c>
      <c r="G1310">
        <v>50</v>
      </c>
      <c r="H1310">
        <v>100</v>
      </c>
      <c r="I1310">
        <v>1</v>
      </c>
      <c r="J1310" s="6">
        <f>(Items[[#This Row],[FinalPrice]]*Items[[#This Row],[Quantity]])</f>
        <v>50</v>
      </c>
      <c r="K1310" s="6">
        <f>(Items[[#This Row],[OriginalTagPrice]]*Items[[#This Row],[Quantity]])</f>
        <v>100</v>
      </c>
      <c r="L1310" s="6">
        <f>(Items[[#This Row],[FinalPrice]]-Items[[#This Row],[OriginalTagPrice]])*Items[[#This Row],[Quantity]]</f>
        <v>-50</v>
      </c>
      <c r="M1310" s="6" t="str">
        <f>VLOOKUP(Items[[#This Row],[OrderID]],Orders[],5)</f>
        <v>2015-05-08</v>
      </c>
    </row>
    <row r="1311" spans="1:13" x14ac:dyDescent="0.25">
      <c r="A1311">
        <v>141768684</v>
      </c>
      <c r="B1311">
        <v>203645898</v>
      </c>
      <c r="C1311">
        <v>7</v>
      </c>
      <c r="D1311" t="b">
        <v>0</v>
      </c>
      <c r="E1311" s="6" t="s">
        <v>35</v>
      </c>
      <c r="F1311" s="6" t="s">
        <v>35</v>
      </c>
      <c r="G1311">
        <v>22.5</v>
      </c>
      <c r="H1311">
        <v>22.5</v>
      </c>
      <c r="I1311">
        <v>1</v>
      </c>
      <c r="J1311" s="6">
        <f>(Items[[#This Row],[FinalPrice]]*Items[[#This Row],[Quantity]])</f>
        <v>22.5</v>
      </c>
      <c r="K1311" s="6">
        <f>(Items[[#This Row],[OriginalTagPrice]]*Items[[#This Row],[Quantity]])</f>
        <v>22.5</v>
      </c>
      <c r="L1311" s="6">
        <f>(Items[[#This Row],[FinalPrice]]-Items[[#This Row],[OriginalTagPrice]])*Items[[#This Row],[Quantity]]</f>
        <v>0</v>
      </c>
      <c r="M1311" s="6" t="str">
        <f>VLOOKUP(Items[[#This Row],[OrderID]],Orders[],5)</f>
        <v>2015-05-24</v>
      </c>
    </row>
    <row r="1312" spans="1:13" x14ac:dyDescent="0.25">
      <c r="A1312">
        <v>141769059</v>
      </c>
      <c r="B1312">
        <v>199567774</v>
      </c>
      <c r="C1312">
        <v>1</v>
      </c>
      <c r="D1312" t="b">
        <v>1</v>
      </c>
      <c r="E1312" s="6" t="s">
        <v>60</v>
      </c>
      <c r="F1312" s="6" t="s">
        <v>35</v>
      </c>
      <c r="G1312">
        <v>35</v>
      </c>
      <c r="H1312">
        <v>70</v>
      </c>
      <c r="I1312">
        <v>1</v>
      </c>
      <c r="J1312" s="6">
        <f>(Items[[#This Row],[FinalPrice]]*Items[[#This Row],[Quantity]])</f>
        <v>35</v>
      </c>
      <c r="K1312" s="6">
        <f>(Items[[#This Row],[OriginalTagPrice]]*Items[[#This Row],[Quantity]])</f>
        <v>70</v>
      </c>
      <c r="L1312" s="6">
        <f>(Items[[#This Row],[FinalPrice]]-Items[[#This Row],[OriginalTagPrice]])*Items[[#This Row],[Quantity]]</f>
        <v>-35</v>
      </c>
      <c r="M1312" s="6" t="str">
        <f>VLOOKUP(Items[[#This Row],[OrderID]],Orders[],5)</f>
        <v>2015-05-08</v>
      </c>
    </row>
    <row r="1313" spans="1:13" x14ac:dyDescent="0.25">
      <c r="A1313">
        <v>141769059</v>
      </c>
      <c r="B1313">
        <v>199569019</v>
      </c>
      <c r="C1313">
        <v>2</v>
      </c>
      <c r="D1313" t="b">
        <v>0</v>
      </c>
      <c r="E1313" s="6" t="s">
        <v>60</v>
      </c>
      <c r="F1313" s="6" t="s">
        <v>91</v>
      </c>
      <c r="G1313">
        <v>6</v>
      </c>
      <c r="H1313">
        <v>8</v>
      </c>
      <c r="I1313">
        <v>1</v>
      </c>
      <c r="J1313" s="6">
        <f>(Items[[#This Row],[FinalPrice]]*Items[[#This Row],[Quantity]])</f>
        <v>6</v>
      </c>
      <c r="K1313" s="6">
        <f>(Items[[#This Row],[OriginalTagPrice]]*Items[[#This Row],[Quantity]])</f>
        <v>8</v>
      </c>
      <c r="L1313" s="6">
        <f>(Items[[#This Row],[FinalPrice]]-Items[[#This Row],[OriginalTagPrice]])*Items[[#This Row],[Quantity]]</f>
        <v>-2</v>
      </c>
      <c r="M1313" s="6" t="str">
        <f>VLOOKUP(Items[[#This Row],[OrderID]],Orders[],5)</f>
        <v>2015-05-08</v>
      </c>
    </row>
    <row r="1314" spans="1:13" x14ac:dyDescent="0.25">
      <c r="A1314">
        <v>141769059</v>
      </c>
      <c r="B1314">
        <v>199617981</v>
      </c>
      <c r="C1314">
        <v>8</v>
      </c>
      <c r="D1314" t="b">
        <v>0</v>
      </c>
      <c r="E1314" s="6" t="s">
        <v>60</v>
      </c>
      <c r="F1314" s="6" t="s">
        <v>35</v>
      </c>
      <c r="G1314">
        <v>17.5</v>
      </c>
      <c r="H1314">
        <v>17.5</v>
      </c>
      <c r="I1314">
        <v>1</v>
      </c>
      <c r="J1314" s="6">
        <f>(Items[[#This Row],[FinalPrice]]*Items[[#This Row],[Quantity]])</f>
        <v>17.5</v>
      </c>
      <c r="K1314" s="6">
        <f>(Items[[#This Row],[OriginalTagPrice]]*Items[[#This Row],[Quantity]])</f>
        <v>17.5</v>
      </c>
      <c r="L1314" s="6">
        <f>(Items[[#This Row],[FinalPrice]]-Items[[#This Row],[OriginalTagPrice]])*Items[[#This Row],[Quantity]]</f>
        <v>0</v>
      </c>
      <c r="M1314" s="6" t="str">
        <f>VLOOKUP(Items[[#This Row],[OrderID]],Orders[],5)</f>
        <v>2015-05-08</v>
      </c>
    </row>
    <row r="1315" spans="1:13" x14ac:dyDescent="0.25">
      <c r="A1315">
        <v>141778122</v>
      </c>
      <c r="B1315">
        <v>199580490</v>
      </c>
      <c r="C1315">
        <v>1</v>
      </c>
      <c r="D1315" t="b">
        <v>1</v>
      </c>
      <c r="E1315" s="6" t="s">
        <v>92</v>
      </c>
      <c r="F1315" s="6" t="s">
        <v>35</v>
      </c>
      <c r="G1315">
        <v>35</v>
      </c>
      <c r="H1315">
        <v>70</v>
      </c>
      <c r="I1315">
        <v>1</v>
      </c>
      <c r="J1315" s="6">
        <f>(Items[[#This Row],[FinalPrice]]*Items[[#This Row],[Quantity]])</f>
        <v>35</v>
      </c>
      <c r="K1315" s="6">
        <f>(Items[[#This Row],[OriginalTagPrice]]*Items[[#This Row],[Quantity]])</f>
        <v>70</v>
      </c>
      <c r="L1315" s="6">
        <f>(Items[[#This Row],[FinalPrice]]-Items[[#This Row],[OriginalTagPrice]])*Items[[#This Row],[Quantity]]</f>
        <v>-35</v>
      </c>
      <c r="M1315" s="6" t="str">
        <f>VLOOKUP(Items[[#This Row],[OrderID]],Orders[],5)</f>
        <v>2015-05-13</v>
      </c>
    </row>
    <row r="1316" spans="1:13" x14ac:dyDescent="0.25">
      <c r="A1316">
        <v>141778122</v>
      </c>
      <c r="B1316">
        <v>200884443</v>
      </c>
      <c r="C1316">
        <v>10</v>
      </c>
      <c r="D1316" t="b">
        <v>0</v>
      </c>
      <c r="E1316" s="6" t="s">
        <v>35</v>
      </c>
      <c r="F1316" s="6" t="s">
        <v>35</v>
      </c>
      <c r="G1316">
        <v>0</v>
      </c>
      <c r="H1316">
        <v>0</v>
      </c>
      <c r="I1316">
        <v>1</v>
      </c>
      <c r="J1316" s="6">
        <f>(Items[[#This Row],[FinalPrice]]*Items[[#This Row],[Quantity]])</f>
        <v>0</v>
      </c>
      <c r="K1316" s="6">
        <f>(Items[[#This Row],[OriginalTagPrice]]*Items[[#This Row],[Quantity]])</f>
        <v>0</v>
      </c>
      <c r="L1316" s="6">
        <f>(Items[[#This Row],[FinalPrice]]-Items[[#This Row],[OriginalTagPrice]])*Items[[#This Row],[Quantity]]</f>
        <v>0</v>
      </c>
      <c r="M1316" s="6" t="str">
        <f>VLOOKUP(Items[[#This Row],[OrderID]],Orders[],5)</f>
        <v>2015-05-13</v>
      </c>
    </row>
    <row r="1317" spans="1:13" x14ac:dyDescent="0.25">
      <c r="A1317">
        <v>141778122</v>
      </c>
      <c r="B1317">
        <v>200884444</v>
      </c>
      <c r="C1317">
        <v>11</v>
      </c>
      <c r="D1317" t="b">
        <v>0</v>
      </c>
      <c r="E1317" s="6" t="s">
        <v>86</v>
      </c>
      <c r="F1317" s="6" t="s">
        <v>35</v>
      </c>
      <c r="G1317">
        <v>0</v>
      </c>
      <c r="H1317">
        <v>50</v>
      </c>
      <c r="I1317">
        <v>1</v>
      </c>
      <c r="J1317" s="6">
        <f>(Items[[#This Row],[FinalPrice]]*Items[[#This Row],[Quantity]])</f>
        <v>0</v>
      </c>
      <c r="K1317" s="6">
        <f>(Items[[#This Row],[OriginalTagPrice]]*Items[[#This Row],[Quantity]])</f>
        <v>50</v>
      </c>
      <c r="L1317" s="6">
        <f>(Items[[#This Row],[FinalPrice]]-Items[[#This Row],[OriginalTagPrice]])*Items[[#This Row],[Quantity]]</f>
        <v>-50</v>
      </c>
      <c r="M1317" s="6" t="str">
        <f>VLOOKUP(Items[[#This Row],[OrderID]],Orders[],5)</f>
        <v>2015-05-13</v>
      </c>
    </row>
    <row r="1318" spans="1:13" x14ac:dyDescent="0.25">
      <c r="A1318">
        <v>141778122</v>
      </c>
      <c r="B1318">
        <v>200902566</v>
      </c>
      <c r="C1318">
        <v>2</v>
      </c>
      <c r="D1318" t="b">
        <v>0</v>
      </c>
      <c r="E1318" s="6" t="s">
        <v>92</v>
      </c>
      <c r="F1318" s="6" t="s">
        <v>248</v>
      </c>
      <c r="G1318">
        <v>32.4</v>
      </c>
      <c r="H1318">
        <v>36</v>
      </c>
      <c r="I1318">
        <v>1</v>
      </c>
      <c r="J1318" s="6">
        <f>(Items[[#This Row],[FinalPrice]]*Items[[#This Row],[Quantity]])</f>
        <v>32.4</v>
      </c>
      <c r="K1318" s="6">
        <f>(Items[[#This Row],[OriginalTagPrice]]*Items[[#This Row],[Quantity]])</f>
        <v>36</v>
      </c>
      <c r="L1318" s="6">
        <f>(Items[[#This Row],[FinalPrice]]-Items[[#This Row],[OriginalTagPrice]])*Items[[#This Row],[Quantity]]</f>
        <v>-3.6000000000000014</v>
      </c>
      <c r="M1318" s="6" t="str">
        <f>VLOOKUP(Items[[#This Row],[OrderID]],Orders[],5)</f>
        <v>2015-05-13</v>
      </c>
    </row>
    <row r="1319" spans="1:13" x14ac:dyDescent="0.25">
      <c r="A1319">
        <v>141779306</v>
      </c>
      <c r="B1319">
        <v>199582639</v>
      </c>
      <c r="C1319">
        <v>3</v>
      </c>
      <c r="D1319" t="b">
        <v>0</v>
      </c>
      <c r="E1319" s="6" t="s">
        <v>35</v>
      </c>
      <c r="F1319" s="6" t="s">
        <v>35</v>
      </c>
      <c r="G1319">
        <v>100</v>
      </c>
      <c r="H1319">
        <v>200</v>
      </c>
      <c r="I1319">
        <v>1</v>
      </c>
      <c r="J1319" s="6">
        <f>(Items[[#This Row],[FinalPrice]]*Items[[#This Row],[Quantity]])</f>
        <v>100</v>
      </c>
      <c r="K1319" s="6">
        <f>(Items[[#This Row],[OriginalTagPrice]]*Items[[#This Row],[Quantity]])</f>
        <v>200</v>
      </c>
      <c r="L1319" s="6">
        <f>(Items[[#This Row],[FinalPrice]]-Items[[#This Row],[OriginalTagPrice]])*Items[[#This Row],[Quantity]]</f>
        <v>-100</v>
      </c>
      <c r="M1319" s="6" t="str">
        <f>VLOOKUP(Items[[#This Row],[OrderID]],Orders[],5)</f>
        <v>2015-05-08</v>
      </c>
    </row>
    <row r="1320" spans="1:13" x14ac:dyDescent="0.25">
      <c r="A1320">
        <v>141785341</v>
      </c>
      <c r="B1320">
        <v>199591249</v>
      </c>
      <c r="C1320">
        <v>3</v>
      </c>
      <c r="D1320" t="b">
        <v>0</v>
      </c>
      <c r="E1320" s="6" t="s">
        <v>35</v>
      </c>
      <c r="F1320" s="6" t="s">
        <v>35</v>
      </c>
      <c r="G1320">
        <v>50</v>
      </c>
      <c r="H1320">
        <v>100</v>
      </c>
      <c r="I1320">
        <v>1</v>
      </c>
      <c r="J1320" s="6">
        <f>(Items[[#This Row],[FinalPrice]]*Items[[#This Row],[Quantity]])</f>
        <v>50</v>
      </c>
      <c r="K1320" s="6">
        <f>(Items[[#This Row],[OriginalTagPrice]]*Items[[#This Row],[Quantity]])</f>
        <v>100</v>
      </c>
      <c r="L1320" s="6">
        <f>(Items[[#This Row],[FinalPrice]]-Items[[#This Row],[OriginalTagPrice]])*Items[[#This Row],[Quantity]]</f>
        <v>-50</v>
      </c>
      <c r="M1320" s="6" t="str">
        <f>VLOOKUP(Items[[#This Row],[OrderID]],Orders[],5)</f>
        <v>2015-05-08</v>
      </c>
    </row>
    <row r="1321" spans="1:13" x14ac:dyDescent="0.25">
      <c r="A1321">
        <v>141785341</v>
      </c>
      <c r="B1321">
        <v>199593255</v>
      </c>
      <c r="C1321">
        <v>8</v>
      </c>
      <c r="D1321" t="b">
        <v>0</v>
      </c>
      <c r="E1321" s="6" t="s">
        <v>75</v>
      </c>
      <c r="F1321" s="6" t="s">
        <v>35</v>
      </c>
      <c r="G1321">
        <v>10</v>
      </c>
      <c r="H1321">
        <v>10</v>
      </c>
      <c r="I1321">
        <v>1</v>
      </c>
      <c r="J1321" s="6">
        <f>(Items[[#This Row],[FinalPrice]]*Items[[#This Row],[Quantity]])</f>
        <v>10</v>
      </c>
      <c r="K1321" s="6">
        <f>(Items[[#This Row],[OriginalTagPrice]]*Items[[#This Row],[Quantity]])</f>
        <v>10</v>
      </c>
      <c r="L1321" s="6">
        <f>(Items[[#This Row],[FinalPrice]]-Items[[#This Row],[OriginalTagPrice]])*Items[[#This Row],[Quantity]]</f>
        <v>0</v>
      </c>
      <c r="M1321" s="6" t="str">
        <f>VLOOKUP(Items[[#This Row],[OrderID]],Orders[],5)</f>
        <v>2015-05-08</v>
      </c>
    </row>
    <row r="1322" spans="1:13" x14ac:dyDescent="0.25">
      <c r="A1322">
        <v>141788074</v>
      </c>
      <c r="B1322">
        <v>199594923</v>
      </c>
      <c r="C1322">
        <v>3</v>
      </c>
      <c r="D1322" t="b">
        <v>0</v>
      </c>
      <c r="E1322" s="6" t="s">
        <v>35</v>
      </c>
      <c r="F1322" s="6" t="s">
        <v>35</v>
      </c>
      <c r="G1322">
        <v>0</v>
      </c>
      <c r="H1322">
        <v>50</v>
      </c>
      <c r="I1322">
        <v>1</v>
      </c>
      <c r="J1322" s="6">
        <f>(Items[[#This Row],[FinalPrice]]*Items[[#This Row],[Quantity]])</f>
        <v>0</v>
      </c>
      <c r="K1322" s="6">
        <f>(Items[[#This Row],[OriginalTagPrice]]*Items[[#This Row],[Quantity]])</f>
        <v>50</v>
      </c>
      <c r="L1322" s="6">
        <f>(Items[[#This Row],[FinalPrice]]-Items[[#This Row],[OriginalTagPrice]])*Items[[#This Row],[Quantity]]</f>
        <v>-50</v>
      </c>
      <c r="M1322" s="6" t="str">
        <f>VLOOKUP(Items[[#This Row],[OrderID]],Orders[],5)</f>
        <v>2015-05-08</v>
      </c>
    </row>
    <row r="1323" spans="1:13" x14ac:dyDescent="0.25">
      <c r="A1323">
        <v>141788074</v>
      </c>
      <c r="B1323">
        <v>199594975</v>
      </c>
      <c r="C1323">
        <v>3</v>
      </c>
      <c r="D1323" t="b">
        <v>0</v>
      </c>
      <c r="E1323" s="6" t="s">
        <v>35</v>
      </c>
      <c r="F1323" s="6" t="s">
        <v>35</v>
      </c>
      <c r="G1323">
        <v>50</v>
      </c>
      <c r="H1323">
        <v>50</v>
      </c>
      <c r="I1323">
        <v>1</v>
      </c>
      <c r="J1323" s="6">
        <f>(Items[[#This Row],[FinalPrice]]*Items[[#This Row],[Quantity]])</f>
        <v>50</v>
      </c>
      <c r="K1323" s="6">
        <f>(Items[[#This Row],[OriginalTagPrice]]*Items[[#This Row],[Quantity]])</f>
        <v>50</v>
      </c>
      <c r="L1323" s="6">
        <f>(Items[[#This Row],[FinalPrice]]-Items[[#This Row],[OriginalTagPrice]])*Items[[#This Row],[Quantity]]</f>
        <v>0</v>
      </c>
      <c r="M1323" s="6" t="str">
        <f>VLOOKUP(Items[[#This Row],[OrderID]],Orders[],5)</f>
        <v>2015-05-08</v>
      </c>
    </row>
    <row r="1324" spans="1:13" x14ac:dyDescent="0.25">
      <c r="A1324">
        <v>141791242</v>
      </c>
      <c r="B1324">
        <v>199599172</v>
      </c>
      <c r="C1324">
        <v>1</v>
      </c>
      <c r="D1324" t="b">
        <v>1</v>
      </c>
      <c r="E1324" s="6" t="s">
        <v>71</v>
      </c>
      <c r="F1324" s="6" t="s">
        <v>35</v>
      </c>
      <c r="G1324">
        <v>35</v>
      </c>
      <c r="H1324">
        <v>70</v>
      </c>
      <c r="I1324">
        <v>1</v>
      </c>
      <c r="J1324" s="6">
        <f>(Items[[#This Row],[FinalPrice]]*Items[[#This Row],[Quantity]])</f>
        <v>35</v>
      </c>
      <c r="K1324" s="6">
        <f>(Items[[#This Row],[OriginalTagPrice]]*Items[[#This Row],[Quantity]])</f>
        <v>70</v>
      </c>
      <c r="L1324" s="6">
        <f>(Items[[#This Row],[FinalPrice]]-Items[[#This Row],[OriginalTagPrice]])*Items[[#This Row],[Quantity]]</f>
        <v>-35</v>
      </c>
      <c r="M1324" s="6" t="str">
        <f>VLOOKUP(Items[[#This Row],[OrderID]],Orders[],5)</f>
        <v>2015-05-08</v>
      </c>
    </row>
    <row r="1325" spans="1:13" x14ac:dyDescent="0.25">
      <c r="A1325">
        <v>141791242</v>
      </c>
      <c r="B1325">
        <v>199642778</v>
      </c>
      <c r="C1325">
        <v>8</v>
      </c>
      <c r="D1325" t="b">
        <v>0</v>
      </c>
      <c r="E1325" s="6" t="s">
        <v>71</v>
      </c>
      <c r="F1325" s="6" t="s">
        <v>35</v>
      </c>
      <c r="G1325">
        <v>14</v>
      </c>
      <c r="H1325">
        <v>14</v>
      </c>
      <c r="I1325">
        <v>1</v>
      </c>
      <c r="J1325" s="6">
        <f>(Items[[#This Row],[FinalPrice]]*Items[[#This Row],[Quantity]])</f>
        <v>14</v>
      </c>
      <c r="K1325" s="6">
        <f>(Items[[#This Row],[OriginalTagPrice]]*Items[[#This Row],[Quantity]])</f>
        <v>14</v>
      </c>
      <c r="L1325" s="6">
        <f>(Items[[#This Row],[FinalPrice]]-Items[[#This Row],[OriginalTagPrice]])*Items[[#This Row],[Quantity]]</f>
        <v>0</v>
      </c>
      <c r="M1325" s="6" t="str">
        <f>VLOOKUP(Items[[#This Row],[OrderID]],Orders[],5)</f>
        <v>2015-05-08</v>
      </c>
    </row>
    <row r="1326" spans="1:13" x14ac:dyDescent="0.25">
      <c r="A1326">
        <v>141791897</v>
      </c>
      <c r="B1326">
        <v>199600055</v>
      </c>
      <c r="C1326">
        <v>1</v>
      </c>
      <c r="D1326" t="b">
        <v>1</v>
      </c>
      <c r="E1326" s="6" t="s">
        <v>65</v>
      </c>
      <c r="F1326" s="6" t="s">
        <v>35</v>
      </c>
      <c r="G1326">
        <v>35</v>
      </c>
      <c r="H1326">
        <v>70</v>
      </c>
      <c r="I1326">
        <v>1</v>
      </c>
      <c r="J1326" s="6">
        <f>(Items[[#This Row],[FinalPrice]]*Items[[#This Row],[Quantity]])</f>
        <v>35</v>
      </c>
      <c r="K1326" s="6">
        <f>(Items[[#This Row],[OriginalTagPrice]]*Items[[#This Row],[Quantity]])</f>
        <v>70</v>
      </c>
      <c r="L1326" s="6">
        <f>(Items[[#This Row],[FinalPrice]]-Items[[#This Row],[OriginalTagPrice]])*Items[[#This Row],[Quantity]]</f>
        <v>-35</v>
      </c>
      <c r="M1326" s="6" t="str">
        <f>VLOOKUP(Items[[#This Row],[OrderID]],Orders[],5)</f>
        <v>2015-05-15</v>
      </c>
    </row>
    <row r="1327" spans="1:13" x14ac:dyDescent="0.25">
      <c r="A1327">
        <v>141791897</v>
      </c>
      <c r="B1327">
        <v>201386378</v>
      </c>
      <c r="C1327">
        <v>8</v>
      </c>
      <c r="D1327" t="b">
        <v>0</v>
      </c>
      <c r="E1327" s="6" t="s">
        <v>65</v>
      </c>
      <c r="F1327" s="6" t="s">
        <v>35</v>
      </c>
      <c r="G1327">
        <v>10.5</v>
      </c>
      <c r="H1327">
        <v>10.5</v>
      </c>
      <c r="I1327">
        <v>1</v>
      </c>
      <c r="J1327" s="6">
        <f>(Items[[#This Row],[FinalPrice]]*Items[[#This Row],[Quantity]])</f>
        <v>10.5</v>
      </c>
      <c r="K1327" s="6">
        <f>(Items[[#This Row],[OriginalTagPrice]]*Items[[#This Row],[Quantity]])</f>
        <v>10.5</v>
      </c>
      <c r="L1327" s="6">
        <f>(Items[[#This Row],[FinalPrice]]-Items[[#This Row],[OriginalTagPrice]])*Items[[#This Row],[Quantity]]</f>
        <v>0</v>
      </c>
      <c r="M1327" s="6" t="str">
        <f>VLOOKUP(Items[[#This Row],[OrderID]],Orders[],5)</f>
        <v>2015-05-15</v>
      </c>
    </row>
    <row r="1328" spans="1:13" x14ac:dyDescent="0.25">
      <c r="A1328">
        <v>141795166</v>
      </c>
      <c r="B1328">
        <v>199604809</v>
      </c>
      <c r="C1328">
        <v>3</v>
      </c>
      <c r="D1328" t="b">
        <v>0</v>
      </c>
      <c r="E1328" s="6" t="s">
        <v>35</v>
      </c>
      <c r="F1328" s="6" t="s">
        <v>35</v>
      </c>
      <c r="G1328">
        <v>100</v>
      </c>
      <c r="H1328">
        <v>200</v>
      </c>
      <c r="I1328">
        <v>1</v>
      </c>
      <c r="J1328" s="6">
        <f>(Items[[#This Row],[FinalPrice]]*Items[[#This Row],[Quantity]])</f>
        <v>100</v>
      </c>
      <c r="K1328" s="6">
        <f>(Items[[#This Row],[OriginalTagPrice]]*Items[[#This Row],[Quantity]])</f>
        <v>200</v>
      </c>
      <c r="L1328" s="6">
        <f>(Items[[#This Row],[FinalPrice]]-Items[[#This Row],[OriginalTagPrice]])*Items[[#This Row],[Quantity]]</f>
        <v>-100</v>
      </c>
      <c r="M1328" s="6" t="str">
        <f>VLOOKUP(Items[[#This Row],[OrderID]],Orders[],5)</f>
        <v>2015-05-08</v>
      </c>
    </row>
    <row r="1329" spans="1:13" x14ac:dyDescent="0.25">
      <c r="A1329">
        <v>141797174</v>
      </c>
      <c r="B1329">
        <v>199609485</v>
      </c>
      <c r="C1329">
        <v>3</v>
      </c>
      <c r="D1329" t="b">
        <v>0</v>
      </c>
      <c r="E1329" s="6" t="s">
        <v>35</v>
      </c>
      <c r="F1329" s="6" t="s">
        <v>35</v>
      </c>
      <c r="G1329">
        <v>100</v>
      </c>
      <c r="H1329">
        <v>200</v>
      </c>
      <c r="I1329">
        <v>1</v>
      </c>
      <c r="J1329" s="6">
        <f>(Items[[#This Row],[FinalPrice]]*Items[[#This Row],[Quantity]])</f>
        <v>100</v>
      </c>
      <c r="K1329" s="6">
        <f>(Items[[#This Row],[OriginalTagPrice]]*Items[[#This Row],[Quantity]])</f>
        <v>200</v>
      </c>
      <c r="L1329" s="6">
        <f>(Items[[#This Row],[FinalPrice]]-Items[[#This Row],[OriginalTagPrice]])*Items[[#This Row],[Quantity]]</f>
        <v>-100</v>
      </c>
      <c r="M1329" s="6" t="str">
        <f>VLOOKUP(Items[[#This Row],[OrderID]],Orders[],5)</f>
        <v>2015-05-08</v>
      </c>
    </row>
    <row r="1330" spans="1:13" x14ac:dyDescent="0.25">
      <c r="A1330">
        <v>141799587</v>
      </c>
      <c r="B1330">
        <v>199611052</v>
      </c>
      <c r="C1330">
        <v>3</v>
      </c>
      <c r="D1330" t="b">
        <v>0</v>
      </c>
      <c r="E1330" s="6" t="s">
        <v>35</v>
      </c>
      <c r="F1330" s="6" t="s">
        <v>35</v>
      </c>
      <c r="G1330">
        <v>0</v>
      </c>
      <c r="H1330">
        <v>50</v>
      </c>
      <c r="I1330">
        <v>1</v>
      </c>
      <c r="J1330" s="6">
        <f>(Items[[#This Row],[FinalPrice]]*Items[[#This Row],[Quantity]])</f>
        <v>0</v>
      </c>
      <c r="K1330" s="6">
        <f>(Items[[#This Row],[OriginalTagPrice]]*Items[[#This Row],[Quantity]])</f>
        <v>50</v>
      </c>
      <c r="L1330" s="6">
        <f>(Items[[#This Row],[FinalPrice]]-Items[[#This Row],[OriginalTagPrice]])*Items[[#This Row],[Quantity]]</f>
        <v>-50</v>
      </c>
      <c r="M1330" s="6" t="str">
        <f>VLOOKUP(Items[[#This Row],[OrderID]],Orders[],5)</f>
        <v>2015-05-08</v>
      </c>
    </row>
    <row r="1331" spans="1:13" x14ac:dyDescent="0.25">
      <c r="A1331">
        <v>141799587</v>
      </c>
      <c r="B1331">
        <v>199611120</v>
      </c>
      <c r="C1331">
        <v>3</v>
      </c>
      <c r="D1331" t="b">
        <v>0</v>
      </c>
      <c r="E1331" s="6" t="s">
        <v>35</v>
      </c>
      <c r="F1331" s="6" t="s">
        <v>35</v>
      </c>
      <c r="G1331">
        <v>50</v>
      </c>
      <c r="H1331">
        <v>50</v>
      </c>
      <c r="I1331">
        <v>1</v>
      </c>
      <c r="J1331" s="6">
        <f>(Items[[#This Row],[FinalPrice]]*Items[[#This Row],[Quantity]])</f>
        <v>50</v>
      </c>
      <c r="K1331" s="6">
        <f>(Items[[#This Row],[OriginalTagPrice]]*Items[[#This Row],[Quantity]])</f>
        <v>50</v>
      </c>
      <c r="L1331" s="6">
        <f>(Items[[#This Row],[FinalPrice]]-Items[[#This Row],[OriginalTagPrice]])*Items[[#This Row],[Quantity]]</f>
        <v>0</v>
      </c>
      <c r="M1331" s="6" t="str">
        <f>VLOOKUP(Items[[#This Row],[OrderID]],Orders[],5)</f>
        <v>2015-05-08</v>
      </c>
    </row>
    <row r="1332" spans="1:13" x14ac:dyDescent="0.25">
      <c r="A1332">
        <v>141810913</v>
      </c>
      <c r="B1332">
        <v>199627189</v>
      </c>
      <c r="C1332">
        <v>1</v>
      </c>
      <c r="D1332" t="b">
        <v>1</v>
      </c>
      <c r="E1332" s="6" t="s">
        <v>93</v>
      </c>
      <c r="F1332" s="6" t="s">
        <v>35</v>
      </c>
      <c r="G1332">
        <v>35</v>
      </c>
      <c r="H1332">
        <v>70</v>
      </c>
      <c r="I1332">
        <v>1</v>
      </c>
      <c r="J1332" s="6">
        <f>(Items[[#This Row],[FinalPrice]]*Items[[#This Row],[Quantity]])</f>
        <v>35</v>
      </c>
      <c r="K1332" s="6">
        <f>(Items[[#This Row],[OriginalTagPrice]]*Items[[#This Row],[Quantity]])</f>
        <v>70</v>
      </c>
      <c r="L1332" s="6">
        <f>(Items[[#This Row],[FinalPrice]]-Items[[#This Row],[OriginalTagPrice]])*Items[[#This Row],[Quantity]]</f>
        <v>-35</v>
      </c>
      <c r="M1332" s="6" t="str">
        <f>VLOOKUP(Items[[#This Row],[OrderID]],Orders[],5)</f>
        <v>2015-05-10</v>
      </c>
    </row>
    <row r="1333" spans="1:13" x14ac:dyDescent="0.25">
      <c r="A1333">
        <v>141810913</v>
      </c>
      <c r="B1333">
        <v>200025669</v>
      </c>
      <c r="C1333">
        <v>8</v>
      </c>
      <c r="D1333" t="b">
        <v>0</v>
      </c>
      <c r="E1333" s="6" t="s">
        <v>93</v>
      </c>
      <c r="F1333" s="6" t="s">
        <v>35</v>
      </c>
      <c r="G1333">
        <v>6</v>
      </c>
      <c r="H1333">
        <v>6.3</v>
      </c>
      <c r="I1333">
        <v>1</v>
      </c>
      <c r="J1333" s="6">
        <f>(Items[[#This Row],[FinalPrice]]*Items[[#This Row],[Quantity]])</f>
        <v>6</v>
      </c>
      <c r="K1333" s="6">
        <f>(Items[[#This Row],[OriginalTagPrice]]*Items[[#This Row],[Quantity]])</f>
        <v>6.3</v>
      </c>
      <c r="L1333" s="6">
        <f>(Items[[#This Row],[FinalPrice]]-Items[[#This Row],[OriginalTagPrice]])*Items[[#This Row],[Quantity]]</f>
        <v>-0.29999999999999982</v>
      </c>
      <c r="M1333" s="6" t="str">
        <f>VLOOKUP(Items[[#This Row],[OrderID]],Orders[],5)</f>
        <v>2015-05-10</v>
      </c>
    </row>
    <row r="1334" spans="1:13" x14ac:dyDescent="0.25">
      <c r="A1334">
        <v>141810913</v>
      </c>
      <c r="B1334">
        <v>200025767</v>
      </c>
      <c r="C1334">
        <v>2</v>
      </c>
      <c r="D1334" t="b">
        <v>0</v>
      </c>
      <c r="E1334" s="6" t="s">
        <v>93</v>
      </c>
      <c r="F1334" s="6" t="s">
        <v>97</v>
      </c>
      <c r="G1334">
        <v>0</v>
      </c>
      <c r="H1334">
        <v>0</v>
      </c>
      <c r="I1334">
        <v>1</v>
      </c>
      <c r="J1334" s="6">
        <f>(Items[[#This Row],[FinalPrice]]*Items[[#This Row],[Quantity]])</f>
        <v>0</v>
      </c>
      <c r="K1334" s="6">
        <f>(Items[[#This Row],[OriginalTagPrice]]*Items[[#This Row],[Quantity]])</f>
        <v>0</v>
      </c>
      <c r="L1334" s="6">
        <f>(Items[[#This Row],[FinalPrice]]-Items[[#This Row],[OriginalTagPrice]])*Items[[#This Row],[Quantity]]</f>
        <v>0</v>
      </c>
      <c r="M1334" s="6" t="str">
        <f>VLOOKUP(Items[[#This Row],[OrderID]],Orders[],5)</f>
        <v>2015-05-10</v>
      </c>
    </row>
    <row r="1335" spans="1:13" x14ac:dyDescent="0.25">
      <c r="A1335">
        <v>141811146</v>
      </c>
      <c r="B1335">
        <v>199627607</v>
      </c>
      <c r="C1335">
        <v>3</v>
      </c>
      <c r="D1335" t="b">
        <v>0</v>
      </c>
      <c r="E1335" s="6" t="s">
        <v>35</v>
      </c>
      <c r="F1335" s="6" t="s">
        <v>35</v>
      </c>
      <c r="G1335">
        <v>50</v>
      </c>
      <c r="H1335">
        <v>100</v>
      </c>
      <c r="I1335">
        <v>1</v>
      </c>
      <c r="J1335" s="6">
        <f>(Items[[#This Row],[FinalPrice]]*Items[[#This Row],[Quantity]])</f>
        <v>50</v>
      </c>
      <c r="K1335" s="6">
        <f>(Items[[#This Row],[OriginalTagPrice]]*Items[[#This Row],[Quantity]])</f>
        <v>100</v>
      </c>
      <c r="L1335" s="6">
        <f>(Items[[#This Row],[FinalPrice]]-Items[[#This Row],[OriginalTagPrice]])*Items[[#This Row],[Quantity]]</f>
        <v>-50</v>
      </c>
      <c r="M1335" s="6" t="str">
        <f>VLOOKUP(Items[[#This Row],[OrderID]],Orders[],5)</f>
        <v>2015-05-08</v>
      </c>
    </row>
    <row r="1336" spans="1:13" x14ac:dyDescent="0.25">
      <c r="A1336">
        <v>141811545</v>
      </c>
      <c r="B1336">
        <v>199628033</v>
      </c>
      <c r="C1336">
        <v>1</v>
      </c>
      <c r="D1336" t="b">
        <v>1</v>
      </c>
      <c r="E1336" s="6" t="s">
        <v>93</v>
      </c>
      <c r="F1336" s="6" t="s">
        <v>35</v>
      </c>
      <c r="G1336">
        <v>35</v>
      </c>
      <c r="H1336">
        <v>70</v>
      </c>
      <c r="I1336">
        <v>1</v>
      </c>
      <c r="J1336" s="6">
        <f>(Items[[#This Row],[FinalPrice]]*Items[[#This Row],[Quantity]])</f>
        <v>35</v>
      </c>
      <c r="K1336" s="6">
        <f>(Items[[#This Row],[OriginalTagPrice]]*Items[[#This Row],[Quantity]])</f>
        <v>70</v>
      </c>
      <c r="L1336" s="6">
        <f>(Items[[#This Row],[FinalPrice]]-Items[[#This Row],[OriginalTagPrice]])*Items[[#This Row],[Quantity]]</f>
        <v>-35</v>
      </c>
      <c r="M1336" s="6" t="str">
        <f>VLOOKUP(Items[[#This Row],[OrderID]],Orders[],5)</f>
        <v>2015-05-10</v>
      </c>
    </row>
    <row r="1337" spans="1:13" x14ac:dyDescent="0.25">
      <c r="A1337">
        <v>141811545</v>
      </c>
      <c r="B1337">
        <v>200024364</v>
      </c>
      <c r="C1337">
        <v>2</v>
      </c>
      <c r="D1337" t="b">
        <v>0</v>
      </c>
      <c r="E1337" s="6" t="s">
        <v>35</v>
      </c>
      <c r="F1337" s="6" t="s">
        <v>98</v>
      </c>
      <c r="G1337">
        <v>5</v>
      </c>
      <c r="H1337">
        <v>5</v>
      </c>
      <c r="I1337">
        <v>1</v>
      </c>
      <c r="J1337" s="6">
        <f>(Items[[#This Row],[FinalPrice]]*Items[[#This Row],[Quantity]])</f>
        <v>5</v>
      </c>
      <c r="K1337" s="6">
        <f>(Items[[#This Row],[OriginalTagPrice]]*Items[[#This Row],[Quantity]])</f>
        <v>5</v>
      </c>
      <c r="L1337" s="6">
        <f>(Items[[#This Row],[FinalPrice]]-Items[[#This Row],[OriginalTagPrice]])*Items[[#This Row],[Quantity]]</f>
        <v>0</v>
      </c>
      <c r="M1337" s="6" t="str">
        <f>VLOOKUP(Items[[#This Row],[OrderID]],Orders[],5)</f>
        <v>2015-05-10</v>
      </c>
    </row>
    <row r="1338" spans="1:13" x14ac:dyDescent="0.25">
      <c r="A1338">
        <v>141812491</v>
      </c>
      <c r="B1338">
        <v>199629426</v>
      </c>
      <c r="C1338">
        <v>2</v>
      </c>
      <c r="D1338" t="b">
        <v>0</v>
      </c>
      <c r="E1338" s="6" t="s">
        <v>75</v>
      </c>
      <c r="F1338" s="6" t="s">
        <v>101</v>
      </c>
      <c r="G1338">
        <v>4</v>
      </c>
      <c r="H1338">
        <v>5</v>
      </c>
      <c r="I1338">
        <v>1</v>
      </c>
      <c r="J1338" s="6">
        <f>(Items[[#This Row],[FinalPrice]]*Items[[#This Row],[Quantity]])</f>
        <v>4</v>
      </c>
      <c r="K1338" s="6">
        <f>(Items[[#This Row],[OriginalTagPrice]]*Items[[#This Row],[Quantity]])</f>
        <v>5</v>
      </c>
      <c r="L1338" s="6">
        <f>(Items[[#This Row],[FinalPrice]]-Items[[#This Row],[OriginalTagPrice]])*Items[[#This Row],[Quantity]]</f>
        <v>-1</v>
      </c>
      <c r="M1338" s="6" t="str">
        <f>VLOOKUP(Items[[#This Row],[OrderID]],Orders[],5)</f>
        <v>2015-05-08</v>
      </c>
    </row>
    <row r="1339" spans="1:13" x14ac:dyDescent="0.25">
      <c r="A1339">
        <v>141814152</v>
      </c>
      <c r="B1339">
        <v>199631720</v>
      </c>
      <c r="C1339">
        <v>2</v>
      </c>
      <c r="D1339" t="b">
        <v>0</v>
      </c>
      <c r="E1339" s="6" t="s">
        <v>75</v>
      </c>
      <c r="F1339" s="6" t="s">
        <v>101</v>
      </c>
      <c r="G1339">
        <v>4</v>
      </c>
      <c r="H1339">
        <v>5</v>
      </c>
      <c r="I1339">
        <v>1</v>
      </c>
      <c r="J1339" s="6">
        <f>(Items[[#This Row],[FinalPrice]]*Items[[#This Row],[Quantity]])</f>
        <v>4</v>
      </c>
      <c r="K1339" s="6">
        <f>(Items[[#This Row],[OriginalTagPrice]]*Items[[#This Row],[Quantity]])</f>
        <v>5</v>
      </c>
      <c r="L1339" s="6">
        <f>(Items[[#This Row],[FinalPrice]]-Items[[#This Row],[OriginalTagPrice]])*Items[[#This Row],[Quantity]]</f>
        <v>-1</v>
      </c>
      <c r="M1339" s="6" t="str">
        <f>VLOOKUP(Items[[#This Row],[OrderID]],Orders[],5)</f>
        <v>2015-05-08</v>
      </c>
    </row>
    <row r="1340" spans="1:13" x14ac:dyDescent="0.25">
      <c r="A1340">
        <v>141816517</v>
      </c>
      <c r="B1340">
        <v>199635283</v>
      </c>
      <c r="C1340">
        <v>2</v>
      </c>
      <c r="D1340" t="b">
        <v>0</v>
      </c>
      <c r="E1340" s="6" t="s">
        <v>104</v>
      </c>
      <c r="F1340" s="6" t="s">
        <v>222</v>
      </c>
      <c r="G1340">
        <v>2</v>
      </c>
      <c r="H1340">
        <v>2</v>
      </c>
      <c r="I1340">
        <v>1</v>
      </c>
      <c r="J1340" s="6">
        <f>(Items[[#This Row],[FinalPrice]]*Items[[#This Row],[Quantity]])</f>
        <v>2</v>
      </c>
      <c r="K1340" s="6">
        <f>(Items[[#This Row],[OriginalTagPrice]]*Items[[#This Row],[Quantity]])</f>
        <v>2</v>
      </c>
      <c r="L1340" s="6">
        <f>(Items[[#This Row],[FinalPrice]]-Items[[#This Row],[OriginalTagPrice]])*Items[[#This Row],[Quantity]]</f>
        <v>0</v>
      </c>
      <c r="M1340" s="6" t="str">
        <f>VLOOKUP(Items[[#This Row],[OrderID]],Orders[],5)</f>
        <v>None</v>
      </c>
    </row>
    <row r="1341" spans="1:13" x14ac:dyDescent="0.25">
      <c r="A1341">
        <v>141820850</v>
      </c>
      <c r="B1341">
        <v>199884591</v>
      </c>
      <c r="C1341">
        <v>7</v>
      </c>
      <c r="D1341" t="b">
        <v>0</v>
      </c>
      <c r="E1341" s="6" t="s">
        <v>35</v>
      </c>
      <c r="F1341" s="6" t="s">
        <v>35</v>
      </c>
      <c r="G1341">
        <v>0</v>
      </c>
      <c r="H1341">
        <v>0</v>
      </c>
      <c r="I1341">
        <v>1</v>
      </c>
      <c r="J1341" s="6">
        <f>(Items[[#This Row],[FinalPrice]]*Items[[#This Row],[Quantity]])</f>
        <v>0</v>
      </c>
      <c r="K1341" s="6">
        <f>(Items[[#This Row],[OriginalTagPrice]]*Items[[#This Row],[Quantity]])</f>
        <v>0</v>
      </c>
      <c r="L1341" s="6">
        <f>(Items[[#This Row],[FinalPrice]]-Items[[#This Row],[OriginalTagPrice]])*Items[[#This Row],[Quantity]]</f>
        <v>0</v>
      </c>
      <c r="M1341" s="6" t="str">
        <f>VLOOKUP(Items[[#This Row],[OrderID]],Orders[],5)</f>
        <v>2015-05-09</v>
      </c>
    </row>
    <row r="1342" spans="1:13" x14ac:dyDescent="0.25">
      <c r="A1342">
        <v>141821431</v>
      </c>
      <c r="B1342">
        <v>199642123</v>
      </c>
      <c r="C1342">
        <v>3</v>
      </c>
      <c r="D1342" t="b">
        <v>0</v>
      </c>
      <c r="E1342" s="6" t="s">
        <v>35</v>
      </c>
      <c r="F1342" s="6" t="s">
        <v>35</v>
      </c>
      <c r="G1342">
        <v>50</v>
      </c>
      <c r="H1342">
        <v>100</v>
      </c>
      <c r="I1342">
        <v>1</v>
      </c>
      <c r="J1342" s="6">
        <f>(Items[[#This Row],[FinalPrice]]*Items[[#This Row],[Quantity]])</f>
        <v>50</v>
      </c>
      <c r="K1342" s="6">
        <f>(Items[[#This Row],[OriginalTagPrice]]*Items[[#This Row],[Quantity]])</f>
        <v>100</v>
      </c>
      <c r="L1342" s="6">
        <f>(Items[[#This Row],[FinalPrice]]-Items[[#This Row],[OriginalTagPrice]])*Items[[#This Row],[Quantity]]</f>
        <v>-50</v>
      </c>
      <c r="M1342" s="6" t="str">
        <f>VLOOKUP(Items[[#This Row],[OrderID]],Orders[],5)</f>
        <v>2015-05-08</v>
      </c>
    </row>
    <row r="1343" spans="1:13" x14ac:dyDescent="0.25">
      <c r="A1343">
        <v>141821491</v>
      </c>
      <c r="B1343">
        <v>199642077</v>
      </c>
      <c r="C1343">
        <v>1</v>
      </c>
      <c r="D1343" t="b">
        <v>1</v>
      </c>
      <c r="E1343" s="6" t="s">
        <v>66</v>
      </c>
      <c r="F1343" s="6" t="s">
        <v>35</v>
      </c>
      <c r="G1343">
        <v>35</v>
      </c>
      <c r="H1343">
        <v>70</v>
      </c>
      <c r="I1343">
        <v>1</v>
      </c>
      <c r="J1343" s="6">
        <f>(Items[[#This Row],[FinalPrice]]*Items[[#This Row],[Quantity]])</f>
        <v>35</v>
      </c>
      <c r="K1343" s="6">
        <f>(Items[[#This Row],[OriginalTagPrice]]*Items[[#This Row],[Quantity]])</f>
        <v>70</v>
      </c>
      <c r="L1343" s="6">
        <f>(Items[[#This Row],[FinalPrice]]-Items[[#This Row],[OriginalTagPrice]])*Items[[#This Row],[Quantity]]</f>
        <v>-35</v>
      </c>
      <c r="M1343" s="6" t="str">
        <f>VLOOKUP(Items[[#This Row],[OrderID]],Orders[],5)</f>
        <v>2015-05-09</v>
      </c>
    </row>
    <row r="1344" spans="1:13" x14ac:dyDescent="0.25">
      <c r="A1344">
        <v>141824985</v>
      </c>
      <c r="B1344">
        <v>199647104</v>
      </c>
      <c r="C1344">
        <v>2</v>
      </c>
      <c r="D1344" t="b">
        <v>0</v>
      </c>
      <c r="E1344" s="6" t="s">
        <v>75</v>
      </c>
      <c r="F1344" s="6" t="s">
        <v>168</v>
      </c>
      <c r="G1344">
        <v>1.5</v>
      </c>
      <c r="H1344">
        <v>2</v>
      </c>
      <c r="I1344">
        <v>2</v>
      </c>
      <c r="J1344" s="6">
        <f>(Items[[#This Row],[FinalPrice]]*Items[[#This Row],[Quantity]])</f>
        <v>3</v>
      </c>
      <c r="K1344" s="6">
        <f>(Items[[#This Row],[OriginalTagPrice]]*Items[[#This Row],[Quantity]])</f>
        <v>4</v>
      </c>
      <c r="L1344" s="6">
        <f>(Items[[#This Row],[FinalPrice]]-Items[[#This Row],[OriginalTagPrice]])*Items[[#This Row],[Quantity]]</f>
        <v>-1</v>
      </c>
      <c r="M1344" s="6" t="str">
        <f>VLOOKUP(Items[[#This Row],[OrderID]],Orders[],5)</f>
        <v>None</v>
      </c>
    </row>
    <row r="1345" spans="1:13" x14ac:dyDescent="0.25">
      <c r="A1345">
        <v>141824985</v>
      </c>
      <c r="B1345">
        <v>199647157</v>
      </c>
      <c r="C1345">
        <v>2</v>
      </c>
      <c r="D1345" t="b">
        <v>0</v>
      </c>
      <c r="E1345" s="6" t="s">
        <v>75</v>
      </c>
      <c r="F1345" s="6" t="s">
        <v>222</v>
      </c>
      <c r="G1345">
        <v>1.5</v>
      </c>
      <c r="H1345">
        <v>2</v>
      </c>
      <c r="I1345">
        <v>1</v>
      </c>
      <c r="J1345" s="6">
        <f>(Items[[#This Row],[FinalPrice]]*Items[[#This Row],[Quantity]])</f>
        <v>1.5</v>
      </c>
      <c r="K1345" s="6">
        <f>(Items[[#This Row],[OriginalTagPrice]]*Items[[#This Row],[Quantity]])</f>
        <v>2</v>
      </c>
      <c r="L1345" s="6">
        <f>(Items[[#This Row],[FinalPrice]]-Items[[#This Row],[OriginalTagPrice]])*Items[[#This Row],[Quantity]]</f>
        <v>-0.5</v>
      </c>
      <c r="M1345" s="6" t="str">
        <f>VLOOKUP(Items[[#This Row],[OrderID]],Orders[],5)</f>
        <v>None</v>
      </c>
    </row>
    <row r="1346" spans="1:13" x14ac:dyDescent="0.25">
      <c r="A1346">
        <v>141826861</v>
      </c>
      <c r="B1346">
        <v>199650002</v>
      </c>
      <c r="C1346">
        <v>2</v>
      </c>
      <c r="D1346" t="b">
        <v>0</v>
      </c>
      <c r="E1346" s="6" t="s">
        <v>104</v>
      </c>
      <c r="F1346" s="6" t="s">
        <v>168</v>
      </c>
      <c r="G1346">
        <v>1.5</v>
      </c>
      <c r="H1346">
        <v>2</v>
      </c>
      <c r="I1346">
        <v>2</v>
      </c>
      <c r="J1346" s="6">
        <f>(Items[[#This Row],[FinalPrice]]*Items[[#This Row],[Quantity]])</f>
        <v>3</v>
      </c>
      <c r="K1346" s="6">
        <f>(Items[[#This Row],[OriginalTagPrice]]*Items[[#This Row],[Quantity]])</f>
        <v>4</v>
      </c>
      <c r="L1346" s="6">
        <f>(Items[[#This Row],[FinalPrice]]-Items[[#This Row],[OriginalTagPrice]])*Items[[#This Row],[Quantity]]</f>
        <v>-1</v>
      </c>
      <c r="M1346" s="6" t="str">
        <f>VLOOKUP(Items[[#This Row],[OrderID]],Orders[],5)</f>
        <v>2015-05-08</v>
      </c>
    </row>
    <row r="1347" spans="1:13" x14ac:dyDescent="0.25">
      <c r="A1347">
        <v>141826861</v>
      </c>
      <c r="B1347">
        <v>199650041</v>
      </c>
      <c r="C1347">
        <v>2</v>
      </c>
      <c r="D1347" t="b">
        <v>0</v>
      </c>
      <c r="E1347" s="6" t="s">
        <v>104</v>
      </c>
      <c r="F1347" s="6" t="s">
        <v>222</v>
      </c>
      <c r="G1347">
        <v>1.5</v>
      </c>
      <c r="H1347">
        <v>2</v>
      </c>
      <c r="I1347">
        <v>1</v>
      </c>
      <c r="J1347" s="6">
        <f>(Items[[#This Row],[FinalPrice]]*Items[[#This Row],[Quantity]])</f>
        <v>1.5</v>
      </c>
      <c r="K1347" s="6">
        <f>(Items[[#This Row],[OriginalTagPrice]]*Items[[#This Row],[Quantity]])</f>
        <v>2</v>
      </c>
      <c r="L1347" s="6">
        <f>(Items[[#This Row],[FinalPrice]]-Items[[#This Row],[OriginalTagPrice]])*Items[[#This Row],[Quantity]]</f>
        <v>-0.5</v>
      </c>
      <c r="M1347" s="6" t="str">
        <f>VLOOKUP(Items[[#This Row],[OrderID]],Orders[],5)</f>
        <v>2015-05-08</v>
      </c>
    </row>
    <row r="1348" spans="1:13" x14ac:dyDescent="0.25">
      <c r="A1348">
        <v>141830463</v>
      </c>
      <c r="B1348">
        <v>199655271</v>
      </c>
      <c r="C1348">
        <v>3</v>
      </c>
      <c r="D1348" t="b">
        <v>0</v>
      </c>
      <c r="E1348" s="6" t="s">
        <v>35</v>
      </c>
      <c r="F1348" s="6" t="s">
        <v>35</v>
      </c>
      <c r="G1348">
        <v>50</v>
      </c>
      <c r="H1348">
        <v>50</v>
      </c>
      <c r="I1348">
        <v>1</v>
      </c>
      <c r="J1348" s="6">
        <f>(Items[[#This Row],[FinalPrice]]*Items[[#This Row],[Quantity]])</f>
        <v>50</v>
      </c>
      <c r="K1348" s="6">
        <f>(Items[[#This Row],[OriginalTagPrice]]*Items[[#This Row],[Quantity]])</f>
        <v>50</v>
      </c>
      <c r="L1348" s="6">
        <f>(Items[[#This Row],[FinalPrice]]-Items[[#This Row],[OriginalTagPrice]])*Items[[#This Row],[Quantity]]</f>
        <v>0</v>
      </c>
      <c r="M1348" s="6" t="str">
        <f>VLOOKUP(Items[[#This Row],[OrderID]],Orders[],5)</f>
        <v>2015-05-08</v>
      </c>
    </row>
    <row r="1349" spans="1:13" x14ac:dyDescent="0.25">
      <c r="A1349">
        <v>141830463</v>
      </c>
      <c r="B1349">
        <v>199655350</v>
      </c>
      <c r="C1349">
        <v>3</v>
      </c>
      <c r="D1349" t="b">
        <v>0</v>
      </c>
      <c r="E1349" s="6" t="s">
        <v>35</v>
      </c>
      <c r="F1349" s="6" t="s">
        <v>35</v>
      </c>
      <c r="G1349">
        <v>0</v>
      </c>
      <c r="H1349">
        <v>50</v>
      </c>
      <c r="I1349">
        <v>1</v>
      </c>
      <c r="J1349" s="6">
        <f>(Items[[#This Row],[FinalPrice]]*Items[[#This Row],[Quantity]])</f>
        <v>0</v>
      </c>
      <c r="K1349" s="6">
        <f>(Items[[#This Row],[OriginalTagPrice]]*Items[[#This Row],[Quantity]])</f>
        <v>50</v>
      </c>
      <c r="L1349" s="6">
        <f>(Items[[#This Row],[FinalPrice]]-Items[[#This Row],[OriginalTagPrice]])*Items[[#This Row],[Quantity]]</f>
        <v>-50</v>
      </c>
      <c r="M1349" s="6" t="str">
        <f>VLOOKUP(Items[[#This Row],[OrderID]],Orders[],5)</f>
        <v>2015-05-08</v>
      </c>
    </row>
    <row r="1350" spans="1:13" x14ac:dyDescent="0.25">
      <c r="A1350">
        <v>141833289</v>
      </c>
      <c r="B1350">
        <v>199658975</v>
      </c>
      <c r="C1350">
        <v>1</v>
      </c>
      <c r="D1350" t="b">
        <v>1</v>
      </c>
      <c r="E1350" s="6" t="s">
        <v>92</v>
      </c>
      <c r="F1350" s="6" t="s">
        <v>35</v>
      </c>
      <c r="G1350">
        <v>0</v>
      </c>
      <c r="H1350">
        <v>105</v>
      </c>
      <c r="I1350">
        <v>1</v>
      </c>
      <c r="J1350" s="6">
        <f>(Items[[#This Row],[FinalPrice]]*Items[[#This Row],[Quantity]])</f>
        <v>0</v>
      </c>
      <c r="K1350" s="6">
        <f>(Items[[#This Row],[OriginalTagPrice]]*Items[[#This Row],[Quantity]])</f>
        <v>105</v>
      </c>
      <c r="L1350" s="6">
        <f>(Items[[#This Row],[FinalPrice]]-Items[[#This Row],[OriginalTagPrice]])*Items[[#This Row],[Quantity]]</f>
        <v>-105</v>
      </c>
      <c r="M1350" s="6" t="str">
        <f>VLOOKUP(Items[[#This Row],[OrderID]],Orders[],5)</f>
        <v>2015-06-10</v>
      </c>
    </row>
    <row r="1351" spans="1:13" x14ac:dyDescent="0.25">
      <c r="A1351">
        <v>141833289</v>
      </c>
      <c r="B1351">
        <v>207948052</v>
      </c>
      <c r="C1351">
        <v>8</v>
      </c>
      <c r="D1351" t="b">
        <v>0</v>
      </c>
      <c r="E1351" s="6" t="s">
        <v>92</v>
      </c>
      <c r="F1351" s="6" t="s">
        <v>35</v>
      </c>
      <c r="G1351">
        <v>15</v>
      </c>
      <c r="H1351">
        <v>15</v>
      </c>
      <c r="I1351">
        <v>1</v>
      </c>
      <c r="J1351" s="6">
        <f>(Items[[#This Row],[FinalPrice]]*Items[[#This Row],[Quantity]])</f>
        <v>15</v>
      </c>
      <c r="K1351" s="6">
        <f>(Items[[#This Row],[OriginalTagPrice]]*Items[[#This Row],[Quantity]])</f>
        <v>15</v>
      </c>
      <c r="L1351" s="6">
        <f>(Items[[#This Row],[FinalPrice]]-Items[[#This Row],[OriginalTagPrice]])*Items[[#This Row],[Quantity]]</f>
        <v>0</v>
      </c>
      <c r="M1351" s="6" t="str">
        <f>VLOOKUP(Items[[#This Row],[OrderID]],Orders[],5)</f>
        <v>2015-06-10</v>
      </c>
    </row>
    <row r="1352" spans="1:13" x14ac:dyDescent="0.25">
      <c r="A1352">
        <v>141834250</v>
      </c>
      <c r="B1352">
        <v>199660504</v>
      </c>
      <c r="C1352">
        <v>2</v>
      </c>
      <c r="D1352" t="b">
        <v>0</v>
      </c>
      <c r="E1352" s="6" t="s">
        <v>86</v>
      </c>
      <c r="F1352" s="6" t="s">
        <v>62</v>
      </c>
      <c r="G1352">
        <v>6</v>
      </c>
      <c r="H1352">
        <v>8</v>
      </c>
      <c r="I1352">
        <v>1</v>
      </c>
      <c r="J1352" s="6">
        <f>(Items[[#This Row],[FinalPrice]]*Items[[#This Row],[Quantity]])</f>
        <v>6</v>
      </c>
      <c r="K1352" s="6">
        <f>(Items[[#This Row],[OriginalTagPrice]]*Items[[#This Row],[Quantity]])</f>
        <v>8</v>
      </c>
      <c r="L1352" s="6">
        <f>(Items[[#This Row],[FinalPrice]]-Items[[#This Row],[OriginalTagPrice]])*Items[[#This Row],[Quantity]]</f>
        <v>-2</v>
      </c>
      <c r="M1352" s="6" t="str">
        <f>VLOOKUP(Items[[#This Row],[OrderID]],Orders[],5)</f>
        <v>2015-05-08</v>
      </c>
    </row>
    <row r="1353" spans="1:13" x14ac:dyDescent="0.25">
      <c r="A1353">
        <v>141835688</v>
      </c>
      <c r="B1353">
        <v>199662323</v>
      </c>
      <c r="C1353">
        <v>1</v>
      </c>
      <c r="D1353" t="b">
        <v>1</v>
      </c>
      <c r="E1353" s="6" t="s">
        <v>89</v>
      </c>
      <c r="F1353" s="6" t="s">
        <v>35</v>
      </c>
      <c r="G1353">
        <v>0</v>
      </c>
      <c r="H1353">
        <v>0</v>
      </c>
      <c r="I1353">
        <v>1</v>
      </c>
      <c r="J1353" s="6">
        <f>(Items[[#This Row],[FinalPrice]]*Items[[#This Row],[Quantity]])</f>
        <v>0</v>
      </c>
      <c r="K1353" s="6">
        <f>(Items[[#This Row],[OriginalTagPrice]]*Items[[#This Row],[Quantity]])</f>
        <v>0</v>
      </c>
      <c r="L1353" s="6">
        <f>(Items[[#This Row],[FinalPrice]]-Items[[#This Row],[OriginalTagPrice]])*Items[[#This Row],[Quantity]]</f>
        <v>0</v>
      </c>
      <c r="M1353" s="6" t="str">
        <f>VLOOKUP(Items[[#This Row],[OrderID]],Orders[],5)</f>
        <v>2015-05-09</v>
      </c>
    </row>
    <row r="1354" spans="1:13" x14ac:dyDescent="0.25">
      <c r="A1354">
        <v>141837635</v>
      </c>
      <c r="B1354">
        <v>199664998</v>
      </c>
      <c r="C1354">
        <v>2</v>
      </c>
      <c r="D1354" t="b">
        <v>0</v>
      </c>
      <c r="E1354" s="6" t="s">
        <v>75</v>
      </c>
      <c r="F1354" s="6" t="s">
        <v>62</v>
      </c>
      <c r="G1354">
        <v>6</v>
      </c>
      <c r="H1354">
        <v>8</v>
      </c>
      <c r="I1354">
        <v>1</v>
      </c>
      <c r="J1354" s="6">
        <f>(Items[[#This Row],[FinalPrice]]*Items[[#This Row],[Quantity]])</f>
        <v>6</v>
      </c>
      <c r="K1354" s="6">
        <f>(Items[[#This Row],[OriginalTagPrice]]*Items[[#This Row],[Quantity]])</f>
        <v>8</v>
      </c>
      <c r="L1354" s="6">
        <f>(Items[[#This Row],[FinalPrice]]-Items[[#This Row],[OriginalTagPrice]])*Items[[#This Row],[Quantity]]</f>
        <v>-2</v>
      </c>
      <c r="M1354" s="6" t="str">
        <f>VLOOKUP(Items[[#This Row],[OrderID]],Orders[],5)</f>
        <v>2015-05-08</v>
      </c>
    </row>
    <row r="1355" spans="1:13" x14ac:dyDescent="0.25">
      <c r="A1355">
        <v>141848473</v>
      </c>
      <c r="B1355">
        <v>201877530</v>
      </c>
      <c r="C1355">
        <v>7</v>
      </c>
      <c r="D1355" t="b">
        <v>0</v>
      </c>
      <c r="E1355" s="6" t="s">
        <v>35</v>
      </c>
      <c r="F1355" s="6" t="s">
        <v>35</v>
      </c>
      <c r="G1355">
        <v>0</v>
      </c>
      <c r="H1355">
        <v>0</v>
      </c>
      <c r="I1355">
        <v>1</v>
      </c>
      <c r="J1355" s="6">
        <f>(Items[[#This Row],[FinalPrice]]*Items[[#This Row],[Quantity]])</f>
        <v>0</v>
      </c>
      <c r="K1355" s="6">
        <f>(Items[[#This Row],[OriginalTagPrice]]*Items[[#This Row],[Quantity]])</f>
        <v>0</v>
      </c>
      <c r="L1355" s="6">
        <f>(Items[[#This Row],[FinalPrice]]-Items[[#This Row],[OriginalTagPrice]])*Items[[#This Row],[Quantity]]</f>
        <v>0</v>
      </c>
      <c r="M1355" s="6" t="str">
        <f>VLOOKUP(Items[[#This Row],[OrderID]],Orders[],5)</f>
        <v>2015-05-17</v>
      </c>
    </row>
    <row r="1356" spans="1:13" x14ac:dyDescent="0.25">
      <c r="A1356">
        <v>141849372</v>
      </c>
      <c r="B1356">
        <v>199680734</v>
      </c>
      <c r="C1356">
        <v>1</v>
      </c>
      <c r="D1356" t="b">
        <v>1</v>
      </c>
      <c r="E1356" s="6" t="s">
        <v>72</v>
      </c>
      <c r="F1356" s="6" t="s">
        <v>35</v>
      </c>
      <c r="G1356">
        <v>0</v>
      </c>
      <c r="H1356">
        <v>70</v>
      </c>
      <c r="I1356">
        <v>1</v>
      </c>
      <c r="J1356" s="6">
        <f>(Items[[#This Row],[FinalPrice]]*Items[[#This Row],[Quantity]])</f>
        <v>0</v>
      </c>
      <c r="K1356" s="6">
        <f>(Items[[#This Row],[OriginalTagPrice]]*Items[[#This Row],[Quantity]])</f>
        <v>70</v>
      </c>
      <c r="L1356" s="6">
        <f>(Items[[#This Row],[FinalPrice]]-Items[[#This Row],[OriginalTagPrice]])*Items[[#This Row],[Quantity]]</f>
        <v>-70</v>
      </c>
      <c r="M1356" s="6" t="str">
        <f>VLOOKUP(Items[[#This Row],[OrderID]],Orders[],5)</f>
        <v>2015-05-17</v>
      </c>
    </row>
    <row r="1357" spans="1:13" x14ac:dyDescent="0.25">
      <c r="A1357">
        <v>141849372</v>
      </c>
      <c r="B1357">
        <v>199680919</v>
      </c>
      <c r="C1357">
        <v>1</v>
      </c>
      <c r="D1357" t="b">
        <v>1</v>
      </c>
      <c r="E1357" s="6" t="s">
        <v>93</v>
      </c>
      <c r="F1357" s="6" t="s">
        <v>35</v>
      </c>
      <c r="G1357">
        <v>0</v>
      </c>
      <c r="H1357">
        <v>70</v>
      </c>
      <c r="I1357">
        <v>1</v>
      </c>
      <c r="J1357" s="6">
        <f>(Items[[#This Row],[FinalPrice]]*Items[[#This Row],[Quantity]])</f>
        <v>0</v>
      </c>
      <c r="K1357" s="6">
        <f>(Items[[#This Row],[OriginalTagPrice]]*Items[[#This Row],[Quantity]])</f>
        <v>70</v>
      </c>
      <c r="L1357" s="6">
        <f>(Items[[#This Row],[FinalPrice]]-Items[[#This Row],[OriginalTagPrice]])*Items[[#This Row],[Quantity]]</f>
        <v>-70</v>
      </c>
      <c r="M1357" s="6" t="str">
        <f>VLOOKUP(Items[[#This Row],[OrderID]],Orders[],5)</f>
        <v>2015-05-17</v>
      </c>
    </row>
    <row r="1358" spans="1:13" x14ac:dyDescent="0.25">
      <c r="A1358">
        <v>141849372</v>
      </c>
      <c r="B1358">
        <v>199681176</v>
      </c>
      <c r="C1358">
        <v>1</v>
      </c>
      <c r="D1358" t="b">
        <v>1</v>
      </c>
      <c r="E1358" s="6" t="s">
        <v>93</v>
      </c>
      <c r="F1358" s="6" t="s">
        <v>35</v>
      </c>
      <c r="G1358">
        <v>0</v>
      </c>
      <c r="H1358">
        <v>20</v>
      </c>
      <c r="I1358">
        <v>1</v>
      </c>
      <c r="J1358" s="6">
        <f>(Items[[#This Row],[FinalPrice]]*Items[[#This Row],[Quantity]])</f>
        <v>0</v>
      </c>
      <c r="K1358" s="6">
        <f>(Items[[#This Row],[OriginalTagPrice]]*Items[[#This Row],[Quantity]])</f>
        <v>20</v>
      </c>
      <c r="L1358" s="6">
        <f>(Items[[#This Row],[FinalPrice]]-Items[[#This Row],[OriginalTagPrice]])*Items[[#This Row],[Quantity]]</f>
        <v>-20</v>
      </c>
      <c r="M1358" s="6" t="str">
        <f>VLOOKUP(Items[[#This Row],[OrderID]],Orders[],5)</f>
        <v>2015-05-17</v>
      </c>
    </row>
    <row r="1359" spans="1:13" x14ac:dyDescent="0.25">
      <c r="A1359">
        <v>141849372</v>
      </c>
      <c r="B1359">
        <v>199681261</v>
      </c>
      <c r="C1359">
        <v>1</v>
      </c>
      <c r="D1359" t="b">
        <v>1</v>
      </c>
      <c r="E1359" s="6" t="s">
        <v>58</v>
      </c>
      <c r="F1359" s="6" t="s">
        <v>35</v>
      </c>
      <c r="G1359">
        <v>0</v>
      </c>
      <c r="H1359">
        <v>65</v>
      </c>
      <c r="I1359">
        <v>1</v>
      </c>
      <c r="J1359" s="6">
        <f>(Items[[#This Row],[FinalPrice]]*Items[[#This Row],[Quantity]])</f>
        <v>0</v>
      </c>
      <c r="K1359" s="6">
        <f>(Items[[#This Row],[OriginalTagPrice]]*Items[[#This Row],[Quantity]])</f>
        <v>65</v>
      </c>
      <c r="L1359" s="6">
        <f>(Items[[#This Row],[FinalPrice]]-Items[[#This Row],[OriginalTagPrice]])*Items[[#This Row],[Quantity]]</f>
        <v>-65</v>
      </c>
      <c r="M1359" s="6" t="str">
        <f>VLOOKUP(Items[[#This Row],[OrderID]],Orders[],5)</f>
        <v>2015-05-17</v>
      </c>
    </row>
    <row r="1360" spans="1:13" x14ac:dyDescent="0.25">
      <c r="A1360">
        <v>141849372</v>
      </c>
      <c r="B1360">
        <v>201425194</v>
      </c>
      <c r="C1360">
        <v>1</v>
      </c>
      <c r="D1360" t="b">
        <v>1</v>
      </c>
      <c r="E1360" s="6" t="s">
        <v>58</v>
      </c>
      <c r="F1360" s="6" t="s">
        <v>35</v>
      </c>
      <c r="G1360">
        <v>0</v>
      </c>
      <c r="H1360">
        <v>10</v>
      </c>
      <c r="I1360">
        <v>1</v>
      </c>
      <c r="J1360" s="6">
        <f>(Items[[#This Row],[FinalPrice]]*Items[[#This Row],[Quantity]])</f>
        <v>0</v>
      </c>
      <c r="K1360" s="6">
        <f>(Items[[#This Row],[OriginalTagPrice]]*Items[[#This Row],[Quantity]])</f>
        <v>10</v>
      </c>
      <c r="L1360" s="6">
        <f>(Items[[#This Row],[FinalPrice]]-Items[[#This Row],[OriginalTagPrice]])*Items[[#This Row],[Quantity]]</f>
        <v>-10</v>
      </c>
      <c r="M1360" s="6" t="str">
        <f>VLOOKUP(Items[[#This Row],[OrderID]],Orders[],5)</f>
        <v>2015-05-17</v>
      </c>
    </row>
    <row r="1361" spans="1:13" x14ac:dyDescent="0.25">
      <c r="A1361">
        <v>141849372</v>
      </c>
      <c r="B1361">
        <v>201898524</v>
      </c>
      <c r="C1361">
        <v>2</v>
      </c>
      <c r="D1361" t="b">
        <v>0</v>
      </c>
      <c r="E1361" s="6" t="s">
        <v>35</v>
      </c>
      <c r="F1361" s="6" t="s">
        <v>249</v>
      </c>
      <c r="G1361">
        <v>0</v>
      </c>
      <c r="H1361">
        <v>10</v>
      </c>
      <c r="I1361">
        <v>1</v>
      </c>
      <c r="J1361" s="6">
        <f>(Items[[#This Row],[FinalPrice]]*Items[[#This Row],[Quantity]])</f>
        <v>0</v>
      </c>
      <c r="K1361" s="6">
        <f>(Items[[#This Row],[OriginalTagPrice]]*Items[[#This Row],[Quantity]])</f>
        <v>10</v>
      </c>
      <c r="L1361" s="6">
        <f>(Items[[#This Row],[FinalPrice]]-Items[[#This Row],[OriginalTagPrice]])*Items[[#This Row],[Quantity]]</f>
        <v>-10</v>
      </c>
      <c r="M1361" s="6" t="str">
        <f>VLOOKUP(Items[[#This Row],[OrderID]],Orders[],5)</f>
        <v>2015-05-17</v>
      </c>
    </row>
    <row r="1362" spans="1:13" x14ac:dyDescent="0.25">
      <c r="A1362">
        <v>141849372</v>
      </c>
      <c r="B1362">
        <v>201898650</v>
      </c>
      <c r="C1362">
        <v>3</v>
      </c>
      <c r="D1362" t="b">
        <v>0</v>
      </c>
      <c r="E1362" s="6" t="s">
        <v>35</v>
      </c>
      <c r="F1362" s="6" t="s">
        <v>35</v>
      </c>
      <c r="G1362">
        <v>0</v>
      </c>
      <c r="H1362">
        <v>12</v>
      </c>
      <c r="I1362">
        <v>1</v>
      </c>
      <c r="J1362" s="6">
        <f>(Items[[#This Row],[FinalPrice]]*Items[[#This Row],[Quantity]])</f>
        <v>0</v>
      </c>
      <c r="K1362" s="6">
        <f>(Items[[#This Row],[OriginalTagPrice]]*Items[[#This Row],[Quantity]])</f>
        <v>12</v>
      </c>
      <c r="L1362" s="6">
        <f>(Items[[#This Row],[FinalPrice]]-Items[[#This Row],[OriginalTagPrice]])*Items[[#This Row],[Quantity]]</f>
        <v>-12</v>
      </c>
      <c r="M1362" s="6" t="str">
        <f>VLOOKUP(Items[[#This Row],[OrderID]],Orders[],5)</f>
        <v>2015-05-17</v>
      </c>
    </row>
    <row r="1363" spans="1:13" x14ac:dyDescent="0.25">
      <c r="A1363">
        <v>141849372</v>
      </c>
      <c r="B1363">
        <v>201898881</v>
      </c>
      <c r="C1363">
        <v>8</v>
      </c>
      <c r="D1363" t="b">
        <v>0</v>
      </c>
      <c r="E1363" s="6" t="s">
        <v>72</v>
      </c>
      <c r="F1363" s="6" t="s">
        <v>35</v>
      </c>
      <c r="G1363">
        <v>8.66</v>
      </c>
      <c r="H1363">
        <v>8.66</v>
      </c>
      <c r="I1363">
        <v>1</v>
      </c>
      <c r="J1363" s="6">
        <f>(Items[[#This Row],[FinalPrice]]*Items[[#This Row],[Quantity]])</f>
        <v>8.66</v>
      </c>
      <c r="K1363" s="6">
        <f>(Items[[#This Row],[OriginalTagPrice]]*Items[[#This Row],[Quantity]])</f>
        <v>8.66</v>
      </c>
      <c r="L1363" s="6">
        <f>(Items[[#This Row],[FinalPrice]]-Items[[#This Row],[OriginalTagPrice]])*Items[[#This Row],[Quantity]]</f>
        <v>0</v>
      </c>
      <c r="M1363" s="6" t="str">
        <f>VLOOKUP(Items[[#This Row],[OrderID]],Orders[],5)</f>
        <v>2015-05-17</v>
      </c>
    </row>
    <row r="1364" spans="1:13" x14ac:dyDescent="0.25">
      <c r="A1364">
        <v>141849372</v>
      </c>
      <c r="B1364">
        <v>201898898</v>
      </c>
      <c r="C1364">
        <v>8</v>
      </c>
      <c r="D1364" t="b">
        <v>0</v>
      </c>
      <c r="E1364" s="6" t="s">
        <v>96</v>
      </c>
      <c r="F1364" s="6" t="s">
        <v>35</v>
      </c>
      <c r="G1364">
        <v>8.66</v>
      </c>
      <c r="H1364">
        <v>8.66</v>
      </c>
      <c r="I1364">
        <v>1</v>
      </c>
      <c r="J1364" s="6">
        <f>(Items[[#This Row],[FinalPrice]]*Items[[#This Row],[Quantity]])</f>
        <v>8.66</v>
      </c>
      <c r="K1364" s="6">
        <f>(Items[[#This Row],[OriginalTagPrice]]*Items[[#This Row],[Quantity]])</f>
        <v>8.66</v>
      </c>
      <c r="L1364" s="6">
        <f>(Items[[#This Row],[FinalPrice]]-Items[[#This Row],[OriginalTagPrice]])*Items[[#This Row],[Quantity]]</f>
        <v>0</v>
      </c>
      <c r="M1364" s="6" t="str">
        <f>VLOOKUP(Items[[#This Row],[OrderID]],Orders[],5)</f>
        <v>2015-05-17</v>
      </c>
    </row>
    <row r="1365" spans="1:13" x14ac:dyDescent="0.25">
      <c r="A1365">
        <v>141849372</v>
      </c>
      <c r="B1365">
        <v>201898941</v>
      </c>
      <c r="C1365">
        <v>8</v>
      </c>
      <c r="D1365" t="b">
        <v>0</v>
      </c>
      <c r="E1365" s="6" t="s">
        <v>58</v>
      </c>
      <c r="F1365" s="6" t="s">
        <v>35</v>
      </c>
      <c r="G1365">
        <v>8.66</v>
      </c>
      <c r="H1365">
        <v>8.66</v>
      </c>
      <c r="I1365">
        <v>1</v>
      </c>
      <c r="J1365" s="6">
        <f>(Items[[#This Row],[FinalPrice]]*Items[[#This Row],[Quantity]])</f>
        <v>8.66</v>
      </c>
      <c r="K1365" s="6">
        <f>(Items[[#This Row],[OriginalTagPrice]]*Items[[#This Row],[Quantity]])</f>
        <v>8.66</v>
      </c>
      <c r="L1365" s="6">
        <f>(Items[[#This Row],[FinalPrice]]-Items[[#This Row],[OriginalTagPrice]])*Items[[#This Row],[Quantity]]</f>
        <v>0</v>
      </c>
      <c r="M1365" s="6" t="str">
        <f>VLOOKUP(Items[[#This Row],[OrderID]],Orders[],5)</f>
        <v>2015-05-17</v>
      </c>
    </row>
    <row r="1366" spans="1:13" x14ac:dyDescent="0.25">
      <c r="A1366">
        <v>141889619</v>
      </c>
      <c r="B1366">
        <v>199737627</v>
      </c>
      <c r="C1366">
        <v>1</v>
      </c>
      <c r="D1366" t="b">
        <v>1</v>
      </c>
      <c r="E1366" s="6" t="s">
        <v>55</v>
      </c>
      <c r="F1366" s="6" t="s">
        <v>35</v>
      </c>
      <c r="G1366">
        <v>35</v>
      </c>
      <c r="H1366">
        <v>70</v>
      </c>
      <c r="I1366">
        <v>1</v>
      </c>
      <c r="J1366" s="6">
        <f>(Items[[#This Row],[FinalPrice]]*Items[[#This Row],[Quantity]])</f>
        <v>35</v>
      </c>
      <c r="K1366" s="6">
        <f>(Items[[#This Row],[OriginalTagPrice]]*Items[[#This Row],[Quantity]])</f>
        <v>70</v>
      </c>
      <c r="L1366" s="6">
        <f>(Items[[#This Row],[FinalPrice]]-Items[[#This Row],[OriginalTagPrice]])*Items[[#This Row],[Quantity]]</f>
        <v>-35</v>
      </c>
      <c r="M1366" s="6" t="str">
        <f>VLOOKUP(Items[[#This Row],[OrderID]],Orders[],5)</f>
        <v>2015-05-13</v>
      </c>
    </row>
    <row r="1367" spans="1:13" x14ac:dyDescent="0.25">
      <c r="A1367">
        <v>141889619</v>
      </c>
      <c r="B1367">
        <v>200798310</v>
      </c>
      <c r="C1367">
        <v>8</v>
      </c>
      <c r="D1367" t="b">
        <v>0</v>
      </c>
      <c r="E1367" s="6" t="s">
        <v>55</v>
      </c>
      <c r="F1367" s="6" t="s">
        <v>35</v>
      </c>
      <c r="G1367">
        <v>12</v>
      </c>
      <c r="H1367">
        <v>12</v>
      </c>
      <c r="I1367">
        <v>1</v>
      </c>
      <c r="J1367" s="6">
        <f>(Items[[#This Row],[FinalPrice]]*Items[[#This Row],[Quantity]])</f>
        <v>12</v>
      </c>
      <c r="K1367" s="6">
        <f>(Items[[#This Row],[OriginalTagPrice]]*Items[[#This Row],[Quantity]])</f>
        <v>12</v>
      </c>
      <c r="L1367" s="6">
        <f>(Items[[#This Row],[FinalPrice]]-Items[[#This Row],[OriginalTagPrice]])*Items[[#This Row],[Quantity]]</f>
        <v>0</v>
      </c>
      <c r="M1367" s="6" t="str">
        <f>VLOOKUP(Items[[#This Row],[OrderID]],Orders[],5)</f>
        <v>2015-05-13</v>
      </c>
    </row>
    <row r="1368" spans="1:13" x14ac:dyDescent="0.25">
      <c r="A1368">
        <v>141915332</v>
      </c>
      <c r="B1368">
        <v>199774700</v>
      </c>
      <c r="C1368">
        <v>1</v>
      </c>
      <c r="D1368" t="b">
        <v>1</v>
      </c>
      <c r="E1368" s="6" t="s">
        <v>79</v>
      </c>
      <c r="F1368" s="6" t="s">
        <v>35</v>
      </c>
      <c r="G1368">
        <v>35</v>
      </c>
      <c r="H1368">
        <v>70</v>
      </c>
      <c r="I1368">
        <v>1</v>
      </c>
      <c r="J1368" s="6">
        <f>(Items[[#This Row],[FinalPrice]]*Items[[#This Row],[Quantity]])</f>
        <v>35</v>
      </c>
      <c r="K1368" s="6">
        <f>(Items[[#This Row],[OriginalTagPrice]]*Items[[#This Row],[Quantity]])</f>
        <v>70</v>
      </c>
      <c r="L1368" s="6">
        <f>(Items[[#This Row],[FinalPrice]]-Items[[#This Row],[OriginalTagPrice]])*Items[[#This Row],[Quantity]]</f>
        <v>-35</v>
      </c>
      <c r="M1368" s="6" t="str">
        <f>VLOOKUP(Items[[#This Row],[OrderID]],Orders[],5)</f>
        <v>2015-05-12</v>
      </c>
    </row>
    <row r="1369" spans="1:13" x14ac:dyDescent="0.25">
      <c r="A1369">
        <v>141915332</v>
      </c>
      <c r="B1369">
        <v>200609711</v>
      </c>
      <c r="C1369">
        <v>2</v>
      </c>
      <c r="D1369" t="b">
        <v>0</v>
      </c>
      <c r="E1369" s="6" t="s">
        <v>79</v>
      </c>
      <c r="F1369" s="6" t="s">
        <v>219</v>
      </c>
      <c r="G1369">
        <v>34</v>
      </c>
      <c r="H1369">
        <v>34</v>
      </c>
      <c r="I1369">
        <v>1</v>
      </c>
      <c r="J1369" s="6">
        <f>(Items[[#This Row],[FinalPrice]]*Items[[#This Row],[Quantity]])</f>
        <v>34</v>
      </c>
      <c r="K1369" s="6">
        <f>(Items[[#This Row],[OriginalTagPrice]]*Items[[#This Row],[Quantity]])</f>
        <v>34</v>
      </c>
      <c r="L1369" s="6">
        <f>(Items[[#This Row],[FinalPrice]]-Items[[#This Row],[OriginalTagPrice]])*Items[[#This Row],[Quantity]]</f>
        <v>0</v>
      </c>
      <c r="M1369" s="6" t="str">
        <f>VLOOKUP(Items[[#This Row],[OrderID]],Orders[],5)</f>
        <v>2015-05-12</v>
      </c>
    </row>
    <row r="1370" spans="1:13" x14ac:dyDescent="0.25">
      <c r="A1370">
        <v>141915332</v>
      </c>
      <c r="B1370">
        <v>200610226</v>
      </c>
      <c r="C1370">
        <v>8</v>
      </c>
      <c r="D1370" t="b">
        <v>0</v>
      </c>
      <c r="E1370" s="6" t="s">
        <v>79</v>
      </c>
      <c r="F1370" s="6" t="s">
        <v>35</v>
      </c>
      <c r="G1370">
        <v>12</v>
      </c>
      <c r="H1370">
        <v>12</v>
      </c>
      <c r="I1370">
        <v>1</v>
      </c>
      <c r="J1370" s="6">
        <f>(Items[[#This Row],[FinalPrice]]*Items[[#This Row],[Quantity]])</f>
        <v>12</v>
      </c>
      <c r="K1370" s="6">
        <f>(Items[[#This Row],[OriginalTagPrice]]*Items[[#This Row],[Quantity]])</f>
        <v>12</v>
      </c>
      <c r="L1370" s="6">
        <f>(Items[[#This Row],[FinalPrice]]-Items[[#This Row],[OriginalTagPrice]])*Items[[#This Row],[Quantity]]</f>
        <v>0</v>
      </c>
      <c r="M1370" s="6" t="str">
        <f>VLOOKUP(Items[[#This Row],[OrderID]],Orders[],5)</f>
        <v>2015-05-12</v>
      </c>
    </row>
    <row r="1371" spans="1:13" x14ac:dyDescent="0.25">
      <c r="A1371">
        <v>141930600</v>
      </c>
      <c r="B1371">
        <v>199797068</v>
      </c>
      <c r="C1371">
        <v>3</v>
      </c>
      <c r="D1371" t="b">
        <v>0</v>
      </c>
      <c r="E1371" s="6" t="s">
        <v>35</v>
      </c>
      <c r="F1371" s="6" t="s">
        <v>35</v>
      </c>
      <c r="G1371">
        <v>50</v>
      </c>
      <c r="H1371">
        <v>100</v>
      </c>
      <c r="I1371">
        <v>1</v>
      </c>
      <c r="J1371" s="6">
        <f>(Items[[#This Row],[FinalPrice]]*Items[[#This Row],[Quantity]])</f>
        <v>50</v>
      </c>
      <c r="K1371" s="6">
        <f>(Items[[#This Row],[OriginalTagPrice]]*Items[[#This Row],[Quantity]])</f>
        <v>100</v>
      </c>
      <c r="L1371" s="6">
        <f>(Items[[#This Row],[FinalPrice]]-Items[[#This Row],[OriginalTagPrice]])*Items[[#This Row],[Quantity]]</f>
        <v>-50</v>
      </c>
      <c r="M1371" s="6" t="str">
        <f>VLOOKUP(Items[[#This Row],[OrderID]],Orders[],5)</f>
        <v>2015-05-09</v>
      </c>
    </row>
    <row r="1372" spans="1:13" x14ac:dyDescent="0.25">
      <c r="A1372">
        <v>141940249</v>
      </c>
      <c r="B1372">
        <v>199811394</v>
      </c>
      <c r="C1372">
        <v>3</v>
      </c>
      <c r="D1372" t="b">
        <v>0</v>
      </c>
      <c r="E1372" s="6" t="s">
        <v>35</v>
      </c>
      <c r="F1372" s="6" t="s">
        <v>35</v>
      </c>
      <c r="G1372">
        <v>50</v>
      </c>
      <c r="H1372">
        <v>100</v>
      </c>
      <c r="I1372">
        <v>1</v>
      </c>
      <c r="J1372" s="6">
        <f>(Items[[#This Row],[FinalPrice]]*Items[[#This Row],[Quantity]])</f>
        <v>50</v>
      </c>
      <c r="K1372" s="6">
        <f>(Items[[#This Row],[OriginalTagPrice]]*Items[[#This Row],[Quantity]])</f>
        <v>100</v>
      </c>
      <c r="L1372" s="6">
        <f>(Items[[#This Row],[FinalPrice]]-Items[[#This Row],[OriginalTagPrice]])*Items[[#This Row],[Quantity]]</f>
        <v>-50</v>
      </c>
      <c r="M1372" s="6" t="str">
        <f>VLOOKUP(Items[[#This Row],[OrderID]],Orders[],5)</f>
        <v>2015-05-09</v>
      </c>
    </row>
    <row r="1373" spans="1:13" x14ac:dyDescent="0.25">
      <c r="A1373">
        <v>141940930</v>
      </c>
      <c r="B1373">
        <v>199811636</v>
      </c>
      <c r="C1373">
        <v>1</v>
      </c>
      <c r="D1373" t="b">
        <v>1</v>
      </c>
      <c r="E1373" s="6" t="s">
        <v>71</v>
      </c>
      <c r="F1373" s="6" t="s">
        <v>35</v>
      </c>
      <c r="G1373">
        <v>0</v>
      </c>
      <c r="H1373">
        <v>70</v>
      </c>
      <c r="I1373">
        <v>1</v>
      </c>
      <c r="J1373" s="6">
        <f>(Items[[#This Row],[FinalPrice]]*Items[[#This Row],[Quantity]])</f>
        <v>0</v>
      </c>
      <c r="K1373" s="6">
        <f>(Items[[#This Row],[OriginalTagPrice]]*Items[[#This Row],[Quantity]])</f>
        <v>70</v>
      </c>
      <c r="L1373" s="6">
        <f>(Items[[#This Row],[FinalPrice]]-Items[[#This Row],[OriginalTagPrice]])*Items[[#This Row],[Quantity]]</f>
        <v>-70</v>
      </c>
      <c r="M1373" s="6" t="str">
        <f>VLOOKUP(Items[[#This Row],[OrderID]],Orders[],5)</f>
        <v>2015-05-12</v>
      </c>
    </row>
    <row r="1374" spans="1:13" x14ac:dyDescent="0.25">
      <c r="A1374">
        <v>141940930</v>
      </c>
      <c r="B1374">
        <v>200479394</v>
      </c>
      <c r="C1374">
        <v>8</v>
      </c>
      <c r="D1374" t="b">
        <v>0</v>
      </c>
      <c r="E1374" s="6" t="s">
        <v>71</v>
      </c>
      <c r="F1374" s="6" t="s">
        <v>35</v>
      </c>
      <c r="G1374">
        <v>13</v>
      </c>
      <c r="H1374">
        <v>13</v>
      </c>
      <c r="I1374">
        <v>1</v>
      </c>
      <c r="J1374" s="6">
        <f>(Items[[#This Row],[FinalPrice]]*Items[[#This Row],[Quantity]])</f>
        <v>13</v>
      </c>
      <c r="K1374" s="6">
        <f>(Items[[#This Row],[OriginalTagPrice]]*Items[[#This Row],[Quantity]])</f>
        <v>13</v>
      </c>
      <c r="L1374" s="6">
        <f>(Items[[#This Row],[FinalPrice]]-Items[[#This Row],[OriginalTagPrice]])*Items[[#This Row],[Quantity]]</f>
        <v>0</v>
      </c>
      <c r="M1374" s="6" t="str">
        <f>VLOOKUP(Items[[#This Row],[OrderID]],Orders[],5)</f>
        <v>2015-05-12</v>
      </c>
    </row>
    <row r="1375" spans="1:13" x14ac:dyDescent="0.25">
      <c r="A1375">
        <v>141940930</v>
      </c>
      <c r="B1375">
        <v>200479797</v>
      </c>
      <c r="C1375">
        <v>3</v>
      </c>
      <c r="D1375" t="b">
        <v>0</v>
      </c>
      <c r="E1375" s="6" t="s">
        <v>35</v>
      </c>
      <c r="F1375" s="6" t="s">
        <v>35</v>
      </c>
      <c r="G1375">
        <v>0</v>
      </c>
      <c r="H1375">
        <v>10</v>
      </c>
      <c r="I1375">
        <v>1</v>
      </c>
      <c r="J1375" s="6">
        <f>(Items[[#This Row],[FinalPrice]]*Items[[#This Row],[Quantity]])</f>
        <v>0</v>
      </c>
      <c r="K1375" s="6">
        <f>(Items[[#This Row],[OriginalTagPrice]]*Items[[#This Row],[Quantity]])</f>
        <v>10</v>
      </c>
      <c r="L1375" s="6">
        <f>(Items[[#This Row],[FinalPrice]]-Items[[#This Row],[OriginalTagPrice]])*Items[[#This Row],[Quantity]]</f>
        <v>-10</v>
      </c>
      <c r="M1375" s="6" t="str">
        <f>VLOOKUP(Items[[#This Row],[OrderID]],Orders[],5)</f>
        <v>2015-05-12</v>
      </c>
    </row>
    <row r="1376" spans="1:13" x14ac:dyDescent="0.25">
      <c r="A1376">
        <v>141940930</v>
      </c>
      <c r="B1376">
        <v>200480242</v>
      </c>
      <c r="C1376">
        <v>2</v>
      </c>
      <c r="D1376" t="b">
        <v>0</v>
      </c>
      <c r="E1376" s="6" t="s">
        <v>35</v>
      </c>
      <c r="F1376" s="6" t="s">
        <v>166</v>
      </c>
      <c r="G1376">
        <v>0</v>
      </c>
      <c r="H1376">
        <v>5</v>
      </c>
      <c r="I1376">
        <v>1</v>
      </c>
      <c r="J1376" s="6">
        <f>(Items[[#This Row],[FinalPrice]]*Items[[#This Row],[Quantity]])</f>
        <v>0</v>
      </c>
      <c r="K1376" s="6">
        <f>(Items[[#This Row],[OriginalTagPrice]]*Items[[#This Row],[Quantity]])</f>
        <v>5</v>
      </c>
      <c r="L1376" s="6">
        <f>(Items[[#This Row],[FinalPrice]]-Items[[#This Row],[OriginalTagPrice]])*Items[[#This Row],[Quantity]]</f>
        <v>-5</v>
      </c>
      <c r="M1376" s="6" t="str">
        <f>VLOOKUP(Items[[#This Row],[OrderID]],Orders[],5)</f>
        <v>2015-05-12</v>
      </c>
    </row>
    <row r="1377" spans="1:13" x14ac:dyDescent="0.25">
      <c r="A1377">
        <v>141942538</v>
      </c>
      <c r="B1377">
        <v>199814047</v>
      </c>
      <c r="C1377">
        <v>1</v>
      </c>
      <c r="D1377" t="b">
        <v>1</v>
      </c>
      <c r="E1377" s="6" t="s">
        <v>58</v>
      </c>
      <c r="F1377" s="6" t="s">
        <v>35</v>
      </c>
      <c r="G1377">
        <v>35</v>
      </c>
      <c r="H1377">
        <v>70</v>
      </c>
      <c r="I1377">
        <v>1</v>
      </c>
      <c r="J1377" s="6">
        <f>(Items[[#This Row],[FinalPrice]]*Items[[#This Row],[Quantity]])</f>
        <v>35</v>
      </c>
      <c r="K1377" s="6">
        <f>(Items[[#This Row],[OriginalTagPrice]]*Items[[#This Row],[Quantity]])</f>
        <v>70</v>
      </c>
      <c r="L1377" s="6">
        <f>(Items[[#This Row],[FinalPrice]]-Items[[#This Row],[OriginalTagPrice]])*Items[[#This Row],[Quantity]]</f>
        <v>-35</v>
      </c>
      <c r="M1377" s="6" t="str">
        <f>VLOOKUP(Items[[#This Row],[OrderID]],Orders[],5)</f>
        <v>2015-05-13</v>
      </c>
    </row>
    <row r="1378" spans="1:13" x14ac:dyDescent="0.25">
      <c r="A1378">
        <v>141942538</v>
      </c>
      <c r="B1378">
        <v>199814389</v>
      </c>
      <c r="C1378">
        <v>1</v>
      </c>
      <c r="D1378" t="b">
        <v>1</v>
      </c>
      <c r="E1378" s="6" t="s">
        <v>250</v>
      </c>
      <c r="F1378" s="6" t="s">
        <v>35</v>
      </c>
      <c r="G1378">
        <v>45</v>
      </c>
      <c r="H1378">
        <v>80</v>
      </c>
      <c r="I1378">
        <v>1</v>
      </c>
      <c r="J1378" s="6">
        <f>(Items[[#This Row],[FinalPrice]]*Items[[#This Row],[Quantity]])</f>
        <v>45</v>
      </c>
      <c r="K1378" s="6">
        <f>(Items[[#This Row],[OriginalTagPrice]]*Items[[#This Row],[Quantity]])</f>
        <v>80</v>
      </c>
      <c r="L1378" s="6">
        <f>(Items[[#This Row],[FinalPrice]]-Items[[#This Row],[OriginalTagPrice]])*Items[[#This Row],[Quantity]]</f>
        <v>-35</v>
      </c>
      <c r="M1378" s="6" t="str">
        <f>VLOOKUP(Items[[#This Row],[OrderID]],Orders[],5)</f>
        <v>2015-05-13</v>
      </c>
    </row>
    <row r="1379" spans="1:13" x14ac:dyDescent="0.25">
      <c r="A1379">
        <v>141942538</v>
      </c>
      <c r="B1379">
        <v>200933513</v>
      </c>
      <c r="C1379">
        <v>2</v>
      </c>
      <c r="D1379" t="b">
        <v>0</v>
      </c>
      <c r="E1379" s="6" t="s">
        <v>35</v>
      </c>
      <c r="F1379" s="6" t="s">
        <v>145</v>
      </c>
      <c r="G1379">
        <v>6</v>
      </c>
      <c r="H1379">
        <v>8</v>
      </c>
      <c r="I1379">
        <v>1</v>
      </c>
      <c r="J1379" s="6">
        <f>(Items[[#This Row],[FinalPrice]]*Items[[#This Row],[Quantity]])</f>
        <v>6</v>
      </c>
      <c r="K1379" s="6">
        <f>(Items[[#This Row],[OriginalTagPrice]]*Items[[#This Row],[Quantity]])</f>
        <v>8</v>
      </c>
      <c r="L1379" s="6">
        <f>(Items[[#This Row],[FinalPrice]]-Items[[#This Row],[OriginalTagPrice]])*Items[[#This Row],[Quantity]]</f>
        <v>-2</v>
      </c>
      <c r="M1379" s="6" t="str">
        <f>VLOOKUP(Items[[#This Row],[OrderID]],Orders[],5)</f>
        <v>2015-05-13</v>
      </c>
    </row>
    <row r="1380" spans="1:13" x14ac:dyDescent="0.25">
      <c r="A1380">
        <v>141942538</v>
      </c>
      <c r="B1380">
        <v>200933545</v>
      </c>
      <c r="C1380">
        <v>2</v>
      </c>
      <c r="D1380" t="b">
        <v>0</v>
      </c>
      <c r="E1380" s="6" t="s">
        <v>35</v>
      </c>
      <c r="F1380" s="6" t="s">
        <v>91</v>
      </c>
      <c r="G1380">
        <v>7</v>
      </c>
      <c r="H1380">
        <v>8</v>
      </c>
      <c r="I1380">
        <v>2</v>
      </c>
      <c r="J1380" s="6">
        <f>(Items[[#This Row],[FinalPrice]]*Items[[#This Row],[Quantity]])</f>
        <v>14</v>
      </c>
      <c r="K1380" s="6">
        <f>(Items[[#This Row],[OriginalTagPrice]]*Items[[#This Row],[Quantity]])</f>
        <v>16</v>
      </c>
      <c r="L1380" s="6">
        <f>(Items[[#This Row],[FinalPrice]]-Items[[#This Row],[OriginalTagPrice]])*Items[[#This Row],[Quantity]]</f>
        <v>-2</v>
      </c>
      <c r="M1380" s="6" t="str">
        <f>VLOOKUP(Items[[#This Row],[OrderID]],Orders[],5)</f>
        <v>2015-05-13</v>
      </c>
    </row>
    <row r="1381" spans="1:13" x14ac:dyDescent="0.25">
      <c r="A1381">
        <v>141959838</v>
      </c>
      <c r="B1381">
        <v>199838780</v>
      </c>
      <c r="C1381">
        <v>1</v>
      </c>
      <c r="D1381" t="b">
        <v>1</v>
      </c>
      <c r="E1381" s="6" t="s">
        <v>65</v>
      </c>
      <c r="F1381" s="6" t="s">
        <v>35</v>
      </c>
      <c r="G1381">
        <v>50</v>
      </c>
      <c r="H1381">
        <v>70</v>
      </c>
      <c r="I1381">
        <v>1</v>
      </c>
      <c r="J1381" s="6">
        <f>(Items[[#This Row],[FinalPrice]]*Items[[#This Row],[Quantity]])</f>
        <v>50</v>
      </c>
      <c r="K1381" s="6">
        <f>(Items[[#This Row],[OriginalTagPrice]]*Items[[#This Row],[Quantity]])</f>
        <v>70</v>
      </c>
      <c r="L1381" s="6">
        <f>(Items[[#This Row],[FinalPrice]]-Items[[#This Row],[OriginalTagPrice]])*Items[[#This Row],[Quantity]]</f>
        <v>-20</v>
      </c>
      <c r="M1381" s="6" t="str">
        <f>VLOOKUP(Items[[#This Row],[OrderID]],Orders[],5)</f>
        <v>2015-05-16</v>
      </c>
    </row>
    <row r="1382" spans="1:13" x14ac:dyDescent="0.25">
      <c r="A1382">
        <v>141959838</v>
      </c>
      <c r="B1382">
        <v>201767246</v>
      </c>
      <c r="C1382">
        <v>8</v>
      </c>
      <c r="D1382" t="b">
        <v>0</v>
      </c>
      <c r="E1382" s="6" t="s">
        <v>65</v>
      </c>
      <c r="F1382" s="6" t="s">
        <v>35</v>
      </c>
      <c r="G1382">
        <v>10.5</v>
      </c>
      <c r="H1382">
        <v>10.5</v>
      </c>
      <c r="I1382">
        <v>1</v>
      </c>
      <c r="J1382" s="6">
        <f>(Items[[#This Row],[FinalPrice]]*Items[[#This Row],[Quantity]])</f>
        <v>10.5</v>
      </c>
      <c r="K1382" s="6">
        <f>(Items[[#This Row],[OriginalTagPrice]]*Items[[#This Row],[Quantity]])</f>
        <v>10.5</v>
      </c>
      <c r="L1382" s="6">
        <f>(Items[[#This Row],[FinalPrice]]-Items[[#This Row],[OriginalTagPrice]])*Items[[#This Row],[Quantity]]</f>
        <v>0</v>
      </c>
      <c r="M1382" s="6" t="str">
        <f>VLOOKUP(Items[[#This Row],[OrderID]],Orders[],5)</f>
        <v>2015-05-16</v>
      </c>
    </row>
    <row r="1383" spans="1:13" x14ac:dyDescent="0.25">
      <c r="A1383">
        <v>141962666</v>
      </c>
      <c r="B1383">
        <v>199843168</v>
      </c>
      <c r="C1383">
        <v>2</v>
      </c>
      <c r="D1383" t="b">
        <v>0</v>
      </c>
      <c r="E1383" s="6" t="s">
        <v>35</v>
      </c>
      <c r="F1383" s="6" t="s">
        <v>220</v>
      </c>
      <c r="G1383">
        <v>1.5</v>
      </c>
      <c r="H1383">
        <v>2</v>
      </c>
      <c r="I1383">
        <v>2</v>
      </c>
      <c r="J1383" s="6">
        <f>(Items[[#This Row],[FinalPrice]]*Items[[#This Row],[Quantity]])</f>
        <v>3</v>
      </c>
      <c r="K1383" s="6">
        <f>(Items[[#This Row],[OriginalTagPrice]]*Items[[#This Row],[Quantity]])</f>
        <v>4</v>
      </c>
      <c r="L1383" s="6">
        <f>(Items[[#This Row],[FinalPrice]]-Items[[#This Row],[OriginalTagPrice]])*Items[[#This Row],[Quantity]]</f>
        <v>-1</v>
      </c>
      <c r="M1383" s="6" t="str">
        <f>VLOOKUP(Items[[#This Row],[OrderID]],Orders[],5)</f>
        <v>2015-05-09</v>
      </c>
    </row>
    <row r="1384" spans="1:13" x14ac:dyDescent="0.25">
      <c r="A1384">
        <v>141969714</v>
      </c>
      <c r="B1384">
        <v>199854181</v>
      </c>
      <c r="C1384">
        <v>2</v>
      </c>
      <c r="D1384" t="b">
        <v>0</v>
      </c>
      <c r="E1384" s="6" t="s">
        <v>35</v>
      </c>
      <c r="F1384" s="6" t="s">
        <v>251</v>
      </c>
      <c r="G1384">
        <v>25</v>
      </c>
      <c r="H1384">
        <v>25</v>
      </c>
      <c r="I1384">
        <v>1</v>
      </c>
      <c r="J1384" s="6">
        <f>(Items[[#This Row],[FinalPrice]]*Items[[#This Row],[Quantity]])</f>
        <v>25</v>
      </c>
      <c r="K1384" s="6">
        <f>(Items[[#This Row],[OriginalTagPrice]]*Items[[#This Row],[Quantity]])</f>
        <v>25</v>
      </c>
      <c r="L1384" s="6">
        <f>(Items[[#This Row],[FinalPrice]]-Items[[#This Row],[OriginalTagPrice]])*Items[[#This Row],[Quantity]]</f>
        <v>0</v>
      </c>
      <c r="M1384" s="6" t="str">
        <f>VLOOKUP(Items[[#This Row],[OrderID]],Orders[],5)</f>
        <v>2015-05-09</v>
      </c>
    </row>
    <row r="1385" spans="1:13" x14ac:dyDescent="0.25">
      <c r="A1385">
        <v>141969714</v>
      </c>
      <c r="B1385">
        <v>199854406</v>
      </c>
      <c r="C1385">
        <v>3</v>
      </c>
      <c r="D1385" t="b">
        <v>0</v>
      </c>
      <c r="E1385" s="6" t="s">
        <v>35</v>
      </c>
      <c r="F1385" s="6" t="s">
        <v>35</v>
      </c>
      <c r="G1385">
        <v>50</v>
      </c>
      <c r="H1385">
        <v>100</v>
      </c>
      <c r="I1385">
        <v>1</v>
      </c>
      <c r="J1385" s="6">
        <f>(Items[[#This Row],[FinalPrice]]*Items[[#This Row],[Quantity]])</f>
        <v>50</v>
      </c>
      <c r="K1385" s="6">
        <f>(Items[[#This Row],[OriginalTagPrice]]*Items[[#This Row],[Quantity]])</f>
        <v>100</v>
      </c>
      <c r="L1385" s="6">
        <f>(Items[[#This Row],[FinalPrice]]-Items[[#This Row],[OriginalTagPrice]])*Items[[#This Row],[Quantity]]</f>
        <v>-50</v>
      </c>
      <c r="M1385" s="6" t="str">
        <f>VLOOKUP(Items[[#This Row],[OrderID]],Orders[],5)</f>
        <v>2015-05-09</v>
      </c>
    </row>
    <row r="1386" spans="1:13" x14ac:dyDescent="0.25">
      <c r="A1386">
        <v>141971297</v>
      </c>
      <c r="B1386">
        <v>199855204</v>
      </c>
      <c r="C1386">
        <v>1</v>
      </c>
      <c r="D1386" t="b">
        <v>1</v>
      </c>
      <c r="E1386" s="6" t="s">
        <v>113</v>
      </c>
      <c r="F1386" s="6" t="s">
        <v>35</v>
      </c>
      <c r="G1386">
        <v>0</v>
      </c>
      <c r="H1386">
        <v>70</v>
      </c>
      <c r="I1386">
        <v>1</v>
      </c>
      <c r="J1386" s="6">
        <f>(Items[[#This Row],[FinalPrice]]*Items[[#This Row],[Quantity]])</f>
        <v>0</v>
      </c>
      <c r="K1386" s="6">
        <f>(Items[[#This Row],[OriginalTagPrice]]*Items[[#This Row],[Quantity]])</f>
        <v>70</v>
      </c>
      <c r="L1386" s="6">
        <f>(Items[[#This Row],[FinalPrice]]-Items[[#This Row],[OriginalTagPrice]])*Items[[#This Row],[Quantity]]</f>
        <v>-70</v>
      </c>
      <c r="M1386" s="6" t="str">
        <f>VLOOKUP(Items[[#This Row],[OrderID]],Orders[],5)</f>
        <v>2015-05-09</v>
      </c>
    </row>
    <row r="1387" spans="1:13" x14ac:dyDescent="0.25">
      <c r="A1387">
        <v>141976956</v>
      </c>
      <c r="B1387">
        <v>199863465</v>
      </c>
      <c r="C1387">
        <v>1</v>
      </c>
      <c r="D1387" t="b">
        <v>1</v>
      </c>
      <c r="E1387" s="6" t="s">
        <v>89</v>
      </c>
      <c r="F1387" s="6" t="s">
        <v>35</v>
      </c>
      <c r="G1387">
        <v>25</v>
      </c>
      <c r="H1387">
        <v>40</v>
      </c>
      <c r="I1387">
        <v>1</v>
      </c>
      <c r="J1387" s="6">
        <f>(Items[[#This Row],[FinalPrice]]*Items[[#This Row],[Quantity]])</f>
        <v>25</v>
      </c>
      <c r="K1387" s="6">
        <f>(Items[[#This Row],[OriginalTagPrice]]*Items[[#This Row],[Quantity]])</f>
        <v>40</v>
      </c>
      <c r="L1387" s="6">
        <f>(Items[[#This Row],[FinalPrice]]-Items[[#This Row],[OriginalTagPrice]])*Items[[#This Row],[Quantity]]</f>
        <v>-15</v>
      </c>
      <c r="M1387" s="6" t="str">
        <f>VLOOKUP(Items[[#This Row],[OrderID]],Orders[],5)</f>
        <v>2015-05-31</v>
      </c>
    </row>
    <row r="1388" spans="1:13" x14ac:dyDescent="0.25">
      <c r="A1388">
        <v>141976956</v>
      </c>
      <c r="B1388">
        <v>199864284</v>
      </c>
      <c r="C1388">
        <v>1</v>
      </c>
      <c r="D1388" t="b">
        <v>1</v>
      </c>
      <c r="E1388" s="6" t="s">
        <v>55</v>
      </c>
      <c r="F1388" s="6" t="s">
        <v>35</v>
      </c>
      <c r="G1388">
        <v>29</v>
      </c>
      <c r="H1388">
        <v>70</v>
      </c>
      <c r="I1388">
        <v>1</v>
      </c>
      <c r="J1388" s="6">
        <f>(Items[[#This Row],[FinalPrice]]*Items[[#This Row],[Quantity]])</f>
        <v>29</v>
      </c>
      <c r="K1388" s="6">
        <f>(Items[[#This Row],[OriginalTagPrice]]*Items[[#This Row],[Quantity]])</f>
        <v>70</v>
      </c>
      <c r="L1388" s="6">
        <f>(Items[[#This Row],[FinalPrice]]-Items[[#This Row],[OriginalTagPrice]])*Items[[#This Row],[Quantity]]</f>
        <v>-41</v>
      </c>
      <c r="M1388" s="6" t="str">
        <f>VLOOKUP(Items[[#This Row],[OrderID]],Orders[],5)</f>
        <v>2015-05-31</v>
      </c>
    </row>
    <row r="1389" spans="1:13" x14ac:dyDescent="0.25">
      <c r="A1389">
        <v>141977392</v>
      </c>
      <c r="B1389">
        <v>199865229</v>
      </c>
      <c r="C1389">
        <v>3</v>
      </c>
      <c r="D1389" t="b">
        <v>0</v>
      </c>
      <c r="E1389" s="6" t="s">
        <v>35</v>
      </c>
      <c r="F1389" s="6" t="s">
        <v>35</v>
      </c>
      <c r="G1389">
        <v>100</v>
      </c>
      <c r="H1389">
        <v>200</v>
      </c>
      <c r="I1389">
        <v>1</v>
      </c>
      <c r="J1389" s="6">
        <f>(Items[[#This Row],[FinalPrice]]*Items[[#This Row],[Quantity]])</f>
        <v>100</v>
      </c>
      <c r="K1389" s="6">
        <f>(Items[[#This Row],[OriginalTagPrice]]*Items[[#This Row],[Quantity]])</f>
        <v>200</v>
      </c>
      <c r="L1389" s="6">
        <f>(Items[[#This Row],[FinalPrice]]-Items[[#This Row],[OriginalTagPrice]])*Items[[#This Row],[Quantity]]</f>
        <v>-100</v>
      </c>
      <c r="M1389" s="6" t="str">
        <f>VLOOKUP(Items[[#This Row],[OrderID]],Orders[],5)</f>
        <v>2015-05-09</v>
      </c>
    </row>
    <row r="1390" spans="1:13" x14ac:dyDescent="0.25">
      <c r="A1390">
        <v>141978694</v>
      </c>
      <c r="B1390">
        <v>199865893</v>
      </c>
      <c r="C1390">
        <v>7</v>
      </c>
      <c r="D1390" t="b">
        <v>0</v>
      </c>
      <c r="E1390" s="6" t="s">
        <v>35</v>
      </c>
      <c r="F1390" s="6" t="s">
        <v>35</v>
      </c>
      <c r="G1390">
        <v>0</v>
      </c>
      <c r="H1390">
        <v>0</v>
      </c>
      <c r="I1390">
        <v>1</v>
      </c>
      <c r="J1390" s="6">
        <f>(Items[[#This Row],[FinalPrice]]*Items[[#This Row],[Quantity]])</f>
        <v>0</v>
      </c>
      <c r="K1390" s="6">
        <f>(Items[[#This Row],[OriginalTagPrice]]*Items[[#This Row],[Quantity]])</f>
        <v>0</v>
      </c>
      <c r="L1390" s="6">
        <f>(Items[[#This Row],[FinalPrice]]-Items[[#This Row],[OriginalTagPrice]])*Items[[#This Row],[Quantity]]</f>
        <v>0</v>
      </c>
      <c r="M1390" s="6" t="str">
        <f>VLOOKUP(Items[[#This Row],[OrderID]],Orders[],5)</f>
        <v>2015-05-09</v>
      </c>
    </row>
    <row r="1391" spans="1:13" x14ac:dyDescent="0.25">
      <c r="A1391">
        <v>141980532</v>
      </c>
      <c r="B1391">
        <v>199868475</v>
      </c>
      <c r="C1391">
        <v>1</v>
      </c>
      <c r="D1391" t="b">
        <v>1</v>
      </c>
      <c r="E1391" s="6" t="s">
        <v>70</v>
      </c>
      <c r="F1391" s="6" t="s">
        <v>35</v>
      </c>
      <c r="G1391">
        <v>35</v>
      </c>
      <c r="H1391">
        <v>70</v>
      </c>
      <c r="I1391">
        <v>1</v>
      </c>
      <c r="J1391" s="6">
        <f>(Items[[#This Row],[FinalPrice]]*Items[[#This Row],[Quantity]])</f>
        <v>35</v>
      </c>
      <c r="K1391" s="6">
        <f>(Items[[#This Row],[OriginalTagPrice]]*Items[[#This Row],[Quantity]])</f>
        <v>70</v>
      </c>
      <c r="L1391" s="6">
        <f>(Items[[#This Row],[FinalPrice]]-Items[[#This Row],[OriginalTagPrice]])*Items[[#This Row],[Quantity]]</f>
        <v>-35</v>
      </c>
      <c r="M1391" s="6" t="str">
        <f>VLOOKUP(Items[[#This Row],[OrderID]],Orders[],5)</f>
        <v>2015-05-09</v>
      </c>
    </row>
    <row r="1392" spans="1:13" x14ac:dyDescent="0.25">
      <c r="A1392">
        <v>141980532</v>
      </c>
      <c r="B1392">
        <v>199948182</v>
      </c>
      <c r="C1392">
        <v>1</v>
      </c>
      <c r="D1392" t="b">
        <v>1</v>
      </c>
      <c r="E1392" s="6" t="s">
        <v>66</v>
      </c>
      <c r="F1392" s="6" t="s">
        <v>35</v>
      </c>
      <c r="G1392">
        <v>35</v>
      </c>
      <c r="H1392">
        <v>70</v>
      </c>
      <c r="I1392">
        <v>1</v>
      </c>
      <c r="J1392" s="6">
        <f>(Items[[#This Row],[FinalPrice]]*Items[[#This Row],[Quantity]])</f>
        <v>35</v>
      </c>
      <c r="K1392" s="6">
        <f>(Items[[#This Row],[OriginalTagPrice]]*Items[[#This Row],[Quantity]])</f>
        <v>70</v>
      </c>
      <c r="L1392" s="6">
        <f>(Items[[#This Row],[FinalPrice]]-Items[[#This Row],[OriginalTagPrice]])*Items[[#This Row],[Quantity]]</f>
        <v>-35</v>
      </c>
      <c r="M1392" s="6" t="str">
        <f>VLOOKUP(Items[[#This Row],[OrderID]],Orders[],5)</f>
        <v>2015-05-09</v>
      </c>
    </row>
    <row r="1393" spans="1:13" x14ac:dyDescent="0.25">
      <c r="A1393">
        <v>141980532</v>
      </c>
      <c r="B1393">
        <v>199956312</v>
      </c>
      <c r="C1393">
        <v>2</v>
      </c>
      <c r="D1393" t="b">
        <v>0</v>
      </c>
      <c r="E1393" s="6" t="s">
        <v>35</v>
      </c>
      <c r="F1393" s="6" t="s">
        <v>99</v>
      </c>
      <c r="G1393">
        <v>0</v>
      </c>
      <c r="H1393">
        <v>0</v>
      </c>
      <c r="I1393">
        <v>1</v>
      </c>
      <c r="J1393" s="6">
        <f>(Items[[#This Row],[FinalPrice]]*Items[[#This Row],[Quantity]])</f>
        <v>0</v>
      </c>
      <c r="K1393" s="6">
        <f>(Items[[#This Row],[OriginalTagPrice]]*Items[[#This Row],[Quantity]])</f>
        <v>0</v>
      </c>
      <c r="L1393" s="6">
        <f>(Items[[#This Row],[FinalPrice]]-Items[[#This Row],[OriginalTagPrice]])*Items[[#This Row],[Quantity]]</f>
        <v>0</v>
      </c>
      <c r="M1393" s="6" t="str">
        <f>VLOOKUP(Items[[#This Row],[OrderID]],Orders[],5)</f>
        <v>2015-05-09</v>
      </c>
    </row>
    <row r="1394" spans="1:13" x14ac:dyDescent="0.25">
      <c r="A1394">
        <v>141980532</v>
      </c>
      <c r="B1394">
        <v>199956323</v>
      </c>
      <c r="C1394">
        <v>2</v>
      </c>
      <c r="D1394" t="b">
        <v>0</v>
      </c>
      <c r="E1394" s="6" t="s">
        <v>35</v>
      </c>
      <c r="F1394" s="6" t="s">
        <v>252</v>
      </c>
      <c r="G1394">
        <v>0</v>
      </c>
      <c r="H1394">
        <v>0</v>
      </c>
      <c r="I1394">
        <v>1</v>
      </c>
      <c r="J1394" s="6">
        <f>(Items[[#This Row],[FinalPrice]]*Items[[#This Row],[Quantity]])</f>
        <v>0</v>
      </c>
      <c r="K1394" s="6">
        <f>(Items[[#This Row],[OriginalTagPrice]]*Items[[#This Row],[Quantity]])</f>
        <v>0</v>
      </c>
      <c r="L1394" s="6">
        <f>(Items[[#This Row],[FinalPrice]]-Items[[#This Row],[OriginalTagPrice]])*Items[[#This Row],[Quantity]]</f>
        <v>0</v>
      </c>
      <c r="M1394" s="6" t="str">
        <f>VLOOKUP(Items[[#This Row],[OrderID]],Orders[],5)</f>
        <v>2015-05-09</v>
      </c>
    </row>
    <row r="1395" spans="1:13" x14ac:dyDescent="0.25">
      <c r="A1395">
        <v>141980532</v>
      </c>
      <c r="B1395">
        <v>199956346</v>
      </c>
      <c r="C1395">
        <v>8</v>
      </c>
      <c r="D1395" t="b">
        <v>0</v>
      </c>
      <c r="E1395" s="6" t="s">
        <v>66</v>
      </c>
      <c r="F1395" s="6" t="s">
        <v>35</v>
      </c>
      <c r="G1395">
        <v>15</v>
      </c>
      <c r="H1395">
        <v>15</v>
      </c>
      <c r="I1395">
        <v>1</v>
      </c>
      <c r="J1395" s="6">
        <f>(Items[[#This Row],[FinalPrice]]*Items[[#This Row],[Quantity]])</f>
        <v>15</v>
      </c>
      <c r="K1395" s="6">
        <f>(Items[[#This Row],[OriginalTagPrice]]*Items[[#This Row],[Quantity]])</f>
        <v>15</v>
      </c>
      <c r="L1395" s="6">
        <f>(Items[[#This Row],[FinalPrice]]-Items[[#This Row],[OriginalTagPrice]])*Items[[#This Row],[Quantity]]</f>
        <v>0</v>
      </c>
      <c r="M1395" s="6" t="str">
        <f>VLOOKUP(Items[[#This Row],[OrderID]],Orders[],5)</f>
        <v>2015-05-09</v>
      </c>
    </row>
    <row r="1396" spans="1:13" x14ac:dyDescent="0.25">
      <c r="A1396">
        <v>141980532</v>
      </c>
      <c r="B1396">
        <v>199956385</v>
      </c>
      <c r="C1396">
        <v>8</v>
      </c>
      <c r="D1396" t="b">
        <v>0</v>
      </c>
      <c r="E1396" s="6" t="s">
        <v>70</v>
      </c>
      <c r="F1396" s="6" t="s">
        <v>35</v>
      </c>
      <c r="G1396">
        <v>15</v>
      </c>
      <c r="H1396">
        <v>15</v>
      </c>
      <c r="I1396">
        <v>1</v>
      </c>
      <c r="J1396" s="6">
        <f>(Items[[#This Row],[FinalPrice]]*Items[[#This Row],[Quantity]])</f>
        <v>15</v>
      </c>
      <c r="K1396" s="6">
        <f>(Items[[#This Row],[OriginalTagPrice]]*Items[[#This Row],[Quantity]])</f>
        <v>15</v>
      </c>
      <c r="L1396" s="6">
        <f>(Items[[#This Row],[FinalPrice]]-Items[[#This Row],[OriginalTagPrice]])*Items[[#This Row],[Quantity]]</f>
        <v>0</v>
      </c>
      <c r="M1396" s="6" t="str">
        <f>VLOOKUP(Items[[#This Row],[OrderID]],Orders[],5)</f>
        <v>2015-05-09</v>
      </c>
    </row>
    <row r="1397" spans="1:13" x14ac:dyDescent="0.25">
      <c r="A1397">
        <v>141980835</v>
      </c>
      <c r="B1397">
        <v>195790375</v>
      </c>
      <c r="C1397">
        <v>1</v>
      </c>
      <c r="D1397" t="b">
        <v>1</v>
      </c>
      <c r="E1397" s="6" t="s">
        <v>92</v>
      </c>
      <c r="F1397" s="6" t="s">
        <v>35</v>
      </c>
      <c r="G1397">
        <v>0</v>
      </c>
      <c r="H1397">
        <v>70</v>
      </c>
      <c r="I1397">
        <v>1</v>
      </c>
      <c r="J1397" s="6">
        <f>(Items[[#This Row],[FinalPrice]]*Items[[#This Row],[Quantity]])</f>
        <v>0</v>
      </c>
      <c r="K1397" s="6">
        <f>(Items[[#This Row],[OriginalTagPrice]]*Items[[#This Row],[Quantity]])</f>
        <v>70</v>
      </c>
      <c r="L1397" s="6">
        <f>(Items[[#This Row],[FinalPrice]]-Items[[#This Row],[OriginalTagPrice]])*Items[[#This Row],[Quantity]]</f>
        <v>-70</v>
      </c>
      <c r="M1397" s="6" t="str">
        <f>VLOOKUP(Items[[#This Row],[OrderID]],Orders[],5)</f>
        <v>2015-05-09</v>
      </c>
    </row>
    <row r="1398" spans="1:13" x14ac:dyDescent="0.25">
      <c r="A1398">
        <v>141980835</v>
      </c>
      <c r="B1398">
        <v>199869005</v>
      </c>
      <c r="C1398">
        <v>2</v>
      </c>
      <c r="D1398" t="b">
        <v>0</v>
      </c>
      <c r="E1398" s="6" t="s">
        <v>35</v>
      </c>
      <c r="F1398" s="6" t="s">
        <v>253</v>
      </c>
      <c r="G1398">
        <v>3.75</v>
      </c>
      <c r="H1398">
        <v>3.75</v>
      </c>
      <c r="I1398">
        <v>5</v>
      </c>
      <c r="J1398" s="6">
        <f>(Items[[#This Row],[FinalPrice]]*Items[[#This Row],[Quantity]])</f>
        <v>18.75</v>
      </c>
      <c r="K1398" s="6">
        <f>(Items[[#This Row],[OriginalTagPrice]]*Items[[#This Row],[Quantity]])</f>
        <v>18.75</v>
      </c>
      <c r="L1398" s="6">
        <f>(Items[[#This Row],[FinalPrice]]-Items[[#This Row],[OriginalTagPrice]])*Items[[#This Row],[Quantity]]</f>
        <v>0</v>
      </c>
      <c r="M1398" s="6" t="str">
        <f>VLOOKUP(Items[[#This Row],[OrderID]],Orders[],5)</f>
        <v>2015-05-09</v>
      </c>
    </row>
    <row r="1399" spans="1:13" x14ac:dyDescent="0.25">
      <c r="A1399">
        <v>141980835</v>
      </c>
      <c r="B1399">
        <v>199897003</v>
      </c>
      <c r="C1399">
        <v>2</v>
      </c>
      <c r="D1399" t="b">
        <v>0</v>
      </c>
      <c r="E1399" s="6" t="s">
        <v>92</v>
      </c>
      <c r="F1399" s="6" t="s">
        <v>99</v>
      </c>
      <c r="G1399">
        <v>0</v>
      </c>
      <c r="H1399">
        <v>0</v>
      </c>
      <c r="I1399">
        <v>1</v>
      </c>
      <c r="J1399" s="6">
        <f>(Items[[#This Row],[FinalPrice]]*Items[[#This Row],[Quantity]])</f>
        <v>0</v>
      </c>
      <c r="K1399" s="6">
        <f>(Items[[#This Row],[OriginalTagPrice]]*Items[[#This Row],[Quantity]])</f>
        <v>0</v>
      </c>
      <c r="L1399" s="6">
        <f>(Items[[#This Row],[FinalPrice]]-Items[[#This Row],[OriginalTagPrice]])*Items[[#This Row],[Quantity]]</f>
        <v>0</v>
      </c>
      <c r="M1399" s="6" t="str">
        <f>VLOOKUP(Items[[#This Row],[OrderID]],Orders[],5)</f>
        <v>2015-05-09</v>
      </c>
    </row>
    <row r="1400" spans="1:13" x14ac:dyDescent="0.25">
      <c r="A1400">
        <v>141980835</v>
      </c>
      <c r="B1400">
        <v>199935085</v>
      </c>
      <c r="C1400">
        <v>2</v>
      </c>
      <c r="D1400" t="b">
        <v>0</v>
      </c>
      <c r="E1400" s="6" t="s">
        <v>35</v>
      </c>
      <c r="F1400" s="6" t="s">
        <v>254</v>
      </c>
      <c r="G1400">
        <v>3</v>
      </c>
      <c r="H1400">
        <v>3</v>
      </c>
      <c r="I1400">
        <v>1</v>
      </c>
      <c r="J1400" s="6">
        <f>(Items[[#This Row],[FinalPrice]]*Items[[#This Row],[Quantity]])</f>
        <v>3</v>
      </c>
      <c r="K1400" s="6">
        <f>(Items[[#This Row],[OriginalTagPrice]]*Items[[#This Row],[Quantity]])</f>
        <v>3</v>
      </c>
      <c r="L1400" s="6">
        <f>(Items[[#This Row],[FinalPrice]]-Items[[#This Row],[OriginalTagPrice]])*Items[[#This Row],[Quantity]]</f>
        <v>0</v>
      </c>
      <c r="M1400" s="6" t="str">
        <f>VLOOKUP(Items[[#This Row],[OrderID]],Orders[],5)</f>
        <v>2015-05-09</v>
      </c>
    </row>
    <row r="1401" spans="1:13" x14ac:dyDescent="0.25">
      <c r="A1401">
        <v>141980835</v>
      </c>
      <c r="B1401">
        <v>199935878</v>
      </c>
      <c r="C1401">
        <v>2</v>
      </c>
      <c r="D1401" t="b">
        <v>0</v>
      </c>
      <c r="E1401" s="6" t="s">
        <v>92</v>
      </c>
      <c r="F1401" s="6" t="s">
        <v>163</v>
      </c>
      <c r="G1401">
        <v>15.75</v>
      </c>
      <c r="H1401">
        <v>17.5</v>
      </c>
      <c r="I1401">
        <v>1</v>
      </c>
      <c r="J1401" s="6">
        <f>(Items[[#This Row],[FinalPrice]]*Items[[#This Row],[Quantity]])</f>
        <v>15.75</v>
      </c>
      <c r="K1401" s="6">
        <f>(Items[[#This Row],[OriginalTagPrice]]*Items[[#This Row],[Quantity]])</f>
        <v>17.5</v>
      </c>
      <c r="L1401" s="6">
        <f>(Items[[#This Row],[FinalPrice]]-Items[[#This Row],[OriginalTagPrice]])*Items[[#This Row],[Quantity]]</f>
        <v>-1.75</v>
      </c>
      <c r="M1401" s="6" t="str">
        <f>VLOOKUP(Items[[#This Row],[OrderID]],Orders[],5)</f>
        <v>2015-05-09</v>
      </c>
    </row>
    <row r="1402" spans="1:13" x14ac:dyDescent="0.25">
      <c r="A1402">
        <v>141980835</v>
      </c>
      <c r="B1402">
        <v>199934091</v>
      </c>
      <c r="C1402">
        <v>3</v>
      </c>
      <c r="D1402" t="b">
        <v>0</v>
      </c>
      <c r="E1402" s="6" t="s">
        <v>35</v>
      </c>
      <c r="F1402" s="6" t="s">
        <v>35</v>
      </c>
      <c r="G1402">
        <v>0</v>
      </c>
      <c r="H1402">
        <v>10</v>
      </c>
      <c r="I1402">
        <v>1</v>
      </c>
      <c r="J1402" s="6">
        <f>(Items[[#This Row],[FinalPrice]]*Items[[#This Row],[Quantity]])</f>
        <v>0</v>
      </c>
      <c r="K1402" s="6">
        <f>(Items[[#This Row],[OriginalTagPrice]]*Items[[#This Row],[Quantity]])</f>
        <v>10</v>
      </c>
      <c r="L1402" s="6">
        <f>(Items[[#This Row],[FinalPrice]]-Items[[#This Row],[OriginalTagPrice]])*Items[[#This Row],[Quantity]]</f>
        <v>-10</v>
      </c>
      <c r="M1402" s="6" t="str">
        <f>VLOOKUP(Items[[#This Row],[OrderID]],Orders[],5)</f>
        <v>2015-05-09</v>
      </c>
    </row>
    <row r="1403" spans="1:13" x14ac:dyDescent="0.25">
      <c r="A1403">
        <v>141980835</v>
      </c>
      <c r="B1403">
        <v>199934220</v>
      </c>
      <c r="C1403">
        <v>3</v>
      </c>
      <c r="D1403" t="b">
        <v>0</v>
      </c>
      <c r="E1403" s="6" t="s">
        <v>35</v>
      </c>
      <c r="F1403" s="6" t="s">
        <v>35</v>
      </c>
      <c r="G1403">
        <v>50</v>
      </c>
      <c r="H1403">
        <v>50</v>
      </c>
      <c r="I1403">
        <v>1</v>
      </c>
      <c r="J1403" s="6">
        <f>(Items[[#This Row],[FinalPrice]]*Items[[#This Row],[Quantity]])</f>
        <v>50</v>
      </c>
      <c r="K1403" s="6">
        <f>(Items[[#This Row],[OriginalTagPrice]]*Items[[#This Row],[Quantity]])</f>
        <v>50</v>
      </c>
      <c r="L1403" s="6">
        <f>(Items[[#This Row],[FinalPrice]]-Items[[#This Row],[OriginalTagPrice]])*Items[[#This Row],[Quantity]]</f>
        <v>0</v>
      </c>
      <c r="M1403" s="6" t="str">
        <f>VLOOKUP(Items[[#This Row],[OrderID]],Orders[],5)</f>
        <v>2015-05-09</v>
      </c>
    </row>
    <row r="1404" spans="1:13" x14ac:dyDescent="0.25">
      <c r="A1404">
        <v>141980835</v>
      </c>
      <c r="B1404">
        <v>199934260</v>
      </c>
      <c r="C1404">
        <v>3</v>
      </c>
      <c r="D1404" t="b">
        <v>0</v>
      </c>
      <c r="E1404" s="6" t="s">
        <v>35</v>
      </c>
      <c r="F1404" s="6" t="s">
        <v>35</v>
      </c>
      <c r="G1404">
        <v>50</v>
      </c>
      <c r="H1404">
        <v>50</v>
      </c>
      <c r="I1404">
        <v>1</v>
      </c>
      <c r="J1404" s="6">
        <f>(Items[[#This Row],[FinalPrice]]*Items[[#This Row],[Quantity]])</f>
        <v>50</v>
      </c>
      <c r="K1404" s="6">
        <f>(Items[[#This Row],[OriginalTagPrice]]*Items[[#This Row],[Quantity]])</f>
        <v>50</v>
      </c>
      <c r="L1404" s="6">
        <f>(Items[[#This Row],[FinalPrice]]-Items[[#This Row],[OriginalTagPrice]])*Items[[#This Row],[Quantity]]</f>
        <v>0</v>
      </c>
      <c r="M1404" s="6" t="str">
        <f>VLOOKUP(Items[[#This Row],[OrderID]],Orders[],5)</f>
        <v>2015-05-09</v>
      </c>
    </row>
    <row r="1405" spans="1:13" x14ac:dyDescent="0.25">
      <c r="A1405">
        <v>141980835</v>
      </c>
      <c r="B1405">
        <v>199934300</v>
      </c>
      <c r="C1405">
        <v>3</v>
      </c>
      <c r="D1405" t="b">
        <v>0</v>
      </c>
      <c r="E1405" s="6" t="s">
        <v>35</v>
      </c>
      <c r="F1405" s="6" t="s">
        <v>35</v>
      </c>
      <c r="G1405">
        <v>50</v>
      </c>
      <c r="H1405">
        <v>50</v>
      </c>
      <c r="I1405">
        <v>1</v>
      </c>
      <c r="J1405" s="6">
        <f>(Items[[#This Row],[FinalPrice]]*Items[[#This Row],[Quantity]])</f>
        <v>50</v>
      </c>
      <c r="K1405" s="6">
        <f>(Items[[#This Row],[OriginalTagPrice]]*Items[[#This Row],[Quantity]])</f>
        <v>50</v>
      </c>
      <c r="L1405" s="6">
        <f>(Items[[#This Row],[FinalPrice]]-Items[[#This Row],[OriginalTagPrice]])*Items[[#This Row],[Quantity]]</f>
        <v>0</v>
      </c>
      <c r="M1405" s="6" t="str">
        <f>VLOOKUP(Items[[#This Row],[OrderID]],Orders[],5)</f>
        <v>2015-05-09</v>
      </c>
    </row>
    <row r="1406" spans="1:13" x14ac:dyDescent="0.25">
      <c r="A1406">
        <v>141980835</v>
      </c>
      <c r="B1406">
        <v>199934332</v>
      </c>
      <c r="C1406">
        <v>3</v>
      </c>
      <c r="D1406" t="b">
        <v>0</v>
      </c>
      <c r="E1406" s="6" t="s">
        <v>35</v>
      </c>
      <c r="F1406" s="6" t="s">
        <v>35</v>
      </c>
      <c r="G1406">
        <v>0</v>
      </c>
      <c r="H1406">
        <v>50</v>
      </c>
      <c r="I1406">
        <v>1</v>
      </c>
      <c r="J1406" s="6">
        <f>(Items[[#This Row],[FinalPrice]]*Items[[#This Row],[Quantity]])</f>
        <v>0</v>
      </c>
      <c r="K1406" s="6">
        <f>(Items[[#This Row],[OriginalTagPrice]]*Items[[#This Row],[Quantity]])</f>
        <v>50</v>
      </c>
      <c r="L1406" s="6">
        <f>(Items[[#This Row],[FinalPrice]]-Items[[#This Row],[OriginalTagPrice]])*Items[[#This Row],[Quantity]]</f>
        <v>-50</v>
      </c>
      <c r="M1406" s="6" t="str">
        <f>VLOOKUP(Items[[#This Row],[OrderID]],Orders[],5)</f>
        <v>2015-05-09</v>
      </c>
    </row>
    <row r="1407" spans="1:13" x14ac:dyDescent="0.25">
      <c r="A1407">
        <v>141980835</v>
      </c>
      <c r="B1407">
        <v>199934377</v>
      </c>
      <c r="C1407">
        <v>3</v>
      </c>
      <c r="D1407" t="b">
        <v>0</v>
      </c>
      <c r="E1407" s="6" t="s">
        <v>35</v>
      </c>
      <c r="F1407" s="6" t="s">
        <v>35</v>
      </c>
      <c r="G1407">
        <v>0</v>
      </c>
      <c r="H1407">
        <v>50</v>
      </c>
      <c r="I1407">
        <v>1</v>
      </c>
      <c r="J1407" s="6">
        <f>(Items[[#This Row],[FinalPrice]]*Items[[#This Row],[Quantity]])</f>
        <v>0</v>
      </c>
      <c r="K1407" s="6">
        <f>(Items[[#This Row],[OriginalTagPrice]]*Items[[#This Row],[Quantity]])</f>
        <v>50</v>
      </c>
      <c r="L1407" s="6">
        <f>(Items[[#This Row],[FinalPrice]]-Items[[#This Row],[OriginalTagPrice]])*Items[[#This Row],[Quantity]]</f>
        <v>-50</v>
      </c>
      <c r="M1407" s="6" t="str">
        <f>VLOOKUP(Items[[#This Row],[OrderID]],Orders[],5)</f>
        <v>2015-05-09</v>
      </c>
    </row>
    <row r="1408" spans="1:13" x14ac:dyDescent="0.25">
      <c r="A1408">
        <v>141980835</v>
      </c>
      <c r="B1408">
        <v>199934420</v>
      </c>
      <c r="C1408">
        <v>3</v>
      </c>
      <c r="D1408" t="b">
        <v>0</v>
      </c>
      <c r="E1408" s="6" t="s">
        <v>35</v>
      </c>
      <c r="F1408" s="6" t="s">
        <v>35</v>
      </c>
      <c r="G1408">
        <v>0</v>
      </c>
      <c r="H1408">
        <v>50</v>
      </c>
      <c r="I1408">
        <v>1</v>
      </c>
      <c r="J1408" s="6">
        <f>(Items[[#This Row],[FinalPrice]]*Items[[#This Row],[Quantity]])</f>
        <v>0</v>
      </c>
      <c r="K1408" s="6">
        <f>(Items[[#This Row],[OriginalTagPrice]]*Items[[#This Row],[Quantity]])</f>
        <v>50</v>
      </c>
      <c r="L1408" s="6">
        <f>(Items[[#This Row],[FinalPrice]]-Items[[#This Row],[OriginalTagPrice]])*Items[[#This Row],[Quantity]]</f>
        <v>-50</v>
      </c>
      <c r="M1408" s="6" t="str">
        <f>VLOOKUP(Items[[#This Row],[OrderID]],Orders[],5)</f>
        <v>2015-05-09</v>
      </c>
    </row>
    <row r="1409" spans="1:13" x14ac:dyDescent="0.25">
      <c r="A1409">
        <v>141981441</v>
      </c>
      <c r="B1409">
        <v>195784968</v>
      </c>
      <c r="C1409">
        <v>1</v>
      </c>
      <c r="D1409" t="b">
        <v>1</v>
      </c>
      <c r="E1409" s="6" t="s">
        <v>55</v>
      </c>
      <c r="F1409" s="6" t="s">
        <v>35</v>
      </c>
      <c r="G1409">
        <v>35</v>
      </c>
      <c r="H1409">
        <v>70</v>
      </c>
      <c r="I1409">
        <v>1</v>
      </c>
      <c r="J1409" s="6">
        <f>(Items[[#This Row],[FinalPrice]]*Items[[#This Row],[Quantity]])</f>
        <v>35</v>
      </c>
      <c r="K1409" s="6">
        <f>(Items[[#This Row],[OriginalTagPrice]]*Items[[#This Row],[Quantity]])</f>
        <v>70</v>
      </c>
      <c r="L1409" s="6">
        <f>(Items[[#This Row],[FinalPrice]]-Items[[#This Row],[OriginalTagPrice]])*Items[[#This Row],[Quantity]]</f>
        <v>-35</v>
      </c>
      <c r="M1409" s="6" t="str">
        <f>VLOOKUP(Items[[#This Row],[OrderID]],Orders[],5)</f>
        <v>2015-05-09</v>
      </c>
    </row>
    <row r="1410" spans="1:13" x14ac:dyDescent="0.25">
      <c r="A1410">
        <v>141981441</v>
      </c>
      <c r="B1410">
        <v>195790070</v>
      </c>
      <c r="C1410">
        <v>1</v>
      </c>
      <c r="D1410" t="b">
        <v>1</v>
      </c>
      <c r="E1410" s="6" t="s">
        <v>56</v>
      </c>
      <c r="F1410" s="6" t="s">
        <v>35</v>
      </c>
      <c r="G1410">
        <v>35</v>
      </c>
      <c r="H1410">
        <v>70</v>
      </c>
      <c r="I1410">
        <v>1</v>
      </c>
      <c r="J1410" s="6">
        <f>(Items[[#This Row],[FinalPrice]]*Items[[#This Row],[Quantity]])</f>
        <v>35</v>
      </c>
      <c r="K1410" s="6">
        <f>(Items[[#This Row],[OriginalTagPrice]]*Items[[#This Row],[Quantity]])</f>
        <v>70</v>
      </c>
      <c r="L1410" s="6">
        <f>(Items[[#This Row],[FinalPrice]]-Items[[#This Row],[OriginalTagPrice]])*Items[[#This Row],[Quantity]]</f>
        <v>-35</v>
      </c>
      <c r="M1410" s="6" t="str">
        <f>VLOOKUP(Items[[#This Row],[OrderID]],Orders[],5)</f>
        <v>2015-05-09</v>
      </c>
    </row>
    <row r="1411" spans="1:13" x14ac:dyDescent="0.25">
      <c r="A1411">
        <v>141981441</v>
      </c>
      <c r="B1411">
        <v>199869859</v>
      </c>
      <c r="C1411">
        <v>2</v>
      </c>
      <c r="D1411" t="b">
        <v>0</v>
      </c>
      <c r="E1411" s="6" t="s">
        <v>56</v>
      </c>
      <c r="F1411" s="6" t="s">
        <v>74</v>
      </c>
      <c r="G1411">
        <v>0</v>
      </c>
      <c r="H1411">
        <v>0</v>
      </c>
      <c r="I1411">
        <v>1</v>
      </c>
      <c r="J1411" s="6">
        <f>(Items[[#This Row],[FinalPrice]]*Items[[#This Row],[Quantity]])</f>
        <v>0</v>
      </c>
      <c r="K1411" s="6">
        <f>(Items[[#This Row],[OriginalTagPrice]]*Items[[#This Row],[Quantity]])</f>
        <v>0</v>
      </c>
      <c r="L1411" s="6">
        <f>(Items[[#This Row],[FinalPrice]]-Items[[#This Row],[OriginalTagPrice]])*Items[[#This Row],[Quantity]]</f>
        <v>0</v>
      </c>
      <c r="M1411" s="6" t="str">
        <f>VLOOKUP(Items[[#This Row],[OrderID]],Orders[],5)</f>
        <v>2015-05-09</v>
      </c>
    </row>
    <row r="1412" spans="1:13" x14ac:dyDescent="0.25">
      <c r="A1412">
        <v>141981441</v>
      </c>
      <c r="B1412">
        <v>199869888</v>
      </c>
      <c r="C1412">
        <v>2</v>
      </c>
      <c r="D1412" t="b">
        <v>0</v>
      </c>
      <c r="E1412" s="6" t="s">
        <v>56</v>
      </c>
      <c r="F1412" s="6" t="s">
        <v>141</v>
      </c>
      <c r="G1412">
        <v>5</v>
      </c>
      <c r="H1412">
        <v>5</v>
      </c>
      <c r="I1412">
        <v>1</v>
      </c>
      <c r="J1412" s="6">
        <f>(Items[[#This Row],[FinalPrice]]*Items[[#This Row],[Quantity]])</f>
        <v>5</v>
      </c>
      <c r="K1412" s="6">
        <f>(Items[[#This Row],[OriginalTagPrice]]*Items[[#This Row],[Quantity]])</f>
        <v>5</v>
      </c>
      <c r="L1412" s="6">
        <f>(Items[[#This Row],[FinalPrice]]-Items[[#This Row],[OriginalTagPrice]])*Items[[#This Row],[Quantity]]</f>
        <v>0</v>
      </c>
      <c r="M1412" s="6" t="str">
        <f>VLOOKUP(Items[[#This Row],[OrderID]],Orders[],5)</f>
        <v>2015-05-09</v>
      </c>
    </row>
    <row r="1413" spans="1:13" x14ac:dyDescent="0.25">
      <c r="A1413">
        <v>141981441</v>
      </c>
      <c r="B1413">
        <v>199877683</v>
      </c>
      <c r="C1413">
        <v>8</v>
      </c>
      <c r="D1413" t="b">
        <v>0</v>
      </c>
      <c r="E1413" s="6" t="s">
        <v>56</v>
      </c>
      <c r="F1413" s="6" t="s">
        <v>35</v>
      </c>
      <c r="G1413">
        <v>10.5</v>
      </c>
      <c r="H1413">
        <v>10.5</v>
      </c>
      <c r="I1413">
        <v>1</v>
      </c>
      <c r="J1413" s="6">
        <f>(Items[[#This Row],[FinalPrice]]*Items[[#This Row],[Quantity]])</f>
        <v>10.5</v>
      </c>
      <c r="K1413" s="6">
        <f>(Items[[#This Row],[OriginalTagPrice]]*Items[[#This Row],[Quantity]])</f>
        <v>10.5</v>
      </c>
      <c r="L1413" s="6">
        <f>(Items[[#This Row],[FinalPrice]]-Items[[#This Row],[OriginalTagPrice]])*Items[[#This Row],[Quantity]]</f>
        <v>0</v>
      </c>
      <c r="M1413" s="6" t="str">
        <f>VLOOKUP(Items[[#This Row],[OrderID]],Orders[],5)</f>
        <v>2015-05-09</v>
      </c>
    </row>
    <row r="1414" spans="1:13" x14ac:dyDescent="0.25">
      <c r="A1414">
        <v>141981441</v>
      </c>
      <c r="B1414">
        <v>199877749</v>
      </c>
      <c r="C1414">
        <v>8</v>
      </c>
      <c r="D1414" t="b">
        <v>0</v>
      </c>
      <c r="E1414" s="6" t="s">
        <v>55</v>
      </c>
      <c r="F1414" s="6" t="s">
        <v>35</v>
      </c>
      <c r="G1414">
        <v>10.5</v>
      </c>
      <c r="H1414">
        <v>10.5</v>
      </c>
      <c r="I1414">
        <v>1</v>
      </c>
      <c r="J1414" s="6">
        <f>(Items[[#This Row],[FinalPrice]]*Items[[#This Row],[Quantity]])</f>
        <v>10.5</v>
      </c>
      <c r="K1414" s="6">
        <f>(Items[[#This Row],[OriginalTagPrice]]*Items[[#This Row],[Quantity]])</f>
        <v>10.5</v>
      </c>
      <c r="L1414" s="6">
        <f>(Items[[#This Row],[FinalPrice]]-Items[[#This Row],[OriginalTagPrice]])*Items[[#This Row],[Quantity]]</f>
        <v>0</v>
      </c>
      <c r="M1414" s="6" t="str">
        <f>VLOOKUP(Items[[#This Row],[OrderID]],Orders[],5)</f>
        <v>2015-05-09</v>
      </c>
    </row>
    <row r="1415" spans="1:13" x14ac:dyDescent="0.25">
      <c r="A1415">
        <v>141983069</v>
      </c>
      <c r="B1415">
        <v>199872166</v>
      </c>
      <c r="C1415">
        <v>2</v>
      </c>
      <c r="D1415" t="b">
        <v>0</v>
      </c>
      <c r="E1415" s="6" t="s">
        <v>35</v>
      </c>
      <c r="F1415" s="6" t="s">
        <v>238</v>
      </c>
      <c r="G1415">
        <v>2.5</v>
      </c>
      <c r="H1415">
        <v>2.5</v>
      </c>
      <c r="I1415">
        <v>1</v>
      </c>
      <c r="J1415" s="6">
        <f>(Items[[#This Row],[FinalPrice]]*Items[[#This Row],[Quantity]])</f>
        <v>2.5</v>
      </c>
      <c r="K1415" s="6">
        <f>(Items[[#This Row],[OriginalTagPrice]]*Items[[#This Row],[Quantity]])</f>
        <v>2.5</v>
      </c>
      <c r="L1415" s="6">
        <f>(Items[[#This Row],[FinalPrice]]-Items[[#This Row],[OriginalTagPrice]])*Items[[#This Row],[Quantity]]</f>
        <v>0</v>
      </c>
      <c r="M1415" s="6" t="str">
        <f>VLOOKUP(Items[[#This Row],[OrderID]],Orders[],5)</f>
        <v>2015-05-09</v>
      </c>
    </row>
    <row r="1416" spans="1:13" x14ac:dyDescent="0.25">
      <c r="A1416">
        <v>141984158</v>
      </c>
      <c r="B1416">
        <v>199873846</v>
      </c>
      <c r="C1416">
        <v>3</v>
      </c>
      <c r="D1416" t="b">
        <v>0</v>
      </c>
      <c r="E1416" s="6" t="s">
        <v>35</v>
      </c>
      <c r="F1416" s="6" t="s">
        <v>35</v>
      </c>
      <c r="G1416">
        <v>50</v>
      </c>
      <c r="H1416">
        <v>50</v>
      </c>
      <c r="I1416">
        <v>1</v>
      </c>
      <c r="J1416" s="6">
        <f>(Items[[#This Row],[FinalPrice]]*Items[[#This Row],[Quantity]])</f>
        <v>50</v>
      </c>
      <c r="K1416" s="6">
        <f>(Items[[#This Row],[OriginalTagPrice]]*Items[[#This Row],[Quantity]])</f>
        <v>50</v>
      </c>
      <c r="L1416" s="6">
        <f>(Items[[#This Row],[FinalPrice]]-Items[[#This Row],[OriginalTagPrice]])*Items[[#This Row],[Quantity]]</f>
        <v>0</v>
      </c>
      <c r="M1416" s="6" t="str">
        <f>VLOOKUP(Items[[#This Row],[OrderID]],Orders[],5)</f>
        <v>2015-05-09</v>
      </c>
    </row>
    <row r="1417" spans="1:13" x14ac:dyDescent="0.25">
      <c r="A1417">
        <v>141984158</v>
      </c>
      <c r="B1417">
        <v>199873964</v>
      </c>
      <c r="C1417">
        <v>3</v>
      </c>
      <c r="D1417" t="b">
        <v>0</v>
      </c>
      <c r="E1417" s="6" t="s">
        <v>35</v>
      </c>
      <c r="F1417" s="6" t="s">
        <v>35</v>
      </c>
      <c r="G1417">
        <v>0</v>
      </c>
      <c r="H1417">
        <v>50</v>
      </c>
      <c r="I1417">
        <v>1</v>
      </c>
      <c r="J1417" s="6">
        <f>(Items[[#This Row],[FinalPrice]]*Items[[#This Row],[Quantity]])</f>
        <v>0</v>
      </c>
      <c r="K1417" s="6">
        <f>(Items[[#This Row],[OriginalTagPrice]]*Items[[#This Row],[Quantity]])</f>
        <v>50</v>
      </c>
      <c r="L1417" s="6">
        <f>(Items[[#This Row],[FinalPrice]]-Items[[#This Row],[OriginalTagPrice]])*Items[[#This Row],[Quantity]]</f>
        <v>-50</v>
      </c>
      <c r="M1417" s="6" t="str">
        <f>VLOOKUP(Items[[#This Row],[OrderID]],Orders[],5)</f>
        <v>2015-05-09</v>
      </c>
    </row>
    <row r="1418" spans="1:13" x14ac:dyDescent="0.25">
      <c r="A1418">
        <v>141987663</v>
      </c>
      <c r="B1418">
        <v>199878824</v>
      </c>
      <c r="C1418">
        <v>3</v>
      </c>
      <c r="D1418" t="b">
        <v>0</v>
      </c>
      <c r="E1418" s="6" t="s">
        <v>35</v>
      </c>
      <c r="F1418" s="6" t="s">
        <v>35</v>
      </c>
      <c r="G1418">
        <v>50</v>
      </c>
      <c r="H1418">
        <v>100</v>
      </c>
      <c r="I1418">
        <v>1</v>
      </c>
      <c r="J1418" s="6">
        <f>(Items[[#This Row],[FinalPrice]]*Items[[#This Row],[Quantity]])</f>
        <v>50</v>
      </c>
      <c r="K1418" s="6">
        <f>(Items[[#This Row],[OriginalTagPrice]]*Items[[#This Row],[Quantity]])</f>
        <v>100</v>
      </c>
      <c r="L1418" s="6">
        <f>(Items[[#This Row],[FinalPrice]]-Items[[#This Row],[OriginalTagPrice]])*Items[[#This Row],[Quantity]]</f>
        <v>-50</v>
      </c>
      <c r="M1418" s="6" t="str">
        <f>VLOOKUP(Items[[#This Row],[OrderID]],Orders[],5)</f>
        <v>2015-05-09</v>
      </c>
    </row>
    <row r="1419" spans="1:13" x14ac:dyDescent="0.25">
      <c r="A1419">
        <v>141987934</v>
      </c>
      <c r="B1419">
        <v>195838748</v>
      </c>
      <c r="C1419">
        <v>1</v>
      </c>
      <c r="D1419" t="b">
        <v>1</v>
      </c>
      <c r="E1419" s="6" t="s">
        <v>58</v>
      </c>
      <c r="F1419" s="6" t="s">
        <v>35</v>
      </c>
      <c r="G1419">
        <v>35</v>
      </c>
      <c r="H1419">
        <v>70</v>
      </c>
      <c r="I1419">
        <v>1</v>
      </c>
      <c r="J1419" s="6">
        <f>(Items[[#This Row],[FinalPrice]]*Items[[#This Row],[Quantity]])</f>
        <v>35</v>
      </c>
      <c r="K1419" s="6">
        <f>(Items[[#This Row],[OriginalTagPrice]]*Items[[#This Row],[Quantity]])</f>
        <v>70</v>
      </c>
      <c r="L1419" s="6">
        <f>(Items[[#This Row],[FinalPrice]]-Items[[#This Row],[OriginalTagPrice]])*Items[[#This Row],[Quantity]]</f>
        <v>-35</v>
      </c>
      <c r="M1419" s="6" t="str">
        <f>VLOOKUP(Items[[#This Row],[OrderID]],Orders[],5)</f>
        <v>2015-05-09</v>
      </c>
    </row>
    <row r="1420" spans="1:13" x14ac:dyDescent="0.25">
      <c r="A1420">
        <v>141987934</v>
      </c>
      <c r="B1420">
        <v>199879510</v>
      </c>
      <c r="C1420">
        <v>8</v>
      </c>
      <c r="D1420" t="b">
        <v>0</v>
      </c>
      <c r="E1420" s="6" t="s">
        <v>58</v>
      </c>
      <c r="F1420" s="6" t="s">
        <v>35</v>
      </c>
      <c r="G1420">
        <v>5.25</v>
      </c>
      <c r="H1420">
        <v>5.25</v>
      </c>
      <c r="I1420">
        <v>1</v>
      </c>
      <c r="J1420" s="6">
        <f>(Items[[#This Row],[FinalPrice]]*Items[[#This Row],[Quantity]])</f>
        <v>5.25</v>
      </c>
      <c r="K1420" s="6">
        <f>(Items[[#This Row],[OriginalTagPrice]]*Items[[#This Row],[Quantity]])</f>
        <v>5.25</v>
      </c>
      <c r="L1420" s="6">
        <f>(Items[[#This Row],[FinalPrice]]-Items[[#This Row],[OriginalTagPrice]])*Items[[#This Row],[Quantity]]</f>
        <v>0</v>
      </c>
      <c r="M1420" s="6" t="str">
        <f>VLOOKUP(Items[[#This Row],[OrderID]],Orders[],5)</f>
        <v>2015-05-09</v>
      </c>
    </row>
    <row r="1421" spans="1:13" x14ac:dyDescent="0.25">
      <c r="A1421">
        <v>141988318</v>
      </c>
      <c r="B1421">
        <v>197269880</v>
      </c>
      <c r="C1421">
        <v>1</v>
      </c>
      <c r="D1421" t="b">
        <v>1</v>
      </c>
      <c r="E1421" s="6" t="s">
        <v>65</v>
      </c>
      <c r="F1421" s="6" t="s">
        <v>35</v>
      </c>
      <c r="G1421">
        <v>35</v>
      </c>
      <c r="H1421">
        <v>70</v>
      </c>
      <c r="I1421">
        <v>1</v>
      </c>
      <c r="J1421" s="6">
        <f>(Items[[#This Row],[FinalPrice]]*Items[[#This Row],[Quantity]])</f>
        <v>35</v>
      </c>
      <c r="K1421" s="6">
        <f>(Items[[#This Row],[OriginalTagPrice]]*Items[[#This Row],[Quantity]])</f>
        <v>70</v>
      </c>
      <c r="L1421" s="6">
        <f>(Items[[#This Row],[FinalPrice]]-Items[[#This Row],[OriginalTagPrice]])*Items[[#This Row],[Quantity]]</f>
        <v>-35</v>
      </c>
      <c r="M1421" s="6" t="str">
        <f>VLOOKUP(Items[[#This Row],[OrderID]],Orders[],5)</f>
        <v>2015-05-09</v>
      </c>
    </row>
    <row r="1422" spans="1:13" x14ac:dyDescent="0.25">
      <c r="A1422">
        <v>141988318</v>
      </c>
      <c r="B1422">
        <v>199879873</v>
      </c>
      <c r="C1422">
        <v>2</v>
      </c>
      <c r="D1422" t="b">
        <v>0</v>
      </c>
      <c r="E1422" s="6" t="s">
        <v>65</v>
      </c>
      <c r="F1422" s="6" t="s">
        <v>236</v>
      </c>
      <c r="G1422">
        <v>28</v>
      </c>
      <c r="H1422">
        <v>28</v>
      </c>
      <c r="I1422">
        <v>1</v>
      </c>
      <c r="J1422" s="6">
        <f>(Items[[#This Row],[FinalPrice]]*Items[[#This Row],[Quantity]])</f>
        <v>28</v>
      </c>
      <c r="K1422" s="6">
        <f>(Items[[#This Row],[OriginalTagPrice]]*Items[[#This Row],[Quantity]])</f>
        <v>28</v>
      </c>
      <c r="L1422" s="6">
        <f>(Items[[#This Row],[FinalPrice]]-Items[[#This Row],[OriginalTagPrice]])*Items[[#This Row],[Quantity]]</f>
        <v>0</v>
      </c>
      <c r="M1422" s="6" t="str">
        <f>VLOOKUP(Items[[#This Row],[OrderID]],Orders[],5)</f>
        <v>2015-05-09</v>
      </c>
    </row>
    <row r="1423" spans="1:13" x14ac:dyDescent="0.25">
      <c r="A1423">
        <v>141988318</v>
      </c>
      <c r="B1423">
        <v>199880167</v>
      </c>
      <c r="C1423">
        <v>8</v>
      </c>
      <c r="D1423" t="b">
        <v>0</v>
      </c>
      <c r="E1423" s="6" t="s">
        <v>65</v>
      </c>
      <c r="F1423" s="6" t="s">
        <v>35</v>
      </c>
      <c r="G1423">
        <v>15</v>
      </c>
      <c r="H1423">
        <v>15</v>
      </c>
      <c r="I1423">
        <v>1</v>
      </c>
      <c r="J1423" s="6">
        <f>(Items[[#This Row],[FinalPrice]]*Items[[#This Row],[Quantity]])</f>
        <v>15</v>
      </c>
      <c r="K1423" s="6">
        <f>(Items[[#This Row],[OriginalTagPrice]]*Items[[#This Row],[Quantity]])</f>
        <v>15</v>
      </c>
      <c r="L1423" s="6">
        <f>(Items[[#This Row],[FinalPrice]]-Items[[#This Row],[OriginalTagPrice]])*Items[[#This Row],[Quantity]]</f>
        <v>0</v>
      </c>
      <c r="M1423" s="6" t="str">
        <f>VLOOKUP(Items[[#This Row],[OrderID]],Orders[],5)</f>
        <v>2015-05-09</v>
      </c>
    </row>
    <row r="1424" spans="1:13" x14ac:dyDescent="0.25">
      <c r="A1424">
        <v>141989621</v>
      </c>
      <c r="B1424">
        <v>199881559</v>
      </c>
      <c r="C1424">
        <v>3</v>
      </c>
      <c r="D1424" t="b">
        <v>0</v>
      </c>
      <c r="E1424" s="6" t="s">
        <v>35</v>
      </c>
      <c r="F1424" s="6" t="s">
        <v>35</v>
      </c>
      <c r="G1424">
        <v>50</v>
      </c>
      <c r="H1424">
        <v>50</v>
      </c>
      <c r="I1424">
        <v>1</v>
      </c>
      <c r="J1424" s="6">
        <f>(Items[[#This Row],[FinalPrice]]*Items[[#This Row],[Quantity]])</f>
        <v>50</v>
      </c>
      <c r="K1424" s="6">
        <f>(Items[[#This Row],[OriginalTagPrice]]*Items[[#This Row],[Quantity]])</f>
        <v>50</v>
      </c>
      <c r="L1424" s="6">
        <f>(Items[[#This Row],[FinalPrice]]-Items[[#This Row],[OriginalTagPrice]])*Items[[#This Row],[Quantity]]</f>
        <v>0</v>
      </c>
      <c r="M1424" s="6" t="str">
        <f>VLOOKUP(Items[[#This Row],[OrderID]],Orders[],5)</f>
        <v>2015-05-09</v>
      </c>
    </row>
    <row r="1425" spans="1:13" x14ac:dyDescent="0.25">
      <c r="A1425">
        <v>141989621</v>
      </c>
      <c r="B1425">
        <v>199881700</v>
      </c>
      <c r="C1425">
        <v>3</v>
      </c>
      <c r="D1425" t="b">
        <v>0</v>
      </c>
      <c r="E1425" s="6" t="s">
        <v>35</v>
      </c>
      <c r="F1425" s="6" t="s">
        <v>35</v>
      </c>
      <c r="G1425">
        <v>0</v>
      </c>
      <c r="H1425">
        <v>50</v>
      </c>
      <c r="I1425">
        <v>1</v>
      </c>
      <c r="J1425" s="6">
        <f>(Items[[#This Row],[FinalPrice]]*Items[[#This Row],[Quantity]])</f>
        <v>0</v>
      </c>
      <c r="K1425" s="6">
        <f>(Items[[#This Row],[OriginalTagPrice]]*Items[[#This Row],[Quantity]])</f>
        <v>50</v>
      </c>
      <c r="L1425" s="6">
        <f>(Items[[#This Row],[FinalPrice]]-Items[[#This Row],[OriginalTagPrice]])*Items[[#This Row],[Quantity]]</f>
        <v>-50</v>
      </c>
      <c r="M1425" s="6" t="str">
        <f>VLOOKUP(Items[[#This Row],[OrderID]],Orders[],5)</f>
        <v>2015-05-09</v>
      </c>
    </row>
    <row r="1426" spans="1:13" x14ac:dyDescent="0.25">
      <c r="A1426">
        <v>141989677</v>
      </c>
      <c r="B1426">
        <v>199882584</v>
      </c>
      <c r="C1426">
        <v>3</v>
      </c>
      <c r="D1426" t="b">
        <v>0</v>
      </c>
      <c r="E1426" s="6" t="s">
        <v>35</v>
      </c>
      <c r="F1426" s="6" t="s">
        <v>35</v>
      </c>
      <c r="G1426">
        <v>50</v>
      </c>
      <c r="H1426">
        <v>100</v>
      </c>
      <c r="I1426">
        <v>1</v>
      </c>
      <c r="J1426" s="6">
        <f>(Items[[#This Row],[FinalPrice]]*Items[[#This Row],[Quantity]])</f>
        <v>50</v>
      </c>
      <c r="K1426" s="6">
        <f>(Items[[#This Row],[OriginalTagPrice]]*Items[[#This Row],[Quantity]])</f>
        <v>100</v>
      </c>
      <c r="L1426" s="6">
        <f>(Items[[#This Row],[FinalPrice]]-Items[[#This Row],[OriginalTagPrice]])*Items[[#This Row],[Quantity]]</f>
        <v>-50</v>
      </c>
      <c r="M1426" s="6" t="str">
        <f>VLOOKUP(Items[[#This Row],[OrderID]],Orders[],5)</f>
        <v>2015-05-09</v>
      </c>
    </row>
    <row r="1427" spans="1:13" x14ac:dyDescent="0.25">
      <c r="A1427">
        <v>141994880</v>
      </c>
      <c r="B1427">
        <v>199889031</v>
      </c>
      <c r="C1427">
        <v>2</v>
      </c>
      <c r="D1427" t="b">
        <v>0</v>
      </c>
      <c r="E1427" s="6" t="s">
        <v>35</v>
      </c>
      <c r="F1427" s="6" t="s">
        <v>152</v>
      </c>
      <c r="G1427">
        <v>2.25</v>
      </c>
      <c r="H1427">
        <v>3</v>
      </c>
      <c r="I1427">
        <v>1</v>
      </c>
      <c r="J1427" s="6">
        <f>(Items[[#This Row],[FinalPrice]]*Items[[#This Row],[Quantity]])</f>
        <v>2.25</v>
      </c>
      <c r="K1427" s="6">
        <f>(Items[[#This Row],[OriginalTagPrice]]*Items[[#This Row],[Quantity]])</f>
        <v>3</v>
      </c>
      <c r="L1427" s="6">
        <f>(Items[[#This Row],[FinalPrice]]-Items[[#This Row],[OriginalTagPrice]])*Items[[#This Row],[Quantity]]</f>
        <v>-0.75</v>
      </c>
      <c r="M1427" s="6" t="str">
        <f>VLOOKUP(Items[[#This Row],[OrderID]],Orders[],5)</f>
        <v>2015-05-09</v>
      </c>
    </row>
    <row r="1428" spans="1:13" x14ac:dyDescent="0.25">
      <c r="A1428">
        <v>141995151</v>
      </c>
      <c r="B1428">
        <v>199889249</v>
      </c>
      <c r="C1428">
        <v>1</v>
      </c>
      <c r="D1428" t="b">
        <v>1</v>
      </c>
      <c r="E1428" s="6" t="s">
        <v>113</v>
      </c>
      <c r="F1428" s="6" t="s">
        <v>35</v>
      </c>
      <c r="G1428">
        <v>25</v>
      </c>
      <c r="H1428">
        <v>40</v>
      </c>
      <c r="I1428">
        <v>1</v>
      </c>
      <c r="J1428" s="6">
        <f>(Items[[#This Row],[FinalPrice]]*Items[[#This Row],[Quantity]])</f>
        <v>25</v>
      </c>
      <c r="K1428" s="6">
        <f>(Items[[#This Row],[OriginalTagPrice]]*Items[[#This Row],[Quantity]])</f>
        <v>40</v>
      </c>
      <c r="L1428" s="6">
        <f>(Items[[#This Row],[FinalPrice]]-Items[[#This Row],[OriginalTagPrice]])*Items[[#This Row],[Quantity]]</f>
        <v>-15</v>
      </c>
      <c r="M1428" s="6" t="str">
        <f>VLOOKUP(Items[[#This Row],[OrderID]],Orders[],5)</f>
        <v>2015-05-09</v>
      </c>
    </row>
    <row r="1429" spans="1:13" x14ac:dyDescent="0.25">
      <c r="A1429">
        <v>141995151</v>
      </c>
      <c r="B1429">
        <v>199950858</v>
      </c>
      <c r="C1429">
        <v>5</v>
      </c>
      <c r="D1429" t="b">
        <v>1</v>
      </c>
      <c r="E1429" s="6" t="s">
        <v>113</v>
      </c>
      <c r="F1429" s="6" t="s">
        <v>35</v>
      </c>
      <c r="G1429">
        <v>15</v>
      </c>
      <c r="H1429">
        <v>15</v>
      </c>
      <c r="I1429">
        <v>1</v>
      </c>
      <c r="J1429" s="6">
        <f>(Items[[#This Row],[FinalPrice]]*Items[[#This Row],[Quantity]])</f>
        <v>15</v>
      </c>
      <c r="K1429" s="6">
        <f>(Items[[#This Row],[OriginalTagPrice]]*Items[[#This Row],[Quantity]])</f>
        <v>15</v>
      </c>
      <c r="L1429" s="6">
        <f>(Items[[#This Row],[FinalPrice]]-Items[[#This Row],[OriginalTagPrice]])*Items[[#This Row],[Quantity]]</f>
        <v>0</v>
      </c>
      <c r="M1429" s="6" t="str">
        <f>VLOOKUP(Items[[#This Row],[OrderID]],Orders[],5)</f>
        <v>2015-05-09</v>
      </c>
    </row>
    <row r="1430" spans="1:13" x14ac:dyDescent="0.25">
      <c r="A1430">
        <v>142002276</v>
      </c>
      <c r="B1430">
        <v>196638804</v>
      </c>
      <c r="C1430">
        <v>1</v>
      </c>
      <c r="D1430" t="b">
        <v>1</v>
      </c>
      <c r="E1430" s="6" t="s">
        <v>55</v>
      </c>
      <c r="F1430" s="6" t="s">
        <v>35</v>
      </c>
      <c r="G1430">
        <v>35</v>
      </c>
      <c r="H1430">
        <v>70</v>
      </c>
      <c r="I1430">
        <v>1</v>
      </c>
      <c r="J1430" s="6">
        <f>(Items[[#This Row],[FinalPrice]]*Items[[#This Row],[Quantity]])</f>
        <v>35</v>
      </c>
      <c r="K1430" s="6">
        <f>(Items[[#This Row],[OriginalTagPrice]]*Items[[#This Row],[Quantity]])</f>
        <v>70</v>
      </c>
      <c r="L1430" s="6">
        <f>(Items[[#This Row],[FinalPrice]]-Items[[#This Row],[OriginalTagPrice]])*Items[[#This Row],[Quantity]]</f>
        <v>-35</v>
      </c>
      <c r="M1430" s="6" t="str">
        <f>VLOOKUP(Items[[#This Row],[OrderID]],Orders[],5)</f>
        <v>2015-05-09</v>
      </c>
    </row>
    <row r="1431" spans="1:13" x14ac:dyDescent="0.25">
      <c r="A1431">
        <v>142002276</v>
      </c>
      <c r="B1431">
        <v>199899626</v>
      </c>
      <c r="C1431">
        <v>2</v>
      </c>
      <c r="D1431" t="b">
        <v>0</v>
      </c>
      <c r="E1431" s="6" t="s">
        <v>55</v>
      </c>
      <c r="F1431" s="6" t="s">
        <v>255</v>
      </c>
      <c r="G1431">
        <v>0</v>
      </c>
      <c r="H1431">
        <v>0</v>
      </c>
      <c r="I1431">
        <v>1</v>
      </c>
      <c r="J1431" s="6">
        <f>(Items[[#This Row],[FinalPrice]]*Items[[#This Row],[Quantity]])</f>
        <v>0</v>
      </c>
      <c r="K1431" s="6">
        <f>(Items[[#This Row],[OriginalTagPrice]]*Items[[#This Row],[Quantity]])</f>
        <v>0</v>
      </c>
      <c r="L1431" s="6">
        <f>(Items[[#This Row],[FinalPrice]]-Items[[#This Row],[OriginalTagPrice]])*Items[[#This Row],[Quantity]]</f>
        <v>0</v>
      </c>
      <c r="M1431" s="6" t="str">
        <f>VLOOKUP(Items[[#This Row],[OrderID]],Orders[],5)</f>
        <v>2015-05-09</v>
      </c>
    </row>
    <row r="1432" spans="1:13" x14ac:dyDescent="0.25">
      <c r="A1432">
        <v>142003771</v>
      </c>
      <c r="B1432">
        <v>199488264</v>
      </c>
      <c r="C1432">
        <v>1</v>
      </c>
      <c r="D1432" t="b">
        <v>1</v>
      </c>
      <c r="E1432" s="6" t="s">
        <v>55</v>
      </c>
      <c r="F1432" s="6" t="s">
        <v>35</v>
      </c>
      <c r="G1432">
        <v>35</v>
      </c>
      <c r="H1432">
        <v>70</v>
      </c>
      <c r="I1432">
        <v>1</v>
      </c>
      <c r="J1432" s="6">
        <f>(Items[[#This Row],[FinalPrice]]*Items[[#This Row],[Quantity]])</f>
        <v>35</v>
      </c>
      <c r="K1432" s="6">
        <f>(Items[[#This Row],[OriginalTagPrice]]*Items[[#This Row],[Quantity]])</f>
        <v>70</v>
      </c>
      <c r="L1432" s="6">
        <f>(Items[[#This Row],[FinalPrice]]-Items[[#This Row],[OriginalTagPrice]])*Items[[#This Row],[Quantity]]</f>
        <v>-35</v>
      </c>
      <c r="M1432" s="6" t="str">
        <f>VLOOKUP(Items[[#This Row],[OrderID]],Orders[],5)</f>
        <v>2015-05-09</v>
      </c>
    </row>
    <row r="1433" spans="1:13" x14ac:dyDescent="0.25">
      <c r="A1433">
        <v>142003771</v>
      </c>
      <c r="B1433">
        <v>199902316</v>
      </c>
      <c r="C1433">
        <v>2</v>
      </c>
      <c r="D1433" t="b">
        <v>0</v>
      </c>
      <c r="E1433" s="6" t="s">
        <v>55</v>
      </c>
      <c r="F1433" s="6" t="s">
        <v>94</v>
      </c>
      <c r="G1433">
        <v>0</v>
      </c>
      <c r="H1433">
        <v>0</v>
      </c>
      <c r="I1433">
        <v>1</v>
      </c>
      <c r="J1433" s="6">
        <f>(Items[[#This Row],[FinalPrice]]*Items[[#This Row],[Quantity]])</f>
        <v>0</v>
      </c>
      <c r="K1433" s="6">
        <f>(Items[[#This Row],[OriginalTagPrice]]*Items[[#This Row],[Quantity]])</f>
        <v>0</v>
      </c>
      <c r="L1433" s="6">
        <f>(Items[[#This Row],[FinalPrice]]-Items[[#This Row],[OriginalTagPrice]])*Items[[#This Row],[Quantity]]</f>
        <v>0</v>
      </c>
      <c r="M1433" s="6" t="str">
        <f>VLOOKUP(Items[[#This Row],[OrderID]],Orders[],5)</f>
        <v>2015-05-09</v>
      </c>
    </row>
    <row r="1434" spans="1:13" x14ac:dyDescent="0.25">
      <c r="A1434">
        <v>142003771</v>
      </c>
      <c r="B1434">
        <v>199917625</v>
      </c>
      <c r="C1434">
        <v>8</v>
      </c>
      <c r="D1434" t="b">
        <v>0</v>
      </c>
      <c r="E1434" s="6" t="s">
        <v>55</v>
      </c>
      <c r="F1434" s="6" t="s">
        <v>35</v>
      </c>
      <c r="G1434">
        <v>5</v>
      </c>
      <c r="H1434">
        <v>5</v>
      </c>
      <c r="I1434">
        <v>1</v>
      </c>
      <c r="J1434" s="6">
        <f>(Items[[#This Row],[FinalPrice]]*Items[[#This Row],[Quantity]])</f>
        <v>5</v>
      </c>
      <c r="K1434" s="6">
        <f>(Items[[#This Row],[OriginalTagPrice]]*Items[[#This Row],[Quantity]])</f>
        <v>5</v>
      </c>
      <c r="L1434" s="6">
        <f>(Items[[#This Row],[FinalPrice]]-Items[[#This Row],[OriginalTagPrice]])*Items[[#This Row],[Quantity]]</f>
        <v>0</v>
      </c>
      <c r="M1434" s="6" t="str">
        <f>VLOOKUP(Items[[#This Row],[OrderID]],Orders[],5)</f>
        <v>2015-05-09</v>
      </c>
    </row>
    <row r="1435" spans="1:13" x14ac:dyDescent="0.25">
      <c r="A1435">
        <v>142005118</v>
      </c>
      <c r="B1435">
        <v>199903425</v>
      </c>
      <c r="C1435">
        <v>3</v>
      </c>
      <c r="D1435" t="b">
        <v>0</v>
      </c>
      <c r="E1435" s="6" t="s">
        <v>35</v>
      </c>
      <c r="F1435" s="6" t="s">
        <v>35</v>
      </c>
      <c r="G1435">
        <v>50</v>
      </c>
      <c r="H1435">
        <v>100</v>
      </c>
      <c r="I1435">
        <v>1</v>
      </c>
      <c r="J1435" s="6">
        <f>(Items[[#This Row],[FinalPrice]]*Items[[#This Row],[Quantity]])</f>
        <v>50</v>
      </c>
      <c r="K1435" s="6">
        <f>(Items[[#This Row],[OriginalTagPrice]]*Items[[#This Row],[Quantity]])</f>
        <v>100</v>
      </c>
      <c r="L1435" s="6">
        <f>(Items[[#This Row],[FinalPrice]]-Items[[#This Row],[OriginalTagPrice]])*Items[[#This Row],[Quantity]]</f>
        <v>-50</v>
      </c>
      <c r="M1435" s="6" t="str">
        <f>VLOOKUP(Items[[#This Row],[OrderID]],Orders[],5)</f>
        <v>2015-05-09</v>
      </c>
    </row>
    <row r="1436" spans="1:13" x14ac:dyDescent="0.25">
      <c r="A1436">
        <v>142013209</v>
      </c>
      <c r="B1436">
        <v>199914830</v>
      </c>
      <c r="C1436">
        <v>3</v>
      </c>
      <c r="D1436" t="b">
        <v>0</v>
      </c>
      <c r="E1436" s="6" t="s">
        <v>35</v>
      </c>
      <c r="F1436" s="6" t="s">
        <v>35</v>
      </c>
      <c r="G1436">
        <v>100</v>
      </c>
      <c r="H1436">
        <v>100</v>
      </c>
      <c r="I1436">
        <v>1</v>
      </c>
      <c r="J1436" s="6">
        <f>(Items[[#This Row],[FinalPrice]]*Items[[#This Row],[Quantity]])</f>
        <v>100</v>
      </c>
      <c r="K1436" s="6">
        <f>(Items[[#This Row],[OriginalTagPrice]]*Items[[#This Row],[Quantity]])</f>
        <v>100</v>
      </c>
      <c r="L1436" s="6">
        <f>(Items[[#This Row],[FinalPrice]]-Items[[#This Row],[OriginalTagPrice]])*Items[[#This Row],[Quantity]]</f>
        <v>0</v>
      </c>
      <c r="M1436" s="6" t="str">
        <f>VLOOKUP(Items[[#This Row],[OrderID]],Orders[],5)</f>
        <v>2015-05-09</v>
      </c>
    </row>
    <row r="1437" spans="1:13" x14ac:dyDescent="0.25">
      <c r="A1437">
        <v>142013594</v>
      </c>
      <c r="B1437">
        <v>199915310</v>
      </c>
      <c r="C1437">
        <v>3</v>
      </c>
      <c r="D1437" t="b">
        <v>0</v>
      </c>
      <c r="E1437" s="6" t="s">
        <v>35</v>
      </c>
      <c r="F1437" s="6" t="s">
        <v>35</v>
      </c>
      <c r="G1437">
        <v>0</v>
      </c>
      <c r="H1437">
        <v>100</v>
      </c>
      <c r="I1437">
        <v>1</v>
      </c>
      <c r="J1437" s="6">
        <f>(Items[[#This Row],[FinalPrice]]*Items[[#This Row],[Quantity]])</f>
        <v>0</v>
      </c>
      <c r="K1437" s="6">
        <f>(Items[[#This Row],[OriginalTagPrice]]*Items[[#This Row],[Quantity]])</f>
        <v>100</v>
      </c>
      <c r="L1437" s="6">
        <f>(Items[[#This Row],[FinalPrice]]-Items[[#This Row],[OriginalTagPrice]])*Items[[#This Row],[Quantity]]</f>
        <v>-100</v>
      </c>
      <c r="M1437" s="6" t="str">
        <f>VLOOKUP(Items[[#This Row],[OrderID]],Orders[],5)</f>
        <v>2015-05-09</v>
      </c>
    </row>
    <row r="1438" spans="1:13" x14ac:dyDescent="0.25">
      <c r="A1438">
        <v>142015541</v>
      </c>
      <c r="B1438">
        <v>195793155</v>
      </c>
      <c r="C1438">
        <v>1</v>
      </c>
      <c r="D1438" t="b">
        <v>1</v>
      </c>
      <c r="E1438" s="6" t="s">
        <v>58</v>
      </c>
      <c r="F1438" s="6" t="s">
        <v>35</v>
      </c>
      <c r="G1438">
        <v>35</v>
      </c>
      <c r="H1438">
        <v>70</v>
      </c>
      <c r="I1438">
        <v>1</v>
      </c>
      <c r="J1438" s="6">
        <f>(Items[[#This Row],[FinalPrice]]*Items[[#This Row],[Quantity]])</f>
        <v>35</v>
      </c>
      <c r="K1438" s="6">
        <f>(Items[[#This Row],[OriginalTagPrice]]*Items[[#This Row],[Quantity]])</f>
        <v>70</v>
      </c>
      <c r="L1438" s="6">
        <f>(Items[[#This Row],[FinalPrice]]-Items[[#This Row],[OriginalTagPrice]])*Items[[#This Row],[Quantity]]</f>
        <v>-35</v>
      </c>
      <c r="M1438" s="6" t="str">
        <f>VLOOKUP(Items[[#This Row],[OrderID]],Orders[],5)</f>
        <v>2015-05-09</v>
      </c>
    </row>
    <row r="1439" spans="1:13" x14ac:dyDescent="0.25">
      <c r="A1439">
        <v>142015541</v>
      </c>
      <c r="B1439">
        <v>199900849</v>
      </c>
      <c r="C1439">
        <v>2</v>
      </c>
      <c r="D1439" t="b">
        <v>0</v>
      </c>
      <c r="E1439" s="6" t="s">
        <v>58</v>
      </c>
      <c r="F1439" s="6" t="s">
        <v>88</v>
      </c>
      <c r="G1439">
        <v>0</v>
      </c>
      <c r="H1439">
        <v>0</v>
      </c>
      <c r="I1439">
        <v>1</v>
      </c>
      <c r="J1439" s="6">
        <f>(Items[[#This Row],[FinalPrice]]*Items[[#This Row],[Quantity]])</f>
        <v>0</v>
      </c>
      <c r="K1439" s="6">
        <f>(Items[[#This Row],[OriginalTagPrice]]*Items[[#This Row],[Quantity]])</f>
        <v>0</v>
      </c>
      <c r="L1439" s="6">
        <f>(Items[[#This Row],[FinalPrice]]-Items[[#This Row],[OriginalTagPrice]])*Items[[#This Row],[Quantity]]</f>
        <v>0</v>
      </c>
      <c r="M1439" s="6" t="str">
        <f>VLOOKUP(Items[[#This Row],[OrderID]],Orders[],5)</f>
        <v>2015-05-09</v>
      </c>
    </row>
    <row r="1440" spans="1:13" x14ac:dyDescent="0.25">
      <c r="A1440">
        <v>142015541</v>
      </c>
      <c r="B1440">
        <v>199918037</v>
      </c>
      <c r="C1440">
        <v>8</v>
      </c>
      <c r="D1440" t="b">
        <v>0</v>
      </c>
      <c r="E1440" s="6" t="s">
        <v>58</v>
      </c>
      <c r="F1440" s="6" t="s">
        <v>35</v>
      </c>
      <c r="G1440">
        <v>5</v>
      </c>
      <c r="H1440">
        <v>5</v>
      </c>
      <c r="I1440">
        <v>1</v>
      </c>
      <c r="J1440" s="6">
        <f>(Items[[#This Row],[FinalPrice]]*Items[[#This Row],[Quantity]])</f>
        <v>5</v>
      </c>
      <c r="K1440" s="6">
        <f>(Items[[#This Row],[OriginalTagPrice]]*Items[[#This Row],[Quantity]])</f>
        <v>5</v>
      </c>
      <c r="L1440" s="6">
        <f>(Items[[#This Row],[FinalPrice]]-Items[[#This Row],[OriginalTagPrice]])*Items[[#This Row],[Quantity]]</f>
        <v>0</v>
      </c>
      <c r="M1440" s="6" t="str">
        <f>VLOOKUP(Items[[#This Row],[OrderID]],Orders[],5)</f>
        <v>2015-05-09</v>
      </c>
    </row>
    <row r="1441" spans="1:13" x14ac:dyDescent="0.25">
      <c r="A1441">
        <v>142015894</v>
      </c>
      <c r="B1441">
        <v>199918529</v>
      </c>
      <c r="C1441">
        <v>12</v>
      </c>
      <c r="D1441" t="b">
        <v>0</v>
      </c>
      <c r="E1441" s="6" t="s">
        <v>35</v>
      </c>
      <c r="F1441" s="6" t="s">
        <v>35</v>
      </c>
      <c r="G1441">
        <v>50</v>
      </c>
      <c r="H1441">
        <v>100</v>
      </c>
      <c r="I1441">
        <v>1</v>
      </c>
      <c r="J1441" s="6">
        <f>(Items[[#This Row],[FinalPrice]]*Items[[#This Row],[Quantity]])</f>
        <v>50</v>
      </c>
      <c r="K1441" s="6">
        <f>(Items[[#This Row],[OriginalTagPrice]]*Items[[#This Row],[Quantity]])</f>
        <v>100</v>
      </c>
      <c r="L1441" s="6">
        <f>(Items[[#This Row],[FinalPrice]]-Items[[#This Row],[OriginalTagPrice]])*Items[[#This Row],[Quantity]]</f>
        <v>-50</v>
      </c>
      <c r="M1441" s="6" t="str">
        <f>VLOOKUP(Items[[#This Row],[OrderID]],Orders[],5)</f>
        <v>2015-05-09</v>
      </c>
    </row>
    <row r="1442" spans="1:13" x14ac:dyDescent="0.25">
      <c r="A1442">
        <v>142024313</v>
      </c>
      <c r="B1442">
        <v>199930078</v>
      </c>
      <c r="C1442">
        <v>3</v>
      </c>
      <c r="D1442" t="b">
        <v>0</v>
      </c>
      <c r="E1442" s="6" t="s">
        <v>35</v>
      </c>
      <c r="F1442" s="6" t="s">
        <v>35</v>
      </c>
      <c r="G1442">
        <v>100</v>
      </c>
      <c r="H1442">
        <v>100</v>
      </c>
      <c r="I1442">
        <v>1</v>
      </c>
      <c r="J1442" s="6">
        <f>(Items[[#This Row],[FinalPrice]]*Items[[#This Row],[Quantity]])</f>
        <v>100</v>
      </c>
      <c r="K1442" s="6">
        <f>(Items[[#This Row],[OriginalTagPrice]]*Items[[#This Row],[Quantity]])</f>
        <v>100</v>
      </c>
      <c r="L1442" s="6">
        <f>(Items[[#This Row],[FinalPrice]]-Items[[#This Row],[OriginalTagPrice]])*Items[[#This Row],[Quantity]]</f>
        <v>0</v>
      </c>
      <c r="M1442" s="6" t="str">
        <f>VLOOKUP(Items[[#This Row],[OrderID]],Orders[],5)</f>
        <v>2015-05-09</v>
      </c>
    </row>
    <row r="1443" spans="1:13" x14ac:dyDescent="0.25">
      <c r="A1443">
        <v>142024313</v>
      </c>
      <c r="B1443">
        <v>199930131</v>
      </c>
      <c r="C1443">
        <v>3</v>
      </c>
      <c r="D1443" t="b">
        <v>0</v>
      </c>
      <c r="E1443" s="6" t="s">
        <v>35</v>
      </c>
      <c r="F1443" s="6" t="s">
        <v>35</v>
      </c>
      <c r="G1443">
        <v>0</v>
      </c>
      <c r="H1443">
        <v>100</v>
      </c>
      <c r="I1443">
        <v>1</v>
      </c>
      <c r="J1443" s="6">
        <f>(Items[[#This Row],[FinalPrice]]*Items[[#This Row],[Quantity]])</f>
        <v>0</v>
      </c>
      <c r="K1443" s="6">
        <f>(Items[[#This Row],[OriginalTagPrice]]*Items[[#This Row],[Quantity]])</f>
        <v>100</v>
      </c>
      <c r="L1443" s="6">
        <f>(Items[[#This Row],[FinalPrice]]-Items[[#This Row],[OriginalTagPrice]])*Items[[#This Row],[Quantity]]</f>
        <v>-100</v>
      </c>
      <c r="M1443" s="6" t="str">
        <f>VLOOKUP(Items[[#This Row],[OrderID]],Orders[],5)</f>
        <v>2015-05-09</v>
      </c>
    </row>
    <row r="1444" spans="1:13" x14ac:dyDescent="0.25">
      <c r="A1444">
        <v>142025466</v>
      </c>
      <c r="B1444">
        <v>198816759</v>
      </c>
      <c r="C1444">
        <v>1</v>
      </c>
      <c r="D1444" t="b">
        <v>1</v>
      </c>
      <c r="E1444" s="6" t="s">
        <v>70</v>
      </c>
      <c r="F1444" s="6" t="s">
        <v>35</v>
      </c>
      <c r="G1444">
        <v>35</v>
      </c>
      <c r="H1444">
        <v>70</v>
      </c>
      <c r="I1444">
        <v>1</v>
      </c>
      <c r="J1444" s="6">
        <f>(Items[[#This Row],[FinalPrice]]*Items[[#This Row],[Quantity]])</f>
        <v>35</v>
      </c>
      <c r="K1444" s="6">
        <f>(Items[[#This Row],[OriginalTagPrice]]*Items[[#This Row],[Quantity]])</f>
        <v>70</v>
      </c>
      <c r="L1444" s="6">
        <f>(Items[[#This Row],[FinalPrice]]-Items[[#This Row],[OriginalTagPrice]])*Items[[#This Row],[Quantity]]</f>
        <v>-35</v>
      </c>
      <c r="M1444" s="6" t="str">
        <f>VLOOKUP(Items[[#This Row],[OrderID]],Orders[],5)</f>
        <v>2015-05-09</v>
      </c>
    </row>
    <row r="1445" spans="1:13" x14ac:dyDescent="0.25">
      <c r="A1445">
        <v>142025466</v>
      </c>
      <c r="B1445">
        <v>199932151</v>
      </c>
      <c r="C1445">
        <v>2</v>
      </c>
      <c r="D1445" t="b">
        <v>0</v>
      </c>
      <c r="E1445" s="6" t="s">
        <v>70</v>
      </c>
      <c r="F1445" s="6" t="s">
        <v>108</v>
      </c>
      <c r="G1445">
        <v>0</v>
      </c>
      <c r="H1445">
        <v>0</v>
      </c>
      <c r="I1445">
        <v>1</v>
      </c>
      <c r="J1445" s="6">
        <f>(Items[[#This Row],[FinalPrice]]*Items[[#This Row],[Quantity]])</f>
        <v>0</v>
      </c>
      <c r="K1445" s="6">
        <f>(Items[[#This Row],[OriginalTagPrice]]*Items[[#This Row],[Quantity]])</f>
        <v>0</v>
      </c>
      <c r="L1445" s="6">
        <f>(Items[[#This Row],[FinalPrice]]-Items[[#This Row],[OriginalTagPrice]])*Items[[#This Row],[Quantity]]</f>
        <v>0</v>
      </c>
      <c r="M1445" s="6" t="str">
        <f>VLOOKUP(Items[[#This Row],[OrderID]],Orders[],5)</f>
        <v>2015-05-09</v>
      </c>
    </row>
    <row r="1446" spans="1:13" x14ac:dyDescent="0.25">
      <c r="A1446">
        <v>142025466</v>
      </c>
      <c r="B1446">
        <v>199932175</v>
      </c>
      <c r="C1446">
        <v>2</v>
      </c>
      <c r="D1446" t="b">
        <v>0</v>
      </c>
      <c r="E1446" s="6" t="s">
        <v>70</v>
      </c>
      <c r="F1446" s="6" t="s">
        <v>109</v>
      </c>
      <c r="G1446">
        <v>0</v>
      </c>
      <c r="H1446">
        <v>0</v>
      </c>
      <c r="I1446">
        <v>1</v>
      </c>
      <c r="J1446" s="6">
        <f>(Items[[#This Row],[FinalPrice]]*Items[[#This Row],[Quantity]])</f>
        <v>0</v>
      </c>
      <c r="K1446" s="6">
        <f>(Items[[#This Row],[OriginalTagPrice]]*Items[[#This Row],[Quantity]])</f>
        <v>0</v>
      </c>
      <c r="L1446" s="6">
        <f>(Items[[#This Row],[FinalPrice]]-Items[[#This Row],[OriginalTagPrice]])*Items[[#This Row],[Quantity]]</f>
        <v>0</v>
      </c>
      <c r="M1446" s="6" t="str">
        <f>VLOOKUP(Items[[#This Row],[OrderID]],Orders[],5)</f>
        <v>2015-05-09</v>
      </c>
    </row>
    <row r="1447" spans="1:13" x14ac:dyDescent="0.25">
      <c r="A1447">
        <v>142031004</v>
      </c>
      <c r="B1447">
        <v>199939491</v>
      </c>
      <c r="C1447">
        <v>12</v>
      </c>
      <c r="D1447" t="b">
        <v>0</v>
      </c>
      <c r="E1447" s="6" t="s">
        <v>35</v>
      </c>
      <c r="F1447" s="6" t="s">
        <v>35</v>
      </c>
      <c r="G1447">
        <v>50</v>
      </c>
      <c r="H1447">
        <v>100</v>
      </c>
      <c r="I1447">
        <v>1</v>
      </c>
      <c r="J1447" s="6">
        <f>(Items[[#This Row],[FinalPrice]]*Items[[#This Row],[Quantity]])</f>
        <v>50</v>
      </c>
      <c r="K1447" s="6">
        <f>(Items[[#This Row],[OriginalTagPrice]]*Items[[#This Row],[Quantity]])</f>
        <v>100</v>
      </c>
      <c r="L1447" s="6">
        <f>(Items[[#This Row],[FinalPrice]]-Items[[#This Row],[OriginalTagPrice]])*Items[[#This Row],[Quantity]]</f>
        <v>-50</v>
      </c>
      <c r="M1447" s="6" t="str">
        <f>VLOOKUP(Items[[#This Row],[OrderID]],Orders[],5)</f>
        <v>2015-05-09</v>
      </c>
    </row>
    <row r="1448" spans="1:13" x14ac:dyDescent="0.25">
      <c r="A1448">
        <v>142032001</v>
      </c>
      <c r="B1448">
        <v>194734981</v>
      </c>
      <c r="C1448">
        <v>1</v>
      </c>
      <c r="D1448" t="b">
        <v>1</v>
      </c>
      <c r="E1448" s="6" t="s">
        <v>58</v>
      </c>
      <c r="F1448" s="6" t="s">
        <v>35</v>
      </c>
      <c r="G1448">
        <v>35</v>
      </c>
      <c r="H1448">
        <v>70</v>
      </c>
      <c r="I1448">
        <v>1</v>
      </c>
      <c r="J1448" s="6">
        <f>(Items[[#This Row],[FinalPrice]]*Items[[#This Row],[Quantity]])</f>
        <v>35</v>
      </c>
      <c r="K1448" s="6">
        <f>(Items[[#This Row],[OriginalTagPrice]]*Items[[#This Row],[Quantity]])</f>
        <v>70</v>
      </c>
      <c r="L1448" s="6">
        <f>(Items[[#This Row],[FinalPrice]]-Items[[#This Row],[OriginalTagPrice]])*Items[[#This Row],[Quantity]]</f>
        <v>-35</v>
      </c>
      <c r="M1448" s="6" t="str">
        <f>VLOOKUP(Items[[#This Row],[OrderID]],Orders[],5)</f>
        <v>2015-05-09</v>
      </c>
    </row>
    <row r="1449" spans="1:13" x14ac:dyDescent="0.25">
      <c r="A1449">
        <v>142032001</v>
      </c>
      <c r="B1449">
        <v>199941190</v>
      </c>
      <c r="C1449">
        <v>5</v>
      </c>
      <c r="D1449" t="b">
        <v>1</v>
      </c>
      <c r="E1449" s="6" t="s">
        <v>58</v>
      </c>
      <c r="F1449" s="6" t="s">
        <v>35</v>
      </c>
      <c r="G1449">
        <v>5</v>
      </c>
      <c r="H1449">
        <v>5</v>
      </c>
      <c r="I1449">
        <v>1</v>
      </c>
      <c r="J1449" s="6">
        <f>(Items[[#This Row],[FinalPrice]]*Items[[#This Row],[Quantity]])</f>
        <v>5</v>
      </c>
      <c r="K1449" s="6">
        <f>(Items[[#This Row],[OriginalTagPrice]]*Items[[#This Row],[Quantity]])</f>
        <v>5</v>
      </c>
      <c r="L1449" s="6">
        <f>(Items[[#This Row],[FinalPrice]]-Items[[#This Row],[OriginalTagPrice]])*Items[[#This Row],[Quantity]]</f>
        <v>0</v>
      </c>
      <c r="M1449" s="6" t="str">
        <f>VLOOKUP(Items[[#This Row],[OrderID]],Orders[],5)</f>
        <v>2015-05-09</v>
      </c>
    </row>
    <row r="1450" spans="1:13" x14ac:dyDescent="0.25">
      <c r="A1450">
        <v>142032001</v>
      </c>
      <c r="B1450">
        <v>199941244</v>
      </c>
      <c r="C1450">
        <v>8</v>
      </c>
      <c r="D1450" t="b">
        <v>0</v>
      </c>
      <c r="E1450" s="6" t="s">
        <v>58</v>
      </c>
      <c r="F1450" s="6" t="s">
        <v>35</v>
      </c>
      <c r="G1450">
        <v>15</v>
      </c>
      <c r="H1450">
        <v>15</v>
      </c>
      <c r="I1450">
        <v>1</v>
      </c>
      <c r="J1450" s="6">
        <f>(Items[[#This Row],[FinalPrice]]*Items[[#This Row],[Quantity]])</f>
        <v>15</v>
      </c>
      <c r="K1450" s="6">
        <f>(Items[[#This Row],[OriginalTagPrice]]*Items[[#This Row],[Quantity]])</f>
        <v>15</v>
      </c>
      <c r="L1450" s="6">
        <f>(Items[[#This Row],[FinalPrice]]-Items[[#This Row],[OriginalTagPrice]])*Items[[#This Row],[Quantity]]</f>
        <v>0</v>
      </c>
      <c r="M1450" s="6" t="str">
        <f>VLOOKUP(Items[[#This Row],[OrderID]],Orders[],5)</f>
        <v>2015-05-09</v>
      </c>
    </row>
    <row r="1451" spans="1:13" x14ac:dyDescent="0.25">
      <c r="A1451">
        <v>142039167</v>
      </c>
      <c r="B1451">
        <v>199950914</v>
      </c>
      <c r="C1451">
        <v>12</v>
      </c>
      <c r="D1451" t="b">
        <v>0</v>
      </c>
      <c r="E1451" s="6" t="s">
        <v>35</v>
      </c>
      <c r="F1451" s="6" t="s">
        <v>35</v>
      </c>
      <c r="G1451">
        <v>0</v>
      </c>
      <c r="H1451">
        <v>15</v>
      </c>
      <c r="I1451">
        <v>1</v>
      </c>
      <c r="J1451" s="6">
        <f>(Items[[#This Row],[FinalPrice]]*Items[[#This Row],[Quantity]])</f>
        <v>0</v>
      </c>
      <c r="K1451" s="6">
        <f>(Items[[#This Row],[OriginalTagPrice]]*Items[[#This Row],[Quantity]])</f>
        <v>15</v>
      </c>
      <c r="L1451" s="6">
        <f>(Items[[#This Row],[FinalPrice]]-Items[[#This Row],[OriginalTagPrice]])*Items[[#This Row],[Quantity]]</f>
        <v>-15</v>
      </c>
      <c r="M1451" s="6" t="str">
        <f>VLOOKUP(Items[[#This Row],[OrderID]],Orders[],5)</f>
        <v>2015-05-09</v>
      </c>
    </row>
    <row r="1452" spans="1:13" x14ac:dyDescent="0.25">
      <c r="A1452">
        <v>142043611</v>
      </c>
      <c r="B1452">
        <v>199956999</v>
      </c>
      <c r="C1452">
        <v>3</v>
      </c>
      <c r="D1452" t="b">
        <v>0</v>
      </c>
      <c r="E1452" s="6" t="s">
        <v>35</v>
      </c>
      <c r="F1452" s="6" t="s">
        <v>35</v>
      </c>
      <c r="G1452">
        <v>50</v>
      </c>
      <c r="H1452">
        <v>50</v>
      </c>
      <c r="I1452">
        <v>1</v>
      </c>
      <c r="J1452" s="6">
        <f>(Items[[#This Row],[FinalPrice]]*Items[[#This Row],[Quantity]])</f>
        <v>50</v>
      </c>
      <c r="K1452" s="6">
        <f>(Items[[#This Row],[OriginalTagPrice]]*Items[[#This Row],[Quantity]])</f>
        <v>50</v>
      </c>
      <c r="L1452" s="6">
        <f>(Items[[#This Row],[FinalPrice]]-Items[[#This Row],[OriginalTagPrice]])*Items[[#This Row],[Quantity]]</f>
        <v>0</v>
      </c>
      <c r="M1452" s="6" t="str">
        <f>VLOOKUP(Items[[#This Row],[OrderID]],Orders[],5)</f>
        <v>2015-05-09</v>
      </c>
    </row>
    <row r="1453" spans="1:13" x14ac:dyDescent="0.25">
      <c r="A1453">
        <v>142043611</v>
      </c>
      <c r="B1453">
        <v>199957017</v>
      </c>
      <c r="C1453">
        <v>3</v>
      </c>
      <c r="D1453" t="b">
        <v>0</v>
      </c>
      <c r="E1453" s="6" t="s">
        <v>35</v>
      </c>
      <c r="F1453" s="6" t="s">
        <v>35</v>
      </c>
      <c r="G1453">
        <v>0</v>
      </c>
      <c r="H1453">
        <v>50</v>
      </c>
      <c r="I1453">
        <v>1</v>
      </c>
      <c r="J1453" s="6">
        <f>(Items[[#This Row],[FinalPrice]]*Items[[#This Row],[Quantity]])</f>
        <v>0</v>
      </c>
      <c r="K1453" s="6">
        <f>(Items[[#This Row],[OriginalTagPrice]]*Items[[#This Row],[Quantity]])</f>
        <v>50</v>
      </c>
      <c r="L1453" s="6">
        <f>(Items[[#This Row],[FinalPrice]]-Items[[#This Row],[OriginalTagPrice]])*Items[[#This Row],[Quantity]]</f>
        <v>-50</v>
      </c>
      <c r="M1453" s="6" t="str">
        <f>VLOOKUP(Items[[#This Row],[OrderID]],Orders[],5)</f>
        <v>2015-05-09</v>
      </c>
    </row>
    <row r="1454" spans="1:13" x14ac:dyDescent="0.25">
      <c r="A1454">
        <v>142043611</v>
      </c>
      <c r="B1454">
        <v>199957063</v>
      </c>
      <c r="C1454">
        <v>2</v>
      </c>
      <c r="D1454" t="b">
        <v>0</v>
      </c>
      <c r="E1454" s="6" t="s">
        <v>35</v>
      </c>
      <c r="F1454" s="6" t="s">
        <v>167</v>
      </c>
      <c r="G1454">
        <v>2.2999999999999998</v>
      </c>
      <c r="H1454">
        <v>3</v>
      </c>
      <c r="I1454">
        <v>1</v>
      </c>
      <c r="J1454" s="6">
        <f>(Items[[#This Row],[FinalPrice]]*Items[[#This Row],[Quantity]])</f>
        <v>2.2999999999999998</v>
      </c>
      <c r="K1454" s="6">
        <f>(Items[[#This Row],[OriginalTagPrice]]*Items[[#This Row],[Quantity]])</f>
        <v>3</v>
      </c>
      <c r="L1454" s="6">
        <f>(Items[[#This Row],[FinalPrice]]-Items[[#This Row],[OriginalTagPrice]])*Items[[#This Row],[Quantity]]</f>
        <v>-0.70000000000000018</v>
      </c>
      <c r="M1454" s="6" t="str">
        <f>VLOOKUP(Items[[#This Row],[OrderID]],Orders[],5)</f>
        <v>2015-05-09</v>
      </c>
    </row>
    <row r="1455" spans="1:13" x14ac:dyDescent="0.25">
      <c r="A1455">
        <v>142043811</v>
      </c>
      <c r="B1455">
        <v>199957255</v>
      </c>
      <c r="C1455">
        <v>2</v>
      </c>
      <c r="D1455" t="b">
        <v>0</v>
      </c>
      <c r="E1455" s="6" t="s">
        <v>35</v>
      </c>
      <c r="F1455" s="6" t="s">
        <v>129</v>
      </c>
      <c r="G1455">
        <v>1.1000000000000001</v>
      </c>
      <c r="H1455">
        <v>1.5</v>
      </c>
      <c r="I1455">
        <v>1</v>
      </c>
      <c r="J1455" s="6">
        <f>(Items[[#This Row],[FinalPrice]]*Items[[#This Row],[Quantity]])</f>
        <v>1.1000000000000001</v>
      </c>
      <c r="K1455" s="6">
        <f>(Items[[#This Row],[OriginalTagPrice]]*Items[[#This Row],[Quantity]])</f>
        <v>1.5</v>
      </c>
      <c r="L1455" s="6">
        <f>(Items[[#This Row],[FinalPrice]]-Items[[#This Row],[OriginalTagPrice]])*Items[[#This Row],[Quantity]]</f>
        <v>-0.39999999999999991</v>
      </c>
      <c r="M1455" s="6" t="str">
        <f>VLOOKUP(Items[[#This Row],[OrderID]],Orders[],5)</f>
        <v>2015-05-09</v>
      </c>
    </row>
    <row r="1456" spans="1:13" x14ac:dyDescent="0.25">
      <c r="A1456">
        <v>142051599</v>
      </c>
      <c r="B1456">
        <v>199967943</v>
      </c>
      <c r="C1456">
        <v>1</v>
      </c>
      <c r="D1456" t="b">
        <v>1</v>
      </c>
      <c r="E1456" s="6" t="s">
        <v>72</v>
      </c>
      <c r="F1456" s="6" t="s">
        <v>35</v>
      </c>
      <c r="G1456">
        <v>35</v>
      </c>
      <c r="H1456">
        <v>80</v>
      </c>
      <c r="I1456">
        <v>1</v>
      </c>
      <c r="J1456" s="6">
        <f>(Items[[#This Row],[FinalPrice]]*Items[[#This Row],[Quantity]])</f>
        <v>35</v>
      </c>
      <c r="K1456" s="6">
        <f>(Items[[#This Row],[OriginalTagPrice]]*Items[[#This Row],[Quantity]])</f>
        <v>80</v>
      </c>
      <c r="L1456" s="6">
        <f>(Items[[#This Row],[FinalPrice]]-Items[[#This Row],[OriginalTagPrice]])*Items[[#This Row],[Quantity]]</f>
        <v>-45</v>
      </c>
      <c r="M1456" s="6" t="str">
        <f>VLOOKUP(Items[[#This Row],[OrderID]],Orders[],5)</f>
        <v>2015-05-19</v>
      </c>
    </row>
    <row r="1457" spans="1:13" x14ac:dyDescent="0.25">
      <c r="A1457">
        <v>142051599</v>
      </c>
      <c r="B1457">
        <v>202345495</v>
      </c>
      <c r="C1457">
        <v>8</v>
      </c>
      <c r="D1457" t="b">
        <v>0</v>
      </c>
      <c r="E1457" s="6" t="s">
        <v>72</v>
      </c>
      <c r="F1457" s="6" t="s">
        <v>35</v>
      </c>
      <c r="G1457">
        <v>17</v>
      </c>
      <c r="H1457">
        <v>17</v>
      </c>
      <c r="I1457">
        <v>1</v>
      </c>
      <c r="J1457" s="6">
        <f>(Items[[#This Row],[FinalPrice]]*Items[[#This Row],[Quantity]])</f>
        <v>17</v>
      </c>
      <c r="K1457" s="6">
        <f>(Items[[#This Row],[OriginalTagPrice]]*Items[[#This Row],[Quantity]])</f>
        <v>17</v>
      </c>
      <c r="L1457" s="6">
        <f>(Items[[#This Row],[FinalPrice]]-Items[[#This Row],[OriginalTagPrice]])*Items[[#This Row],[Quantity]]</f>
        <v>0</v>
      </c>
      <c r="M1457" s="6" t="str">
        <f>VLOOKUP(Items[[#This Row],[OrderID]],Orders[],5)</f>
        <v>2015-05-19</v>
      </c>
    </row>
    <row r="1458" spans="1:13" x14ac:dyDescent="0.25">
      <c r="A1458">
        <v>142080001</v>
      </c>
      <c r="B1458">
        <v>200004631</v>
      </c>
      <c r="C1458">
        <v>3</v>
      </c>
      <c r="D1458" t="b">
        <v>0</v>
      </c>
      <c r="E1458" s="6" t="s">
        <v>35</v>
      </c>
      <c r="F1458" s="6" t="s">
        <v>35</v>
      </c>
      <c r="G1458">
        <v>100</v>
      </c>
      <c r="H1458">
        <v>100</v>
      </c>
      <c r="I1458">
        <v>1</v>
      </c>
      <c r="J1458" s="6">
        <f>(Items[[#This Row],[FinalPrice]]*Items[[#This Row],[Quantity]])</f>
        <v>100</v>
      </c>
      <c r="K1458" s="6">
        <f>(Items[[#This Row],[OriginalTagPrice]]*Items[[#This Row],[Quantity]])</f>
        <v>100</v>
      </c>
      <c r="L1458" s="6">
        <f>(Items[[#This Row],[FinalPrice]]-Items[[#This Row],[OriginalTagPrice]])*Items[[#This Row],[Quantity]]</f>
        <v>0</v>
      </c>
      <c r="M1458" s="6" t="str">
        <f>VLOOKUP(Items[[#This Row],[OrderID]],Orders[],5)</f>
        <v>2015-05-10</v>
      </c>
    </row>
    <row r="1459" spans="1:13" x14ac:dyDescent="0.25">
      <c r="A1459">
        <v>142080001</v>
      </c>
      <c r="B1459">
        <v>200004677</v>
      </c>
      <c r="C1459">
        <v>3</v>
      </c>
      <c r="D1459" t="b">
        <v>0</v>
      </c>
      <c r="E1459" s="6" t="s">
        <v>35</v>
      </c>
      <c r="F1459" s="6" t="s">
        <v>35</v>
      </c>
      <c r="G1459">
        <v>0</v>
      </c>
      <c r="H1459">
        <v>100</v>
      </c>
      <c r="I1459">
        <v>1</v>
      </c>
      <c r="J1459" s="6">
        <f>(Items[[#This Row],[FinalPrice]]*Items[[#This Row],[Quantity]])</f>
        <v>0</v>
      </c>
      <c r="K1459" s="6">
        <f>(Items[[#This Row],[OriginalTagPrice]]*Items[[#This Row],[Quantity]])</f>
        <v>100</v>
      </c>
      <c r="L1459" s="6">
        <f>(Items[[#This Row],[FinalPrice]]-Items[[#This Row],[OriginalTagPrice]])*Items[[#This Row],[Quantity]]</f>
        <v>-100</v>
      </c>
      <c r="M1459" s="6" t="str">
        <f>VLOOKUP(Items[[#This Row],[OrderID]],Orders[],5)</f>
        <v>2015-05-10</v>
      </c>
    </row>
    <row r="1460" spans="1:13" x14ac:dyDescent="0.25">
      <c r="A1460">
        <v>142080818</v>
      </c>
      <c r="B1460">
        <v>200005731</v>
      </c>
      <c r="C1460">
        <v>1</v>
      </c>
      <c r="D1460" t="b">
        <v>1</v>
      </c>
      <c r="E1460" s="6" t="s">
        <v>68</v>
      </c>
      <c r="F1460" s="6" t="s">
        <v>35</v>
      </c>
      <c r="G1460">
        <v>65</v>
      </c>
      <c r="H1460">
        <v>80</v>
      </c>
      <c r="I1460">
        <v>1</v>
      </c>
      <c r="J1460" s="6">
        <f>(Items[[#This Row],[FinalPrice]]*Items[[#This Row],[Quantity]])</f>
        <v>65</v>
      </c>
      <c r="K1460" s="6">
        <f>(Items[[#This Row],[OriginalTagPrice]]*Items[[#This Row],[Quantity]])</f>
        <v>80</v>
      </c>
      <c r="L1460" s="6">
        <f>(Items[[#This Row],[FinalPrice]]-Items[[#This Row],[OriginalTagPrice]])*Items[[#This Row],[Quantity]]</f>
        <v>-15</v>
      </c>
      <c r="M1460" s="6" t="str">
        <f>VLOOKUP(Items[[#This Row],[OrderID]],Orders[],5)</f>
        <v>2015-05-16</v>
      </c>
    </row>
    <row r="1461" spans="1:13" x14ac:dyDescent="0.25">
      <c r="A1461">
        <v>142080818</v>
      </c>
      <c r="B1461">
        <v>200006083</v>
      </c>
      <c r="C1461">
        <v>1</v>
      </c>
      <c r="D1461" t="b">
        <v>1</v>
      </c>
      <c r="E1461" s="6" t="s">
        <v>68</v>
      </c>
      <c r="F1461" s="6" t="s">
        <v>35</v>
      </c>
      <c r="G1461">
        <v>10</v>
      </c>
      <c r="H1461">
        <v>10</v>
      </c>
      <c r="I1461">
        <v>1</v>
      </c>
      <c r="J1461" s="6">
        <f>(Items[[#This Row],[FinalPrice]]*Items[[#This Row],[Quantity]])</f>
        <v>10</v>
      </c>
      <c r="K1461" s="6">
        <f>(Items[[#This Row],[OriginalTagPrice]]*Items[[#This Row],[Quantity]])</f>
        <v>10</v>
      </c>
      <c r="L1461" s="6">
        <f>(Items[[#This Row],[FinalPrice]]-Items[[#This Row],[OriginalTagPrice]])*Items[[#This Row],[Quantity]]</f>
        <v>0</v>
      </c>
      <c r="M1461" s="6" t="str">
        <f>VLOOKUP(Items[[#This Row],[OrderID]],Orders[],5)</f>
        <v>2015-05-16</v>
      </c>
    </row>
    <row r="1462" spans="1:13" x14ac:dyDescent="0.25">
      <c r="A1462">
        <v>142080818</v>
      </c>
      <c r="B1462">
        <v>200006085</v>
      </c>
      <c r="C1462">
        <v>1</v>
      </c>
      <c r="D1462" t="b">
        <v>1</v>
      </c>
      <c r="E1462" s="6" t="s">
        <v>68</v>
      </c>
      <c r="F1462" s="6" t="s">
        <v>35</v>
      </c>
      <c r="G1462">
        <v>15</v>
      </c>
      <c r="H1462">
        <v>15</v>
      </c>
      <c r="I1462">
        <v>1</v>
      </c>
      <c r="J1462" s="6">
        <f>(Items[[#This Row],[FinalPrice]]*Items[[#This Row],[Quantity]])</f>
        <v>15</v>
      </c>
      <c r="K1462" s="6">
        <f>(Items[[#This Row],[OriginalTagPrice]]*Items[[#This Row],[Quantity]])</f>
        <v>15</v>
      </c>
      <c r="L1462" s="6">
        <f>(Items[[#This Row],[FinalPrice]]-Items[[#This Row],[OriginalTagPrice]])*Items[[#This Row],[Quantity]]</f>
        <v>0</v>
      </c>
      <c r="M1462" s="6" t="str">
        <f>VLOOKUP(Items[[#This Row],[OrderID]],Orders[],5)</f>
        <v>2015-05-16</v>
      </c>
    </row>
    <row r="1463" spans="1:13" x14ac:dyDescent="0.25">
      <c r="A1463">
        <v>142080818</v>
      </c>
      <c r="B1463">
        <v>201807281</v>
      </c>
      <c r="C1463">
        <v>10</v>
      </c>
      <c r="D1463" t="b">
        <v>0</v>
      </c>
      <c r="E1463" s="6" t="s">
        <v>35</v>
      </c>
      <c r="F1463" s="6" t="s">
        <v>35</v>
      </c>
      <c r="G1463">
        <v>0</v>
      </c>
      <c r="H1463">
        <v>0</v>
      </c>
      <c r="I1463">
        <v>1</v>
      </c>
      <c r="J1463" s="6">
        <f>(Items[[#This Row],[FinalPrice]]*Items[[#This Row],[Quantity]])</f>
        <v>0</v>
      </c>
      <c r="K1463" s="6">
        <f>(Items[[#This Row],[OriginalTagPrice]]*Items[[#This Row],[Quantity]])</f>
        <v>0</v>
      </c>
      <c r="L1463" s="6">
        <f>(Items[[#This Row],[FinalPrice]]-Items[[#This Row],[OriginalTagPrice]])*Items[[#This Row],[Quantity]]</f>
        <v>0</v>
      </c>
      <c r="M1463" s="6" t="str">
        <f>VLOOKUP(Items[[#This Row],[OrderID]],Orders[],5)</f>
        <v>2015-05-16</v>
      </c>
    </row>
    <row r="1464" spans="1:13" x14ac:dyDescent="0.25">
      <c r="A1464">
        <v>142080818</v>
      </c>
      <c r="B1464">
        <v>201807286</v>
      </c>
      <c r="C1464">
        <v>11</v>
      </c>
      <c r="D1464" t="b">
        <v>0</v>
      </c>
      <c r="E1464" s="6" t="s">
        <v>104</v>
      </c>
      <c r="F1464" s="6" t="s">
        <v>35</v>
      </c>
      <c r="G1464">
        <v>0</v>
      </c>
      <c r="H1464">
        <v>50</v>
      </c>
      <c r="I1464">
        <v>1</v>
      </c>
      <c r="J1464" s="6">
        <f>(Items[[#This Row],[FinalPrice]]*Items[[#This Row],[Quantity]])</f>
        <v>0</v>
      </c>
      <c r="K1464" s="6">
        <f>(Items[[#This Row],[OriginalTagPrice]]*Items[[#This Row],[Quantity]])</f>
        <v>50</v>
      </c>
      <c r="L1464" s="6">
        <f>(Items[[#This Row],[FinalPrice]]-Items[[#This Row],[OriginalTagPrice]])*Items[[#This Row],[Quantity]]</f>
        <v>-50</v>
      </c>
      <c r="M1464" s="6" t="str">
        <f>VLOOKUP(Items[[#This Row],[OrderID]],Orders[],5)</f>
        <v>2015-05-16</v>
      </c>
    </row>
    <row r="1465" spans="1:13" x14ac:dyDescent="0.25">
      <c r="A1465">
        <v>142080818</v>
      </c>
      <c r="B1465">
        <v>201807373</v>
      </c>
      <c r="C1465">
        <v>8</v>
      </c>
      <c r="D1465" t="b">
        <v>0</v>
      </c>
      <c r="E1465" s="6" t="s">
        <v>68</v>
      </c>
      <c r="F1465" s="6" t="s">
        <v>35</v>
      </c>
      <c r="G1465">
        <v>18</v>
      </c>
      <c r="H1465">
        <v>18</v>
      </c>
      <c r="I1465">
        <v>1</v>
      </c>
      <c r="J1465" s="6">
        <f>(Items[[#This Row],[FinalPrice]]*Items[[#This Row],[Quantity]])</f>
        <v>18</v>
      </c>
      <c r="K1465" s="6">
        <f>(Items[[#This Row],[OriginalTagPrice]]*Items[[#This Row],[Quantity]])</f>
        <v>18</v>
      </c>
      <c r="L1465" s="6">
        <f>(Items[[#This Row],[FinalPrice]]-Items[[#This Row],[OriginalTagPrice]])*Items[[#This Row],[Quantity]]</f>
        <v>0</v>
      </c>
      <c r="M1465" s="6" t="str">
        <f>VLOOKUP(Items[[#This Row],[OrderID]],Orders[],5)</f>
        <v>2015-05-16</v>
      </c>
    </row>
    <row r="1466" spans="1:13" x14ac:dyDescent="0.25">
      <c r="A1466">
        <v>142080818</v>
      </c>
      <c r="B1466">
        <v>201807497</v>
      </c>
      <c r="C1466">
        <v>2</v>
      </c>
      <c r="D1466" t="b">
        <v>0</v>
      </c>
      <c r="E1466" s="6" t="s">
        <v>35</v>
      </c>
      <c r="F1466" s="6" t="s">
        <v>234</v>
      </c>
      <c r="G1466">
        <v>2.7</v>
      </c>
      <c r="H1466">
        <v>3</v>
      </c>
      <c r="I1466">
        <v>1</v>
      </c>
      <c r="J1466" s="6">
        <f>(Items[[#This Row],[FinalPrice]]*Items[[#This Row],[Quantity]])</f>
        <v>2.7</v>
      </c>
      <c r="K1466" s="6">
        <f>(Items[[#This Row],[OriginalTagPrice]]*Items[[#This Row],[Quantity]])</f>
        <v>3</v>
      </c>
      <c r="L1466" s="6">
        <f>(Items[[#This Row],[FinalPrice]]-Items[[#This Row],[OriginalTagPrice]])*Items[[#This Row],[Quantity]]</f>
        <v>-0.29999999999999982</v>
      </c>
      <c r="M1466" s="6" t="str">
        <f>VLOOKUP(Items[[#This Row],[OrderID]],Orders[],5)</f>
        <v>2015-05-16</v>
      </c>
    </row>
    <row r="1467" spans="1:13" x14ac:dyDescent="0.25">
      <c r="A1467">
        <v>142080818</v>
      </c>
      <c r="B1467">
        <v>201807549</v>
      </c>
      <c r="C1467">
        <v>2</v>
      </c>
      <c r="D1467" t="b">
        <v>0</v>
      </c>
      <c r="E1467" s="6" t="s">
        <v>35</v>
      </c>
      <c r="F1467" s="6" t="s">
        <v>256</v>
      </c>
      <c r="G1467">
        <v>0</v>
      </c>
      <c r="H1467">
        <v>9</v>
      </c>
      <c r="I1467">
        <v>1</v>
      </c>
      <c r="J1467" s="6">
        <f>(Items[[#This Row],[FinalPrice]]*Items[[#This Row],[Quantity]])</f>
        <v>0</v>
      </c>
      <c r="K1467" s="6">
        <f>(Items[[#This Row],[OriginalTagPrice]]*Items[[#This Row],[Quantity]])</f>
        <v>9</v>
      </c>
      <c r="L1467" s="6">
        <f>(Items[[#This Row],[FinalPrice]]-Items[[#This Row],[OriginalTagPrice]])*Items[[#This Row],[Quantity]]</f>
        <v>-9</v>
      </c>
      <c r="M1467" s="6" t="str">
        <f>VLOOKUP(Items[[#This Row],[OrderID]],Orders[],5)</f>
        <v>2015-05-16</v>
      </c>
    </row>
    <row r="1468" spans="1:13" x14ac:dyDescent="0.25">
      <c r="A1468">
        <v>142088172</v>
      </c>
      <c r="B1468">
        <v>200015817</v>
      </c>
      <c r="C1468">
        <v>1</v>
      </c>
      <c r="D1468" t="b">
        <v>1</v>
      </c>
      <c r="E1468" s="6" t="s">
        <v>63</v>
      </c>
      <c r="F1468" s="6" t="s">
        <v>35</v>
      </c>
      <c r="G1468">
        <v>0</v>
      </c>
      <c r="H1468">
        <v>65</v>
      </c>
      <c r="I1468">
        <v>1</v>
      </c>
      <c r="J1468" s="6">
        <f>(Items[[#This Row],[FinalPrice]]*Items[[#This Row],[Quantity]])</f>
        <v>0</v>
      </c>
      <c r="K1468" s="6">
        <f>(Items[[#This Row],[OriginalTagPrice]]*Items[[#This Row],[Quantity]])</f>
        <v>65</v>
      </c>
      <c r="L1468" s="6">
        <f>(Items[[#This Row],[FinalPrice]]-Items[[#This Row],[OriginalTagPrice]])*Items[[#This Row],[Quantity]]</f>
        <v>-65</v>
      </c>
      <c r="M1468" s="6" t="str">
        <f>VLOOKUP(Items[[#This Row],[OrderID]],Orders[],5)</f>
        <v>2015-05-15</v>
      </c>
    </row>
    <row r="1469" spans="1:13" x14ac:dyDescent="0.25">
      <c r="A1469">
        <v>142088776</v>
      </c>
      <c r="B1469">
        <v>200016659</v>
      </c>
      <c r="C1469">
        <v>1</v>
      </c>
      <c r="D1469" t="b">
        <v>1</v>
      </c>
      <c r="E1469" s="6" t="s">
        <v>58</v>
      </c>
      <c r="F1469" s="6" t="s">
        <v>35</v>
      </c>
      <c r="G1469">
        <v>0</v>
      </c>
      <c r="H1469">
        <v>29</v>
      </c>
      <c r="I1469">
        <v>1</v>
      </c>
      <c r="J1469" s="6">
        <f>(Items[[#This Row],[FinalPrice]]*Items[[#This Row],[Quantity]])</f>
        <v>0</v>
      </c>
      <c r="K1469" s="6">
        <f>(Items[[#This Row],[OriginalTagPrice]]*Items[[#This Row],[Quantity]])</f>
        <v>29</v>
      </c>
      <c r="L1469" s="6">
        <f>(Items[[#This Row],[FinalPrice]]-Items[[#This Row],[OriginalTagPrice]])*Items[[#This Row],[Quantity]]</f>
        <v>-29</v>
      </c>
      <c r="M1469" s="6" t="str">
        <f>VLOOKUP(Items[[#This Row],[OrderID]],Orders[],5)</f>
        <v>2015-05-16</v>
      </c>
    </row>
    <row r="1470" spans="1:13" x14ac:dyDescent="0.25">
      <c r="A1470">
        <v>142088776</v>
      </c>
      <c r="B1470">
        <v>201787842</v>
      </c>
      <c r="C1470">
        <v>12</v>
      </c>
      <c r="D1470" t="b">
        <v>0</v>
      </c>
      <c r="E1470" s="6" t="s">
        <v>35</v>
      </c>
      <c r="F1470" s="6" t="s">
        <v>35</v>
      </c>
      <c r="G1470">
        <v>16</v>
      </c>
      <c r="H1470">
        <v>16</v>
      </c>
      <c r="I1470">
        <v>1</v>
      </c>
      <c r="J1470" s="6">
        <f>(Items[[#This Row],[FinalPrice]]*Items[[#This Row],[Quantity]])</f>
        <v>16</v>
      </c>
      <c r="K1470" s="6">
        <f>(Items[[#This Row],[OriginalTagPrice]]*Items[[#This Row],[Quantity]])</f>
        <v>16</v>
      </c>
      <c r="L1470" s="6">
        <f>(Items[[#This Row],[FinalPrice]]-Items[[#This Row],[OriginalTagPrice]])*Items[[#This Row],[Quantity]]</f>
        <v>0</v>
      </c>
      <c r="M1470" s="6" t="str">
        <f>VLOOKUP(Items[[#This Row],[OrderID]],Orders[],5)</f>
        <v>2015-05-16</v>
      </c>
    </row>
    <row r="1471" spans="1:13" x14ac:dyDescent="0.25">
      <c r="A1471">
        <v>142088776</v>
      </c>
      <c r="B1471">
        <v>201787903</v>
      </c>
      <c r="C1471">
        <v>8</v>
      </c>
      <c r="D1471" t="b">
        <v>0</v>
      </c>
      <c r="E1471" s="6" t="s">
        <v>58</v>
      </c>
      <c r="F1471" s="6" t="s">
        <v>35</v>
      </c>
      <c r="G1471">
        <v>10</v>
      </c>
      <c r="H1471">
        <v>10</v>
      </c>
      <c r="I1471">
        <v>1</v>
      </c>
      <c r="J1471" s="6">
        <f>(Items[[#This Row],[FinalPrice]]*Items[[#This Row],[Quantity]])</f>
        <v>10</v>
      </c>
      <c r="K1471" s="6">
        <f>(Items[[#This Row],[OriginalTagPrice]]*Items[[#This Row],[Quantity]])</f>
        <v>10</v>
      </c>
      <c r="L1471" s="6">
        <f>(Items[[#This Row],[FinalPrice]]-Items[[#This Row],[OriginalTagPrice]])*Items[[#This Row],[Quantity]]</f>
        <v>0</v>
      </c>
      <c r="M1471" s="6" t="str">
        <f>VLOOKUP(Items[[#This Row],[OrderID]],Orders[],5)</f>
        <v>2015-05-16</v>
      </c>
    </row>
    <row r="1472" spans="1:13" x14ac:dyDescent="0.25">
      <c r="A1472">
        <v>142096507</v>
      </c>
      <c r="B1472">
        <v>200028001</v>
      </c>
      <c r="C1472">
        <v>3</v>
      </c>
      <c r="D1472" t="b">
        <v>0</v>
      </c>
      <c r="E1472" s="6" t="s">
        <v>35</v>
      </c>
      <c r="F1472" s="6" t="s">
        <v>35</v>
      </c>
      <c r="G1472">
        <v>0</v>
      </c>
      <c r="H1472">
        <v>50</v>
      </c>
      <c r="I1472">
        <v>1</v>
      </c>
      <c r="J1472" s="6">
        <f>(Items[[#This Row],[FinalPrice]]*Items[[#This Row],[Quantity]])</f>
        <v>0</v>
      </c>
      <c r="K1472" s="6">
        <f>(Items[[#This Row],[OriginalTagPrice]]*Items[[#This Row],[Quantity]])</f>
        <v>50</v>
      </c>
      <c r="L1472" s="6">
        <f>(Items[[#This Row],[FinalPrice]]-Items[[#This Row],[OriginalTagPrice]])*Items[[#This Row],[Quantity]]</f>
        <v>-50</v>
      </c>
      <c r="M1472" s="6" t="str">
        <f>VLOOKUP(Items[[#This Row],[OrderID]],Orders[],5)</f>
        <v>2015-05-10</v>
      </c>
    </row>
    <row r="1473" spans="1:13" x14ac:dyDescent="0.25">
      <c r="A1473">
        <v>142096507</v>
      </c>
      <c r="B1473">
        <v>200028343</v>
      </c>
      <c r="C1473">
        <v>3</v>
      </c>
      <c r="D1473" t="b">
        <v>0</v>
      </c>
      <c r="E1473" s="6" t="s">
        <v>35</v>
      </c>
      <c r="F1473" s="6" t="s">
        <v>35</v>
      </c>
      <c r="G1473">
        <v>50</v>
      </c>
      <c r="H1473">
        <v>50</v>
      </c>
      <c r="I1473">
        <v>1</v>
      </c>
      <c r="J1473" s="6">
        <f>(Items[[#This Row],[FinalPrice]]*Items[[#This Row],[Quantity]])</f>
        <v>50</v>
      </c>
      <c r="K1473" s="6">
        <f>(Items[[#This Row],[OriginalTagPrice]]*Items[[#This Row],[Quantity]])</f>
        <v>50</v>
      </c>
      <c r="L1473" s="6">
        <f>(Items[[#This Row],[FinalPrice]]-Items[[#This Row],[OriginalTagPrice]])*Items[[#This Row],[Quantity]]</f>
        <v>0</v>
      </c>
      <c r="M1473" s="6" t="str">
        <f>VLOOKUP(Items[[#This Row],[OrderID]],Orders[],5)</f>
        <v>2015-05-10</v>
      </c>
    </row>
    <row r="1474" spans="1:13" x14ac:dyDescent="0.25">
      <c r="A1474">
        <v>142096507</v>
      </c>
      <c r="B1474">
        <v>200028096</v>
      </c>
      <c r="C1474">
        <v>2</v>
      </c>
      <c r="D1474" t="b">
        <v>0</v>
      </c>
      <c r="E1474" s="6" t="s">
        <v>35</v>
      </c>
      <c r="F1474" s="6" t="s">
        <v>226</v>
      </c>
      <c r="G1474">
        <v>5</v>
      </c>
      <c r="H1474">
        <v>5</v>
      </c>
      <c r="I1474">
        <v>2</v>
      </c>
      <c r="J1474" s="6">
        <f>(Items[[#This Row],[FinalPrice]]*Items[[#This Row],[Quantity]])</f>
        <v>10</v>
      </c>
      <c r="K1474" s="6">
        <f>(Items[[#This Row],[OriginalTagPrice]]*Items[[#This Row],[Quantity]])</f>
        <v>10</v>
      </c>
      <c r="L1474" s="6">
        <f>(Items[[#This Row],[FinalPrice]]-Items[[#This Row],[OriginalTagPrice]])*Items[[#This Row],[Quantity]]</f>
        <v>0</v>
      </c>
      <c r="M1474" s="6" t="str">
        <f>VLOOKUP(Items[[#This Row],[OrderID]],Orders[],5)</f>
        <v>2015-05-10</v>
      </c>
    </row>
    <row r="1475" spans="1:13" x14ac:dyDescent="0.25">
      <c r="A1475">
        <v>142096767</v>
      </c>
      <c r="B1475">
        <v>200028130</v>
      </c>
      <c r="C1475">
        <v>2</v>
      </c>
      <c r="D1475" t="b">
        <v>0</v>
      </c>
      <c r="E1475" s="6" t="s">
        <v>35</v>
      </c>
      <c r="F1475" s="6" t="s">
        <v>117</v>
      </c>
      <c r="G1475">
        <v>7</v>
      </c>
      <c r="H1475">
        <v>7</v>
      </c>
      <c r="I1475">
        <v>1</v>
      </c>
      <c r="J1475" s="6">
        <f>(Items[[#This Row],[FinalPrice]]*Items[[#This Row],[Quantity]])</f>
        <v>7</v>
      </c>
      <c r="K1475" s="6">
        <f>(Items[[#This Row],[OriginalTagPrice]]*Items[[#This Row],[Quantity]])</f>
        <v>7</v>
      </c>
      <c r="L1475" s="6">
        <f>(Items[[#This Row],[FinalPrice]]-Items[[#This Row],[OriginalTagPrice]])*Items[[#This Row],[Quantity]]</f>
        <v>0</v>
      </c>
      <c r="M1475" s="6" t="str">
        <f>VLOOKUP(Items[[#This Row],[OrderID]],Orders[],5)</f>
        <v>None</v>
      </c>
    </row>
    <row r="1476" spans="1:13" x14ac:dyDescent="0.25">
      <c r="A1476">
        <v>142096862</v>
      </c>
      <c r="B1476">
        <v>200028232</v>
      </c>
      <c r="C1476">
        <v>2</v>
      </c>
      <c r="D1476" t="b">
        <v>0</v>
      </c>
      <c r="E1476" s="6" t="s">
        <v>35</v>
      </c>
      <c r="F1476" s="6" t="s">
        <v>117</v>
      </c>
      <c r="G1476">
        <v>6.3</v>
      </c>
      <c r="H1476">
        <v>7</v>
      </c>
      <c r="I1476">
        <v>1</v>
      </c>
      <c r="J1476" s="6">
        <f>(Items[[#This Row],[FinalPrice]]*Items[[#This Row],[Quantity]])</f>
        <v>6.3</v>
      </c>
      <c r="K1476" s="6">
        <f>(Items[[#This Row],[OriginalTagPrice]]*Items[[#This Row],[Quantity]])</f>
        <v>7</v>
      </c>
      <c r="L1476" s="6">
        <f>(Items[[#This Row],[FinalPrice]]-Items[[#This Row],[OriginalTagPrice]])*Items[[#This Row],[Quantity]]</f>
        <v>-0.70000000000000018</v>
      </c>
      <c r="M1476" s="6" t="str">
        <f>VLOOKUP(Items[[#This Row],[OrderID]],Orders[],5)</f>
        <v>2015-05-10</v>
      </c>
    </row>
    <row r="1477" spans="1:13" x14ac:dyDescent="0.25">
      <c r="A1477">
        <v>142097108</v>
      </c>
      <c r="B1477">
        <v>200028651</v>
      </c>
      <c r="C1477">
        <v>3</v>
      </c>
      <c r="D1477" t="b">
        <v>0</v>
      </c>
      <c r="E1477" s="6" t="s">
        <v>35</v>
      </c>
      <c r="F1477" s="6" t="s">
        <v>35</v>
      </c>
      <c r="G1477">
        <v>50</v>
      </c>
      <c r="H1477">
        <v>100</v>
      </c>
      <c r="I1477">
        <v>1</v>
      </c>
      <c r="J1477" s="6">
        <f>(Items[[#This Row],[FinalPrice]]*Items[[#This Row],[Quantity]])</f>
        <v>50</v>
      </c>
      <c r="K1477" s="6">
        <f>(Items[[#This Row],[OriginalTagPrice]]*Items[[#This Row],[Quantity]])</f>
        <v>100</v>
      </c>
      <c r="L1477" s="6">
        <f>(Items[[#This Row],[FinalPrice]]-Items[[#This Row],[OriginalTagPrice]])*Items[[#This Row],[Quantity]]</f>
        <v>-50</v>
      </c>
      <c r="M1477" s="6" t="str">
        <f>VLOOKUP(Items[[#This Row],[OrderID]],Orders[],5)</f>
        <v>2015-05-10</v>
      </c>
    </row>
    <row r="1478" spans="1:13" x14ac:dyDescent="0.25">
      <c r="A1478">
        <v>142097384</v>
      </c>
      <c r="B1478">
        <v>200029081</v>
      </c>
      <c r="C1478">
        <v>2</v>
      </c>
      <c r="D1478" t="b">
        <v>0</v>
      </c>
      <c r="E1478" s="6" t="s">
        <v>35</v>
      </c>
      <c r="F1478" s="6" t="s">
        <v>168</v>
      </c>
      <c r="G1478">
        <v>2</v>
      </c>
      <c r="H1478">
        <v>2</v>
      </c>
      <c r="I1478">
        <v>1</v>
      </c>
      <c r="J1478" s="6">
        <f>(Items[[#This Row],[FinalPrice]]*Items[[#This Row],[Quantity]])</f>
        <v>2</v>
      </c>
      <c r="K1478" s="6">
        <f>(Items[[#This Row],[OriginalTagPrice]]*Items[[#This Row],[Quantity]])</f>
        <v>2</v>
      </c>
      <c r="L1478" s="6">
        <f>(Items[[#This Row],[FinalPrice]]-Items[[#This Row],[OriginalTagPrice]])*Items[[#This Row],[Quantity]]</f>
        <v>0</v>
      </c>
      <c r="M1478" s="6" t="str">
        <f>VLOOKUP(Items[[#This Row],[OrderID]],Orders[],5)</f>
        <v>2015-05-10</v>
      </c>
    </row>
    <row r="1479" spans="1:13" x14ac:dyDescent="0.25">
      <c r="A1479">
        <v>142097384</v>
      </c>
      <c r="B1479">
        <v>200029131</v>
      </c>
      <c r="C1479">
        <v>2</v>
      </c>
      <c r="D1479" t="b">
        <v>0</v>
      </c>
      <c r="E1479" s="6" t="s">
        <v>35</v>
      </c>
      <c r="F1479" s="6" t="s">
        <v>257</v>
      </c>
      <c r="G1479">
        <v>0.25</v>
      </c>
      <c r="H1479">
        <v>0.25</v>
      </c>
      <c r="I1479">
        <v>1</v>
      </c>
      <c r="J1479" s="6">
        <f>(Items[[#This Row],[FinalPrice]]*Items[[#This Row],[Quantity]])</f>
        <v>0.25</v>
      </c>
      <c r="K1479" s="6">
        <f>(Items[[#This Row],[OriginalTagPrice]]*Items[[#This Row],[Quantity]])</f>
        <v>0.25</v>
      </c>
      <c r="L1479" s="6">
        <f>(Items[[#This Row],[FinalPrice]]-Items[[#This Row],[OriginalTagPrice]])*Items[[#This Row],[Quantity]]</f>
        <v>0</v>
      </c>
      <c r="M1479" s="6" t="str">
        <f>VLOOKUP(Items[[#This Row],[OrderID]],Orders[],5)</f>
        <v>2015-05-10</v>
      </c>
    </row>
    <row r="1480" spans="1:13" x14ac:dyDescent="0.25">
      <c r="A1480">
        <v>142100578</v>
      </c>
      <c r="B1480">
        <v>200033778</v>
      </c>
      <c r="C1480">
        <v>3</v>
      </c>
      <c r="D1480" t="b">
        <v>0</v>
      </c>
      <c r="E1480" s="6" t="s">
        <v>35</v>
      </c>
      <c r="F1480" s="6" t="s">
        <v>35</v>
      </c>
      <c r="G1480">
        <v>150</v>
      </c>
      <c r="H1480">
        <v>300</v>
      </c>
      <c r="I1480">
        <v>1</v>
      </c>
      <c r="J1480" s="6">
        <f>(Items[[#This Row],[FinalPrice]]*Items[[#This Row],[Quantity]])</f>
        <v>150</v>
      </c>
      <c r="K1480" s="6">
        <f>(Items[[#This Row],[OriginalTagPrice]]*Items[[#This Row],[Quantity]])</f>
        <v>300</v>
      </c>
      <c r="L1480" s="6">
        <f>(Items[[#This Row],[FinalPrice]]-Items[[#This Row],[OriginalTagPrice]])*Items[[#This Row],[Quantity]]</f>
        <v>-150</v>
      </c>
      <c r="M1480" s="6" t="str">
        <f>VLOOKUP(Items[[#This Row],[OrderID]],Orders[],5)</f>
        <v>2015-05-10</v>
      </c>
    </row>
    <row r="1481" spans="1:13" x14ac:dyDescent="0.25">
      <c r="A1481">
        <v>142100578</v>
      </c>
      <c r="B1481">
        <v>200034128</v>
      </c>
      <c r="C1481">
        <v>10</v>
      </c>
      <c r="D1481" t="b">
        <v>0</v>
      </c>
      <c r="E1481" s="6" t="s">
        <v>35</v>
      </c>
      <c r="F1481" s="6" t="s">
        <v>35</v>
      </c>
      <c r="G1481">
        <v>0</v>
      </c>
      <c r="H1481">
        <v>0</v>
      </c>
      <c r="I1481">
        <v>1</v>
      </c>
      <c r="J1481" s="6">
        <f>(Items[[#This Row],[FinalPrice]]*Items[[#This Row],[Quantity]])</f>
        <v>0</v>
      </c>
      <c r="K1481" s="6">
        <f>(Items[[#This Row],[OriginalTagPrice]]*Items[[#This Row],[Quantity]])</f>
        <v>0</v>
      </c>
      <c r="L1481" s="6">
        <f>(Items[[#This Row],[FinalPrice]]-Items[[#This Row],[OriginalTagPrice]])*Items[[#This Row],[Quantity]]</f>
        <v>0</v>
      </c>
      <c r="M1481" s="6" t="str">
        <f>VLOOKUP(Items[[#This Row],[OrderID]],Orders[],5)</f>
        <v>2015-05-10</v>
      </c>
    </row>
    <row r="1482" spans="1:13" x14ac:dyDescent="0.25">
      <c r="A1482">
        <v>142100578</v>
      </c>
      <c r="B1482">
        <v>200034132</v>
      </c>
      <c r="C1482">
        <v>11</v>
      </c>
      <c r="D1482" t="b">
        <v>0</v>
      </c>
      <c r="E1482" s="6" t="s">
        <v>83</v>
      </c>
      <c r="F1482" s="6" t="s">
        <v>35</v>
      </c>
      <c r="G1482">
        <v>0</v>
      </c>
      <c r="H1482">
        <v>50</v>
      </c>
      <c r="I1482">
        <v>1</v>
      </c>
      <c r="J1482" s="6">
        <f>(Items[[#This Row],[FinalPrice]]*Items[[#This Row],[Quantity]])</f>
        <v>0</v>
      </c>
      <c r="K1482" s="6">
        <f>(Items[[#This Row],[OriginalTagPrice]]*Items[[#This Row],[Quantity]])</f>
        <v>50</v>
      </c>
      <c r="L1482" s="6">
        <f>(Items[[#This Row],[FinalPrice]]-Items[[#This Row],[OriginalTagPrice]])*Items[[#This Row],[Quantity]]</f>
        <v>-50</v>
      </c>
      <c r="M1482" s="6" t="str">
        <f>VLOOKUP(Items[[#This Row],[OrderID]],Orders[],5)</f>
        <v>2015-05-10</v>
      </c>
    </row>
    <row r="1483" spans="1:13" x14ac:dyDescent="0.25">
      <c r="A1483">
        <v>142100750</v>
      </c>
      <c r="B1483">
        <v>200033831</v>
      </c>
      <c r="C1483">
        <v>1</v>
      </c>
      <c r="D1483" t="b">
        <v>1</v>
      </c>
      <c r="E1483" s="6" t="s">
        <v>92</v>
      </c>
      <c r="F1483" s="6" t="s">
        <v>35</v>
      </c>
      <c r="G1483">
        <v>0</v>
      </c>
      <c r="H1483">
        <v>70</v>
      </c>
      <c r="I1483">
        <v>1</v>
      </c>
      <c r="J1483" s="6">
        <f>(Items[[#This Row],[FinalPrice]]*Items[[#This Row],[Quantity]])</f>
        <v>0</v>
      </c>
      <c r="K1483" s="6">
        <f>(Items[[#This Row],[OriginalTagPrice]]*Items[[#This Row],[Quantity]])</f>
        <v>70</v>
      </c>
      <c r="L1483" s="6">
        <f>(Items[[#This Row],[FinalPrice]]-Items[[#This Row],[OriginalTagPrice]])*Items[[#This Row],[Quantity]]</f>
        <v>-70</v>
      </c>
      <c r="M1483" s="6" t="str">
        <f>VLOOKUP(Items[[#This Row],[OrderID]],Orders[],5)</f>
        <v>2015-05-14</v>
      </c>
    </row>
    <row r="1484" spans="1:13" x14ac:dyDescent="0.25">
      <c r="A1484">
        <v>142100750</v>
      </c>
      <c r="B1484">
        <v>201247955</v>
      </c>
      <c r="C1484">
        <v>3</v>
      </c>
      <c r="D1484" t="b">
        <v>0</v>
      </c>
      <c r="E1484" s="6" t="s">
        <v>35</v>
      </c>
      <c r="F1484" s="6" t="s">
        <v>35</v>
      </c>
      <c r="G1484">
        <v>0</v>
      </c>
      <c r="H1484">
        <v>15</v>
      </c>
      <c r="I1484">
        <v>1</v>
      </c>
      <c r="J1484" s="6">
        <f>(Items[[#This Row],[FinalPrice]]*Items[[#This Row],[Quantity]])</f>
        <v>0</v>
      </c>
      <c r="K1484" s="6">
        <f>(Items[[#This Row],[OriginalTagPrice]]*Items[[#This Row],[Quantity]])</f>
        <v>15</v>
      </c>
      <c r="L1484" s="6">
        <f>(Items[[#This Row],[FinalPrice]]-Items[[#This Row],[OriginalTagPrice]])*Items[[#This Row],[Quantity]]</f>
        <v>-15</v>
      </c>
      <c r="M1484" s="6" t="str">
        <f>VLOOKUP(Items[[#This Row],[OrderID]],Orders[],5)</f>
        <v>2015-05-14</v>
      </c>
    </row>
    <row r="1485" spans="1:13" x14ac:dyDescent="0.25">
      <c r="A1485">
        <v>142102658</v>
      </c>
      <c r="B1485">
        <v>200036540</v>
      </c>
      <c r="C1485">
        <v>2</v>
      </c>
      <c r="D1485" t="b">
        <v>0</v>
      </c>
      <c r="E1485" s="6" t="s">
        <v>35</v>
      </c>
      <c r="F1485" s="6" t="s">
        <v>168</v>
      </c>
      <c r="G1485">
        <v>1.5</v>
      </c>
      <c r="H1485">
        <v>2</v>
      </c>
      <c r="I1485">
        <v>1</v>
      </c>
      <c r="J1485" s="6">
        <f>(Items[[#This Row],[FinalPrice]]*Items[[#This Row],[Quantity]])</f>
        <v>1.5</v>
      </c>
      <c r="K1485" s="6">
        <f>(Items[[#This Row],[OriginalTagPrice]]*Items[[#This Row],[Quantity]])</f>
        <v>2</v>
      </c>
      <c r="L1485" s="6">
        <f>(Items[[#This Row],[FinalPrice]]-Items[[#This Row],[OriginalTagPrice]])*Items[[#This Row],[Quantity]]</f>
        <v>-0.5</v>
      </c>
      <c r="M1485" s="6" t="str">
        <f>VLOOKUP(Items[[#This Row],[OrderID]],Orders[],5)</f>
        <v>2015-05-10</v>
      </c>
    </row>
    <row r="1486" spans="1:13" x14ac:dyDescent="0.25">
      <c r="A1486">
        <v>142102814</v>
      </c>
      <c r="B1486">
        <v>200036871</v>
      </c>
      <c r="C1486">
        <v>2</v>
      </c>
      <c r="D1486" t="b">
        <v>0</v>
      </c>
      <c r="E1486" s="6" t="s">
        <v>35</v>
      </c>
      <c r="F1486" s="6" t="s">
        <v>220</v>
      </c>
      <c r="G1486">
        <v>1.5</v>
      </c>
      <c r="H1486">
        <v>2</v>
      </c>
      <c r="I1486">
        <v>1</v>
      </c>
      <c r="J1486" s="6">
        <f>(Items[[#This Row],[FinalPrice]]*Items[[#This Row],[Quantity]])</f>
        <v>1.5</v>
      </c>
      <c r="K1486" s="6">
        <f>(Items[[#This Row],[OriginalTagPrice]]*Items[[#This Row],[Quantity]])</f>
        <v>2</v>
      </c>
      <c r="L1486" s="6">
        <f>(Items[[#This Row],[FinalPrice]]-Items[[#This Row],[OriginalTagPrice]])*Items[[#This Row],[Quantity]]</f>
        <v>-0.5</v>
      </c>
      <c r="M1486" s="6" t="str">
        <f>VLOOKUP(Items[[#This Row],[OrderID]],Orders[],5)</f>
        <v>2015-05-10</v>
      </c>
    </row>
    <row r="1487" spans="1:13" x14ac:dyDescent="0.25">
      <c r="A1487">
        <v>142102814</v>
      </c>
      <c r="B1487">
        <v>200037024</v>
      </c>
      <c r="C1487">
        <v>2</v>
      </c>
      <c r="D1487" t="b">
        <v>0</v>
      </c>
      <c r="E1487" s="6" t="s">
        <v>35</v>
      </c>
      <c r="F1487" s="6" t="s">
        <v>78</v>
      </c>
      <c r="G1487">
        <v>1.1299999999999999</v>
      </c>
      <c r="H1487">
        <v>1.5</v>
      </c>
      <c r="I1487">
        <v>1</v>
      </c>
      <c r="J1487" s="6">
        <f>(Items[[#This Row],[FinalPrice]]*Items[[#This Row],[Quantity]])</f>
        <v>1.1299999999999999</v>
      </c>
      <c r="K1487" s="6">
        <f>(Items[[#This Row],[OriginalTagPrice]]*Items[[#This Row],[Quantity]])</f>
        <v>1.5</v>
      </c>
      <c r="L1487" s="6">
        <f>(Items[[#This Row],[FinalPrice]]-Items[[#This Row],[OriginalTagPrice]])*Items[[#This Row],[Quantity]]</f>
        <v>-0.37000000000000011</v>
      </c>
      <c r="M1487" s="6" t="str">
        <f>VLOOKUP(Items[[#This Row],[OrderID]],Orders[],5)</f>
        <v>2015-05-10</v>
      </c>
    </row>
    <row r="1488" spans="1:13" x14ac:dyDescent="0.25">
      <c r="A1488">
        <v>142102944</v>
      </c>
      <c r="B1488">
        <v>200036886</v>
      </c>
      <c r="C1488">
        <v>1</v>
      </c>
      <c r="D1488" t="b">
        <v>1</v>
      </c>
      <c r="E1488" s="6" t="s">
        <v>70</v>
      </c>
      <c r="F1488" s="6" t="s">
        <v>35</v>
      </c>
      <c r="G1488">
        <v>35</v>
      </c>
      <c r="H1488">
        <v>70</v>
      </c>
      <c r="I1488">
        <v>1</v>
      </c>
      <c r="J1488" s="6">
        <f>(Items[[#This Row],[FinalPrice]]*Items[[#This Row],[Quantity]])</f>
        <v>35</v>
      </c>
      <c r="K1488" s="6">
        <f>(Items[[#This Row],[OriginalTagPrice]]*Items[[#This Row],[Quantity]])</f>
        <v>70</v>
      </c>
      <c r="L1488" s="6">
        <f>(Items[[#This Row],[FinalPrice]]-Items[[#This Row],[OriginalTagPrice]])*Items[[#This Row],[Quantity]]</f>
        <v>-35</v>
      </c>
      <c r="M1488" s="6" t="str">
        <f>VLOOKUP(Items[[#This Row],[OrderID]],Orders[],5)</f>
        <v>2015-05-13</v>
      </c>
    </row>
    <row r="1489" spans="1:13" x14ac:dyDescent="0.25">
      <c r="A1489">
        <v>142102944</v>
      </c>
      <c r="B1489">
        <v>200910801</v>
      </c>
      <c r="C1489">
        <v>8</v>
      </c>
      <c r="D1489" t="b">
        <v>0</v>
      </c>
      <c r="E1489" s="6" t="s">
        <v>70</v>
      </c>
      <c r="F1489" s="6" t="s">
        <v>35</v>
      </c>
      <c r="G1489">
        <v>11</v>
      </c>
      <c r="H1489">
        <v>11</v>
      </c>
      <c r="I1489">
        <v>1</v>
      </c>
      <c r="J1489" s="6">
        <f>(Items[[#This Row],[FinalPrice]]*Items[[#This Row],[Quantity]])</f>
        <v>11</v>
      </c>
      <c r="K1489" s="6">
        <f>(Items[[#This Row],[OriginalTagPrice]]*Items[[#This Row],[Quantity]])</f>
        <v>11</v>
      </c>
      <c r="L1489" s="6">
        <f>(Items[[#This Row],[FinalPrice]]-Items[[#This Row],[OriginalTagPrice]])*Items[[#This Row],[Quantity]]</f>
        <v>0</v>
      </c>
      <c r="M1489" s="6" t="str">
        <f>VLOOKUP(Items[[#This Row],[OrderID]],Orders[],5)</f>
        <v>2015-05-13</v>
      </c>
    </row>
    <row r="1490" spans="1:13" x14ac:dyDescent="0.25">
      <c r="A1490">
        <v>142107265</v>
      </c>
      <c r="B1490">
        <v>200042984</v>
      </c>
      <c r="C1490">
        <v>1</v>
      </c>
      <c r="D1490" t="b">
        <v>1</v>
      </c>
      <c r="E1490" s="6" t="s">
        <v>58</v>
      </c>
      <c r="F1490" s="6" t="s">
        <v>35</v>
      </c>
      <c r="G1490">
        <v>0</v>
      </c>
      <c r="H1490">
        <v>65</v>
      </c>
      <c r="I1490">
        <v>1</v>
      </c>
      <c r="J1490" s="6">
        <f>(Items[[#This Row],[FinalPrice]]*Items[[#This Row],[Quantity]])</f>
        <v>0</v>
      </c>
      <c r="K1490" s="6">
        <f>(Items[[#This Row],[OriginalTagPrice]]*Items[[#This Row],[Quantity]])</f>
        <v>65</v>
      </c>
      <c r="L1490" s="6">
        <f>(Items[[#This Row],[FinalPrice]]-Items[[#This Row],[OriginalTagPrice]])*Items[[#This Row],[Quantity]]</f>
        <v>-65</v>
      </c>
      <c r="M1490" s="6" t="str">
        <f>VLOOKUP(Items[[#This Row],[OrderID]],Orders[],5)</f>
        <v>2015-05-15</v>
      </c>
    </row>
    <row r="1491" spans="1:13" x14ac:dyDescent="0.25">
      <c r="A1491">
        <v>142107265</v>
      </c>
      <c r="B1491">
        <v>201506209</v>
      </c>
      <c r="C1491">
        <v>8</v>
      </c>
      <c r="D1491" t="b">
        <v>0</v>
      </c>
      <c r="E1491" s="6" t="s">
        <v>58</v>
      </c>
      <c r="F1491" s="6" t="s">
        <v>35</v>
      </c>
      <c r="G1491">
        <v>14</v>
      </c>
      <c r="H1491">
        <v>14</v>
      </c>
      <c r="I1491">
        <v>1</v>
      </c>
      <c r="J1491" s="6">
        <f>(Items[[#This Row],[FinalPrice]]*Items[[#This Row],[Quantity]])</f>
        <v>14</v>
      </c>
      <c r="K1491" s="6">
        <f>(Items[[#This Row],[OriginalTagPrice]]*Items[[#This Row],[Quantity]])</f>
        <v>14</v>
      </c>
      <c r="L1491" s="6">
        <f>(Items[[#This Row],[FinalPrice]]-Items[[#This Row],[OriginalTagPrice]])*Items[[#This Row],[Quantity]]</f>
        <v>0</v>
      </c>
      <c r="M1491" s="6" t="str">
        <f>VLOOKUP(Items[[#This Row],[OrderID]],Orders[],5)</f>
        <v>2015-05-15</v>
      </c>
    </row>
    <row r="1492" spans="1:13" x14ac:dyDescent="0.25">
      <c r="A1492">
        <v>142107265</v>
      </c>
      <c r="B1492">
        <v>201508271</v>
      </c>
      <c r="C1492">
        <v>10</v>
      </c>
      <c r="D1492" t="b">
        <v>0</v>
      </c>
      <c r="E1492" s="6" t="s">
        <v>35</v>
      </c>
      <c r="F1492" s="6" t="s">
        <v>35</v>
      </c>
      <c r="G1492">
        <v>0</v>
      </c>
      <c r="H1492">
        <v>0</v>
      </c>
      <c r="I1492">
        <v>1</v>
      </c>
      <c r="J1492" s="6">
        <f>(Items[[#This Row],[FinalPrice]]*Items[[#This Row],[Quantity]])</f>
        <v>0</v>
      </c>
      <c r="K1492" s="6">
        <f>(Items[[#This Row],[OriginalTagPrice]]*Items[[#This Row],[Quantity]])</f>
        <v>0</v>
      </c>
      <c r="L1492" s="6">
        <f>(Items[[#This Row],[FinalPrice]]-Items[[#This Row],[OriginalTagPrice]])*Items[[#This Row],[Quantity]]</f>
        <v>0</v>
      </c>
      <c r="M1492" s="6" t="str">
        <f>VLOOKUP(Items[[#This Row],[OrderID]],Orders[],5)</f>
        <v>2015-05-15</v>
      </c>
    </row>
    <row r="1493" spans="1:13" x14ac:dyDescent="0.25">
      <c r="A1493">
        <v>142107265</v>
      </c>
      <c r="B1493">
        <v>201508273</v>
      </c>
      <c r="C1493">
        <v>11</v>
      </c>
      <c r="D1493" t="b">
        <v>0</v>
      </c>
      <c r="E1493" s="6" t="s">
        <v>75</v>
      </c>
      <c r="F1493" s="6" t="s">
        <v>35</v>
      </c>
      <c r="G1493">
        <v>0</v>
      </c>
      <c r="H1493">
        <v>50</v>
      </c>
      <c r="I1493">
        <v>1</v>
      </c>
      <c r="J1493" s="6">
        <f>(Items[[#This Row],[FinalPrice]]*Items[[#This Row],[Quantity]])</f>
        <v>0</v>
      </c>
      <c r="K1493" s="6">
        <f>(Items[[#This Row],[OriginalTagPrice]]*Items[[#This Row],[Quantity]])</f>
        <v>50</v>
      </c>
      <c r="L1493" s="6">
        <f>(Items[[#This Row],[FinalPrice]]-Items[[#This Row],[OriginalTagPrice]])*Items[[#This Row],[Quantity]]</f>
        <v>-50</v>
      </c>
      <c r="M1493" s="6" t="str">
        <f>VLOOKUP(Items[[#This Row],[OrderID]],Orders[],5)</f>
        <v>2015-05-15</v>
      </c>
    </row>
    <row r="1494" spans="1:13" x14ac:dyDescent="0.25">
      <c r="A1494">
        <v>142108352</v>
      </c>
      <c r="B1494">
        <v>200044580</v>
      </c>
      <c r="C1494">
        <v>3</v>
      </c>
      <c r="D1494" t="b">
        <v>0</v>
      </c>
      <c r="E1494" s="6" t="s">
        <v>35</v>
      </c>
      <c r="F1494" s="6" t="s">
        <v>35</v>
      </c>
      <c r="G1494">
        <v>50</v>
      </c>
      <c r="H1494">
        <v>50</v>
      </c>
      <c r="I1494">
        <v>1</v>
      </c>
      <c r="J1494" s="6">
        <f>(Items[[#This Row],[FinalPrice]]*Items[[#This Row],[Quantity]])</f>
        <v>50</v>
      </c>
      <c r="K1494" s="6">
        <f>(Items[[#This Row],[OriginalTagPrice]]*Items[[#This Row],[Quantity]])</f>
        <v>50</v>
      </c>
      <c r="L1494" s="6">
        <f>(Items[[#This Row],[FinalPrice]]-Items[[#This Row],[OriginalTagPrice]])*Items[[#This Row],[Quantity]]</f>
        <v>0</v>
      </c>
      <c r="M1494" s="6" t="str">
        <f>VLOOKUP(Items[[#This Row],[OrderID]],Orders[],5)</f>
        <v>2015-05-10</v>
      </c>
    </row>
    <row r="1495" spans="1:13" x14ac:dyDescent="0.25">
      <c r="A1495">
        <v>142108352</v>
      </c>
      <c r="B1495">
        <v>200044617</v>
      </c>
      <c r="C1495">
        <v>3</v>
      </c>
      <c r="D1495" t="b">
        <v>0</v>
      </c>
      <c r="E1495" s="6" t="s">
        <v>35</v>
      </c>
      <c r="F1495" s="6" t="s">
        <v>35</v>
      </c>
      <c r="G1495">
        <v>0</v>
      </c>
      <c r="H1495">
        <v>50</v>
      </c>
      <c r="I1495">
        <v>1</v>
      </c>
      <c r="J1495" s="6">
        <f>(Items[[#This Row],[FinalPrice]]*Items[[#This Row],[Quantity]])</f>
        <v>0</v>
      </c>
      <c r="K1495" s="6">
        <f>(Items[[#This Row],[OriginalTagPrice]]*Items[[#This Row],[Quantity]])</f>
        <v>50</v>
      </c>
      <c r="L1495" s="6">
        <f>(Items[[#This Row],[FinalPrice]]-Items[[#This Row],[OriginalTagPrice]])*Items[[#This Row],[Quantity]]</f>
        <v>-50</v>
      </c>
      <c r="M1495" s="6" t="str">
        <f>VLOOKUP(Items[[#This Row],[OrderID]],Orders[],5)</f>
        <v>2015-05-10</v>
      </c>
    </row>
    <row r="1496" spans="1:13" x14ac:dyDescent="0.25">
      <c r="A1496">
        <v>142108807</v>
      </c>
      <c r="B1496">
        <v>196434412</v>
      </c>
      <c r="C1496">
        <v>1</v>
      </c>
      <c r="D1496" t="b">
        <v>1</v>
      </c>
      <c r="E1496" s="6" t="s">
        <v>58</v>
      </c>
      <c r="F1496" s="6" t="s">
        <v>35</v>
      </c>
      <c r="G1496">
        <v>35</v>
      </c>
      <c r="H1496">
        <v>70</v>
      </c>
      <c r="I1496">
        <v>1</v>
      </c>
      <c r="J1496" s="6">
        <f>(Items[[#This Row],[FinalPrice]]*Items[[#This Row],[Quantity]])</f>
        <v>35</v>
      </c>
      <c r="K1496" s="6">
        <f>(Items[[#This Row],[OriginalTagPrice]]*Items[[#This Row],[Quantity]])</f>
        <v>70</v>
      </c>
      <c r="L1496" s="6">
        <f>(Items[[#This Row],[FinalPrice]]-Items[[#This Row],[OriginalTagPrice]])*Items[[#This Row],[Quantity]]</f>
        <v>-35</v>
      </c>
      <c r="M1496" s="6" t="str">
        <f>VLOOKUP(Items[[#This Row],[OrderID]],Orders[],5)</f>
        <v>2015-05-10</v>
      </c>
    </row>
    <row r="1497" spans="1:13" x14ac:dyDescent="0.25">
      <c r="A1497">
        <v>142108807</v>
      </c>
      <c r="B1497">
        <v>200045230</v>
      </c>
      <c r="C1497">
        <v>2</v>
      </c>
      <c r="D1497" t="b">
        <v>0</v>
      </c>
      <c r="E1497" s="6" t="s">
        <v>58</v>
      </c>
      <c r="F1497" s="6" t="s">
        <v>97</v>
      </c>
      <c r="G1497">
        <v>0</v>
      </c>
      <c r="H1497">
        <v>0</v>
      </c>
      <c r="I1497">
        <v>1</v>
      </c>
      <c r="J1497" s="6">
        <f>(Items[[#This Row],[FinalPrice]]*Items[[#This Row],[Quantity]])</f>
        <v>0</v>
      </c>
      <c r="K1497" s="6">
        <f>(Items[[#This Row],[OriginalTagPrice]]*Items[[#This Row],[Quantity]])</f>
        <v>0</v>
      </c>
      <c r="L1497" s="6">
        <f>(Items[[#This Row],[FinalPrice]]-Items[[#This Row],[OriginalTagPrice]])*Items[[#This Row],[Quantity]]</f>
        <v>0</v>
      </c>
      <c r="M1497" s="6" t="str">
        <f>VLOOKUP(Items[[#This Row],[OrderID]],Orders[],5)</f>
        <v>2015-05-10</v>
      </c>
    </row>
    <row r="1498" spans="1:13" x14ac:dyDescent="0.25">
      <c r="A1498">
        <v>142108807</v>
      </c>
      <c r="B1498">
        <v>200045446</v>
      </c>
      <c r="C1498">
        <v>8</v>
      </c>
      <c r="D1498" t="b">
        <v>0</v>
      </c>
      <c r="E1498" s="6" t="s">
        <v>58</v>
      </c>
      <c r="F1498" s="6" t="s">
        <v>35</v>
      </c>
      <c r="G1498">
        <v>6</v>
      </c>
      <c r="H1498">
        <v>6</v>
      </c>
      <c r="I1498">
        <v>1</v>
      </c>
      <c r="J1498" s="6">
        <f>(Items[[#This Row],[FinalPrice]]*Items[[#This Row],[Quantity]])</f>
        <v>6</v>
      </c>
      <c r="K1498" s="6">
        <f>(Items[[#This Row],[OriginalTagPrice]]*Items[[#This Row],[Quantity]])</f>
        <v>6</v>
      </c>
      <c r="L1498" s="6">
        <f>(Items[[#This Row],[FinalPrice]]-Items[[#This Row],[OriginalTagPrice]])*Items[[#This Row],[Quantity]]</f>
        <v>0</v>
      </c>
      <c r="M1498" s="6" t="str">
        <f>VLOOKUP(Items[[#This Row],[OrderID]],Orders[],5)</f>
        <v>2015-05-10</v>
      </c>
    </row>
    <row r="1499" spans="1:13" x14ac:dyDescent="0.25">
      <c r="A1499">
        <v>142110038</v>
      </c>
      <c r="B1499">
        <v>200046887</v>
      </c>
      <c r="C1499">
        <v>11</v>
      </c>
      <c r="D1499" t="b">
        <v>0</v>
      </c>
      <c r="E1499" s="6" t="s">
        <v>35</v>
      </c>
      <c r="F1499" s="6" t="s">
        <v>35</v>
      </c>
      <c r="G1499">
        <v>50</v>
      </c>
      <c r="H1499">
        <v>50</v>
      </c>
      <c r="I1499">
        <v>1</v>
      </c>
      <c r="J1499" s="6">
        <f>(Items[[#This Row],[FinalPrice]]*Items[[#This Row],[Quantity]])</f>
        <v>50</v>
      </c>
      <c r="K1499" s="6">
        <f>(Items[[#This Row],[OriginalTagPrice]]*Items[[#This Row],[Quantity]])</f>
        <v>50</v>
      </c>
      <c r="L1499" s="6">
        <f>(Items[[#This Row],[FinalPrice]]-Items[[#This Row],[OriginalTagPrice]])*Items[[#This Row],[Quantity]]</f>
        <v>0</v>
      </c>
      <c r="M1499" s="6" t="str">
        <f>VLOOKUP(Items[[#This Row],[OrderID]],Orders[],5)</f>
        <v>2015-06-01</v>
      </c>
    </row>
    <row r="1500" spans="1:13" x14ac:dyDescent="0.25">
      <c r="A1500">
        <v>142113876</v>
      </c>
      <c r="B1500">
        <v>200052130</v>
      </c>
      <c r="C1500">
        <v>1</v>
      </c>
      <c r="D1500" t="b">
        <v>1</v>
      </c>
      <c r="E1500" s="6" t="s">
        <v>58</v>
      </c>
      <c r="F1500" s="6" t="s">
        <v>35</v>
      </c>
      <c r="G1500">
        <v>0</v>
      </c>
      <c r="H1500">
        <v>65</v>
      </c>
      <c r="I1500">
        <v>1</v>
      </c>
      <c r="J1500" s="6">
        <f>(Items[[#This Row],[FinalPrice]]*Items[[#This Row],[Quantity]])</f>
        <v>0</v>
      </c>
      <c r="K1500" s="6">
        <f>(Items[[#This Row],[OriginalTagPrice]]*Items[[#This Row],[Quantity]])</f>
        <v>65</v>
      </c>
      <c r="L1500" s="6">
        <f>(Items[[#This Row],[FinalPrice]]-Items[[#This Row],[OriginalTagPrice]])*Items[[#This Row],[Quantity]]</f>
        <v>-65</v>
      </c>
      <c r="M1500" s="6" t="str">
        <f>VLOOKUP(Items[[#This Row],[OrderID]],Orders[],5)</f>
        <v>2015-05-29</v>
      </c>
    </row>
    <row r="1501" spans="1:13" x14ac:dyDescent="0.25">
      <c r="A1501">
        <v>142117777</v>
      </c>
      <c r="B1501">
        <v>200057497</v>
      </c>
      <c r="C1501">
        <v>1</v>
      </c>
      <c r="D1501" t="b">
        <v>1</v>
      </c>
      <c r="E1501" s="6" t="s">
        <v>68</v>
      </c>
      <c r="F1501" s="6" t="s">
        <v>35</v>
      </c>
      <c r="G1501">
        <v>50</v>
      </c>
      <c r="H1501">
        <v>85</v>
      </c>
      <c r="I1501">
        <v>1</v>
      </c>
      <c r="J1501" s="6">
        <f>(Items[[#This Row],[FinalPrice]]*Items[[#This Row],[Quantity]])</f>
        <v>50</v>
      </c>
      <c r="K1501" s="6">
        <f>(Items[[#This Row],[OriginalTagPrice]]*Items[[#This Row],[Quantity]])</f>
        <v>85</v>
      </c>
      <c r="L1501" s="6">
        <f>(Items[[#This Row],[FinalPrice]]-Items[[#This Row],[OriginalTagPrice]])*Items[[#This Row],[Quantity]]</f>
        <v>-35</v>
      </c>
      <c r="M1501" s="6" t="str">
        <f>VLOOKUP(Items[[#This Row],[OrderID]],Orders[],5)</f>
        <v>2015-05-11</v>
      </c>
    </row>
    <row r="1502" spans="1:13" x14ac:dyDescent="0.25">
      <c r="A1502">
        <v>142117777</v>
      </c>
      <c r="B1502">
        <v>200277543</v>
      </c>
      <c r="C1502">
        <v>2</v>
      </c>
      <c r="D1502" t="b">
        <v>0</v>
      </c>
      <c r="E1502" s="6" t="s">
        <v>35</v>
      </c>
      <c r="F1502" s="6" t="s">
        <v>223</v>
      </c>
      <c r="G1502">
        <v>4.05</v>
      </c>
      <c r="H1502">
        <v>4.5</v>
      </c>
      <c r="I1502">
        <v>1</v>
      </c>
      <c r="J1502" s="6">
        <f>(Items[[#This Row],[FinalPrice]]*Items[[#This Row],[Quantity]])</f>
        <v>4.05</v>
      </c>
      <c r="K1502" s="6">
        <f>(Items[[#This Row],[OriginalTagPrice]]*Items[[#This Row],[Quantity]])</f>
        <v>4.5</v>
      </c>
      <c r="L1502" s="6">
        <f>(Items[[#This Row],[FinalPrice]]-Items[[#This Row],[OriginalTagPrice]])*Items[[#This Row],[Quantity]]</f>
        <v>-0.45000000000000018</v>
      </c>
      <c r="M1502" s="6" t="str">
        <f>VLOOKUP(Items[[#This Row],[OrderID]],Orders[],5)</f>
        <v>2015-05-11</v>
      </c>
    </row>
    <row r="1503" spans="1:13" x14ac:dyDescent="0.25">
      <c r="A1503">
        <v>142117777</v>
      </c>
      <c r="B1503">
        <v>200277631</v>
      </c>
      <c r="C1503">
        <v>10</v>
      </c>
      <c r="D1503" t="b">
        <v>0</v>
      </c>
      <c r="E1503" s="6" t="s">
        <v>35</v>
      </c>
      <c r="F1503" s="6" t="s">
        <v>35</v>
      </c>
      <c r="G1503">
        <v>0</v>
      </c>
      <c r="H1503">
        <v>0</v>
      </c>
      <c r="I1503">
        <v>1</v>
      </c>
      <c r="J1503" s="6">
        <f>(Items[[#This Row],[FinalPrice]]*Items[[#This Row],[Quantity]])</f>
        <v>0</v>
      </c>
      <c r="K1503" s="6">
        <f>(Items[[#This Row],[OriginalTagPrice]]*Items[[#This Row],[Quantity]])</f>
        <v>0</v>
      </c>
      <c r="L1503" s="6">
        <f>(Items[[#This Row],[FinalPrice]]-Items[[#This Row],[OriginalTagPrice]])*Items[[#This Row],[Quantity]]</f>
        <v>0</v>
      </c>
      <c r="M1503" s="6" t="str">
        <f>VLOOKUP(Items[[#This Row],[OrderID]],Orders[],5)</f>
        <v>2015-05-11</v>
      </c>
    </row>
    <row r="1504" spans="1:13" x14ac:dyDescent="0.25">
      <c r="A1504">
        <v>142117777</v>
      </c>
      <c r="B1504">
        <v>200277633</v>
      </c>
      <c r="C1504">
        <v>11</v>
      </c>
      <c r="D1504" t="b">
        <v>0</v>
      </c>
      <c r="E1504" s="6" t="s">
        <v>83</v>
      </c>
      <c r="F1504" s="6" t="s">
        <v>35</v>
      </c>
      <c r="G1504">
        <v>0</v>
      </c>
      <c r="H1504">
        <v>50</v>
      </c>
      <c r="I1504">
        <v>1</v>
      </c>
      <c r="J1504" s="6">
        <f>(Items[[#This Row],[FinalPrice]]*Items[[#This Row],[Quantity]])</f>
        <v>0</v>
      </c>
      <c r="K1504" s="6">
        <f>(Items[[#This Row],[OriginalTagPrice]]*Items[[#This Row],[Quantity]])</f>
        <v>50</v>
      </c>
      <c r="L1504" s="6">
        <f>(Items[[#This Row],[FinalPrice]]-Items[[#This Row],[OriginalTagPrice]])*Items[[#This Row],[Quantity]]</f>
        <v>-50</v>
      </c>
      <c r="M1504" s="6" t="str">
        <f>VLOOKUP(Items[[#This Row],[OrderID]],Orders[],5)</f>
        <v>2015-05-11</v>
      </c>
    </row>
    <row r="1505" spans="1:13" x14ac:dyDescent="0.25">
      <c r="A1505">
        <v>142122268</v>
      </c>
      <c r="B1505">
        <v>200063922</v>
      </c>
      <c r="C1505">
        <v>1</v>
      </c>
      <c r="D1505" t="b">
        <v>1</v>
      </c>
      <c r="E1505" s="6" t="s">
        <v>113</v>
      </c>
      <c r="F1505" s="6" t="s">
        <v>35</v>
      </c>
      <c r="G1505">
        <v>35</v>
      </c>
      <c r="H1505">
        <v>70</v>
      </c>
      <c r="I1505">
        <v>1</v>
      </c>
      <c r="J1505" s="6">
        <f>(Items[[#This Row],[FinalPrice]]*Items[[#This Row],[Quantity]])</f>
        <v>35</v>
      </c>
      <c r="K1505" s="6">
        <f>(Items[[#This Row],[OriginalTagPrice]]*Items[[#This Row],[Quantity]])</f>
        <v>70</v>
      </c>
      <c r="L1505" s="6">
        <f>(Items[[#This Row],[FinalPrice]]-Items[[#This Row],[OriginalTagPrice]])*Items[[#This Row],[Quantity]]</f>
        <v>-35</v>
      </c>
      <c r="M1505" s="6" t="str">
        <f>VLOOKUP(Items[[#This Row],[OrderID]],Orders[],5)</f>
        <v>2015-05-15</v>
      </c>
    </row>
    <row r="1506" spans="1:13" x14ac:dyDescent="0.25">
      <c r="A1506">
        <v>142122268</v>
      </c>
      <c r="B1506">
        <v>201426114</v>
      </c>
      <c r="C1506">
        <v>2</v>
      </c>
      <c r="D1506" t="b">
        <v>0</v>
      </c>
      <c r="E1506" s="6" t="s">
        <v>113</v>
      </c>
      <c r="F1506" s="6" t="s">
        <v>133</v>
      </c>
      <c r="G1506">
        <v>0</v>
      </c>
      <c r="H1506">
        <v>0</v>
      </c>
      <c r="I1506">
        <v>1</v>
      </c>
      <c r="J1506" s="6">
        <f>(Items[[#This Row],[FinalPrice]]*Items[[#This Row],[Quantity]])</f>
        <v>0</v>
      </c>
      <c r="K1506" s="6">
        <f>(Items[[#This Row],[OriginalTagPrice]]*Items[[#This Row],[Quantity]])</f>
        <v>0</v>
      </c>
      <c r="L1506" s="6">
        <f>(Items[[#This Row],[FinalPrice]]-Items[[#This Row],[OriginalTagPrice]])*Items[[#This Row],[Quantity]]</f>
        <v>0</v>
      </c>
      <c r="M1506" s="6" t="str">
        <f>VLOOKUP(Items[[#This Row],[OrderID]],Orders[],5)</f>
        <v>2015-05-15</v>
      </c>
    </row>
    <row r="1507" spans="1:13" x14ac:dyDescent="0.25">
      <c r="A1507">
        <v>142129291</v>
      </c>
      <c r="B1507">
        <v>201237191</v>
      </c>
      <c r="C1507">
        <v>7</v>
      </c>
      <c r="D1507" t="b">
        <v>0</v>
      </c>
      <c r="E1507" s="6" t="s">
        <v>35</v>
      </c>
      <c r="F1507" s="6" t="s">
        <v>35</v>
      </c>
      <c r="G1507">
        <v>0</v>
      </c>
      <c r="H1507">
        <v>0</v>
      </c>
      <c r="I1507">
        <v>1</v>
      </c>
      <c r="J1507" s="6">
        <f>(Items[[#This Row],[FinalPrice]]*Items[[#This Row],[Quantity]])</f>
        <v>0</v>
      </c>
      <c r="K1507" s="6">
        <f>(Items[[#This Row],[OriginalTagPrice]]*Items[[#This Row],[Quantity]])</f>
        <v>0</v>
      </c>
      <c r="L1507" s="6">
        <f>(Items[[#This Row],[FinalPrice]]-Items[[#This Row],[OriginalTagPrice]])*Items[[#This Row],[Quantity]]</f>
        <v>0</v>
      </c>
      <c r="M1507" s="6" t="str">
        <f>VLOOKUP(Items[[#This Row],[OrderID]],Orders[],5)</f>
        <v>2015-05-14</v>
      </c>
    </row>
    <row r="1508" spans="1:13" x14ac:dyDescent="0.25">
      <c r="A1508">
        <v>142155246</v>
      </c>
      <c r="B1508">
        <v>200412075</v>
      </c>
      <c r="C1508">
        <v>7</v>
      </c>
      <c r="D1508" t="b">
        <v>0</v>
      </c>
      <c r="E1508" s="6" t="s">
        <v>35</v>
      </c>
      <c r="F1508" s="6" t="s">
        <v>35</v>
      </c>
      <c r="G1508">
        <v>0</v>
      </c>
      <c r="H1508">
        <v>0</v>
      </c>
      <c r="I1508">
        <v>1</v>
      </c>
      <c r="J1508" s="6">
        <f>(Items[[#This Row],[FinalPrice]]*Items[[#This Row],[Quantity]])</f>
        <v>0</v>
      </c>
      <c r="K1508" s="6">
        <f>(Items[[#This Row],[OriginalTagPrice]]*Items[[#This Row],[Quantity]])</f>
        <v>0</v>
      </c>
      <c r="L1508" s="6">
        <f>(Items[[#This Row],[FinalPrice]]-Items[[#This Row],[OriginalTagPrice]])*Items[[#This Row],[Quantity]]</f>
        <v>0</v>
      </c>
      <c r="M1508" s="6" t="str">
        <f>VLOOKUP(Items[[#This Row],[OrderID]],Orders[],5)</f>
        <v>2015-05-12</v>
      </c>
    </row>
    <row r="1509" spans="1:13" x14ac:dyDescent="0.25">
      <c r="A1509">
        <v>142176383</v>
      </c>
      <c r="B1509">
        <v>200138694</v>
      </c>
      <c r="C1509">
        <v>1</v>
      </c>
      <c r="D1509" t="b">
        <v>1</v>
      </c>
      <c r="E1509" s="6" t="s">
        <v>60</v>
      </c>
      <c r="F1509" s="6" t="s">
        <v>35</v>
      </c>
      <c r="G1509">
        <v>0</v>
      </c>
      <c r="H1509">
        <v>30</v>
      </c>
      <c r="I1509">
        <v>1</v>
      </c>
      <c r="J1509" s="6">
        <f>(Items[[#This Row],[FinalPrice]]*Items[[#This Row],[Quantity]])</f>
        <v>0</v>
      </c>
      <c r="K1509" s="6">
        <f>(Items[[#This Row],[OriginalTagPrice]]*Items[[#This Row],[Quantity]])</f>
        <v>30</v>
      </c>
      <c r="L1509" s="6">
        <f>(Items[[#This Row],[FinalPrice]]-Items[[#This Row],[OriginalTagPrice]])*Items[[#This Row],[Quantity]]</f>
        <v>-30</v>
      </c>
      <c r="M1509" s="6" t="str">
        <f>VLOOKUP(Items[[#This Row],[OrderID]],Orders[],5)</f>
        <v>2015-05-12</v>
      </c>
    </row>
    <row r="1510" spans="1:13" x14ac:dyDescent="0.25">
      <c r="A1510">
        <v>142176383</v>
      </c>
      <c r="B1510">
        <v>200413449</v>
      </c>
      <c r="C1510">
        <v>2</v>
      </c>
      <c r="D1510" t="b">
        <v>0</v>
      </c>
      <c r="E1510" s="6" t="s">
        <v>60</v>
      </c>
      <c r="F1510" s="6" t="s">
        <v>108</v>
      </c>
      <c r="G1510">
        <v>0</v>
      </c>
      <c r="H1510">
        <v>0</v>
      </c>
      <c r="I1510">
        <v>1</v>
      </c>
      <c r="J1510" s="6">
        <f>(Items[[#This Row],[FinalPrice]]*Items[[#This Row],[Quantity]])</f>
        <v>0</v>
      </c>
      <c r="K1510" s="6">
        <f>(Items[[#This Row],[OriginalTagPrice]]*Items[[#This Row],[Quantity]])</f>
        <v>0</v>
      </c>
      <c r="L1510" s="6">
        <f>(Items[[#This Row],[FinalPrice]]-Items[[#This Row],[OriginalTagPrice]])*Items[[#This Row],[Quantity]]</f>
        <v>0</v>
      </c>
      <c r="M1510" s="6" t="str">
        <f>VLOOKUP(Items[[#This Row],[OrderID]],Orders[],5)</f>
        <v>2015-05-12</v>
      </c>
    </row>
    <row r="1511" spans="1:13" x14ac:dyDescent="0.25">
      <c r="A1511">
        <v>142176383</v>
      </c>
      <c r="B1511">
        <v>200419362</v>
      </c>
      <c r="C1511">
        <v>3</v>
      </c>
      <c r="D1511" t="b">
        <v>0</v>
      </c>
      <c r="E1511" s="6" t="s">
        <v>35</v>
      </c>
      <c r="F1511" s="6" t="s">
        <v>35</v>
      </c>
      <c r="G1511">
        <v>0</v>
      </c>
      <c r="H1511">
        <v>20</v>
      </c>
      <c r="I1511">
        <v>1</v>
      </c>
      <c r="J1511" s="6">
        <f>(Items[[#This Row],[FinalPrice]]*Items[[#This Row],[Quantity]])</f>
        <v>0</v>
      </c>
      <c r="K1511" s="6">
        <f>(Items[[#This Row],[OriginalTagPrice]]*Items[[#This Row],[Quantity]])</f>
        <v>20</v>
      </c>
      <c r="L1511" s="6">
        <f>(Items[[#This Row],[FinalPrice]]-Items[[#This Row],[OriginalTagPrice]])*Items[[#This Row],[Quantity]]</f>
        <v>-20</v>
      </c>
      <c r="M1511" s="6" t="str">
        <f>VLOOKUP(Items[[#This Row],[OrderID]],Orders[],5)</f>
        <v>2015-05-12</v>
      </c>
    </row>
    <row r="1512" spans="1:13" x14ac:dyDescent="0.25">
      <c r="A1512">
        <v>142176383</v>
      </c>
      <c r="B1512">
        <v>200423456</v>
      </c>
      <c r="C1512">
        <v>8</v>
      </c>
      <c r="D1512" t="b">
        <v>0</v>
      </c>
      <c r="E1512" s="6" t="s">
        <v>60</v>
      </c>
      <c r="F1512" s="6" t="s">
        <v>35</v>
      </c>
      <c r="G1512">
        <v>14</v>
      </c>
      <c r="H1512">
        <v>14</v>
      </c>
      <c r="I1512">
        <v>1</v>
      </c>
      <c r="J1512" s="6">
        <f>(Items[[#This Row],[FinalPrice]]*Items[[#This Row],[Quantity]])</f>
        <v>14</v>
      </c>
      <c r="K1512" s="6">
        <f>(Items[[#This Row],[OriginalTagPrice]]*Items[[#This Row],[Quantity]])</f>
        <v>14</v>
      </c>
      <c r="L1512" s="6">
        <f>(Items[[#This Row],[FinalPrice]]-Items[[#This Row],[OriginalTagPrice]])*Items[[#This Row],[Quantity]]</f>
        <v>0</v>
      </c>
      <c r="M1512" s="6" t="str">
        <f>VLOOKUP(Items[[#This Row],[OrderID]],Orders[],5)</f>
        <v>2015-05-12</v>
      </c>
    </row>
    <row r="1513" spans="1:13" x14ac:dyDescent="0.25">
      <c r="A1513">
        <v>142183507</v>
      </c>
      <c r="B1513">
        <v>200055848</v>
      </c>
      <c r="C1513">
        <v>1</v>
      </c>
      <c r="D1513" t="b">
        <v>1</v>
      </c>
      <c r="E1513" s="6" t="s">
        <v>92</v>
      </c>
      <c r="F1513" s="6" t="s">
        <v>35</v>
      </c>
      <c r="G1513">
        <v>35</v>
      </c>
      <c r="H1513">
        <v>70</v>
      </c>
      <c r="I1513">
        <v>1</v>
      </c>
      <c r="J1513" s="6">
        <f>(Items[[#This Row],[FinalPrice]]*Items[[#This Row],[Quantity]])</f>
        <v>35</v>
      </c>
      <c r="K1513" s="6">
        <f>(Items[[#This Row],[OriginalTagPrice]]*Items[[#This Row],[Quantity]])</f>
        <v>70</v>
      </c>
      <c r="L1513" s="6">
        <f>(Items[[#This Row],[FinalPrice]]-Items[[#This Row],[OriginalTagPrice]])*Items[[#This Row],[Quantity]]</f>
        <v>-35</v>
      </c>
      <c r="M1513" s="6" t="str">
        <f>VLOOKUP(Items[[#This Row],[OrderID]],Orders[],5)</f>
        <v>2015-05-11</v>
      </c>
    </row>
    <row r="1514" spans="1:13" x14ac:dyDescent="0.25">
      <c r="A1514">
        <v>142183507</v>
      </c>
      <c r="B1514">
        <v>200176662</v>
      </c>
      <c r="C1514">
        <v>8</v>
      </c>
      <c r="D1514" t="b">
        <v>0</v>
      </c>
      <c r="E1514" s="6" t="s">
        <v>92</v>
      </c>
      <c r="F1514" s="6" t="s">
        <v>35</v>
      </c>
      <c r="G1514">
        <v>14</v>
      </c>
      <c r="H1514">
        <v>14</v>
      </c>
      <c r="I1514">
        <v>1</v>
      </c>
      <c r="J1514" s="6">
        <f>(Items[[#This Row],[FinalPrice]]*Items[[#This Row],[Quantity]])</f>
        <v>14</v>
      </c>
      <c r="K1514" s="6">
        <f>(Items[[#This Row],[OriginalTagPrice]]*Items[[#This Row],[Quantity]])</f>
        <v>14</v>
      </c>
      <c r="L1514" s="6">
        <f>(Items[[#This Row],[FinalPrice]]-Items[[#This Row],[OriginalTagPrice]])*Items[[#This Row],[Quantity]]</f>
        <v>0</v>
      </c>
      <c r="M1514" s="6" t="str">
        <f>VLOOKUP(Items[[#This Row],[OrderID]],Orders[],5)</f>
        <v>2015-05-11</v>
      </c>
    </row>
    <row r="1515" spans="1:13" x14ac:dyDescent="0.25">
      <c r="A1515">
        <v>142184048</v>
      </c>
      <c r="B1515">
        <v>200055958</v>
      </c>
      <c r="C1515">
        <v>1</v>
      </c>
      <c r="D1515" t="b">
        <v>1</v>
      </c>
      <c r="E1515" s="6" t="s">
        <v>92</v>
      </c>
      <c r="F1515" s="6" t="s">
        <v>35</v>
      </c>
      <c r="G1515">
        <v>35</v>
      </c>
      <c r="H1515">
        <v>70</v>
      </c>
      <c r="I1515">
        <v>1</v>
      </c>
      <c r="J1515" s="6">
        <f>(Items[[#This Row],[FinalPrice]]*Items[[#This Row],[Quantity]])</f>
        <v>35</v>
      </c>
      <c r="K1515" s="6">
        <f>(Items[[#This Row],[OriginalTagPrice]]*Items[[#This Row],[Quantity]])</f>
        <v>70</v>
      </c>
      <c r="L1515" s="6">
        <f>(Items[[#This Row],[FinalPrice]]-Items[[#This Row],[OriginalTagPrice]])*Items[[#This Row],[Quantity]]</f>
        <v>-35</v>
      </c>
      <c r="M1515" s="6" t="str">
        <f>VLOOKUP(Items[[#This Row],[OrderID]],Orders[],5)</f>
        <v>2015-05-11</v>
      </c>
    </row>
    <row r="1516" spans="1:13" x14ac:dyDescent="0.25">
      <c r="A1516">
        <v>142184048</v>
      </c>
      <c r="B1516">
        <v>200198441</v>
      </c>
      <c r="C1516">
        <v>8</v>
      </c>
      <c r="D1516" t="b">
        <v>0</v>
      </c>
      <c r="E1516" s="6" t="s">
        <v>92</v>
      </c>
      <c r="F1516" s="6" t="s">
        <v>35</v>
      </c>
      <c r="G1516">
        <v>10</v>
      </c>
      <c r="H1516">
        <v>10</v>
      </c>
      <c r="I1516">
        <v>1</v>
      </c>
      <c r="J1516" s="6">
        <f>(Items[[#This Row],[FinalPrice]]*Items[[#This Row],[Quantity]])</f>
        <v>10</v>
      </c>
      <c r="K1516" s="6">
        <f>(Items[[#This Row],[OriginalTagPrice]]*Items[[#This Row],[Quantity]])</f>
        <v>10</v>
      </c>
      <c r="L1516" s="6">
        <f>(Items[[#This Row],[FinalPrice]]-Items[[#This Row],[OriginalTagPrice]])*Items[[#This Row],[Quantity]]</f>
        <v>0</v>
      </c>
      <c r="M1516" s="6" t="str">
        <f>VLOOKUP(Items[[#This Row],[OrderID]],Orders[],5)</f>
        <v>2015-05-11</v>
      </c>
    </row>
    <row r="1517" spans="1:13" x14ac:dyDescent="0.25">
      <c r="A1517">
        <v>142194714</v>
      </c>
      <c r="B1517">
        <v>200164352</v>
      </c>
      <c r="C1517">
        <v>1</v>
      </c>
      <c r="D1517" t="b">
        <v>1</v>
      </c>
      <c r="E1517" s="6" t="s">
        <v>68</v>
      </c>
      <c r="F1517" s="6" t="s">
        <v>35</v>
      </c>
      <c r="G1517">
        <v>0</v>
      </c>
      <c r="H1517">
        <v>80</v>
      </c>
      <c r="I1517">
        <v>1</v>
      </c>
      <c r="J1517" s="6">
        <f>(Items[[#This Row],[FinalPrice]]*Items[[#This Row],[Quantity]])</f>
        <v>0</v>
      </c>
      <c r="K1517" s="6">
        <f>(Items[[#This Row],[OriginalTagPrice]]*Items[[#This Row],[Quantity]])</f>
        <v>80</v>
      </c>
      <c r="L1517" s="6">
        <f>(Items[[#This Row],[FinalPrice]]-Items[[#This Row],[OriginalTagPrice]])*Items[[#This Row],[Quantity]]</f>
        <v>-80</v>
      </c>
      <c r="M1517" s="6" t="str">
        <f>VLOOKUP(Items[[#This Row],[OrderID]],Orders[],5)</f>
        <v>2015-05-12</v>
      </c>
    </row>
    <row r="1518" spans="1:13" x14ac:dyDescent="0.25">
      <c r="A1518">
        <v>142194714</v>
      </c>
      <c r="B1518">
        <v>200454959</v>
      </c>
      <c r="C1518">
        <v>8</v>
      </c>
      <c r="D1518" t="b">
        <v>0</v>
      </c>
      <c r="E1518" s="6" t="s">
        <v>68</v>
      </c>
      <c r="F1518" s="6" t="s">
        <v>35</v>
      </c>
      <c r="G1518">
        <v>12.6</v>
      </c>
      <c r="H1518">
        <v>12.6</v>
      </c>
      <c r="I1518">
        <v>1</v>
      </c>
      <c r="J1518" s="6">
        <f>(Items[[#This Row],[FinalPrice]]*Items[[#This Row],[Quantity]])</f>
        <v>12.6</v>
      </c>
      <c r="K1518" s="6">
        <f>(Items[[#This Row],[OriginalTagPrice]]*Items[[#This Row],[Quantity]])</f>
        <v>12.6</v>
      </c>
      <c r="L1518" s="6">
        <f>(Items[[#This Row],[FinalPrice]]-Items[[#This Row],[OriginalTagPrice]])*Items[[#This Row],[Quantity]]</f>
        <v>0</v>
      </c>
      <c r="M1518" s="6" t="str">
        <f>VLOOKUP(Items[[#This Row],[OrderID]],Orders[],5)</f>
        <v>2015-05-12</v>
      </c>
    </row>
    <row r="1519" spans="1:13" x14ac:dyDescent="0.25">
      <c r="A1519">
        <v>142194714</v>
      </c>
      <c r="B1519">
        <v>200455223</v>
      </c>
      <c r="C1519">
        <v>3</v>
      </c>
      <c r="D1519" t="b">
        <v>0</v>
      </c>
      <c r="E1519" s="6" t="s">
        <v>35</v>
      </c>
      <c r="F1519" s="6" t="s">
        <v>35</v>
      </c>
      <c r="G1519">
        <v>0</v>
      </c>
      <c r="H1519">
        <v>50</v>
      </c>
      <c r="I1519">
        <v>1</v>
      </c>
      <c r="J1519" s="6">
        <f>(Items[[#This Row],[FinalPrice]]*Items[[#This Row],[Quantity]])</f>
        <v>0</v>
      </c>
      <c r="K1519" s="6">
        <f>(Items[[#This Row],[OriginalTagPrice]]*Items[[#This Row],[Quantity]])</f>
        <v>50</v>
      </c>
      <c r="L1519" s="6">
        <f>(Items[[#This Row],[FinalPrice]]-Items[[#This Row],[OriginalTagPrice]])*Items[[#This Row],[Quantity]]</f>
        <v>-50</v>
      </c>
      <c r="M1519" s="6" t="str">
        <f>VLOOKUP(Items[[#This Row],[OrderID]],Orders[],5)</f>
        <v>2015-05-12</v>
      </c>
    </row>
    <row r="1520" spans="1:13" x14ac:dyDescent="0.25">
      <c r="A1520">
        <v>142194714</v>
      </c>
      <c r="B1520">
        <v>200455354</v>
      </c>
      <c r="C1520">
        <v>3</v>
      </c>
      <c r="D1520" t="b">
        <v>0</v>
      </c>
      <c r="E1520" s="6" t="s">
        <v>35</v>
      </c>
      <c r="F1520" s="6" t="s">
        <v>35</v>
      </c>
      <c r="G1520">
        <v>0</v>
      </c>
      <c r="H1520">
        <v>50</v>
      </c>
      <c r="I1520">
        <v>1</v>
      </c>
      <c r="J1520" s="6">
        <f>(Items[[#This Row],[FinalPrice]]*Items[[#This Row],[Quantity]])</f>
        <v>0</v>
      </c>
      <c r="K1520" s="6">
        <f>(Items[[#This Row],[OriginalTagPrice]]*Items[[#This Row],[Quantity]])</f>
        <v>50</v>
      </c>
      <c r="L1520" s="6">
        <f>(Items[[#This Row],[FinalPrice]]-Items[[#This Row],[OriginalTagPrice]])*Items[[#This Row],[Quantity]]</f>
        <v>-50</v>
      </c>
      <c r="M1520" s="6" t="str">
        <f>VLOOKUP(Items[[#This Row],[OrderID]],Orders[],5)</f>
        <v>2015-05-12</v>
      </c>
    </row>
    <row r="1521" spans="1:13" x14ac:dyDescent="0.25">
      <c r="A1521">
        <v>142194714</v>
      </c>
      <c r="B1521">
        <v>200455457</v>
      </c>
      <c r="C1521">
        <v>3</v>
      </c>
      <c r="D1521" t="b">
        <v>0</v>
      </c>
      <c r="E1521" s="6" t="s">
        <v>35</v>
      </c>
      <c r="F1521" s="6" t="s">
        <v>35</v>
      </c>
      <c r="G1521">
        <v>50</v>
      </c>
      <c r="H1521">
        <v>50</v>
      </c>
      <c r="I1521">
        <v>1</v>
      </c>
      <c r="J1521" s="6">
        <f>(Items[[#This Row],[FinalPrice]]*Items[[#This Row],[Quantity]])</f>
        <v>50</v>
      </c>
      <c r="K1521" s="6">
        <f>(Items[[#This Row],[OriginalTagPrice]]*Items[[#This Row],[Quantity]])</f>
        <v>50</v>
      </c>
      <c r="L1521" s="6">
        <f>(Items[[#This Row],[FinalPrice]]-Items[[#This Row],[OriginalTagPrice]])*Items[[#This Row],[Quantity]]</f>
        <v>0</v>
      </c>
      <c r="M1521" s="6" t="str">
        <f>VLOOKUP(Items[[#This Row],[OrderID]],Orders[],5)</f>
        <v>2015-05-12</v>
      </c>
    </row>
    <row r="1522" spans="1:13" x14ac:dyDescent="0.25">
      <c r="A1522">
        <v>142194714</v>
      </c>
      <c r="B1522">
        <v>200455732</v>
      </c>
      <c r="C1522">
        <v>3</v>
      </c>
      <c r="D1522" t="b">
        <v>0</v>
      </c>
      <c r="E1522" s="6" t="s">
        <v>35</v>
      </c>
      <c r="F1522" s="6" t="s">
        <v>35</v>
      </c>
      <c r="G1522">
        <v>50</v>
      </c>
      <c r="H1522">
        <v>50</v>
      </c>
      <c r="I1522">
        <v>1</v>
      </c>
      <c r="J1522" s="6">
        <f>(Items[[#This Row],[FinalPrice]]*Items[[#This Row],[Quantity]])</f>
        <v>50</v>
      </c>
      <c r="K1522" s="6">
        <f>(Items[[#This Row],[OriginalTagPrice]]*Items[[#This Row],[Quantity]])</f>
        <v>50</v>
      </c>
      <c r="L1522" s="6">
        <f>(Items[[#This Row],[FinalPrice]]-Items[[#This Row],[OriginalTagPrice]])*Items[[#This Row],[Quantity]]</f>
        <v>0</v>
      </c>
      <c r="M1522" s="6" t="str">
        <f>VLOOKUP(Items[[#This Row],[OrderID]],Orders[],5)</f>
        <v>2015-05-12</v>
      </c>
    </row>
    <row r="1523" spans="1:13" x14ac:dyDescent="0.25">
      <c r="A1523">
        <v>142194814</v>
      </c>
      <c r="B1523">
        <v>199415169</v>
      </c>
      <c r="C1523">
        <v>1</v>
      </c>
      <c r="D1523" t="b">
        <v>1</v>
      </c>
      <c r="E1523" s="6" t="s">
        <v>79</v>
      </c>
      <c r="F1523" s="6" t="s">
        <v>35</v>
      </c>
      <c r="G1523">
        <v>35</v>
      </c>
      <c r="H1523">
        <v>70</v>
      </c>
      <c r="I1523">
        <v>1</v>
      </c>
      <c r="J1523" s="6">
        <f>(Items[[#This Row],[FinalPrice]]*Items[[#This Row],[Quantity]])</f>
        <v>35</v>
      </c>
      <c r="K1523" s="6">
        <f>(Items[[#This Row],[OriginalTagPrice]]*Items[[#This Row],[Quantity]])</f>
        <v>70</v>
      </c>
      <c r="L1523" s="6">
        <f>(Items[[#This Row],[FinalPrice]]-Items[[#This Row],[OriginalTagPrice]])*Items[[#This Row],[Quantity]]</f>
        <v>-35</v>
      </c>
      <c r="M1523" s="6" t="str">
        <f>VLOOKUP(Items[[#This Row],[OrderID]],Orders[],5)</f>
        <v>2015-05-15</v>
      </c>
    </row>
    <row r="1524" spans="1:13" x14ac:dyDescent="0.25">
      <c r="A1524">
        <v>142194814</v>
      </c>
      <c r="B1524">
        <v>200164862</v>
      </c>
      <c r="C1524">
        <v>1</v>
      </c>
      <c r="D1524" t="b">
        <v>1</v>
      </c>
      <c r="E1524" s="6" t="s">
        <v>71</v>
      </c>
      <c r="F1524" s="6" t="s">
        <v>35</v>
      </c>
      <c r="G1524">
        <v>35</v>
      </c>
      <c r="H1524">
        <v>70</v>
      </c>
      <c r="I1524">
        <v>1</v>
      </c>
      <c r="J1524" s="6">
        <f>(Items[[#This Row],[FinalPrice]]*Items[[#This Row],[Quantity]])</f>
        <v>35</v>
      </c>
      <c r="K1524" s="6">
        <f>(Items[[#This Row],[OriginalTagPrice]]*Items[[#This Row],[Quantity]])</f>
        <v>70</v>
      </c>
      <c r="L1524" s="6">
        <f>(Items[[#This Row],[FinalPrice]]-Items[[#This Row],[OriginalTagPrice]])*Items[[#This Row],[Quantity]]</f>
        <v>-35</v>
      </c>
      <c r="M1524" s="6" t="str">
        <f>VLOOKUP(Items[[#This Row],[OrderID]],Orders[],5)</f>
        <v>2015-05-15</v>
      </c>
    </row>
    <row r="1525" spans="1:13" x14ac:dyDescent="0.25">
      <c r="A1525">
        <v>142194814</v>
      </c>
      <c r="B1525">
        <v>201552518</v>
      </c>
      <c r="C1525">
        <v>8</v>
      </c>
      <c r="D1525" t="b">
        <v>0</v>
      </c>
      <c r="E1525" s="6" t="s">
        <v>71</v>
      </c>
      <c r="F1525" s="6" t="s">
        <v>35</v>
      </c>
      <c r="G1525">
        <v>13</v>
      </c>
      <c r="H1525">
        <v>13</v>
      </c>
      <c r="I1525">
        <v>1</v>
      </c>
      <c r="J1525" s="6">
        <f>(Items[[#This Row],[FinalPrice]]*Items[[#This Row],[Quantity]])</f>
        <v>13</v>
      </c>
      <c r="K1525" s="6">
        <f>(Items[[#This Row],[OriginalTagPrice]]*Items[[#This Row],[Quantity]])</f>
        <v>13</v>
      </c>
      <c r="L1525" s="6">
        <f>(Items[[#This Row],[FinalPrice]]-Items[[#This Row],[OriginalTagPrice]])*Items[[#This Row],[Quantity]]</f>
        <v>0</v>
      </c>
      <c r="M1525" s="6" t="str">
        <f>VLOOKUP(Items[[#This Row],[OrderID]],Orders[],5)</f>
        <v>2015-05-15</v>
      </c>
    </row>
    <row r="1526" spans="1:13" x14ac:dyDescent="0.25">
      <c r="A1526">
        <v>142194814</v>
      </c>
      <c r="B1526">
        <v>201552564</v>
      </c>
      <c r="C1526">
        <v>8</v>
      </c>
      <c r="D1526" t="b">
        <v>0</v>
      </c>
      <c r="E1526" s="6" t="s">
        <v>79</v>
      </c>
      <c r="F1526" s="6" t="s">
        <v>35</v>
      </c>
      <c r="G1526">
        <v>13</v>
      </c>
      <c r="H1526">
        <v>13</v>
      </c>
      <c r="I1526">
        <v>1</v>
      </c>
      <c r="J1526" s="6">
        <f>(Items[[#This Row],[FinalPrice]]*Items[[#This Row],[Quantity]])</f>
        <v>13</v>
      </c>
      <c r="K1526" s="6">
        <f>(Items[[#This Row],[OriginalTagPrice]]*Items[[#This Row],[Quantity]])</f>
        <v>13</v>
      </c>
      <c r="L1526" s="6">
        <f>(Items[[#This Row],[FinalPrice]]-Items[[#This Row],[OriginalTagPrice]])*Items[[#This Row],[Quantity]]</f>
        <v>0</v>
      </c>
      <c r="M1526" s="6" t="str">
        <f>VLOOKUP(Items[[#This Row],[OrderID]],Orders[],5)</f>
        <v>2015-05-15</v>
      </c>
    </row>
    <row r="1527" spans="1:13" x14ac:dyDescent="0.25">
      <c r="A1527">
        <v>142207532</v>
      </c>
      <c r="B1527">
        <v>200182088</v>
      </c>
      <c r="C1527">
        <v>1</v>
      </c>
      <c r="D1527" t="b">
        <v>1</v>
      </c>
      <c r="E1527" s="6" t="s">
        <v>71</v>
      </c>
      <c r="F1527" s="6" t="s">
        <v>35</v>
      </c>
      <c r="G1527">
        <v>35</v>
      </c>
      <c r="H1527">
        <v>70</v>
      </c>
      <c r="I1527">
        <v>1</v>
      </c>
      <c r="J1527" s="6">
        <f>(Items[[#This Row],[FinalPrice]]*Items[[#This Row],[Quantity]])</f>
        <v>35</v>
      </c>
      <c r="K1527" s="6">
        <f>(Items[[#This Row],[OriginalTagPrice]]*Items[[#This Row],[Quantity]])</f>
        <v>70</v>
      </c>
      <c r="L1527" s="6">
        <f>(Items[[#This Row],[FinalPrice]]-Items[[#This Row],[OriginalTagPrice]])*Items[[#This Row],[Quantity]]</f>
        <v>-35</v>
      </c>
      <c r="M1527" s="6" t="str">
        <f>VLOOKUP(Items[[#This Row],[OrderID]],Orders[],5)</f>
        <v>2015-05-14</v>
      </c>
    </row>
    <row r="1528" spans="1:13" x14ac:dyDescent="0.25">
      <c r="A1528">
        <v>142207532</v>
      </c>
      <c r="B1528">
        <v>201233535</v>
      </c>
      <c r="C1528">
        <v>8</v>
      </c>
      <c r="D1528" t="b">
        <v>0</v>
      </c>
      <c r="E1528" s="6" t="s">
        <v>71</v>
      </c>
      <c r="F1528" s="6" t="s">
        <v>35</v>
      </c>
      <c r="G1528">
        <v>11</v>
      </c>
      <c r="H1528">
        <v>11</v>
      </c>
      <c r="I1528">
        <v>1</v>
      </c>
      <c r="J1528" s="6">
        <f>(Items[[#This Row],[FinalPrice]]*Items[[#This Row],[Quantity]])</f>
        <v>11</v>
      </c>
      <c r="K1528" s="6">
        <f>(Items[[#This Row],[OriginalTagPrice]]*Items[[#This Row],[Quantity]])</f>
        <v>11</v>
      </c>
      <c r="L1528" s="6">
        <f>(Items[[#This Row],[FinalPrice]]-Items[[#This Row],[OriginalTagPrice]])*Items[[#This Row],[Quantity]]</f>
        <v>0</v>
      </c>
      <c r="M1528" s="6" t="str">
        <f>VLOOKUP(Items[[#This Row],[OrderID]],Orders[],5)</f>
        <v>2015-05-14</v>
      </c>
    </row>
    <row r="1529" spans="1:13" x14ac:dyDescent="0.25">
      <c r="A1529">
        <v>142207532</v>
      </c>
      <c r="B1529">
        <v>201234280</v>
      </c>
      <c r="C1529">
        <v>2</v>
      </c>
      <c r="D1529" t="b">
        <v>0</v>
      </c>
      <c r="E1529" s="6" t="s">
        <v>71</v>
      </c>
      <c r="F1529" s="6" t="s">
        <v>130</v>
      </c>
      <c r="G1529">
        <v>0</v>
      </c>
      <c r="H1529">
        <v>0</v>
      </c>
      <c r="I1529">
        <v>1</v>
      </c>
      <c r="J1529" s="6">
        <f>(Items[[#This Row],[FinalPrice]]*Items[[#This Row],[Quantity]])</f>
        <v>0</v>
      </c>
      <c r="K1529" s="6">
        <f>(Items[[#This Row],[OriginalTagPrice]]*Items[[#This Row],[Quantity]])</f>
        <v>0</v>
      </c>
      <c r="L1529" s="6">
        <f>(Items[[#This Row],[FinalPrice]]-Items[[#This Row],[OriginalTagPrice]])*Items[[#This Row],[Quantity]]</f>
        <v>0</v>
      </c>
      <c r="M1529" s="6" t="str">
        <f>VLOOKUP(Items[[#This Row],[OrderID]],Orders[],5)</f>
        <v>2015-05-14</v>
      </c>
    </row>
    <row r="1530" spans="1:13" x14ac:dyDescent="0.25">
      <c r="A1530">
        <v>142214781</v>
      </c>
      <c r="B1530">
        <v>200192322</v>
      </c>
      <c r="C1530">
        <v>1</v>
      </c>
      <c r="D1530" t="b">
        <v>1</v>
      </c>
      <c r="E1530" s="6" t="s">
        <v>72</v>
      </c>
      <c r="F1530" s="6" t="s">
        <v>35</v>
      </c>
      <c r="G1530">
        <v>50</v>
      </c>
      <c r="H1530">
        <v>70</v>
      </c>
      <c r="I1530">
        <v>1</v>
      </c>
      <c r="J1530" s="6">
        <f>(Items[[#This Row],[FinalPrice]]*Items[[#This Row],[Quantity]])</f>
        <v>50</v>
      </c>
      <c r="K1530" s="6">
        <f>(Items[[#This Row],[OriginalTagPrice]]*Items[[#This Row],[Quantity]])</f>
        <v>70</v>
      </c>
      <c r="L1530" s="6">
        <f>(Items[[#This Row],[FinalPrice]]-Items[[#This Row],[OriginalTagPrice]])*Items[[#This Row],[Quantity]]</f>
        <v>-20</v>
      </c>
      <c r="M1530" s="6" t="str">
        <f>VLOOKUP(Items[[#This Row],[OrderID]],Orders[],5)</f>
        <v>2015-05-17</v>
      </c>
    </row>
    <row r="1531" spans="1:13" x14ac:dyDescent="0.25">
      <c r="A1531">
        <v>142214781</v>
      </c>
      <c r="B1531">
        <v>200192325</v>
      </c>
      <c r="C1531">
        <v>1</v>
      </c>
      <c r="D1531" t="b">
        <v>1</v>
      </c>
      <c r="E1531" s="6" t="s">
        <v>89</v>
      </c>
      <c r="F1531" s="6" t="s">
        <v>35</v>
      </c>
      <c r="G1531">
        <v>50</v>
      </c>
      <c r="H1531">
        <v>70</v>
      </c>
      <c r="I1531">
        <v>1</v>
      </c>
      <c r="J1531" s="6">
        <f>(Items[[#This Row],[FinalPrice]]*Items[[#This Row],[Quantity]])</f>
        <v>50</v>
      </c>
      <c r="K1531" s="6">
        <f>(Items[[#This Row],[OriginalTagPrice]]*Items[[#This Row],[Quantity]])</f>
        <v>70</v>
      </c>
      <c r="L1531" s="6">
        <f>(Items[[#This Row],[FinalPrice]]-Items[[#This Row],[OriginalTagPrice]])*Items[[#This Row],[Quantity]]</f>
        <v>-20</v>
      </c>
      <c r="M1531" s="6" t="str">
        <f>VLOOKUP(Items[[#This Row],[OrderID]],Orders[],5)</f>
        <v>2015-05-17</v>
      </c>
    </row>
    <row r="1532" spans="1:13" x14ac:dyDescent="0.25">
      <c r="A1532">
        <v>142214781</v>
      </c>
      <c r="B1532">
        <v>201901260</v>
      </c>
      <c r="C1532">
        <v>8</v>
      </c>
      <c r="D1532" t="b">
        <v>0</v>
      </c>
      <c r="E1532" s="6" t="s">
        <v>72</v>
      </c>
      <c r="F1532" s="6" t="s">
        <v>35</v>
      </c>
      <c r="G1532">
        <v>10</v>
      </c>
      <c r="H1532">
        <v>10</v>
      </c>
      <c r="I1532">
        <v>1</v>
      </c>
      <c r="J1532" s="6">
        <f>(Items[[#This Row],[FinalPrice]]*Items[[#This Row],[Quantity]])</f>
        <v>10</v>
      </c>
      <c r="K1532" s="6">
        <f>(Items[[#This Row],[OriginalTagPrice]]*Items[[#This Row],[Quantity]])</f>
        <v>10</v>
      </c>
      <c r="L1532" s="6">
        <f>(Items[[#This Row],[FinalPrice]]-Items[[#This Row],[OriginalTagPrice]])*Items[[#This Row],[Quantity]]</f>
        <v>0</v>
      </c>
      <c r="M1532" s="6" t="str">
        <f>VLOOKUP(Items[[#This Row],[OrderID]],Orders[],5)</f>
        <v>2015-05-17</v>
      </c>
    </row>
    <row r="1533" spans="1:13" x14ac:dyDescent="0.25">
      <c r="A1533">
        <v>142214781</v>
      </c>
      <c r="B1533">
        <v>201901288</v>
      </c>
      <c r="C1533">
        <v>8</v>
      </c>
      <c r="D1533" t="b">
        <v>0</v>
      </c>
      <c r="E1533" s="6" t="s">
        <v>89</v>
      </c>
      <c r="F1533" s="6" t="s">
        <v>35</v>
      </c>
      <c r="G1533">
        <v>10</v>
      </c>
      <c r="H1533">
        <v>10</v>
      </c>
      <c r="I1533">
        <v>1</v>
      </c>
      <c r="J1533" s="6">
        <f>(Items[[#This Row],[FinalPrice]]*Items[[#This Row],[Quantity]])</f>
        <v>10</v>
      </c>
      <c r="K1533" s="6">
        <f>(Items[[#This Row],[OriginalTagPrice]]*Items[[#This Row],[Quantity]])</f>
        <v>10</v>
      </c>
      <c r="L1533" s="6">
        <f>(Items[[#This Row],[FinalPrice]]-Items[[#This Row],[OriginalTagPrice]])*Items[[#This Row],[Quantity]]</f>
        <v>0</v>
      </c>
      <c r="M1533" s="6" t="str">
        <f>VLOOKUP(Items[[#This Row],[OrderID]],Orders[],5)</f>
        <v>2015-05-17</v>
      </c>
    </row>
    <row r="1534" spans="1:13" x14ac:dyDescent="0.25">
      <c r="A1534">
        <v>142221858</v>
      </c>
      <c r="B1534">
        <v>200202135</v>
      </c>
      <c r="C1534">
        <v>1</v>
      </c>
      <c r="D1534" t="b">
        <v>1</v>
      </c>
      <c r="E1534" s="6" t="s">
        <v>71</v>
      </c>
      <c r="F1534" s="6" t="s">
        <v>35</v>
      </c>
      <c r="G1534">
        <v>0</v>
      </c>
      <c r="H1534">
        <v>30</v>
      </c>
      <c r="I1534">
        <v>1</v>
      </c>
      <c r="J1534" s="6">
        <f>(Items[[#This Row],[FinalPrice]]*Items[[#This Row],[Quantity]])</f>
        <v>0</v>
      </c>
      <c r="K1534" s="6">
        <f>(Items[[#This Row],[OriginalTagPrice]]*Items[[#This Row],[Quantity]])</f>
        <v>30</v>
      </c>
      <c r="L1534" s="6">
        <f>(Items[[#This Row],[FinalPrice]]-Items[[#This Row],[OriginalTagPrice]])*Items[[#This Row],[Quantity]]</f>
        <v>-30</v>
      </c>
      <c r="M1534" s="6" t="str">
        <f>VLOOKUP(Items[[#This Row],[OrderID]],Orders[],5)</f>
        <v>2015-05-12</v>
      </c>
    </row>
    <row r="1535" spans="1:13" x14ac:dyDescent="0.25">
      <c r="A1535">
        <v>142223263</v>
      </c>
      <c r="B1535">
        <v>200204256</v>
      </c>
      <c r="C1535">
        <v>1</v>
      </c>
      <c r="D1535" t="b">
        <v>1</v>
      </c>
      <c r="E1535" s="6" t="s">
        <v>71</v>
      </c>
      <c r="F1535" s="6" t="s">
        <v>35</v>
      </c>
      <c r="G1535">
        <v>35</v>
      </c>
      <c r="H1535">
        <v>70</v>
      </c>
      <c r="I1535">
        <v>1</v>
      </c>
      <c r="J1535" s="6">
        <f>(Items[[#This Row],[FinalPrice]]*Items[[#This Row],[Quantity]])</f>
        <v>35</v>
      </c>
      <c r="K1535" s="6">
        <f>(Items[[#This Row],[OriginalTagPrice]]*Items[[#This Row],[Quantity]])</f>
        <v>70</v>
      </c>
      <c r="L1535" s="6">
        <f>(Items[[#This Row],[FinalPrice]]-Items[[#This Row],[OriginalTagPrice]])*Items[[#This Row],[Quantity]]</f>
        <v>-35</v>
      </c>
      <c r="M1535" s="6" t="str">
        <f>VLOOKUP(Items[[#This Row],[OrderID]],Orders[],5)</f>
        <v>2015-05-12</v>
      </c>
    </row>
    <row r="1536" spans="1:13" x14ac:dyDescent="0.25">
      <c r="A1536">
        <v>142237942</v>
      </c>
      <c r="B1536">
        <v>200466798</v>
      </c>
      <c r="C1536">
        <v>7</v>
      </c>
      <c r="D1536" t="b">
        <v>0</v>
      </c>
      <c r="E1536" s="6" t="s">
        <v>35</v>
      </c>
      <c r="F1536" s="6" t="s">
        <v>35</v>
      </c>
      <c r="G1536">
        <v>0</v>
      </c>
      <c r="H1536">
        <v>0</v>
      </c>
      <c r="I1536">
        <v>1</v>
      </c>
      <c r="J1536" s="6">
        <f>(Items[[#This Row],[FinalPrice]]*Items[[#This Row],[Quantity]])</f>
        <v>0</v>
      </c>
      <c r="K1536" s="6">
        <f>(Items[[#This Row],[OriginalTagPrice]]*Items[[#This Row],[Quantity]])</f>
        <v>0</v>
      </c>
      <c r="L1536" s="6">
        <f>(Items[[#This Row],[FinalPrice]]-Items[[#This Row],[OriginalTagPrice]])*Items[[#This Row],[Quantity]]</f>
        <v>0</v>
      </c>
      <c r="M1536" s="6" t="str">
        <f>VLOOKUP(Items[[#This Row],[OrderID]],Orders[],5)</f>
        <v>2015-05-12</v>
      </c>
    </row>
    <row r="1537" spans="1:13" x14ac:dyDescent="0.25">
      <c r="A1537">
        <v>142238343</v>
      </c>
      <c r="B1537">
        <v>200225824</v>
      </c>
      <c r="C1537">
        <v>1</v>
      </c>
      <c r="D1537" t="b">
        <v>1</v>
      </c>
      <c r="E1537" s="6" t="s">
        <v>66</v>
      </c>
      <c r="F1537" s="6" t="s">
        <v>35</v>
      </c>
      <c r="G1537">
        <v>35</v>
      </c>
      <c r="H1537">
        <v>70</v>
      </c>
      <c r="I1537">
        <v>1</v>
      </c>
      <c r="J1537" s="6">
        <f>(Items[[#This Row],[FinalPrice]]*Items[[#This Row],[Quantity]])</f>
        <v>35</v>
      </c>
      <c r="K1537" s="6">
        <f>(Items[[#This Row],[OriginalTagPrice]]*Items[[#This Row],[Quantity]])</f>
        <v>70</v>
      </c>
      <c r="L1537" s="6">
        <f>(Items[[#This Row],[FinalPrice]]-Items[[#This Row],[OriginalTagPrice]])*Items[[#This Row],[Quantity]]</f>
        <v>-35</v>
      </c>
      <c r="M1537" s="6" t="str">
        <f>VLOOKUP(Items[[#This Row],[OrderID]],Orders[],5)</f>
        <v>2015-05-11</v>
      </c>
    </row>
    <row r="1538" spans="1:13" x14ac:dyDescent="0.25">
      <c r="A1538">
        <v>142238343</v>
      </c>
      <c r="B1538">
        <v>200284513</v>
      </c>
      <c r="C1538">
        <v>8</v>
      </c>
      <c r="D1538" t="b">
        <v>0</v>
      </c>
      <c r="E1538" s="6" t="s">
        <v>66</v>
      </c>
      <c r="F1538" s="6" t="s">
        <v>35</v>
      </c>
      <c r="G1538">
        <v>14</v>
      </c>
      <c r="H1538">
        <v>14</v>
      </c>
      <c r="I1538">
        <v>1</v>
      </c>
      <c r="J1538" s="6">
        <f>(Items[[#This Row],[FinalPrice]]*Items[[#This Row],[Quantity]])</f>
        <v>14</v>
      </c>
      <c r="K1538" s="6">
        <f>(Items[[#This Row],[OriginalTagPrice]]*Items[[#This Row],[Quantity]])</f>
        <v>14</v>
      </c>
      <c r="L1538" s="6">
        <f>(Items[[#This Row],[FinalPrice]]-Items[[#This Row],[OriginalTagPrice]])*Items[[#This Row],[Quantity]]</f>
        <v>0</v>
      </c>
      <c r="M1538" s="6" t="str">
        <f>VLOOKUP(Items[[#This Row],[OrderID]],Orders[],5)</f>
        <v>2015-05-11</v>
      </c>
    </row>
    <row r="1539" spans="1:13" x14ac:dyDescent="0.25">
      <c r="A1539">
        <v>142238343</v>
      </c>
      <c r="B1539">
        <v>200284570</v>
      </c>
      <c r="C1539">
        <v>2</v>
      </c>
      <c r="D1539" t="b">
        <v>0</v>
      </c>
      <c r="E1539" s="6" t="s">
        <v>96</v>
      </c>
      <c r="F1539" s="6" t="s">
        <v>90</v>
      </c>
      <c r="G1539">
        <v>0</v>
      </c>
      <c r="H1539">
        <v>0</v>
      </c>
      <c r="I1539">
        <v>1</v>
      </c>
      <c r="J1539" s="6">
        <f>(Items[[#This Row],[FinalPrice]]*Items[[#This Row],[Quantity]])</f>
        <v>0</v>
      </c>
      <c r="K1539" s="6">
        <f>(Items[[#This Row],[OriginalTagPrice]]*Items[[#This Row],[Quantity]])</f>
        <v>0</v>
      </c>
      <c r="L1539" s="6">
        <f>(Items[[#This Row],[FinalPrice]]-Items[[#This Row],[OriginalTagPrice]])*Items[[#This Row],[Quantity]]</f>
        <v>0</v>
      </c>
      <c r="M1539" s="6" t="str">
        <f>VLOOKUP(Items[[#This Row],[OrderID]],Orders[],5)</f>
        <v>2015-05-11</v>
      </c>
    </row>
    <row r="1540" spans="1:13" x14ac:dyDescent="0.25">
      <c r="A1540">
        <v>142239277</v>
      </c>
      <c r="B1540">
        <v>200227366</v>
      </c>
      <c r="C1540">
        <v>3</v>
      </c>
      <c r="D1540" t="b">
        <v>0</v>
      </c>
      <c r="E1540" s="6" t="s">
        <v>35</v>
      </c>
      <c r="F1540" s="6" t="s">
        <v>35</v>
      </c>
      <c r="G1540">
        <v>50</v>
      </c>
      <c r="H1540">
        <v>50</v>
      </c>
      <c r="I1540">
        <v>1</v>
      </c>
      <c r="J1540" s="6">
        <f>(Items[[#This Row],[FinalPrice]]*Items[[#This Row],[Quantity]])</f>
        <v>50</v>
      </c>
      <c r="K1540" s="6">
        <f>(Items[[#This Row],[OriginalTagPrice]]*Items[[#This Row],[Quantity]])</f>
        <v>50</v>
      </c>
      <c r="L1540" s="6">
        <f>(Items[[#This Row],[FinalPrice]]-Items[[#This Row],[OriginalTagPrice]])*Items[[#This Row],[Quantity]]</f>
        <v>0</v>
      </c>
      <c r="M1540" s="6" t="str">
        <f>VLOOKUP(Items[[#This Row],[OrderID]],Orders[],5)</f>
        <v>2015-05-11</v>
      </c>
    </row>
    <row r="1541" spans="1:13" x14ac:dyDescent="0.25">
      <c r="A1541">
        <v>142239277</v>
      </c>
      <c r="B1541">
        <v>200227399</v>
      </c>
      <c r="C1541">
        <v>3</v>
      </c>
      <c r="D1541" t="b">
        <v>0</v>
      </c>
      <c r="E1541" s="6" t="s">
        <v>35</v>
      </c>
      <c r="F1541" s="6" t="s">
        <v>35</v>
      </c>
      <c r="G1541">
        <v>0</v>
      </c>
      <c r="H1541">
        <v>50</v>
      </c>
      <c r="I1541">
        <v>1</v>
      </c>
      <c r="J1541" s="6">
        <f>(Items[[#This Row],[FinalPrice]]*Items[[#This Row],[Quantity]])</f>
        <v>0</v>
      </c>
      <c r="K1541" s="6">
        <f>(Items[[#This Row],[OriginalTagPrice]]*Items[[#This Row],[Quantity]])</f>
        <v>50</v>
      </c>
      <c r="L1541" s="6">
        <f>(Items[[#This Row],[FinalPrice]]-Items[[#This Row],[OriginalTagPrice]])*Items[[#This Row],[Quantity]]</f>
        <v>-50</v>
      </c>
      <c r="M1541" s="6" t="str">
        <f>VLOOKUP(Items[[#This Row],[OrderID]],Orders[],5)</f>
        <v>2015-05-11</v>
      </c>
    </row>
    <row r="1542" spans="1:13" x14ac:dyDescent="0.25">
      <c r="A1542">
        <v>142260664</v>
      </c>
      <c r="B1542">
        <v>193948947</v>
      </c>
      <c r="C1542">
        <v>1</v>
      </c>
      <c r="D1542" t="b">
        <v>1</v>
      </c>
      <c r="E1542" s="6" t="s">
        <v>71</v>
      </c>
      <c r="F1542" s="6" t="s">
        <v>35</v>
      </c>
      <c r="G1542">
        <v>35</v>
      </c>
      <c r="H1542">
        <v>70</v>
      </c>
      <c r="I1542">
        <v>1</v>
      </c>
      <c r="J1542" s="6">
        <f>(Items[[#This Row],[FinalPrice]]*Items[[#This Row],[Quantity]])</f>
        <v>35</v>
      </c>
      <c r="K1542" s="6">
        <f>(Items[[#This Row],[OriginalTagPrice]]*Items[[#This Row],[Quantity]])</f>
        <v>70</v>
      </c>
      <c r="L1542" s="6">
        <f>(Items[[#This Row],[FinalPrice]]-Items[[#This Row],[OriginalTagPrice]])*Items[[#This Row],[Quantity]]</f>
        <v>-35</v>
      </c>
      <c r="M1542" s="6" t="str">
        <f>VLOOKUP(Items[[#This Row],[OrderID]],Orders[],5)</f>
        <v>2015-05-11</v>
      </c>
    </row>
    <row r="1543" spans="1:13" x14ac:dyDescent="0.25">
      <c r="A1543">
        <v>142260664</v>
      </c>
      <c r="B1543">
        <v>193949100</v>
      </c>
      <c r="C1543">
        <v>1</v>
      </c>
      <c r="D1543" t="b">
        <v>1</v>
      </c>
      <c r="E1543" s="6" t="s">
        <v>92</v>
      </c>
      <c r="F1543" s="6" t="s">
        <v>35</v>
      </c>
      <c r="G1543">
        <v>35</v>
      </c>
      <c r="H1543">
        <v>70</v>
      </c>
      <c r="I1543">
        <v>1</v>
      </c>
      <c r="J1543" s="6">
        <f>(Items[[#This Row],[FinalPrice]]*Items[[#This Row],[Quantity]])</f>
        <v>35</v>
      </c>
      <c r="K1543" s="6">
        <f>(Items[[#This Row],[OriginalTagPrice]]*Items[[#This Row],[Quantity]])</f>
        <v>70</v>
      </c>
      <c r="L1543" s="6">
        <f>(Items[[#This Row],[FinalPrice]]-Items[[#This Row],[OriginalTagPrice]])*Items[[#This Row],[Quantity]]</f>
        <v>-35</v>
      </c>
      <c r="M1543" s="6" t="str">
        <f>VLOOKUP(Items[[#This Row],[OrderID]],Orders[],5)</f>
        <v>2015-05-11</v>
      </c>
    </row>
    <row r="1544" spans="1:13" x14ac:dyDescent="0.25">
      <c r="A1544">
        <v>142261903</v>
      </c>
      <c r="B1544">
        <v>200258347</v>
      </c>
      <c r="C1544">
        <v>8</v>
      </c>
      <c r="D1544" t="b">
        <v>0</v>
      </c>
      <c r="E1544" s="6" t="s">
        <v>92</v>
      </c>
      <c r="F1544" s="6" t="s">
        <v>35</v>
      </c>
      <c r="G1544">
        <v>12</v>
      </c>
      <c r="H1544">
        <v>12</v>
      </c>
      <c r="I1544">
        <v>1</v>
      </c>
      <c r="J1544" s="6">
        <f>(Items[[#This Row],[FinalPrice]]*Items[[#This Row],[Quantity]])</f>
        <v>12</v>
      </c>
      <c r="K1544" s="6">
        <f>(Items[[#This Row],[OriginalTagPrice]]*Items[[#This Row],[Quantity]])</f>
        <v>12</v>
      </c>
      <c r="L1544" s="6">
        <f>(Items[[#This Row],[FinalPrice]]-Items[[#This Row],[OriginalTagPrice]])*Items[[#This Row],[Quantity]]</f>
        <v>0</v>
      </c>
      <c r="M1544" s="6" t="str">
        <f>VLOOKUP(Items[[#This Row],[OrderID]],Orders[],5)</f>
        <v>2015-05-11</v>
      </c>
    </row>
    <row r="1545" spans="1:13" x14ac:dyDescent="0.25">
      <c r="A1545">
        <v>142261903</v>
      </c>
      <c r="B1545">
        <v>200258394</v>
      </c>
      <c r="C1545">
        <v>8</v>
      </c>
      <c r="D1545" t="b">
        <v>0</v>
      </c>
      <c r="E1545" s="6" t="s">
        <v>71</v>
      </c>
      <c r="F1545" s="6" t="s">
        <v>35</v>
      </c>
      <c r="G1545">
        <v>12</v>
      </c>
      <c r="H1545">
        <v>12</v>
      </c>
      <c r="I1545">
        <v>1</v>
      </c>
      <c r="J1545" s="6">
        <f>(Items[[#This Row],[FinalPrice]]*Items[[#This Row],[Quantity]])</f>
        <v>12</v>
      </c>
      <c r="K1545" s="6">
        <f>(Items[[#This Row],[OriginalTagPrice]]*Items[[#This Row],[Quantity]])</f>
        <v>12</v>
      </c>
      <c r="L1545" s="6">
        <f>(Items[[#This Row],[FinalPrice]]-Items[[#This Row],[OriginalTagPrice]])*Items[[#This Row],[Quantity]]</f>
        <v>0</v>
      </c>
      <c r="M1545" s="6" t="str">
        <f>VLOOKUP(Items[[#This Row],[OrderID]],Orders[],5)</f>
        <v>2015-05-11</v>
      </c>
    </row>
    <row r="1546" spans="1:13" x14ac:dyDescent="0.25">
      <c r="A1546">
        <v>142264915</v>
      </c>
      <c r="B1546">
        <v>200262215</v>
      </c>
      <c r="C1546">
        <v>1</v>
      </c>
      <c r="D1546" t="b">
        <v>1</v>
      </c>
      <c r="E1546" s="6" t="s">
        <v>58</v>
      </c>
      <c r="F1546" s="6" t="s">
        <v>35</v>
      </c>
      <c r="G1546">
        <v>50</v>
      </c>
      <c r="H1546">
        <v>70</v>
      </c>
      <c r="I1546">
        <v>1</v>
      </c>
      <c r="J1546" s="6">
        <f>(Items[[#This Row],[FinalPrice]]*Items[[#This Row],[Quantity]])</f>
        <v>50</v>
      </c>
      <c r="K1546" s="6">
        <f>(Items[[#This Row],[OriginalTagPrice]]*Items[[#This Row],[Quantity]])</f>
        <v>70</v>
      </c>
      <c r="L1546" s="6">
        <f>(Items[[#This Row],[FinalPrice]]-Items[[#This Row],[OriginalTagPrice]])*Items[[#This Row],[Quantity]]</f>
        <v>-20</v>
      </c>
      <c r="M1546" s="6" t="str">
        <f>VLOOKUP(Items[[#This Row],[OrderID]],Orders[],5)</f>
        <v>2015-06-24</v>
      </c>
    </row>
    <row r="1547" spans="1:13" x14ac:dyDescent="0.25">
      <c r="A1547">
        <v>142264915</v>
      </c>
      <c r="B1547">
        <v>200262801</v>
      </c>
      <c r="C1547">
        <v>1</v>
      </c>
      <c r="D1547" t="b">
        <v>1</v>
      </c>
      <c r="E1547" s="6" t="s">
        <v>56</v>
      </c>
      <c r="F1547" s="6" t="s">
        <v>35</v>
      </c>
      <c r="G1547">
        <v>50</v>
      </c>
      <c r="H1547">
        <v>70</v>
      </c>
      <c r="I1547">
        <v>1</v>
      </c>
      <c r="J1547" s="6">
        <f>(Items[[#This Row],[FinalPrice]]*Items[[#This Row],[Quantity]])</f>
        <v>50</v>
      </c>
      <c r="K1547" s="6">
        <f>(Items[[#This Row],[OriginalTagPrice]]*Items[[#This Row],[Quantity]])</f>
        <v>70</v>
      </c>
      <c r="L1547" s="6">
        <f>(Items[[#This Row],[FinalPrice]]-Items[[#This Row],[OriginalTagPrice]])*Items[[#This Row],[Quantity]]</f>
        <v>-20</v>
      </c>
      <c r="M1547" s="6" t="str">
        <f>VLOOKUP(Items[[#This Row],[OrderID]],Orders[],5)</f>
        <v>2015-06-24</v>
      </c>
    </row>
    <row r="1548" spans="1:13" x14ac:dyDescent="0.25">
      <c r="A1548">
        <v>142264915</v>
      </c>
      <c r="B1548">
        <v>211474866</v>
      </c>
      <c r="C1548">
        <v>2</v>
      </c>
      <c r="D1548" t="b">
        <v>0</v>
      </c>
      <c r="E1548" s="6" t="s">
        <v>258</v>
      </c>
      <c r="F1548" s="6" t="s">
        <v>57</v>
      </c>
      <c r="G1548">
        <v>6</v>
      </c>
      <c r="H1548">
        <v>8</v>
      </c>
      <c r="I1548">
        <v>1</v>
      </c>
      <c r="J1548" s="6">
        <f>(Items[[#This Row],[FinalPrice]]*Items[[#This Row],[Quantity]])</f>
        <v>6</v>
      </c>
      <c r="K1548" s="6">
        <f>(Items[[#This Row],[OriginalTagPrice]]*Items[[#This Row],[Quantity]])</f>
        <v>8</v>
      </c>
      <c r="L1548" s="6">
        <f>(Items[[#This Row],[FinalPrice]]-Items[[#This Row],[OriginalTagPrice]])*Items[[#This Row],[Quantity]]</f>
        <v>-2</v>
      </c>
      <c r="M1548" s="6" t="str">
        <f>VLOOKUP(Items[[#This Row],[OrderID]],Orders[],5)</f>
        <v>2015-06-24</v>
      </c>
    </row>
    <row r="1549" spans="1:13" x14ac:dyDescent="0.25">
      <c r="A1549">
        <v>142264915</v>
      </c>
      <c r="B1549">
        <v>211475028</v>
      </c>
      <c r="C1549">
        <v>2</v>
      </c>
      <c r="D1549" t="b">
        <v>0</v>
      </c>
      <c r="E1549" s="6" t="s">
        <v>258</v>
      </c>
      <c r="F1549" s="6" t="s">
        <v>124</v>
      </c>
      <c r="G1549">
        <v>3.5</v>
      </c>
      <c r="H1549">
        <v>3.5</v>
      </c>
      <c r="I1549">
        <v>1</v>
      </c>
      <c r="J1549" s="6">
        <f>(Items[[#This Row],[FinalPrice]]*Items[[#This Row],[Quantity]])</f>
        <v>3.5</v>
      </c>
      <c r="K1549" s="6">
        <f>(Items[[#This Row],[OriginalTagPrice]]*Items[[#This Row],[Quantity]])</f>
        <v>3.5</v>
      </c>
      <c r="L1549" s="6">
        <f>(Items[[#This Row],[FinalPrice]]-Items[[#This Row],[OriginalTagPrice]])*Items[[#This Row],[Quantity]]</f>
        <v>0</v>
      </c>
      <c r="M1549" s="6" t="str">
        <f>VLOOKUP(Items[[#This Row],[OrderID]],Orders[],5)</f>
        <v>2015-06-24</v>
      </c>
    </row>
    <row r="1550" spans="1:13" x14ac:dyDescent="0.25">
      <c r="A1550">
        <v>142264915</v>
      </c>
      <c r="B1550">
        <v>211475034</v>
      </c>
      <c r="C1550">
        <v>2</v>
      </c>
      <c r="D1550" t="b">
        <v>0</v>
      </c>
      <c r="E1550" s="6" t="s">
        <v>258</v>
      </c>
      <c r="F1550" s="6" t="s">
        <v>130</v>
      </c>
      <c r="G1550">
        <v>0</v>
      </c>
      <c r="H1550">
        <v>0</v>
      </c>
      <c r="I1550">
        <v>1</v>
      </c>
      <c r="J1550" s="6">
        <f>(Items[[#This Row],[FinalPrice]]*Items[[#This Row],[Quantity]])</f>
        <v>0</v>
      </c>
      <c r="K1550" s="6">
        <f>(Items[[#This Row],[OriginalTagPrice]]*Items[[#This Row],[Quantity]])</f>
        <v>0</v>
      </c>
      <c r="L1550" s="6">
        <f>(Items[[#This Row],[FinalPrice]]-Items[[#This Row],[OriginalTagPrice]])*Items[[#This Row],[Quantity]]</f>
        <v>0</v>
      </c>
      <c r="M1550" s="6" t="str">
        <f>VLOOKUP(Items[[#This Row],[OrderID]],Orders[],5)</f>
        <v>2015-06-24</v>
      </c>
    </row>
    <row r="1551" spans="1:13" x14ac:dyDescent="0.25">
      <c r="A1551">
        <v>142264915</v>
      </c>
      <c r="B1551">
        <v>211475307</v>
      </c>
      <c r="C1551">
        <v>8</v>
      </c>
      <c r="D1551" t="b">
        <v>0</v>
      </c>
      <c r="E1551" s="6" t="s">
        <v>58</v>
      </c>
      <c r="F1551" s="6" t="s">
        <v>35</v>
      </c>
      <c r="G1551">
        <v>14</v>
      </c>
      <c r="H1551">
        <v>14</v>
      </c>
      <c r="I1551">
        <v>1</v>
      </c>
      <c r="J1551" s="6">
        <f>(Items[[#This Row],[FinalPrice]]*Items[[#This Row],[Quantity]])</f>
        <v>14</v>
      </c>
      <c r="K1551" s="6">
        <f>(Items[[#This Row],[OriginalTagPrice]]*Items[[#This Row],[Quantity]])</f>
        <v>14</v>
      </c>
      <c r="L1551" s="6">
        <f>(Items[[#This Row],[FinalPrice]]-Items[[#This Row],[OriginalTagPrice]])*Items[[#This Row],[Quantity]]</f>
        <v>0</v>
      </c>
      <c r="M1551" s="6" t="str">
        <f>VLOOKUP(Items[[#This Row],[OrderID]],Orders[],5)</f>
        <v>2015-06-24</v>
      </c>
    </row>
    <row r="1552" spans="1:13" x14ac:dyDescent="0.25">
      <c r="A1552">
        <v>142264915</v>
      </c>
      <c r="B1552">
        <v>211475325</v>
      </c>
      <c r="C1552">
        <v>8</v>
      </c>
      <c r="D1552" t="b">
        <v>0</v>
      </c>
      <c r="E1552" s="6" t="s">
        <v>56</v>
      </c>
      <c r="F1552" s="6" t="s">
        <v>35</v>
      </c>
      <c r="G1552">
        <v>14</v>
      </c>
      <c r="H1552">
        <v>14</v>
      </c>
      <c r="I1552">
        <v>1</v>
      </c>
      <c r="J1552" s="6">
        <f>(Items[[#This Row],[FinalPrice]]*Items[[#This Row],[Quantity]])</f>
        <v>14</v>
      </c>
      <c r="K1552" s="6">
        <f>(Items[[#This Row],[OriginalTagPrice]]*Items[[#This Row],[Quantity]])</f>
        <v>14</v>
      </c>
      <c r="L1552" s="6">
        <f>(Items[[#This Row],[FinalPrice]]-Items[[#This Row],[OriginalTagPrice]])*Items[[#This Row],[Quantity]]</f>
        <v>0</v>
      </c>
      <c r="M1552" s="6" t="str">
        <f>VLOOKUP(Items[[#This Row],[OrderID]],Orders[],5)</f>
        <v>2015-06-24</v>
      </c>
    </row>
    <row r="1553" spans="1:13" x14ac:dyDescent="0.25">
      <c r="A1553">
        <v>142273798</v>
      </c>
      <c r="B1553">
        <v>200274491</v>
      </c>
      <c r="C1553">
        <v>1</v>
      </c>
      <c r="D1553" t="b">
        <v>1</v>
      </c>
      <c r="E1553" s="6" t="s">
        <v>66</v>
      </c>
      <c r="F1553" s="6" t="s">
        <v>35</v>
      </c>
      <c r="G1553">
        <v>0</v>
      </c>
      <c r="H1553">
        <v>70</v>
      </c>
      <c r="I1553">
        <v>1</v>
      </c>
      <c r="J1553" s="6">
        <f>(Items[[#This Row],[FinalPrice]]*Items[[#This Row],[Quantity]])</f>
        <v>0</v>
      </c>
      <c r="K1553" s="6">
        <f>(Items[[#This Row],[OriginalTagPrice]]*Items[[#This Row],[Quantity]])</f>
        <v>70</v>
      </c>
      <c r="L1553" s="6">
        <f>(Items[[#This Row],[FinalPrice]]-Items[[#This Row],[OriginalTagPrice]])*Items[[#This Row],[Quantity]]</f>
        <v>-70</v>
      </c>
      <c r="M1553" s="6" t="str">
        <f>VLOOKUP(Items[[#This Row],[OrderID]],Orders[],5)</f>
        <v>2015-05-15</v>
      </c>
    </row>
    <row r="1554" spans="1:13" x14ac:dyDescent="0.25">
      <c r="A1554">
        <v>142273798</v>
      </c>
      <c r="B1554">
        <v>201542446</v>
      </c>
      <c r="C1554">
        <v>8</v>
      </c>
      <c r="D1554" t="b">
        <v>0</v>
      </c>
      <c r="E1554" s="6" t="s">
        <v>66</v>
      </c>
      <c r="F1554" s="6" t="s">
        <v>35</v>
      </c>
      <c r="G1554">
        <v>14</v>
      </c>
      <c r="H1554">
        <v>14</v>
      </c>
      <c r="I1554">
        <v>1</v>
      </c>
      <c r="J1554" s="6">
        <f>(Items[[#This Row],[FinalPrice]]*Items[[#This Row],[Quantity]])</f>
        <v>14</v>
      </c>
      <c r="K1554" s="6">
        <f>(Items[[#This Row],[OriginalTagPrice]]*Items[[#This Row],[Quantity]])</f>
        <v>14</v>
      </c>
      <c r="L1554" s="6">
        <f>(Items[[#This Row],[FinalPrice]]-Items[[#This Row],[OriginalTagPrice]])*Items[[#This Row],[Quantity]]</f>
        <v>0</v>
      </c>
      <c r="M1554" s="6" t="str">
        <f>VLOOKUP(Items[[#This Row],[OrderID]],Orders[],5)</f>
        <v>2015-05-15</v>
      </c>
    </row>
    <row r="1555" spans="1:13" x14ac:dyDescent="0.25">
      <c r="A1555">
        <v>142273798</v>
      </c>
      <c r="B1555">
        <v>201543993</v>
      </c>
      <c r="C1555">
        <v>10</v>
      </c>
      <c r="D1555" t="b">
        <v>0</v>
      </c>
      <c r="E1555" s="6" t="s">
        <v>35</v>
      </c>
      <c r="F1555" s="6" t="s">
        <v>35</v>
      </c>
      <c r="G1555">
        <v>0</v>
      </c>
      <c r="H1555">
        <v>0</v>
      </c>
      <c r="I1555">
        <v>1</v>
      </c>
      <c r="J1555" s="6">
        <f>(Items[[#This Row],[FinalPrice]]*Items[[#This Row],[Quantity]])</f>
        <v>0</v>
      </c>
      <c r="K1555" s="6">
        <f>(Items[[#This Row],[OriginalTagPrice]]*Items[[#This Row],[Quantity]])</f>
        <v>0</v>
      </c>
      <c r="L1555" s="6">
        <f>(Items[[#This Row],[FinalPrice]]-Items[[#This Row],[OriginalTagPrice]])*Items[[#This Row],[Quantity]]</f>
        <v>0</v>
      </c>
      <c r="M1555" s="6" t="str">
        <f>VLOOKUP(Items[[#This Row],[OrderID]],Orders[],5)</f>
        <v>2015-05-15</v>
      </c>
    </row>
    <row r="1556" spans="1:13" x14ac:dyDescent="0.25">
      <c r="A1556">
        <v>142273798</v>
      </c>
      <c r="B1556">
        <v>201543994</v>
      </c>
      <c r="C1556">
        <v>11</v>
      </c>
      <c r="D1556" t="b">
        <v>0</v>
      </c>
      <c r="E1556" s="6" t="s">
        <v>75</v>
      </c>
      <c r="F1556" s="6" t="s">
        <v>35</v>
      </c>
      <c r="G1556">
        <v>0</v>
      </c>
      <c r="H1556">
        <v>50</v>
      </c>
      <c r="I1556">
        <v>1</v>
      </c>
      <c r="J1556" s="6">
        <f>(Items[[#This Row],[FinalPrice]]*Items[[#This Row],[Quantity]])</f>
        <v>0</v>
      </c>
      <c r="K1556" s="6">
        <f>(Items[[#This Row],[OriginalTagPrice]]*Items[[#This Row],[Quantity]])</f>
        <v>50</v>
      </c>
      <c r="L1556" s="6">
        <f>(Items[[#This Row],[FinalPrice]]-Items[[#This Row],[OriginalTagPrice]])*Items[[#This Row],[Quantity]]</f>
        <v>-50</v>
      </c>
      <c r="M1556" s="6" t="str">
        <f>VLOOKUP(Items[[#This Row],[OrderID]],Orders[],5)</f>
        <v>2015-05-15</v>
      </c>
    </row>
    <row r="1557" spans="1:13" x14ac:dyDescent="0.25">
      <c r="A1557">
        <v>142276090</v>
      </c>
      <c r="B1557">
        <v>200277638</v>
      </c>
      <c r="C1557">
        <v>1</v>
      </c>
      <c r="D1557" t="b">
        <v>1</v>
      </c>
      <c r="E1557" s="6" t="s">
        <v>56</v>
      </c>
      <c r="F1557" s="6" t="s">
        <v>35</v>
      </c>
      <c r="G1557">
        <v>35</v>
      </c>
      <c r="H1557">
        <v>70</v>
      </c>
      <c r="I1557">
        <v>1</v>
      </c>
      <c r="J1557" s="6">
        <f>(Items[[#This Row],[FinalPrice]]*Items[[#This Row],[Quantity]])</f>
        <v>35</v>
      </c>
      <c r="K1557" s="6">
        <f>(Items[[#This Row],[OriginalTagPrice]]*Items[[#This Row],[Quantity]])</f>
        <v>70</v>
      </c>
      <c r="L1557" s="6">
        <f>(Items[[#This Row],[FinalPrice]]-Items[[#This Row],[OriginalTagPrice]])*Items[[#This Row],[Quantity]]</f>
        <v>-35</v>
      </c>
      <c r="M1557" s="6" t="str">
        <f>VLOOKUP(Items[[#This Row],[OrderID]],Orders[],5)</f>
        <v>2015-05-14</v>
      </c>
    </row>
    <row r="1558" spans="1:13" x14ac:dyDescent="0.25">
      <c r="A1558">
        <v>142276090</v>
      </c>
      <c r="B1558">
        <v>200277640</v>
      </c>
      <c r="C1558">
        <v>1</v>
      </c>
      <c r="D1558" t="b">
        <v>1</v>
      </c>
      <c r="E1558" s="6" t="s">
        <v>56</v>
      </c>
      <c r="F1558" s="6" t="s">
        <v>35</v>
      </c>
      <c r="G1558">
        <v>10</v>
      </c>
      <c r="H1558">
        <v>10</v>
      </c>
      <c r="I1558">
        <v>1</v>
      </c>
      <c r="J1558" s="6">
        <f>(Items[[#This Row],[FinalPrice]]*Items[[#This Row],[Quantity]])</f>
        <v>10</v>
      </c>
      <c r="K1558" s="6">
        <f>(Items[[#This Row],[OriginalTagPrice]]*Items[[#This Row],[Quantity]])</f>
        <v>10</v>
      </c>
      <c r="L1558" s="6">
        <f>(Items[[#This Row],[FinalPrice]]-Items[[#This Row],[OriginalTagPrice]])*Items[[#This Row],[Quantity]]</f>
        <v>0</v>
      </c>
      <c r="M1558" s="6" t="str">
        <f>VLOOKUP(Items[[#This Row],[OrderID]],Orders[],5)</f>
        <v>2015-05-14</v>
      </c>
    </row>
    <row r="1559" spans="1:13" x14ac:dyDescent="0.25">
      <c r="A1559">
        <v>142276090</v>
      </c>
      <c r="B1559">
        <v>201069693</v>
      </c>
      <c r="C1559">
        <v>2</v>
      </c>
      <c r="D1559" t="b">
        <v>0</v>
      </c>
      <c r="E1559" s="6" t="s">
        <v>86</v>
      </c>
      <c r="F1559" s="6" t="s">
        <v>100</v>
      </c>
      <c r="G1559">
        <v>3.5</v>
      </c>
      <c r="H1559">
        <v>3.5</v>
      </c>
      <c r="I1559">
        <v>1</v>
      </c>
      <c r="J1559" s="6">
        <f>(Items[[#This Row],[FinalPrice]]*Items[[#This Row],[Quantity]])</f>
        <v>3.5</v>
      </c>
      <c r="K1559" s="6">
        <f>(Items[[#This Row],[OriginalTagPrice]]*Items[[#This Row],[Quantity]])</f>
        <v>3.5</v>
      </c>
      <c r="L1559" s="6">
        <f>(Items[[#This Row],[FinalPrice]]-Items[[#This Row],[OriginalTagPrice]])*Items[[#This Row],[Quantity]]</f>
        <v>0</v>
      </c>
      <c r="M1559" s="6" t="str">
        <f>VLOOKUP(Items[[#This Row],[OrderID]],Orders[],5)</f>
        <v>2015-05-14</v>
      </c>
    </row>
    <row r="1560" spans="1:13" x14ac:dyDescent="0.25">
      <c r="A1560">
        <v>142276090</v>
      </c>
      <c r="B1560">
        <v>201069694</v>
      </c>
      <c r="C1560">
        <v>2</v>
      </c>
      <c r="D1560" t="b">
        <v>0</v>
      </c>
      <c r="E1560" s="6" t="s">
        <v>35</v>
      </c>
      <c r="F1560" s="6" t="s">
        <v>232</v>
      </c>
      <c r="G1560">
        <v>0</v>
      </c>
      <c r="H1560">
        <v>0</v>
      </c>
      <c r="I1560">
        <v>1</v>
      </c>
      <c r="J1560" s="6">
        <f>(Items[[#This Row],[FinalPrice]]*Items[[#This Row],[Quantity]])</f>
        <v>0</v>
      </c>
      <c r="K1560" s="6">
        <f>(Items[[#This Row],[OriginalTagPrice]]*Items[[#This Row],[Quantity]])</f>
        <v>0</v>
      </c>
      <c r="L1560" s="6">
        <f>(Items[[#This Row],[FinalPrice]]-Items[[#This Row],[OriginalTagPrice]])*Items[[#This Row],[Quantity]]</f>
        <v>0</v>
      </c>
      <c r="M1560" s="6" t="str">
        <f>VLOOKUP(Items[[#This Row],[OrderID]],Orders[],5)</f>
        <v>2015-05-14</v>
      </c>
    </row>
    <row r="1561" spans="1:13" x14ac:dyDescent="0.25">
      <c r="A1561">
        <v>142276090</v>
      </c>
      <c r="B1561">
        <v>201107879</v>
      </c>
      <c r="C1561">
        <v>8</v>
      </c>
      <c r="D1561" t="b">
        <v>0</v>
      </c>
      <c r="E1561" s="6" t="s">
        <v>56</v>
      </c>
      <c r="F1561" s="6" t="s">
        <v>35</v>
      </c>
      <c r="G1561">
        <v>10</v>
      </c>
      <c r="H1561">
        <v>10</v>
      </c>
      <c r="I1561">
        <v>1</v>
      </c>
      <c r="J1561" s="6">
        <f>(Items[[#This Row],[FinalPrice]]*Items[[#This Row],[Quantity]])</f>
        <v>10</v>
      </c>
      <c r="K1561" s="6">
        <f>(Items[[#This Row],[OriginalTagPrice]]*Items[[#This Row],[Quantity]])</f>
        <v>10</v>
      </c>
      <c r="L1561" s="6">
        <f>(Items[[#This Row],[FinalPrice]]-Items[[#This Row],[OriginalTagPrice]])*Items[[#This Row],[Quantity]]</f>
        <v>0</v>
      </c>
      <c r="M1561" s="6" t="str">
        <f>VLOOKUP(Items[[#This Row],[OrderID]],Orders[],5)</f>
        <v>2015-05-14</v>
      </c>
    </row>
    <row r="1562" spans="1:13" x14ac:dyDescent="0.25">
      <c r="A1562">
        <v>142277093</v>
      </c>
      <c r="B1562">
        <v>200279274</v>
      </c>
      <c r="C1562">
        <v>2</v>
      </c>
      <c r="D1562" t="b">
        <v>0</v>
      </c>
      <c r="E1562" s="6" t="s">
        <v>35</v>
      </c>
      <c r="F1562" s="6" t="s">
        <v>152</v>
      </c>
      <c r="G1562">
        <v>2.25</v>
      </c>
      <c r="H1562">
        <v>3</v>
      </c>
      <c r="I1562">
        <v>1</v>
      </c>
      <c r="J1562" s="6">
        <f>(Items[[#This Row],[FinalPrice]]*Items[[#This Row],[Quantity]])</f>
        <v>2.25</v>
      </c>
      <c r="K1562" s="6">
        <f>(Items[[#This Row],[OriginalTagPrice]]*Items[[#This Row],[Quantity]])</f>
        <v>3</v>
      </c>
      <c r="L1562" s="6">
        <f>(Items[[#This Row],[FinalPrice]]-Items[[#This Row],[OriginalTagPrice]])*Items[[#This Row],[Quantity]]</f>
        <v>-0.75</v>
      </c>
      <c r="M1562" s="6" t="str">
        <f>VLOOKUP(Items[[#This Row],[OrderID]],Orders[],5)</f>
        <v>2015-05-11</v>
      </c>
    </row>
    <row r="1563" spans="1:13" x14ac:dyDescent="0.25">
      <c r="A1563">
        <v>142279388</v>
      </c>
      <c r="B1563">
        <v>200282298</v>
      </c>
      <c r="C1563">
        <v>1</v>
      </c>
      <c r="D1563" t="b">
        <v>1</v>
      </c>
      <c r="E1563" s="6" t="s">
        <v>72</v>
      </c>
      <c r="F1563" s="6" t="s">
        <v>35</v>
      </c>
      <c r="G1563">
        <v>35</v>
      </c>
      <c r="H1563">
        <v>80</v>
      </c>
      <c r="I1563">
        <v>1</v>
      </c>
      <c r="J1563" s="6">
        <f>(Items[[#This Row],[FinalPrice]]*Items[[#This Row],[Quantity]])</f>
        <v>35</v>
      </c>
      <c r="K1563" s="6">
        <f>(Items[[#This Row],[OriginalTagPrice]]*Items[[#This Row],[Quantity]])</f>
        <v>80</v>
      </c>
      <c r="L1563" s="6">
        <f>(Items[[#This Row],[FinalPrice]]-Items[[#This Row],[OriginalTagPrice]])*Items[[#This Row],[Quantity]]</f>
        <v>-45</v>
      </c>
      <c r="M1563" s="6" t="str">
        <f>VLOOKUP(Items[[#This Row],[OrderID]],Orders[],5)</f>
        <v>2015-05-13</v>
      </c>
    </row>
    <row r="1564" spans="1:13" x14ac:dyDescent="0.25">
      <c r="A1564">
        <v>142279388</v>
      </c>
      <c r="B1564">
        <v>200868823</v>
      </c>
      <c r="C1564">
        <v>8</v>
      </c>
      <c r="D1564" t="b">
        <v>0</v>
      </c>
      <c r="E1564" s="6" t="s">
        <v>72</v>
      </c>
      <c r="F1564" s="6" t="s">
        <v>35</v>
      </c>
      <c r="G1564">
        <v>15</v>
      </c>
      <c r="H1564">
        <v>15</v>
      </c>
      <c r="I1564">
        <v>1</v>
      </c>
      <c r="J1564" s="6">
        <f>(Items[[#This Row],[FinalPrice]]*Items[[#This Row],[Quantity]])</f>
        <v>15</v>
      </c>
      <c r="K1564" s="6">
        <f>(Items[[#This Row],[OriginalTagPrice]]*Items[[#This Row],[Quantity]])</f>
        <v>15</v>
      </c>
      <c r="L1564" s="6">
        <f>(Items[[#This Row],[FinalPrice]]-Items[[#This Row],[OriginalTagPrice]])*Items[[#This Row],[Quantity]]</f>
        <v>0</v>
      </c>
      <c r="M1564" s="6" t="str">
        <f>VLOOKUP(Items[[#This Row],[OrderID]],Orders[],5)</f>
        <v>2015-05-13</v>
      </c>
    </row>
    <row r="1565" spans="1:13" x14ac:dyDescent="0.25">
      <c r="A1565">
        <v>142282514</v>
      </c>
      <c r="B1565">
        <v>200286649</v>
      </c>
      <c r="C1565">
        <v>10</v>
      </c>
      <c r="D1565" t="b">
        <v>0</v>
      </c>
      <c r="E1565" s="6" t="s">
        <v>35</v>
      </c>
      <c r="F1565" s="6" t="s">
        <v>35</v>
      </c>
      <c r="G1565">
        <v>0</v>
      </c>
      <c r="H1565">
        <v>0</v>
      </c>
      <c r="I1565">
        <v>1</v>
      </c>
      <c r="J1565" s="6">
        <f>(Items[[#This Row],[FinalPrice]]*Items[[#This Row],[Quantity]])</f>
        <v>0</v>
      </c>
      <c r="K1565" s="6">
        <f>(Items[[#This Row],[OriginalTagPrice]]*Items[[#This Row],[Quantity]])</f>
        <v>0</v>
      </c>
      <c r="L1565" s="6">
        <f>(Items[[#This Row],[FinalPrice]]-Items[[#This Row],[OriginalTagPrice]])*Items[[#This Row],[Quantity]]</f>
        <v>0</v>
      </c>
      <c r="M1565" s="6" t="str">
        <f>VLOOKUP(Items[[#This Row],[OrderID]],Orders[],5)</f>
        <v>2015-05-11</v>
      </c>
    </row>
    <row r="1566" spans="1:13" x14ac:dyDescent="0.25">
      <c r="A1566">
        <v>142282514</v>
      </c>
      <c r="B1566">
        <v>200286655</v>
      </c>
      <c r="C1566">
        <v>11</v>
      </c>
      <c r="D1566" t="b">
        <v>0</v>
      </c>
      <c r="E1566" s="6" t="s">
        <v>96</v>
      </c>
      <c r="F1566" s="6" t="s">
        <v>35</v>
      </c>
      <c r="G1566">
        <v>0</v>
      </c>
      <c r="H1566">
        <v>50</v>
      </c>
      <c r="I1566">
        <v>1</v>
      </c>
      <c r="J1566" s="6">
        <f>(Items[[#This Row],[FinalPrice]]*Items[[#This Row],[Quantity]])</f>
        <v>0</v>
      </c>
      <c r="K1566" s="6">
        <f>(Items[[#This Row],[OriginalTagPrice]]*Items[[#This Row],[Quantity]])</f>
        <v>50</v>
      </c>
      <c r="L1566" s="6">
        <f>(Items[[#This Row],[FinalPrice]]-Items[[#This Row],[OriginalTagPrice]])*Items[[#This Row],[Quantity]]</f>
        <v>-50</v>
      </c>
      <c r="M1566" s="6" t="str">
        <f>VLOOKUP(Items[[#This Row],[OrderID]],Orders[],5)</f>
        <v>2015-05-11</v>
      </c>
    </row>
    <row r="1567" spans="1:13" x14ac:dyDescent="0.25">
      <c r="A1567">
        <v>142286911</v>
      </c>
      <c r="B1567">
        <v>200292647</v>
      </c>
      <c r="C1567">
        <v>1</v>
      </c>
      <c r="D1567" t="b">
        <v>1</v>
      </c>
      <c r="E1567" s="6" t="s">
        <v>72</v>
      </c>
      <c r="F1567" s="6" t="s">
        <v>35</v>
      </c>
      <c r="G1567">
        <v>0</v>
      </c>
      <c r="H1567">
        <v>80</v>
      </c>
      <c r="I1567">
        <v>1</v>
      </c>
      <c r="J1567" s="6">
        <f>(Items[[#This Row],[FinalPrice]]*Items[[#This Row],[Quantity]])</f>
        <v>0</v>
      </c>
      <c r="K1567" s="6">
        <f>(Items[[#This Row],[OriginalTagPrice]]*Items[[#This Row],[Quantity]])</f>
        <v>80</v>
      </c>
      <c r="L1567" s="6">
        <f>(Items[[#This Row],[FinalPrice]]-Items[[#This Row],[OriginalTagPrice]])*Items[[#This Row],[Quantity]]</f>
        <v>-80</v>
      </c>
      <c r="M1567" s="6" t="str">
        <f>VLOOKUP(Items[[#This Row],[OrderID]],Orders[],5)</f>
        <v>2015-05-12</v>
      </c>
    </row>
    <row r="1568" spans="1:13" x14ac:dyDescent="0.25">
      <c r="A1568">
        <v>142286911</v>
      </c>
      <c r="B1568">
        <v>200292649</v>
      </c>
      <c r="C1568">
        <v>1</v>
      </c>
      <c r="D1568" t="b">
        <v>1</v>
      </c>
      <c r="E1568" s="6" t="s">
        <v>72</v>
      </c>
      <c r="F1568" s="6" t="s">
        <v>35</v>
      </c>
      <c r="G1568">
        <v>0</v>
      </c>
      <c r="H1568">
        <v>5</v>
      </c>
      <c r="I1568">
        <v>1</v>
      </c>
      <c r="J1568" s="6">
        <f>(Items[[#This Row],[FinalPrice]]*Items[[#This Row],[Quantity]])</f>
        <v>0</v>
      </c>
      <c r="K1568" s="6">
        <f>(Items[[#This Row],[OriginalTagPrice]]*Items[[#This Row],[Quantity]])</f>
        <v>5</v>
      </c>
      <c r="L1568" s="6">
        <f>(Items[[#This Row],[FinalPrice]]-Items[[#This Row],[OriginalTagPrice]])*Items[[#This Row],[Quantity]]</f>
        <v>-5</v>
      </c>
      <c r="M1568" s="6" t="str">
        <f>VLOOKUP(Items[[#This Row],[OrderID]],Orders[],5)</f>
        <v>2015-05-12</v>
      </c>
    </row>
    <row r="1569" spans="1:13" x14ac:dyDescent="0.25">
      <c r="A1569">
        <v>142286911</v>
      </c>
      <c r="B1569">
        <v>200463497</v>
      </c>
      <c r="C1569">
        <v>2</v>
      </c>
      <c r="D1569" t="b">
        <v>0</v>
      </c>
      <c r="E1569" s="6" t="s">
        <v>35</v>
      </c>
      <c r="F1569" s="6" t="s">
        <v>108</v>
      </c>
      <c r="G1569">
        <v>0</v>
      </c>
      <c r="H1569">
        <v>0</v>
      </c>
      <c r="I1569">
        <v>1</v>
      </c>
      <c r="J1569" s="6">
        <f>(Items[[#This Row],[FinalPrice]]*Items[[#This Row],[Quantity]])</f>
        <v>0</v>
      </c>
      <c r="K1569" s="6">
        <f>(Items[[#This Row],[OriginalTagPrice]]*Items[[#This Row],[Quantity]])</f>
        <v>0</v>
      </c>
      <c r="L1569" s="6">
        <f>(Items[[#This Row],[FinalPrice]]-Items[[#This Row],[OriginalTagPrice]])*Items[[#This Row],[Quantity]]</f>
        <v>0</v>
      </c>
      <c r="M1569" s="6" t="str">
        <f>VLOOKUP(Items[[#This Row],[OrderID]],Orders[],5)</f>
        <v>2015-05-12</v>
      </c>
    </row>
    <row r="1570" spans="1:13" x14ac:dyDescent="0.25">
      <c r="A1570">
        <v>142286911</v>
      </c>
      <c r="B1570">
        <v>200463564</v>
      </c>
      <c r="C1570">
        <v>2</v>
      </c>
      <c r="D1570" t="b">
        <v>0</v>
      </c>
      <c r="E1570" s="6" t="s">
        <v>35</v>
      </c>
      <c r="F1570" s="6" t="s">
        <v>109</v>
      </c>
      <c r="G1570">
        <v>0</v>
      </c>
      <c r="H1570">
        <v>0</v>
      </c>
      <c r="I1570">
        <v>1</v>
      </c>
      <c r="J1570" s="6">
        <f>(Items[[#This Row],[FinalPrice]]*Items[[#This Row],[Quantity]])</f>
        <v>0</v>
      </c>
      <c r="K1570" s="6">
        <f>(Items[[#This Row],[OriginalTagPrice]]*Items[[#This Row],[Quantity]])</f>
        <v>0</v>
      </c>
      <c r="L1570" s="6">
        <f>(Items[[#This Row],[FinalPrice]]-Items[[#This Row],[OriginalTagPrice]])*Items[[#This Row],[Quantity]]</f>
        <v>0</v>
      </c>
      <c r="M1570" s="6" t="str">
        <f>VLOOKUP(Items[[#This Row],[OrderID]],Orders[],5)</f>
        <v>2015-05-12</v>
      </c>
    </row>
    <row r="1571" spans="1:13" x14ac:dyDescent="0.25">
      <c r="A1571">
        <v>142286911</v>
      </c>
      <c r="B1571">
        <v>200510099</v>
      </c>
      <c r="C1571">
        <v>8</v>
      </c>
      <c r="D1571" t="b">
        <v>0</v>
      </c>
      <c r="E1571" s="6" t="s">
        <v>72</v>
      </c>
      <c r="F1571" s="6" t="s">
        <v>35</v>
      </c>
      <c r="G1571">
        <v>16</v>
      </c>
      <c r="H1571">
        <v>16</v>
      </c>
      <c r="I1571">
        <v>1</v>
      </c>
      <c r="J1571" s="6">
        <f>(Items[[#This Row],[FinalPrice]]*Items[[#This Row],[Quantity]])</f>
        <v>16</v>
      </c>
      <c r="K1571" s="6">
        <f>(Items[[#This Row],[OriginalTagPrice]]*Items[[#This Row],[Quantity]])</f>
        <v>16</v>
      </c>
      <c r="L1571" s="6">
        <f>(Items[[#This Row],[FinalPrice]]-Items[[#This Row],[OriginalTagPrice]])*Items[[#This Row],[Quantity]]</f>
        <v>0</v>
      </c>
      <c r="M1571" s="6" t="str">
        <f>VLOOKUP(Items[[#This Row],[OrderID]],Orders[],5)</f>
        <v>2015-05-12</v>
      </c>
    </row>
    <row r="1572" spans="1:13" x14ac:dyDescent="0.25">
      <c r="A1572">
        <v>142290941</v>
      </c>
      <c r="B1572">
        <v>200298224</v>
      </c>
      <c r="C1572">
        <v>1</v>
      </c>
      <c r="D1572" t="b">
        <v>1</v>
      </c>
      <c r="E1572" s="6" t="s">
        <v>55</v>
      </c>
      <c r="F1572" s="6" t="s">
        <v>35</v>
      </c>
      <c r="G1572">
        <v>0</v>
      </c>
      <c r="H1572">
        <v>30</v>
      </c>
      <c r="I1572">
        <v>1</v>
      </c>
      <c r="J1572" s="6">
        <f>(Items[[#This Row],[FinalPrice]]*Items[[#This Row],[Quantity]])</f>
        <v>0</v>
      </c>
      <c r="K1572" s="6">
        <f>(Items[[#This Row],[OriginalTagPrice]]*Items[[#This Row],[Quantity]])</f>
        <v>30</v>
      </c>
      <c r="L1572" s="6">
        <f>(Items[[#This Row],[FinalPrice]]-Items[[#This Row],[OriginalTagPrice]])*Items[[#This Row],[Quantity]]</f>
        <v>-30</v>
      </c>
      <c r="M1572" s="6" t="str">
        <f>VLOOKUP(Items[[#This Row],[OrderID]],Orders[],5)</f>
        <v>2015-05-13</v>
      </c>
    </row>
    <row r="1573" spans="1:13" x14ac:dyDescent="0.25">
      <c r="A1573">
        <v>142303536</v>
      </c>
      <c r="B1573">
        <v>191517687</v>
      </c>
      <c r="C1573">
        <v>1</v>
      </c>
      <c r="D1573" t="b">
        <v>1</v>
      </c>
      <c r="E1573" s="6" t="s">
        <v>68</v>
      </c>
      <c r="F1573" s="6" t="s">
        <v>35</v>
      </c>
      <c r="G1573">
        <v>0</v>
      </c>
      <c r="H1573">
        <v>70</v>
      </c>
      <c r="I1573">
        <v>1</v>
      </c>
      <c r="J1573" s="6">
        <f>(Items[[#This Row],[FinalPrice]]*Items[[#This Row],[Quantity]])</f>
        <v>0</v>
      </c>
      <c r="K1573" s="6">
        <f>(Items[[#This Row],[OriginalTagPrice]]*Items[[#This Row],[Quantity]])</f>
        <v>70</v>
      </c>
      <c r="L1573" s="6">
        <f>(Items[[#This Row],[FinalPrice]]-Items[[#This Row],[OriginalTagPrice]])*Items[[#This Row],[Quantity]]</f>
        <v>-70</v>
      </c>
      <c r="M1573" s="6" t="str">
        <f>VLOOKUP(Items[[#This Row],[OrderID]],Orders[],5)</f>
        <v>2015-05-11</v>
      </c>
    </row>
    <row r="1574" spans="1:13" x14ac:dyDescent="0.25">
      <c r="A1574">
        <v>142303536</v>
      </c>
      <c r="B1574">
        <v>200315192</v>
      </c>
      <c r="C1574">
        <v>2</v>
      </c>
      <c r="D1574" t="b">
        <v>0</v>
      </c>
      <c r="E1574" s="6" t="s">
        <v>68</v>
      </c>
      <c r="F1574" s="6" t="s">
        <v>57</v>
      </c>
      <c r="G1574">
        <v>6</v>
      </c>
      <c r="H1574">
        <v>8</v>
      </c>
      <c r="I1574">
        <v>1</v>
      </c>
      <c r="J1574" s="6">
        <f>(Items[[#This Row],[FinalPrice]]*Items[[#This Row],[Quantity]])</f>
        <v>6</v>
      </c>
      <c r="K1574" s="6">
        <f>(Items[[#This Row],[OriginalTagPrice]]*Items[[#This Row],[Quantity]])</f>
        <v>8</v>
      </c>
      <c r="L1574" s="6">
        <f>(Items[[#This Row],[FinalPrice]]-Items[[#This Row],[OriginalTagPrice]])*Items[[#This Row],[Quantity]]</f>
        <v>-2</v>
      </c>
      <c r="M1574" s="6" t="str">
        <f>VLOOKUP(Items[[#This Row],[OrderID]],Orders[],5)</f>
        <v>2015-05-11</v>
      </c>
    </row>
    <row r="1575" spans="1:13" x14ac:dyDescent="0.25">
      <c r="A1575">
        <v>142303536</v>
      </c>
      <c r="B1575">
        <v>200315414</v>
      </c>
      <c r="C1575">
        <v>3</v>
      </c>
      <c r="D1575" t="b">
        <v>0</v>
      </c>
      <c r="E1575" s="6" t="s">
        <v>35</v>
      </c>
      <c r="F1575" s="6" t="s">
        <v>35</v>
      </c>
      <c r="G1575">
        <v>0</v>
      </c>
      <c r="H1575">
        <v>15</v>
      </c>
      <c r="I1575">
        <v>1</v>
      </c>
      <c r="J1575" s="6">
        <f>(Items[[#This Row],[FinalPrice]]*Items[[#This Row],[Quantity]])</f>
        <v>0</v>
      </c>
      <c r="K1575" s="6">
        <f>(Items[[#This Row],[OriginalTagPrice]]*Items[[#This Row],[Quantity]])</f>
        <v>15</v>
      </c>
      <c r="L1575" s="6">
        <f>(Items[[#This Row],[FinalPrice]]-Items[[#This Row],[OriginalTagPrice]])*Items[[#This Row],[Quantity]]</f>
        <v>-15</v>
      </c>
      <c r="M1575" s="6" t="str">
        <f>VLOOKUP(Items[[#This Row],[OrderID]],Orders[],5)</f>
        <v>2015-05-11</v>
      </c>
    </row>
    <row r="1576" spans="1:13" x14ac:dyDescent="0.25">
      <c r="A1576">
        <v>142303536</v>
      </c>
      <c r="B1576">
        <v>200315480</v>
      </c>
      <c r="C1576">
        <v>8</v>
      </c>
      <c r="D1576" t="b">
        <v>0</v>
      </c>
      <c r="E1576" s="6" t="s">
        <v>68</v>
      </c>
      <c r="F1576" s="6" t="s">
        <v>35</v>
      </c>
      <c r="G1576">
        <v>10</v>
      </c>
      <c r="H1576">
        <v>10</v>
      </c>
      <c r="I1576">
        <v>1</v>
      </c>
      <c r="J1576" s="6">
        <f>(Items[[#This Row],[FinalPrice]]*Items[[#This Row],[Quantity]])</f>
        <v>10</v>
      </c>
      <c r="K1576" s="6">
        <f>(Items[[#This Row],[OriginalTagPrice]]*Items[[#This Row],[Quantity]])</f>
        <v>10</v>
      </c>
      <c r="L1576" s="6">
        <f>(Items[[#This Row],[FinalPrice]]-Items[[#This Row],[OriginalTagPrice]])*Items[[#This Row],[Quantity]]</f>
        <v>0</v>
      </c>
      <c r="M1576" s="6" t="str">
        <f>VLOOKUP(Items[[#This Row],[OrderID]],Orders[],5)</f>
        <v>2015-05-11</v>
      </c>
    </row>
    <row r="1577" spans="1:13" x14ac:dyDescent="0.25">
      <c r="A1577">
        <v>142304051</v>
      </c>
      <c r="B1577">
        <v>200315897</v>
      </c>
      <c r="C1577">
        <v>1</v>
      </c>
      <c r="D1577" t="b">
        <v>1</v>
      </c>
      <c r="E1577" s="6" t="s">
        <v>55</v>
      </c>
      <c r="F1577" s="6" t="s">
        <v>35</v>
      </c>
      <c r="G1577">
        <v>35</v>
      </c>
      <c r="H1577">
        <v>70</v>
      </c>
      <c r="I1577">
        <v>1</v>
      </c>
      <c r="J1577" s="6">
        <f>(Items[[#This Row],[FinalPrice]]*Items[[#This Row],[Quantity]])</f>
        <v>35</v>
      </c>
      <c r="K1577" s="6">
        <f>(Items[[#This Row],[OriginalTagPrice]]*Items[[#This Row],[Quantity]])</f>
        <v>70</v>
      </c>
      <c r="L1577" s="6">
        <f>(Items[[#This Row],[FinalPrice]]-Items[[#This Row],[OriginalTagPrice]])*Items[[#This Row],[Quantity]]</f>
        <v>-35</v>
      </c>
      <c r="M1577" s="6" t="str">
        <f>VLOOKUP(Items[[#This Row],[OrderID]],Orders[],5)</f>
        <v>2015-05-13</v>
      </c>
    </row>
    <row r="1578" spans="1:13" x14ac:dyDescent="0.25">
      <c r="A1578">
        <v>142304051</v>
      </c>
      <c r="B1578">
        <v>200799886</v>
      </c>
      <c r="C1578">
        <v>2</v>
      </c>
      <c r="D1578" t="b">
        <v>0</v>
      </c>
      <c r="E1578" s="6" t="s">
        <v>55</v>
      </c>
      <c r="F1578" s="6" t="s">
        <v>82</v>
      </c>
      <c r="G1578">
        <v>0</v>
      </c>
      <c r="H1578">
        <v>0</v>
      </c>
      <c r="I1578">
        <v>1</v>
      </c>
      <c r="J1578" s="6">
        <f>(Items[[#This Row],[FinalPrice]]*Items[[#This Row],[Quantity]])</f>
        <v>0</v>
      </c>
      <c r="K1578" s="6">
        <f>(Items[[#This Row],[OriginalTagPrice]]*Items[[#This Row],[Quantity]])</f>
        <v>0</v>
      </c>
      <c r="L1578" s="6">
        <f>(Items[[#This Row],[FinalPrice]]-Items[[#This Row],[OriginalTagPrice]])*Items[[#This Row],[Quantity]]</f>
        <v>0</v>
      </c>
      <c r="M1578" s="6" t="str">
        <f>VLOOKUP(Items[[#This Row],[OrderID]],Orders[],5)</f>
        <v>2015-05-13</v>
      </c>
    </row>
    <row r="1579" spans="1:13" x14ac:dyDescent="0.25">
      <c r="A1579">
        <v>142304051</v>
      </c>
      <c r="B1579">
        <v>200799941</v>
      </c>
      <c r="C1579">
        <v>2</v>
      </c>
      <c r="D1579" t="b">
        <v>0</v>
      </c>
      <c r="E1579" s="6" t="s">
        <v>35</v>
      </c>
      <c r="F1579" s="6" t="s">
        <v>259</v>
      </c>
      <c r="G1579">
        <v>3.5</v>
      </c>
      <c r="H1579">
        <v>3.5</v>
      </c>
      <c r="I1579">
        <v>1</v>
      </c>
      <c r="J1579" s="6">
        <f>(Items[[#This Row],[FinalPrice]]*Items[[#This Row],[Quantity]])</f>
        <v>3.5</v>
      </c>
      <c r="K1579" s="6">
        <f>(Items[[#This Row],[OriginalTagPrice]]*Items[[#This Row],[Quantity]])</f>
        <v>3.5</v>
      </c>
      <c r="L1579" s="6">
        <f>(Items[[#This Row],[FinalPrice]]-Items[[#This Row],[OriginalTagPrice]])*Items[[#This Row],[Quantity]]</f>
        <v>0</v>
      </c>
      <c r="M1579" s="6" t="str">
        <f>VLOOKUP(Items[[#This Row],[OrderID]],Orders[],5)</f>
        <v>2015-05-13</v>
      </c>
    </row>
    <row r="1580" spans="1:13" x14ac:dyDescent="0.25">
      <c r="A1580">
        <v>142304051</v>
      </c>
      <c r="B1580">
        <v>200805930</v>
      </c>
      <c r="C1580">
        <v>2</v>
      </c>
      <c r="D1580" t="b">
        <v>0</v>
      </c>
      <c r="E1580" s="6" t="s">
        <v>104</v>
      </c>
      <c r="F1580" s="6" t="s">
        <v>260</v>
      </c>
      <c r="G1580">
        <v>10.8</v>
      </c>
      <c r="H1580">
        <v>12</v>
      </c>
      <c r="I1580">
        <v>1</v>
      </c>
      <c r="J1580" s="6">
        <f>(Items[[#This Row],[FinalPrice]]*Items[[#This Row],[Quantity]])</f>
        <v>10.8</v>
      </c>
      <c r="K1580" s="6">
        <f>(Items[[#This Row],[OriginalTagPrice]]*Items[[#This Row],[Quantity]])</f>
        <v>12</v>
      </c>
      <c r="L1580" s="6">
        <f>(Items[[#This Row],[FinalPrice]]-Items[[#This Row],[OriginalTagPrice]])*Items[[#This Row],[Quantity]]</f>
        <v>-1.1999999999999993</v>
      </c>
      <c r="M1580" s="6" t="str">
        <f>VLOOKUP(Items[[#This Row],[OrderID]],Orders[],5)</f>
        <v>2015-05-13</v>
      </c>
    </row>
    <row r="1581" spans="1:13" x14ac:dyDescent="0.25">
      <c r="A1581">
        <v>142304051</v>
      </c>
      <c r="B1581">
        <v>200806040</v>
      </c>
      <c r="C1581">
        <v>2</v>
      </c>
      <c r="D1581" t="b">
        <v>0</v>
      </c>
      <c r="E1581" s="6" t="s">
        <v>104</v>
      </c>
      <c r="F1581" s="6" t="s">
        <v>126</v>
      </c>
      <c r="G1581">
        <v>4.5</v>
      </c>
      <c r="H1581">
        <v>5</v>
      </c>
      <c r="I1581">
        <v>2</v>
      </c>
      <c r="J1581" s="6">
        <f>(Items[[#This Row],[FinalPrice]]*Items[[#This Row],[Quantity]])</f>
        <v>9</v>
      </c>
      <c r="K1581" s="6">
        <f>(Items[[#This Row],[OriginalTagPrice]]*Items[[#This Row],[Quantity]])</f>
        <v>10</v>
      </c>
      <c r="L1581" s="6">
        <f>(Items[[#This Row],[FinalPrice]]-Items[[#This Row],[OriginalTagPrice]])*Items[[#This Row],[Quantity]]</f>
        <v>-1</v>
      </c>
      <c r="M1581" s="6" t="str">
        <f>VLOOKUP(Items[[#This Row],[OrderID]],Orders[],5)</f>
        <v>2015-05-13</v>
      </c>
    </row>
    <row r="1582" spans="1:13" x14ac:dyDescent="0.25">
      <c r="A1582">
        <v>142304051</v>
      </c>
      <c r="B1582">
        <v>200806240</v>
      </c>
      <c r="C1582">
        <v>2</v>
      </c>
      <c r="D1582" t="b">
        <v>0</v>
      </c>
      <c r="E1582" s="6" t="s">
        <v>104</v>
      </c>
      <c r="F1582" s="6" t="s">
        <v>261</v>
      </c>
      <c r="G1582">
        <v>36</v>
      </c>
      <c r="H1582">
        <v>40</v>
      </c>
      <c r="I1582">
        <v>1</v>
      </c>
      <c r="J1582" s="6">
        <f>(Items[[#This Row],[FinalPrice]]*Items[[#This Row],[Quantity]])</f>
        <v>36</v>
      </c>
      <c r="K1582" s="6">
        <f>(Items[[#This Row],[OriginalTagPrice]]*Items[[#This Row],[Quantity]])</f>
        <v>40</v>
      </c>
      <c r="L1582" s="6">
        <f>(Items[[#This Row],[FinalPrice]]-Items[[#This Row],[OriginalTagPrice]])*Items[[#This Row],[Quantity]]</f>
        <v>-4</v>
      </c>
      <c r="M1582" s="6" t="str">
        <f>VLOOKUP(Items[[#This Row],[OrderID]],Orders[],5)</f>
        <v>2015-05-13</v>
      </c>
    </row>
    <row r="1583" spans="1:13" x14ac:dyDescent="0.25">
      <c r="A1583">
        <v>142304051</v>
      </c>
      <c r="B1583">
        <v>200808978</v>
      </c>
      <c r="C1583">
        <v>2</v>
      </c>
      <c r="D1583" t="b">
        <v>0</v>
      </c>
      <c r="E1583" s="6" t="s">
        <v>35</v>
      </c>
      <c r="F1583" s="6" t="s">
        <v>84</v>
      </c>
      <c r="G1583">
        <v>5</v>
      </c>
      <c r="H1583">
        <v>5</v>
      </c>
      <c r="I1583">
        <v>2</v>
      </c>
      <c r="J1583" s="6">
        <f>(Items[[#This Row],[FinalPrice]]*Items[[#This Row],[Quantity]])</f>
        <v>10</v>
      </c>
      <c r="K1583" s="6">
        <f>(Items[[#This Row],[OriginalTagPrice]]*Items[[#This Row],[Quantity]])</f>
        <v>10</v>
      </c>
      <c r="L1583" s="6">
        <f>(Items[[#This Row],[FinalPrice]]-Items[[#This Row],[OriginalTagPrice]])*Items[[#This Row],[Quantity]]</f>
        <v>0</v>
      </c>
      <c r="M1583" s="6" t="str">
        <f>VLOOKUP(Items[[#This Row],[OrderID]],Orders[],5)</f>
        <v>2015-05-13</v>
      </c>
    </row>
    <row r="1584" spans="1:13" x14ac:dyDescent="0.25">
      <c r="A1584">
        <v>142304051</v>
      </c>
      <c r="B1584">
        <v>200844040</v>
      </c>
      <c r="C1584">
        <v>8</v>
      </c>
      <c r="D1584" t="b">
        <v>0</v>
      </c>
      <c r="E1584" s="6" t="s">
        <v>55</v>
      </c>
      <c r="F1584" s="6" t="s">
        <v>35</v>
      </c>
      <c r="G1584">
        <v>14</v>
      </c>
      <c r="H1584">
        <v>14</v>
      </c>
      <c r="I1584">
        <v>1</v>
      </c>
      <c r="J1584" s="6">
        <f>(Items[[#This Row],[FinalPrice]]*Items[[#This Row],[Quantity]])</f>
        <v>14</v>
      </c>
      <c r="K1584" s="6">
        <f>(Items[[#This Row],[OriginalTagPrice]]*Items[[#This Row],[Quantity]])</f>
        <v>14</v>
      </c>
      <c r="L1584" s="6">
        <f>(Items[[#This Row],[FinalPrice]]-Items[[#This Row],[OriginalTagPrice]])*Items[[#This Row],[Quantity]]</f>
        <v>0</v>
      </c>
      <c r="M1584" s="6" t="str">
        <f>VLOOKUP(Items[[#This Row],[OrderID]],Orders[],5)</f>
        <v>2015-05-13</v>
      </c>
    </row>
    <row r="1585" spans="1:13" x14ac:dyDescent="0.25">
      <c r="A1585">
        <v>142304051</v>
      </c>
      <c r="B1585">
        <v>200858782</v>
      </c>
      <c r="C1585">
        <v>3</v>
      </c>
      <c r="D1585" t="b">
        <v>0</v>
      </c>
      <c r="E1585" s="6" t="s">
        <v>35</v>
      </c>
      <c r="F1585" s="6" t="s">
        <v>35</v>
      </c>
      <c r="G1585">
        <v>50</v>
      </c>
      <c r="H1585">
        <v>100</v>
      </c>
      <c r="I1585">
        <v>1</v>
      </c>
      <c r="J1585" s="6">
        <f>(Items[[#This Row],[FinalPrice]]*Items[[#This Row],[Quantity]])</f>
        <v>50</v>
      </c>
      <c r="K1585" s="6">
        <f>(Items[[#This Row],[OriginalTagPrice]]*Items[[#This Row],[Quantity]])</f>
        <v>100</v>
      </c>
      <c r="L1585" s="6">
        <f>(Items[[#This Row],[FinalPrice]]-Items[[#This Row],[OriginalTagPrice]])*Items[[#This Row],[Quantity]]</f>
        <v>-50</v>
      </c>
      <c r="M1585" s="6" t="str">
        <f>VLOOKUP(Items[[#This Row],[OrderID]],Orders[],5)</f>
        <v>2015-05-13</v>
      </c>
    </row>
    <row r="1586" spans="1:13" x14ac:dyDescent="0.25">
      <c r="A1586">
        <v>142311153</v>
      </c>
      <c r="B1586">
        <v>200325832</v>
      </c>
      <c r="C1586">
        <v>1</v>
      </c>
      <c r="D1586" t="b">
        <v>1</v>
      </c>
      <c r="E1586" s="6" t="s">
        <v>56</v>
      </c>
      <c r="F1586" s="6" t="s">
        <v>35</v>
      </c>
      <c r="G1586">
        <v>35</v>
      </c>
      <c r="H1586">
        <v>70</v>
      </c>
      <c r="I1586">
        <v>1</v>
      </c>
      <c r="J1586" s="6">
        <f>(Items[[#This Row],[FinalPrice]]*Items[[#This Row],[Quantity]])</f>
        <v>35</v>
      </c>
      <c r="K1586" s="6">
        <f>(Items[[#This Row],[OriginalTagPrice]]*Items[[#This Row],[Quantity]])</f>
        <v>70</v>
      </c>
      <c r="L1586" s="6">
        <f>(Items[[#This Row],[FinalPrice]]-Items[[#This Row],[OriginalTagPrice]])*Items[[#This Row],[Quantity]]</f>
        <v>-35</v>
      </c>
      <c r="M1586" s="6" t="str">
        <f>VLOOKUP(Items[[#This Row],[OrderID]],Orders[],5)</f>
        <v>2015-05-12</v>
      </c>
    </row>
    <row r="1587" spans="1:13" x14ac:dyDescent="0.25">
      <c r="A1587">
        <v>142311153</v>
      </c>
      <c r="B1587">
        <v>200590247</v>
      </c>
      <c r="C1587">
        <v>2</v>
      </c>
      <c r="D1587" t="b">
        <v>0</v>
      </c>
      <c r="E1587" s="6" t="s">
        <v>56</v>
      </c>
      <c r="F1587" s="6" t="s">
        <v>110</v>
      </c>
      <c r="G1587">
        <v>0</v>
      </c>
      <c r="H1587">
        <v>0</v>
      </c>
      <c r="I1587">
        <v>1</v>
      </c>
      <c r="J1587" s="6">
        <f>(Items[[#This Row],[FinalPrice]]*Items[[#This Row],[Quantity]])</f>
        <v>0</v>
      </c>
      <c r="K1587" s="6">
        <f>(Items[[#This Row],[OriginalTagPrice]]*Items[[#This Row],[Quantity]])</f>
        <v>0</v>
      </c>
      <c r="L1587" s="6">
        <f>(Items[[#This Row],[FinalPrice]]-Items[[#This Row],[OriginalTagPrice]])*Items[[#This Row],[Quantity]]</f>
        <v>0</v>
      </c>
      <c r="M1587" s="6" t="str">
        <f>VLOOKUP(Items[[#This Row],[OrderID]],Orders[],5)</f>
        <v>2015-05-12</v>
      </c>
    </row>
    <row r="1588" spans="1:13" x14ac:dyDescent="0.25">
      <c r="A1588">
        <v>142311153</v>
      </c>
      <c r="B1588">
        <v>200606680</v>
      </c>
      <c r="C1588">
        <v>8</v>
      </c>
      <c r="D1588" t="b">
        <v>0</v>
      </c>
      <c r="E1588" s="6" t="s">
        <v>56</v>
      </c>
      <c r="F1588" s="6" t="s">
        <v>35</v>
      </c>
      <c r="G1588">
        <v>3</v>
      </c>
      <c r="H1588">
        <v>3</v>
      </c>
      <c r="I1588">
        <v>1</v>
      </c>
      <c r="J1588" s="6">
        <f>(Items[[#This Row],[FinalPrice]]*Items[[#This Row],[Quantity]])</f>
        <v>3</v>
      </c>
      <c r="K1588" s="6">
        <f>(Items[[#This Row],[OriginalTagPrice]]*Items[[#This Row],[Quantity]])</f>
        <v>3</v>
      </c>
      <c r="L1588" s="6">
        <f>(Items[[#This Row],[FinalPrice]]-Items[[#This Row],[OriginalTagPrice]])*Items[[#This Row],[Quantity]]</f>
        <v>0</v>
      </c>
      <c r="M1588" s="6" t="str">
        <f>VLOOKUP(Items[[#This Row],[OrderID]],Orders[],5)</f>
        <v>2015-05-12</v>
      </c>
    </row>
    <row r="1589" spans="1:13" x14ac:dyDescent="0.25">
      <c r="A1589">
        <v>142311153</v>
      </c>
      <c r="B1589">
        <v>200606887</v>
      </c>
      <c r="C1589">
        <v>5</v>
      </c>
      <c r="D1589" t="b">
        <v>1</v>
      </c>
      <c r="E1589" s="6" t="s">
        <v>56</v>
      </c>
      <c r="F1589" s="6" t="s">
        <v>35</v>
      </c>
      <c r="G1589">
        <v>10</v>
      </c>
      <c r="H1589">
        <v>10</v>
      </c>
      <c r="I1589">
        <v>1</v>
      </c>
      <c r="J1589" s="6">
        <f>(Items[[#This Row],[FinalPrice]]*Items[[#This Row],[Quantity]])</f>
        <v>10</v>
      </c>
      <c r="K1589" s="6">
        <f>(Items[[#This Row],[OriginalTagPrice]]*Items[[#This Row],[Quantity]])</f>
        <v>10</v>
      </c>
      <c r="L1589" s="6">
        <f>(Items[[#This Row],[FinalPrice]]-Items[[#This Row],[OriginalTagPrice]])*Items[[#This Row],[Quantity]]</f>
        <v>0</v>
      </c>
      <c r="M1589" s="6" t="str">
        <f>VLOOKUP(Items[[#This Row],[OrderID]],Orders[],5)</f>
        <v>2015-05-12</v>
      </c>
    </row>
    <row r="1590" spans="1:13" x14ac:dyDescent="0.25">
      <c r="A1590">
        <v>142314135</v>
      </c>
      <c r="B1590">
        <v>200330536</v>
      </c>
      <c r="C1590">
        <v>7</v>
      </c>
      <c r="D1590" t="b">
        <v>0</v>
      </c>
      <c r="E1590" s="6" t="s">
        <v>35</v>
      </c>
      <c r="F1590" s="6" t="s">
        <v>35</v>
      </c>
      <c r="G1590">
        <v>0</v>
      </c>
      <c r="H1590">
        <v>0</v>
      </c>
      <c r="I1590">
        <v>1</v>
      </c>
      <c r="J1590" s="6">
        <f>(Items[[#This Row],[FinalPrice]]*Items[[#This Row],[Quantity]])</f>
        <v>0</v>
      </c>
      <c r="K1590" s="6">
        <f>(Items[[#This Row],[OriginalTagPrice]]*Items[[#This Row],[Quantity]])</f>
        <v>0</v>
      </c>
      <c r="L1590" s="6">
        <f>(Items[[#This Row],[FinalPrice]]-Items[[#This Row],[OriginalTagPrice]])*Items[[#This Row],[Quantity]]</f>
        <v>0</v>
      </c>
      <c r="M1590" s="6" t="str">
        <f>VLOOKUP(Items[[#This Row],[OrderID]],Orders[],5)</f>
        <v>2015-05-12</v>
      </c>
    </row>
    <row r="1591" spans="1:13" x14ac:dyDescent="0.25">
      <c r="A1591">
        <v>142314408</v>
      </c>
      <c r="B1591">
        <v>200330723</v>
      </c>
      <c r="C1591">
        <v>1</v>
      </c>
      <c r="D1591" t="b">
        <v>1</v>
      </c>
      <c r="E1591" s="6" t="s">
        <v>71</v>
      </c>
      <c r="F1591" s="6" t="s">
        <v>35</v>
      </c>
      <c r="G1591">
        <v>0</v>
      </c>
      <c r="H1591">
        <v>70</v>
      </c>
      <c r="I1591">
        <v>1</v>
      </c>
      <c r="J1591" s="6">
        <f>(Items[[#This Row],[FinalPrice]]*Items[[#This Row],[Quantity]])</f>
        <v>0</v>
      </c>
      <c r="K1591" s="6">
        <f>(Items[[#This Row],[OriginalTagPrice]]*Items[[#This Row],[Quantity]])</f>
        <v>70</v>
      </c>
      <c r="L1591" s="6">
        <f>(Items[[#This Row],[FinalPrice]]-Items[[#This Row],[OriginalTagPrice]])*Items[[#This Row],[Quantity]]</f>
        <v>-70</v>
      </c>
      <c r="M1591" s="6" t="str">
        <f>VLOOKUP(Items[[#This Row],[OrderID]],Orders[],5)</f>
        <v>2015-05-18</v>
      </c>
    </row>
    <row r="1592" spans="1:13" x14ac:dyDescent="0.25">
      <c r="A1592">
        <v>142319450</v>
      </c>
      <c r="B1592">
        <v>200337823</v>
      </c>
      <c r="C1592">
        <v>1</v>
      </c>
      <c r="D1592" t="b">
        <v>1</v>
      </c>
      <c r="E1592" s="6" t="s">
        <v>56</v>
      </c>
      <c r="F1592" s="6" t="s">
        <v>35</v>
      </c>
      <c r="G1592">
        <v>25</v>
      </c>
      <c r="H1592">
        <v>40</v>
      </c>
      <c r="I1592">
        <v>1</v>
      </c>
      <c r="J1592" s="6">
        <f>(Items[[#This Row],[FinalPrice]]*Items[[#This Row],[Quantity]])</f>
        <v>25</v>
      </c>
      <c r="K1592" s="6">
        <f>(Items[[#This Row],[OriginalTagPrice]]*Items[[#This Row],[Quantity]])</f>
        <v>40</v>
      </c>
      <c r="L1592" s="6">
        <f>(Items[[#This Row],[FinalPrice]]-Items[[#This Row],[OriginalTagPrice]])*Items[[#This Row],[Quantity]]</f>
        <v>-15</v>
      </c>
      <c r="M1592" s="6" t="str">
        <f>VLOOKUP(Items[[#This Row],[OrderID]],Orders[],5)</f>
        <v>2015-05-15</v>
      </c>
    </row>
    <row r="1593" spans="1:13" x14ac:dyDescent="0.25">
      <c r="A1593">
        <v>142319450</v>
      </c>
      <c r="B1593">
        <v>200542086</v>
      </c>
      <c r="C1593">
        <v>1</v>
      </c>
      <c r="D1593" t="b">
        <v>1</v>
      </c>
      <c r="E1593" s="6" t="s">
        <v>56</v>
      </c>
      <c r="F1593" s="6" t="s">
        <v>35</v>
      </c>
      <c r="G1593">
        <v>15</v>
      </c>
      <c r="H1593">
        <v>15</v>
      </c>
      <c r="I1593">
        <v>1</v>
      </c>
      <c r="J1593" s="6">
        <f>(Items[[#This Row],[FinalPrice]]*Items[[#This Row],[Quantity]])</f>
        <v>15</v>
      </c>
      <c r="K1593" s="6">
        <f>(Items[[#This Row],[OriginalTagPrice]]*Items[[#This Row],[Quantity]])</f>
        <v>15</v>
      </c>
      <c r="L1593" s="6">
        <f>(Items[[#This Row],[FinalPrice]]-Items[[#This Row],[OriginalTagPrice]])*Items[[#This Row],[Quantity]]</f>
        <v>0</v>
      </c>
      <c r="M1593" s="6" t="str">
        <f>VLOOKUP(Items[[#This Row],[OrderID]],Orders[],5)</f>
        <v>2015-05-15</v>
      </c>
    </row>
    <row r="1594" spans="1:13" x14ac:dyDescent="0.25">
      <c r="A1594">
        <v>142319450</v>
      </c>
      <c r="B1594">
        <v>201540854</v>
      </c>
      <c r="C1594">
        <v>2</v>
      </c>
      <c r="D1594" t="b">
        <v>0</v>
      </c>
      <c r="E1594" s="6" t="s">
        <v>86</v>
      </c>
      <c r="F1594" s="6" t="s">
        <v>245</v>
      </c>
      <c r="G1594">
        <v>5</v>
      </c>
      <c r="H1594">
        <v>5</v>
      </c>
      <c r="I1594">
        <v>2</v>
      </c>
      <c r="J1594" s="6">
        <f>(Items[[#This Row],[FinalPrice]]*Items[[#This Row],[Quantity]])</f>
        <v>10</v>
      </c>
      <c r="K1594" s="6">
        <f>(Items[[#This Row],[OriginalTagPrice]]*Items[[#This Row],[Quantity]])</f>
        <v>10</v>
      </c>
      <c r="L1594" s="6">
        <f>(Items[[#This Row],[FinalPrice]]-Items[[#This Row],[OriginalTagPrice]])*Items[[#This Row],[Quantity]]</f>
        <v>0</v>
      </c>
      <c r="M1594" s="6" t="str">
        <f>VLOOKUP(Items[[#This Row],[OrderID]],Orders[],5)</f>
        <v>2015-05-15</v>
      </c>
    </row>
    <row r="1595" spans="1:13" x14ac:dyDescent="0.25">
      <c r="A1595">
        <v>142319450</v>
      </c>
      <c r="B1595">
        <v>201546273</v>
      </c>
      <c r="C1595">
        <v>8</v>
      </c>
      <c r="D1595" t="b">
        <v>0</v>
      </c>
      <c r="E1595" s="6" t="s">
        <v>64</v>
      </c>
      <c r="F1595" s="6" t="s">
        <v>35</v>
      </c>
      <c r="G1595">
        <v>3</v>
      </c>
      <c r="H1595">
        <v>3</v>
      </c>
      <c r="I1595">
        <v>1</v>
      </c>
      <c r="J1595" s="6">
        <f>(Items[[#This Row],[FinalPrice]]*Items[[#This Row],[Quantity]])</f>
        <v>3</v>
      </c>
      <c r="K1595" s="6">
        <f>(Items[[#This Row],[OriginalTagPrice]]*Items[[#This Row],[Quantity]])</f>
        <v>3</v>
      </c>
      <c r="L1595" s="6">
        <f>(Items[[#This Row],[FinalPrice]]-Items[[#This Row],[OriginalTagPrice]])*Items[[#This Row],[Quantity]]</f>
        <v>0</v>
      </c>
      <c r="M1595" s="6" t="str">
        <f>VLOOKUP(Items[[#This Row],[OrderID]],Orders[],5)</f>
        <v>2015-05-15</v>
      </c>
    </row>
    <row r="1596" spans="1:13" x14ac:dyDescent="0.25">
      <c r="A1596">
        <v>142319450</v>
      </c>
      <c r="B1596">
        <v>201546304</v>
      </c>
      <c r="C1596">
        <v>8</v>
      </c>
      <c r="D1596" t="b">
        <v>0</v>
      </c>
      <c r="E1596" s="6" t="s">
        <v>56</v>
      </c>
      <c r="F1596" s="6" t="s">
        <v>35</v>
      </c>
      <c r="G1596">
        <v>10</v>
      </c>
      <c r="H1596">
        <v>10</v>
      </c>
      <c r="I1596">
        <v>1</v>
      </c>
      <c r="J1596" s="6">
        <f>(Items[[#This Row],[FinalPrice]]*Items[[#This Row],[Quantity]])</f>
        <v>10</v>
      </c>
      <c r="K1596" s="6">
        <f>(Items[[#This Row],[OriginalTagPrice]]*Items[[#This Row],[Quantity]])</f>
        <v>10</v>
      </c>
      <c r="L1596" s="6">
        <f>(Items[[#This Row],[FinalPrice]]-Items[[#This Row],[OriginalTagPrice]])*Items[[#This Row],[Quantity]]</f>
        <v>0</v>
      </c>
      <c r="M1596" s="6" t="str">
        <f>VLOOKUP(Items[[#This Row],[OrderID]],Orders[],5)</f>
        <v>2015-05-15</v>
      </c>
    </row>
    <row r="1597" spans="1:13" x14ac:dyDescent="0.25">
      <c r="A1597">
        <v>142361152</v>
      </c>
      <c r="B1597">
        <v>200396148</v>
      </c>
      <c r="C1597">
        <v>1</v>
      </c>
      <c r="D1597" t="b">
        <v>1</v>
      </c>
      <c r="E1597" s="6" t="s">
        <v>113</v>
      </c>
      <c r="F1597" s="6" t="s">
        <v>35</v>
      </c>
      <c r="G1597">
        <v>0</v>
      </c>
      <c r="H1597">
        <v>40</v>
      </c>
      <c r="I1597">
        <v>1</v>
      </c>
      <c r="J1597" s="6">
        <f>(Items[[#This Row],[FinalPrice]]*Items[[#This Row],[Quantity]])</f>
        <v>0</v>
      </c>
      <c r="K1597" s="6">
        <f>(Items[[#This Row],[OriginalTagPrice]]*Items[[#This Row],[Quantity]])</f>
        <v>40</v>
      </c>
      <c r="L1597" s="6">
        <f>(Items[[#This Row],[FinalPrice]]-Items[[#This Row],[OriginalTagPrice]])*Items[[#This Row],[Quantity]]</f>
        <v>-40</v>
      </c>
      <c r="M1597" s="6" t="str">
        <f>VLOOKUP(Items[[#This Row],[OrderID]],Orders[],5)</f>
        <v>2015-05-15</v>
      </c>
    </row>
    <row r="1598" spans="1:13" x14ac:dyDescent="0.25">
      <c r="A1598">
        <v>142361152</v>
      </c>
      <c r="B1598">
        <v>201530183</v>
      </c>
      <c r="C1598">
        <v>2</v>
      </c>
      <c r="D1598" t="b">
        <v>0</v>
      </c>
      <c r="E1598" s="6" t="s">
        <v>86</v>
      </c>
      <c r="F1598" s="6" t="s">
        <v>145</v>
      </c>
      <c r="G1598">
        <v>6</v>
      </c>
      <c r="H1598">
        <v>8</v>
      </c>
      <c r="I1598">
        <v>1</v>
      </c>
      <c r="J1598" s="6">
        <f>(Items[[#This Row],[FinalPrice]]*Items[[#This Row],[Quantity]])</f>
        <v>6</v>
      </c>
      <c r="K1598" s="6">
        <f>(Items[[#This Row],[OriginalTagPrice]]*Items[[#This Row],[Quantity]])</f>
        <v>8</v>
      </c>
      <c r="L1598" s="6">
        <f>(Items[[#This Row],[FinalPrice]]-Items[[#This Row],[OriginalTagPrice]])*Items[[#This Row],[Quantity]]</f>
        <v>-2</v>
      </c>
      <c r="M1598" s="6" t="str">
        <f>VLOOKUP(Items[[#This Row],[OrderID]],Orders[],5)</f>
        <v>2015-05-15</v>
      </c>
    </row>
    <row r="1599" spans="1:13" x14ac:dyDescent="0.25">
      <c r="A1599">
        <v>142361152</v>
      </c>
      <c r="B1599">
        <v>201544291</v>
      </c>
      <c r="C1599">
        <v>3</v>
      </c>
      <c r="D1599" t="b">
        <v>0</v>
      </c>
      <c r="E1599" s="6" t="s">
        <v>35</v>
      </c>
      <c r="F1599" s="6" t="s">
        <v>35</v>
      </c>
      <c r="G1599">
        <v>0</v>
      </c>
      <c r="H1599">
        <v>25</v>
      </c>
      <c r="I1599">
        <v>1</v>
      </c>
      <c r="J1599" s="6">
        <f>(Items[[#This Row],[FinalPrice]]*Items[[#This Row],[Quantity]])</f>
        <v>0</v>
      </c>
      <c r="K1599" s="6">
        <f>(Items[[#This Row],[OriginalTagPrice]]*Items[[#This Row],[Quantity]])</f>
        <v>25</v>
      </c>
      <c r="L1599" s="6">
        <f>(Items[[#This Row],[FinalPrice]]-Items[[#This Row],[OriginalTagPrice]])*Items[[#This Row],[Quantity]]</f>
        <v>-25</v>
      </c>
      <c r="M1599" s="6" t="str">
        <f>VLOOKUP(Items[[#This Row],[OrderID]],Orders[],5)</f>
        <v>2015-05-15</v>
      </c>
    </row>
    <row r="1600" spans="1:13" x14ac:dyDescent="0.25">
      <c r="A1600">
        <v>142361152</v>
      </c>
      <c r="B1600">
        <v>201544456</v>
      </c>
      <c r="C1600">
        <v>8</v>
      </c>
      <c r="D1600" t="b">
        <v>0</v>
      </c>
      <c r="E1600" s="6" t="s">
        <v>113</v>
      </c>
      <c r="F1600" s="6" t="s">
        <v>35</v>
      </c>
      <c r="G1600">
        <v>5</v>
      </c>
      <c r="H1600">
        <v>5</v>
      </c>
      <c r="I1600">
        <v>1</v>
      </c>
      <c r="J1600" s="6">
        <f>(Items[[#This Row],[FinalPrice]]*Items[[#This Row],[Quantity]])</f>
        <v>5</v>
      </c>
      <c r="K1600" s="6">
        <f>(Items[[#This Row],[OriginalTagPrice]]*Items[[#This Row],[Quantity]])</f>
        <v>5</v>
      </c>
      <c r="L1600" s="6">
        <f>(Items[[#This Row],[FinalPrice]]-Items[[#This Row],[OriginalTagPrice]])*Items[[#This Row],[Quantity]]</f>
        <v>0</v>
      </c>
      <c r="M1600" s="6" t="str">
        <f>VLOOKUP(Items[[#This Row],[OrderID]],Orders[],5)</f>
        <v>2015-05-15</v>
      </c>
    </row>
    <row r="1601" spans="1:13" x14ac:dyDescent="0.25">
      <c r="A1601">
        <v>142372235</v>
      </c>
      <c r="B1601">
        <v>200411951</v>
      </c>
      <c r="C1601">
        <v>1</v>
      </c>
      <c r="D1601" t="b">
        <v>1</v>
      </c>
      <c r="E1601" s="6" t="s">
        <v>58</v>
      </c>
      <c r="F1601" s="6" t="s">
        <v>35</v>
      </c>
      <c r="G1601">
        <v>0</v>
      </c>
      <c r="H1601">
        <v>70</v>
      </c>
      <c r="I1601">
        <v>1</v>
      </c>
      <c r="J1601" s="6">
        <f>(Items[[#This Row],[FinalPrice]]*Items[[#This Row],[Quantity]])</f>
        <v>0</v>
      </c>
      <c r="K1601" s="6">
        <f>(Items[[#This Row],[OriginalTagPrice]]*Items[[#This Row],[Quantity]])</f>
        <v>70</v>
      </c>
      <c r="L1601" s="6">
        <f>(Items[[#This Row],[FinalPrice]]-Items[[#This Row],[OriginalTagPrice]])*Items[[#This Row],[Quantity]]</f>
        <v>-70</v>
      </c>
      <c r="M1601" s="6" t="str">
        <f>VLOOKUP(Items[[#This Row],[OrderID]],Orders[],5)</f>
        <v>2015-05-15</v>
      </c>
    </row>
    <row r="1602" spans="1:13" x14ac:dyDescent="0.25">
      <c r="A1602">
        <v>142372235</v>
      </c>
      <c r="B1602">
        <v>201540074</v>
      </c>
      <c r="C1602">
        <v>2</v>
      </c>
      <c r="D1602" t="b">
        <v>0</v>
      </c>
      <c r="E1602" s="6" t="s">
        <v>86</v>
      </c>
      <c r="F1602" s="6" t="s">
        <v>84</v>
      </c>
      <c r="G1602">
        <v>5</v>
      </c>
      <c r="H1602">
        <v>5</v>
      </c>
      <c r="I1602">
        <v>1</v>
      </c>
      <c r="J1602" s="6">
        <f>(Items[[#This Row],[FinalPrice]]*Items[[#This Row],[Quantity]])</f>
        <v>5</v>
      </c>
      <c r="K1602" s="6">
        <f>(Items[[#This Row],[OriginalTagPrice]]*Items[[#This Row],[Quantity]])</f>
        <v>5</v>
      </c>
      <c r="L1602" s="6">
        <f>(Items[[#This Row],[FinalPrice]]-Items[[#This Row],[OriginalTagPrice]])*Items[[#This Row],[Quantity]]</f>
        <v>0</v>
      </c>
      <c r="M1602" s="6" t="str">
        <f>VLOOKUP(Items[[#This Row],[OrderID]],Orders[],5)</f>
        <v>2015-05-15</v>
      </c>
    </row>
    <row r="1603" spans="1:13" x14ac:dyDescent="0.25">
      <c r="A1603">
        <v>142372235</v>
      </c>
      <c r="B1603">
        <v>201540087</v>
      </c>
      <c r="C1603">
        <v>2</v>
      </c>
      <c r="D1603" t="b">
        <v>0</v>
      </c>
      <c r="E1603" s="6" t="s">
        <v>86</v>
      </c>
      <c r="F1603" s="6" t="s">
        <v>259</v>
      </c>
      <c r="G1603">
        <v>3.5</v>
      </c>
      <c r="H1603">
        <v>3.5</v>
      </c>
      <c r="I1603">
        <v>1</v>
      </c>
      <c r="J1603" s="6">
        <f>(Items[[#This Row],[FinalPrice]]*Items[[#This Row],[Quantity]])</f>
        <v>3.5</v>
      </c>
      <c r="K1603" s="6">
        <f>(Items[[#This Row],[OriginalTagPrice]]*Items[[#This Row],[Quantity]])</f>
        <v>3.5</v>
      </c>
      <c r="L1603" s="6">
        <f>(Items[[#This Row],[FinalPrice]]-Items[[#This Row],[OriginalTagPrice]])*Items[[#This Row],[Quantity]]</f>
        <v>0</v>
      </c>
      <c r="M1603" s="6" t="str">
        <f>VLOOKUP(Items[[#This Row],[OrderID]],Orders[],5)</f>
        <v>2015-05-15</v>
      </c>
    </row>
    <row r="1604" spans="1:13" x14ac:dyDescent="0.25">
      <c r="A1604">
        <v>142372235</v>
      </c>
      <c r="B1604">
        <v>201540118</v>
      </c>
      <c r="C1604">
        <v>2</v>
      </c>
      <c r="D1604" t="b">
        <v>0</v>
      </c>
      <c r="E1604" s="6" t="s">
        <v>58</v>
      </c>
      <c r="F1604" s="6" t="s">
        <v>82</v>
      </c>
      <c r="G1604">
        <v>0</v>
      </c>
      <c r="H1604">
        <v>0</v>
      </c>
      <c r="I1604">
        <v>1</v>
      </c>
      <c r="J1604" s="6">
        <f>(Items[[#This Row],[FinalPrice]]*Items[[#This Row],[Quantity]])</f>
        <v>0</v>
      </c>
      <c r="K1604" s="6">
        <f>(Items[[#This Row],[OriginalTagPrice]]*Items[[#This Row],[Quantity]])</f>
        <v>0</v>
      </c>
      <c r="L1604" s="6">
        <f>(Items[[#This Row],[FinalPrice]]-Items[[#This Row],[OriginalTagPrice]])*Items[[#This Row],[Quantity]]</f>
        <v>0</v>
      </c>
      <c r="M1604" s="6" t="str">
        <f>VLOOKUP(Items[[#This Row],[OrderID]],Orders[],5)</f>
        <v>2015-05-15</v>
      </c>
    </row>
    <row r="1605" spans="1:13" x14ac:dyDescent="0.25">
      <c r="A1605">
        <v>142372235</v>
      </c>
      <c r="B1605">
        <v>201540302</v>
      </c>
      <c r="C1605">
        <v>3</v>
      </c>
      <c r="D1605" t="b">
        <v>0</v>
      </c>
      <c r="E1605" s="6" t="s">
        <v>35</v>
      </c>
      <c r="F1605" s="6" t="s">
        <v>35</v>
      </c>
      <c r="G1605">
        <v>0</v>
      </c>
      <c r="H1605">
        <v>10</v>
      </c>
      <c r="I1605">
        <v>1</v>
      </c>
      <c r="J1605" s="6">
        <f>(Items[[#This Row],[FinalPrice]]*Items[[#This Row],[Quantity]])</f>
        <v>0</v>
      </c>
      <c r="K1605" s="6">
        <f>(Items[[#This Row],[OriginalTagPrice]]*Items[[#This Row],[Quantity]])</f>
        <v>10</v>
      </c>
      <c r="L1605" s="6">
        <f>(Items[[#This Row],[FinalPrice]]-Items[[#This Row],[OriginalTagPrice]])*Items[[#This Row],[Quantity]]</f>
        <v>-10</v>
      </c>
      <c r="M1605" s="6" t="str">
        <f>VLOOKUP(Items[[#This Row],[OrderID]],Orders[],5)</f>
        <v>2015-05-15</v>
      </c>
    </row>
    <row r="1606" spans="1:13" x14ac:dyDescent="0.25">
      <c r="A1606">
        <v>142372235</v>
      </c>
      <c r="B1606">
        <v>201540346</v>
      </c>
      <c r="C1606">
        <v>8</v>
      </c>
      <c r="D1606" t="b">
        <v>0</v>
      </c>
      <c r="E1606" s="6" t="s">
        <v>58</v>
      </c>
      <c r="F1606" s="6" t="s">
        <v>35</v>
      </c>
      <c r="G1606">
        <v>20</v>
      </c>
      <c r="H1606">
        <v>20</v>
      </c>
      <c r="I1606">
        <v>1</v>
      </c>
      <c r="J1606" s="6">
        <f>(Items[[#This Row],[FinalPrice]]*Items[[#This Row],[Quantity]])</f>
        <v>20</v>
      </c>
      <c r="K1606" s="6">
        <f>(Items[[#This Row],[OriginalTagPrice]]*Items[[#This Row],[Quantity]])</f>
        <v>20</v>
      </c>
      <c r="L1606" s="6">
        <f>(Items[[#This Row],[FinalPrice]]-Items[[#This Row],[OriginalTagPrice]])*Items[[#This Row],[Quantity]]</f>
        <v>0</v>
      </c>
      <c r="M1606" s="6" t="str">
        <f>VLOOKUP(Items[[#This Row],[OrderID]],Orders[],5)</f>
        <v>2015-05-15</v>
      </c>
    </row>
    <row r="1607" spans="1:13" x14ac:dyDescent="0.25">
      <c r="A1607">
        <v>142377319</v>
      </c>
      <c r="B1607">
        <v>200419285</v>
      </c>
      <c r="C1607">
        <v>1</v>
      </c>
      <c r="D1607" t="b">
        <v>1</v>
      </c>
      <c r="E1607" s="6" t="s">
        <v>63</v>
      </c>
      <c r="F1607" s="6" t="s">
        <v>35</v>
      </c>
      <c r="G1607">
        <v>0</v>
      </c>
      <c r="H1607">
        <v>65</v>
      </c>
      <c r="I1607">
        <v>1</v>
      </c>
      <c r="J1607" s="6">
        <f>(Items[[#This Row],[FinalPrice]]*Items[[#This Row],[Quantity]])</f>
        <v>0</v>
      </c>
      <c r="K1607" s="6">
        <f>(Items[[#This Row],[OriginalTagPrice]]*Items[[#This Row],[Quantity]])</f>
        <v>65</v>
      </c>
      <c r="L1607" s="6">
        <f>(Items[[#This Row],[FinalPrice]]-Items[[#This Row],[OriginalTagPrice]])*Items[[#This Row],[Quantity]]</f>
        <v>-65</v>
      </c>
      <c r="M1607" s="6" t="str">
        <f>VLOOKUP(Items[[#This Row],[OrderID]],Orders[],5)</f>
        <v>2015-05-13</v>
      </c>
    </row>
    <row r="1608" spans="1:13" x14ac:dyDescent="0.25">
      <c r="A1608">
        <v>142377319</v>
      </c>
      <c r="B1608">
        <v>200770222</v>
      </c>
      <c r="C1608">
        <v>2</v>
      </c>
      <c r="D1608" t="b">
        <v>0</v>
      </c>
      <c r="E1608" s="6" t="s">
        <v>63</v>
      </c>
      <c r="F1608" s="6" t="s">
        <v>112</v>
      </c>
      <c r="G1608">
        <v>0</v>
      </c>
      <c r="H1608">
        <v>0</v>
      </c>
      <c r="I1608">
        <v>1</v>
      </c>
      <c r="J1608" s="6">
        <f>(Items[[#This Row],[FinalPrice]]*Items[[#This Row],[Quantity]])</f>
        <v>0</v>
      </c>
      <c r="K1608" s="6">
        <f>(Items[[#This Row],[OriginalTagPrice]]*Items[[#This Row],[Quantity]])</f>
        <v>0</v>
      </c>
      <c r="L1608" s="6">
        <f>(Items[[#This Row],[FinalPrice]]-Items[[#This Row],[OriginalTagPrice]])*Items[[#This Row],[Quantity]]</f>
        <v>0</v>
      </c>
      <c r="M1608" s="6" t="str">
        <f>VLOOKUP(Items[[#This Row],[OrderID]],Orders[],5)</f>
        <v>2015-05-13</v>
      </c>
    </row>
    <row r="1609" spans="1:13" x14ac:dyDescent="0.25">
      <c r="A1609">
        <v>142385506</v>
      </c>
      <c r="B1609">
        <v>200430858</v>
      </c>
      <c r="C1609">
        <v>1</v>
      </c>
      <c r="D1609" t="b">
        <v>1</v>
      </c>
      <c r="E1609" s="6" t="s">
        <v>56</v>
      </c>
      <c r="F1609" s="6" t="s">
        <v>35</v>
      </c>
      <c r="G1609">
        <v>45</v>
      </c>
      <c r="H1609">
        <v>80</v>
      </c>
      <c r="I1609">
        <v>1</v>
      </c>
      <c r="J1609" s="6">
        <f>(Items[[#This Row],[FinalPrice]]*Items[[#This Row],[Quantity]])</f>
        <v>45</v>
      </c>
      <c r="K1609" s="6">
        <f>(Items[[#This Row],[OriginalTagPrice]]*Items[[#This Row],[Quantity]])</f>
        <v>80</v>
      </c>
      <c r="L1609" s="6">
        <f>(Items[[#This Row],[FinalPrice]]-Items[[#This Row],[OriginalTagPrice]])*Items[[#This Row],[Quantity]]</f>
        <v>-35</v>
      </c>
      <c r="M1609" s="6" t="str">
        <f>VLOOKUP(Items[[#This Row],[OrderID]],Orders[],5)</f>
        <v>2015-05-14</v>
      </c>
    </row>
    <row r="1610" spans="1:13" x14ac:dyDescent="0.25">
      <c r="A1610">
        <v>142385506</v>
      </c>
      <c r="B1610">
        <v>201192860</v>
      </c>
      <c r="C1610">
        <v>8</v>
      </c>
      <c r="D1610" t="b">
        <v>0</v>
      </c>
      <c r="E1610" s="6" t="s">
        <v>56</v>
      </c>
      <c r="F1610" s="6" t="s">
        <v>35</v>
      </c>
      <c r="G1610">
        <v>14</v>
      </c>
      <c r="H1610">
        <v>14</v>
      </c>
      <c r="I1610">
        <v>1</v>
      </c>
      <c r="J1610" s="6">
        <f>(Items[[#This Row],[FinalPrice]]*Items[[#This Row],[Quantity]])</f>
        <v>14</v>
      </c>
      <c r="K1610" s="6">
        <f>(Items[[#This Row],[OriginalTagPrice]]*Items[[#This Row],[Quantity]])</f>
        <v>14</v>
      </c>
      <c r="L1610" s="6">
        <f>(Items[[#This Row],[FinalPrice]]-Items[[#This Row],[OriginalTagPrice]])*Items[[#This Row],[Quantity]]</f>
        <v>0</v>
      </c>
      <c r="M1610" s="6" t="str">
        <f>VLOOKUP(Items[[#This Row],[OrderID]],Orders[],5)</f>
        <v>2015-05-14</v>
      </c>
    </row>
    <row r="1611" spans="1:13" x14ac:dyDescent="0.25">
      <c r="A1611">
        <v>142385506</v>
      </c>
      <c r="B1611">
        <v>201193446</v>
      </c>
      <c r="C1611">
        <v>10</v>
      </c>
      <c r="D1611" t="b">
        <v>0</v>
      </c>
      <c r="E1611" s="6" t="s">
        <v>35</v>
      </c>
      <c r="F1611" s="6" t="s">
        <v>35</v>
      </c>
      <c r="G1611">
        <v>0</v>
      </c>
      <c r="H1611">
        <v>0</v>
      </c>
      <c r="I1611">
        <v>1</v>
      </c>
      <c r="J1611" s="6">
        <f>(Items[[#This Row],[FinalPrice]]*Items[[#This Row],[Quantity]])</f>
        <v>0</v>
      </c>
      <c r="K1611" s="6">
        <f>(Items[[#This Row],[OriginalTagPrice]]*Items[[#This Row],[Quantity]])</f>
        <v>0</v>
      </c>
      <c r="L1611" s="6">
        <f>(Items[[#This Row],[FinalPrice]]-Items[[#This Row],[OriginalTagPrice]])*Items[[#This Row],[Quantity]]</f>
        <v>0</v>
      </c>
      <c r="M1611" s="6" t="str">
        <f>VLOOKUP(Items[[#This Row],[OrderID]],Orders[],5)</f>
        <v>2015-05-14</v>
      </c>
    </row>
    <row r="1612" spans="1:13" x14ac:dyDescent="0.25">
      <c r="A1612">
        <v>142385506</v>
      </c>
      <c r="B1612">
        <v>201193448</v>
      </c>
      <c r="C1612">
        <v>11</v>
      </c>
      <c r="D1612" t="b">
        <v>0</v>
      </c>
      <c r="E1612" s="6" t="s">
        <v>104</v>
      </c>
      <c r="F1612" s="6" t="s">
        <v>35</v>
      </c>
      <c r="G1612">
        <v>0</v>
      </c>
      <c r="H1612">
        <v>50</v>
      </c>
      <c r="I1612">
        <v>1</v>
      </c>
      <c r="J1612" s="6">
        <f>(Items[[#This Row],[FinalPrice]]*Items[[#This Row],[Quantity]])</f>
        <v>0</v>
      </c>
      <c r="K1612" s="6">
        <f>(Items[[#This Row],[OriginalTagPrice]]*Items[[#This Row],[Quantity]])</f>
        <v>50</v>
      </c>
      <c r="L1612" s="6">
        <f>(Items[[#This Row],[FinalPrice]]-Items[[#This Row],[OriginalTagPrice]])*Items[[#This Row],[Quantity]]</f>
        <v>-50</v>
      </c>
      <c r="M1612" s="6" t="str">
        <f>VLOOKUP(Items[[#This Row],[OrderID]],Orders[],5)</f>
        <v>2015-05-14</v>
      </c>
    </row>
    <row r="1613" spans="1:13" x14ac:dyDescent="0.25">
      <c r="A1613">
        <v>142385506</v>
      </c>
      <c r="B1613">
        <v>201193870</v>
      </c>
      <c r="C1613">
        <v>3</v>
      </c>
      <c r="D1613" t="b">
        <v>0</v>
      </c>
      <c r="E1613" s="6" t="s">
        <v>35</v>
      </c>
      <c r="F1613" s="6" t="s">
        <v>35</v>
      </c>
      <c r="G1613">
        <v>0</v>
      </c>
      <c r="H1613">
        <v>50</v>
      </c>
      <c r="I1613">
        <v>1</v>
      </c>
      <c r="J1613" s="6">
        <f>(Items[[#This Row],[FinalPrice]]*Items[[#This Row],[Quantity]])</f>
        <v>0</v>
      </c>
      <c r="K1613" s="6">
        <f>(Items[[#This Row],[OriginalTagPrice]]*Items[[#This Row],[Quantity]])</f>
        <v>50</v>
      </c>
      <c r="L1613" s="6">
        <f>(Items[[#This Row],[FinalPrice]]-Items[[#This Row],[OriginalTagPrice]])*Items[[#This Row],[Quantity]]</f>
        <v>-50</v>
      </c>
      <c r="M1613" s="6" t="str">
        <f>VLOOKUP(Items[[#This Row],[OrderID]],Orders[],5)</f>
        <v>2015-05-14</v>
      </c>
    </row>
    <row r="1614" spans="1:13" x14ac:dyDescent="0.25">
      <c r="A1614">
        <v>142385506</v>
      </c>
      <c r="B1614">
        <v>201193927</v>
      </c>
      <c r="C1614">
        <v>3</v>
      </c>
      <c r="D1614" t="b">
        <v>0</v>
      </c>
      <c r="E1614" s="6" t="s">
        <v>35</v>
      </c>
      <c r="F1614" s="6" t="s">
        <v>35</v>
      </c>
      <c r="G1614">
        <v>50</v>
      </c>
      <c r="H1614">
        <v>50</v>
      </c>
      <c r="I1614">
        <v>1</v>
      </c>
      <c r="J1614" s="6">
        <f>(Items[[#This Row],[FinalPrice]]*Items[[#This Row],[Quantity]])</f>
        <v>50</v>
      </c>
      <c r="K1614" s="6">
        <f>(Items[[#This Row],[OriginalTagPrice]]*Items[[#This Row],[Quantity]])</f>
        <v>50</v>
      </c>
      <c r="L1614" s="6">
        <f>(Items[[#This Row],[FinalPrice]]-Items[[#This Row],[OriginalTagPrice]])*Items[[#This Row],[Quantity]]</f>
        <v>0</v>
      </c>
      <c r="M1614" s="6" t="str">
        <f>VLOOKUP(Items[[#This Row],[OrderID]],Orders[],5)</f>
        <v>2015-05-14</v>
      </c>
    </row>
    <row r="1615" spans="1:13" x14ac:dyDescent="0.25">
      <c r="A1615">
        <v>142385697</v>
      </c>
      <c r="B1615">
        <v>200431246</v>
      </c>
      <c r="C1615">
        <v>2</v>
      </c>
      <c r="D1615" t="b">
        <v>0</v>
      </c>
      <c r="E1615" s="6" t="s">
        <v>35</v>
      </c>
      <c r="F1615" s="6" t="s">
        <v>167</v>
      </c>
      <c r="G1615">
        <v>2.4</v>
      </c>
      <c r="H1615">
        <v>3</v>
      </c>
      <c r="I1615">
        <v>1</v>
      </c>
      <c r="J1615" s="6">
        <f>(Items[[#This Row],[FinalPrice]]*Items[[#This Row],[Quantity]])</f>
        <v>2.4</v>
      </c>
      <c r="K1615" s="6">
        <f>(Items[[#This Row],[OriginalTagPrice]]*Items[[#This Row],[Quantity]])</f>
        <v>3</v>
      </c>
      <c r="L1615" s="6">
        <f>(Items[[#This Row],[FinalPrice]]-Items[[#This Row],[OriginalTagPrice]])*Items[[#This Row],[Quantity]]</f>
        <v>-0.60000000000000009</v>
      </c>
      <c r="M1615" s="6" t="str">
        <f>VLOOKUP(Items[[#This Row],[OrderID]],Orders[],5)</f>
        <v>2015-05-12</v>
      </c>
    </row>
    <row r="1616" spans="1:13" x14ac:dyDescent="0.25">
      <c r="A1616">
        <v>142386072</v>
      </c>
      <c r="B1616">
        <v>200435179</v>
      </c>
      <c r="C1616">
        <v>2</v>
      </c>
      <c r="D1616" t="b">
        <v>0</v>
      </c>
      <c r="E1616" s="6" t="s">
        <v>35</v>
      </c>
      <c r="F1616" s="6" t="s">
        <v>167</v>
      </c>
      <c r="G1616">
        <v>2.4</v>
      </c>
      <c r="H1616">
        <v>3</v>
      </c>
      <c r="I1616">
        <v>1</v>
      </c>
      <c r="J1616" s="6">
        <f>(Items[[#This Row],[FinalPrice]]*Items[[#This Row],[Quantity]])</f>
        <v>2.4</v>
      </c>
      <c r="K1616" s="6">
        <f>(Items[[#This Row],[OriginalTagPrice]]*Items[[#This Row],[Quantity]])</f>
        <v>3</v>
      </c>
      <c r="L1616" s="6">
        <f>(Items[[#This Row],[FinalPrice]]-Items[[#This Row],[OriginalTagPrice]])*Items[[#This Row],[Quantity]]</f>
        <v>-0.60000000000000009</v>
      </c>
      <c r="M1616" s="6" t="str">
        <f>VLOOKUP(Items[[#This Row],[OrderID]],Orders[],5)</f>
        <v>2015-05-12</v>
      </c>
    </row>
    <row r="1617" spans="1:13" x14ac:dyDescent="0.25">
      <c r="A1617">
        <v>142387267</v>
      </c>
      <c r="B1617">
        <v>200433272</v>
      </c>
      <c r="C1617">
        <v>1</v>
      </c>
      <c r="D1617" t="b">
        <v>1</v>
      </c>
      <c r="E1617" s="6" t="s">
        <v>60</v>
      </c>
      <c r="F1617" s="6" t="s">
        <v>35</v>
      </c>
      <c r="G1617">
        <v>0</v>
      </c>
      <c r="H1617">
        <v>50</v>
      </c>
      <c r="I1617">
        <v>1</v>
      </c>
      <c r="J1617" s="6">
        <f>(Items[[#This Row],[FinalPrice]]*Items[[#This Row],[Quantity]])</f>
        <v>0</v>
      </c>
      <c r="K1617" s="6">
        <f>(Items[[#This Row],[OriginalTagPrice]]*Items[[#This Row],[Quantity]])</f>
        <v>50</v>
      </c>
      <c r="L1617" s="6">
        <f>(Items[[#This Row],[FinalPrice]]-Items[[#This Row],[OriginalTagPrice]])*Items[[#This Row],[Quantity]]</f>
        <v>-50</v>
      </c>
      <c r="M1617" s="6" t="str">
        <f>VLOOKUP(Items[[#This Row],[OrderID]],Orders[],5)</f>
        <v>2015-05-12</v>
      </c>
    </row>
    <row r="1618" spans="1:13" x14ac:dyDescent="0.25">
      <c r="A1618">
        <v>142387267</v>
      </c>
      <c r="B1618">
        <v>200503580</v>
      </c>
      <c r="C1618">
        <v>1</v>
      </c>
      <c r="D1618" t="b">
        <v>1</v>
      </c>
      <c r="E1618" s="6" t="s">
        <v>71</v>
      </c>
      <c r="F1618" s="6" t="s">
        <v>35</v>
      </c>
      <c r="G1618">
        <v>0</v>
      </c>
      <c r="H1618">
        <v>70</v>
      </c>
      <c r="I1618">
        <v>1</v>
      </c>
      <c r="J1618" s="6">
        <f>(Items[[#This Row],[FinalPrice]]*Items[[#This Row],[Quantity]])</f>
        <v>0</v>
      </c>
      <c r="K1618" s="6">
        <f>(Items[[#This Row],[OriginalTagPrice]]*Items[[#This Row],[Quantity]])</f>
        <v>70</v>
      </c>
      <c r="L1618" s="6">
        <f>(Items[[#This Row],[FinalPrice]]-Items[[#This Row],[OriginalTagPrice]])*Items[[#This Row],[Quantity]]</f>
        <v>-70</v>
      </c>
      <c r="M1618" s="6" t="str">
        <f>VLOOKUP(Items[[#This Row],[OrderID]],Orders[],5)</f>
        <v>2015-05-12</v>
      </c>
    </row>
    <row r="1619" spans="1:13" x14ac:dyDescent="0.25">
      <c r="A1619">
        <v>142387426</v>
      </c>
      <c r="B1619">
        <v>200433517</v>
      </c>
      <c r="C1619">
        <v>1</v>
      </c>
      <c r="D1619" t="b">
        <v>1</v>
      </c>
      <c r="E1619" s="6" t="s">
        <v>70</v>
      </c>
      <c r="F1619" s="6" t="s">
        <v>35</v>
      </c>
      <c r="G1619">
        <v>20</v>
      </c>
      <c r="H1619">
        <v>70</v>
      </c>
      <c r="I1619">
        <v>1</v>
      </c>
      <c r="J1619" s="6">
        <f>(Items[[#This Row],[FinalPrice]]*Items[[#This Row],[Quantity]])</f>
        <v>20</v>
      </c>
      <c r="K1619" s="6">
        <f>(Items[[#This Row],[OriginalTagPrice]]*Items[[#This Row],[Quantity]])</f>
        <v>70</v>
      </c>
      <c r="L1619" s="6">
        <f>(Items[[#This Row],[FinalPrice]]-Items[[#This Row],[OriginalTagPrice]])*Items[[#This Row],[Quantity]]</f>
        <v>-50</v>
      </c>
      <c r="M1619" s="6" t="str">
        <f>VLOOKUP(Items[[#This Row],[OrderID]],Orders[],5)</f>
        <v>2015-05-27</v>
      </c>
    </row>
    <row r="1620" spans="1:13" x14ac:dyDescent="0.25">
      <c r="A1620">
        <v>142387426</v>
      </c>
      <c r="B1620">
        <v>204375884</v>
      </c>
      <c r="C1620">
        <v>2</v>
      </c>
      <c r="D1620" t="b">
        <v>0</v>
      </c>
      <c r="E1620" s="6" t="s">
        <v>70</v>
      </c>
      <c r="F1620" s="6" t="s">
        <v>94</v>
      </c>
      <c r="G1620">
        <v>0</v>
      </c>
      <c r="H1620">
        <v>0</v>
      </c>
      <c r="I1620">
        <v>1</v>
      </c>
      <c r="J1620" s="6">
        <f>(Items[[#This Row],[FinalPrice]]*Items[[#This Row],[Quantity]])</f>
        <v>0</v>
      </c>
      <c r="K1620" s="6">
        <f>(Items[[#This Row],[OriginalTagPrice]]*Items[[#This Row],[Quantity]])</f>
        <v>0</v>
      </c>
      <c r="L1620" s="6">
        <f>(Items[[#This Row],[FinalPrice]]-Items[[#This Row],[OriginalTagPrice]])*Items[[#This Row],[Quantity]]</f>
        <v>0</v>
      </c>
      <c r="M1620" s="6" t="str">
        <f>VLOOKUP(Items[[#This Row],[OrderID]],Orders[],5)</f>
        <v>2015-05-27</v>
      </c>
    </row>
    <row r="1621" spans="1:13" x14ac:dyDescent="0.25">
      <c r="A1621">
        <v>142387426</v>
      </c>
      <c r="B1621">
        <v>204376582</v>
      </c>
      <c r="C1621">
        <v>8</v>
      </c>
      <c r="D1621" t="b">
        <v>0</v>
      </c>
      <c r="E1621" s="6" t="s">
        <v>70</v>
      </c>
      <c r="F1621" s="6" t="s">
        <v>35</v>
      </c>
      <c r="G1621">
        <v>14</v>
      </c>
      <c r="H1621">
        <v>14</v>
      </c>
      <c r="I1621">
        <v>1</v>
      </c>
      <c r="J1621" s="6">
        <f>(Items[[#This Row],[FinalPrice]]*Items[[#This Row],[Quantity]])</f>
        <v>14</v>
      </c>
      <c r="K1621" s="6">
        <f>(Items[[#This Row],[OriginalTagPrice]]*Items[[#This Row],[Quantity]])</f>
        <v>14</v>
      </c>
      <c r="L1621" s="6">
        <f>(Items[[#This Row],[FinalPrice]]-Items[[#This Row],[OriginalTagPrice]])*Items[[#This Row],[Quantity]]</f>
        <v>0</v>
      </c>
      <c r="M1621" s="6" t="str">
        <f>VLOOKUP(Items[[#This Row],[OrderID]],Orders[],5)</f>
        <v>2015-05-27</v>
      </c>
    </row>
    <row r="1622" spans="1:13" x14ac:dyDescent="0.25">
      <c r="A1622">
        <v>142388900</v>
      </c>
      <c r="B1622">
        <v>200435805</v>
      </c>
      <c r="C1622">
        <v>2</v>
      </c>
      <c r="D1622" t="b">
        <v>0</v>
      </c>
      <c r="E1622" s="6" t="s">
        <v>35</v>
      </c>
      <c r="F1622" s="6" t="s">
        <v>168</v>
      </c>
      <c r="G1622">
        <v>1.4</v>
      </c>
      <c r="H1622">
        <v>2</v>
      </c>
      <c r="I1622">
        <v>1</v>
      </c>
      <c r="J1622" s="6">
        <f>(Items[[#This Row],[FinalPrice]]*Items[[#This Row],[Quantity]])</f>
        <v>1.4</v>
      </c>
      <c r="K1622" s="6">
        <f>(Items[[#This Row],[OriginalTagPrice]]*Items[[#This Row],[Quantity]])</f>
        <v>2</v>
      </c>
      <c r="L1622" s="6">
        <f>(Items[[#This Row],[FinalPrice]]-Items[[#This Row],[OriginalTagPrice]])*Items[[#This Row],[Quantity]]</f>
        <v>-0.60000000000000009</v>
      </c>
      <c r="M1622" s="6" t="str">
        <f>VLOOKUP(Items[[#This Row],[OrderID]],Orders[],5)</f>
        <v>2015-05-12</v>
      </c>
    </row>
    <row r="1623" spans="1:13" x14ac:dyDescent="0.25">
      <c r="A1623">
        <v>142389418</v>
      </c>
      <c r="B1623">
        <v>200436264</v>
      </c>
      <c r="C1623">
        <v>2</v>
      </c>
      <c r="D1623" t="b">
        <v>0</v>
      </c>
      <c r="E1623" s="6" t="s">
        <v>35</v>
      </c>
      <c r="F1623" s="6" t="s">
        <v>150</v>
      </c>
      <c r="G1623">
        <v>50</v>
      </c>
      <c r="H1623">
        <v>50</v>
      </c>
      <c r="I1623">
        <v>2</v>
      </c>
      <c r="J1623" s="6">
        <f>(Items[[#This Row],[FinalPrice]]*Items[[#This Row],[Quantity]])</f>
        <v>100</v>
      </c>
      <c r="K1623" s="6">
        <f>(Items[[#This Row],[OriginalTagPrice]]*Items[[#This Row],[Quantity]])</f>
        <v>100</v>
      </c>
      <c r="L1623" s="6">
        <f>(Items[[#This Row],[FinalPrice]]-Items[[#This Row],[OriginalTagPrice]])*Items[[#This Row],[Quantity]]</f>
        <v>0</v>
      </c>
      <c r="M1623" s="6" t="str">
        <f>VLOOKUP(Items[[#This Row],[OrderID]],Orders[],5)</f>
        <v>None</v>
      </c>
    </row>
    <row r="1624" spans="1:13" x14ac:dyDescent="0.25">
      <c r="A1624">
        <v>142392804</v>
      </c>
      <c r="B1624">
        <v>200440835</v>
      </c>
      <c r="C1624">
        <v>1</v>
      </c>
      <c r="D1624" t="b">
        <v>1</v>
      </c>
      <c r="E1624" s="6" t="s">
        <v>71</v>
      </c>
      <c r="F1624" s="6" t="s">
        <v>35</v>
      </c>
      <c r="G1624">
        <v>0</v>
      </c>
      <c r="H1624">
        <v>30</v>
      </c>
      <c r="I1624">
        <v>1</v>
      </c>
      <c r="J1624" s="6">
        <f>(Items[[#This Row],[FinalPrice]]*Items[[#This Row],[Quantity]])</f>
        <v>0</v>
      </c>
      <c r="K1624" s="6">
        <f>(Items[[#This Row],[OriginalTagPrice]]*Items[[#This Row],[Quantity]])</f>
        <v>30</v>
      </c>
      <c r="L1624" s="6">
        <f>(Items[[#This Row],[FinalPrice]]-Items[[#This Row],[OriginalTagPrice]])*Items[[#This Row],[Quantity]]</f>
        <v>-30</v>
      </c>
      <c r="M1624" s="6" t="str">
        <f>VLOOKUP(Items[[#This Row],[OrderID]],Orders[],5)</f>
        <v>2015-05-14</v>
      </c>
    </row>
    <row r="1625" spans="1:13" x14ac:dyDescent="0.25">
      <c r="A1625">
        <v>142392804</v>
      </c>
      <c r="B1625">
        <v>201159894</v>
      </c>
      <c r="C1625">
        <v>2</v>
      </c>
      <c r="D1625" t="b">
        <v>0</v>
      </c>
      <c r="E1625" s="6" t="s">
        <v>71</v>
      </c>
      <c r="F1625" s="6" t="s">
        <v>74</v>
      </c>
      <c r="G1625">
        <v>0</v>
      </c>
      <c r="H1625">
        <v>0</v>
      </c>
      <c r="I1625">
        <v>1</v>
      </c>
      <c r="J1625" s="6">
        <f>(Items[[#This Row],[FinalPrice]]*Items[[#This Row],[Quantity]])</f>
        <v>0</v>
      </c>
      <c r="K1625" s="6">
        <f>(Items[[#This Row],[OriginalTagPrice]]*Items[[#This Row],[Quantity]])</f>
        <v>0</v>
      </c>
      <c r="L1625" s="6">
        <f>(Items[[#This Row],[FinalPrice]]-Items[[#This Row],[OriginalTagPrice]])*Items[[#This Row],[Quantity]]</f>
        <v>0</v>
      </c>
      <c r="M1625" s="6" t="str">
        <f>VLOOKUP(Items[[#This Row],[OrderID]],Orders[],5)</f>
        <v>2015-05-14</v>
      </c>
    </row>
    <row r="1626" spans="1:13" x14ac:dyDescent="0.25">
      <c r="A1626">
        <v>142392804</v>
      </c>
      <c r="B1626">
        <v>201174523</v>
      </c>
      <c r="C1626">
        <v>8</v>
      </c>
      <c r="D1626" t="b">
        <v>0</v>
      </c>
      <c r="E1626" s="6" t="s">
        <v>71</v>
      </c>
      <c r="F1626" s="6" t="s">
        <v>35</v>
      </c>
      <c r="G1626">
        <v>6</v>
      </c>
      <c r="H1626">
        <v>6</v>
      </c>
      <c r="I1626">
        <v>1</v>
      </c>
      <c r="J1626" s="6">
        <f>(Items[[#This Row],[FinalPrice]]*Items[[#This Row],[Quantity]])</f>
        <v>6</v>
      </c>
      <c r="K1626" s="6">
        <f>(Items[[#This Row],[OriginalTagPrice]]*Items[[#This Row],[Quantity]])</f>
        <v>6</v>
      </c>
      <c r="L1626" s="6">
        <f>(Items[[#This Row],[FinalPrice]]-Items[[#This Row],[OriginalTagPrice]])*Items[[#This Row],[Quantity]]</f>
        <v>0</v>
      </c>
      <c r="M1626" s="6" t="str">
        <f>VLOOKUP(Items[[#This Row],[OrderID]],Orders[],5)</f>
        <v>2015-05-14</v>
      </c>
    </row>
    <row r="1627" spans="1:13" x14ac:dyDescent="0.25">
      <c r="A1627">
        <v>142415156</v>
      </c>
      <c r="B1627">
        <v>200473586</v>
      </c>
      <c r="C1627">
        <v>2</v>
      </c>
      <c r="D1627" t="b">
        <v>0</v>
      </c>
      <c r="E1627" s="6" t="s">
        <v>35</v>
      </c>
      <c r="F1627" s="6" t="s">
        <v>167</v>
      </c>
      <c r="G1627">
        <v>2.4</v>
      </c>
      <c r="H1627">
        <v>3</v>
      </c>
      <c r="I1627">
        <v>1</v>
      </c>
      <c r="J1627" s="6">
        <f>(Items[[#This Row],[FinalPrice]]*Items[[#This Row],[Quantity]])</f>
        <v>2.4</v>
      </c>
      <c r="K1627" s="6">
        <f>(Items[[#This Row],[OriginalTagPrice]]*Items[[#This Row],[Quantity]])</f>
        <v>3</v>
      </c>
      <c r="L1627" s="6">
        <f>(Items[[#This Row],[FinalPrice]]-Items[[#This Row],[OriginalTagPrice]])*Items[[#This Row],[Quantity]]</f>
        <v>-0.60000000000000009</v>
      </c>
      <c r="M1627" s="6" t="str">
        <f>VLOOKUP(Items[[#This Row],[OrderID]],Orders[],5)</f>
        <v>2015-05-12</v>
      </c>
    </row>
    <row r="1628" spans="1:13" x14ac:dyDescent="0.25">
      <c r="A1628">
        <v>142422485</v>
      </c>
      <c r="B1628">
        <v>200484627</v>
      </c>
      <c r="C1628">
        <v>2</v>
      </c>
      <c r="D1628" t="b">
        <v>0</v>
      </c>
      <c r="E1628" s="6" t="s">
        <v>35</v>
      </c>
      <c r="F1628" s="6" t="s">
        <v>262</v>
      </c>
      <c r="G1628">
        <v>9</v>
      </c>
      <c r="H1628">
        <v>10</v>
      </c>
      <c r="I1628">
        <v>2</v>
      </c>
      <c r="J1628" s="6">
        <f>(Items[[#This Row],[FinalPrice]]*Items[[#This Row],[Quantity]])</f>
        <v>18</v>
      </c>
      <c r="K1628" s="6">
        <f>(Items[[#This Row],[OriginalTagPrice]]*Items[[#This Row],[Quantity]])</f>
        <v>20</v>
      </c>
      <c r="L1628" s="6">
        <f>(Items[[#This Row],[FinalPrice]]-Items[[#This Row],[OriginalTagPrice]])*Items[[#This Row],[Quantity]]</f>
        <v>-2</v>
      </c>
      <c r="M1628" s="6" t="str">
        <f>VLOOKUP(Items[[#This Row],[OrderID]],Orders[],5)</f>
        <v>2015-05-12</v>
      </c>
    </row>
    <row r="1629" spans="1:13" x14ac:dyDescent="0.25">
      <c r="A1629">
        <v>142426544</v>
      </c>
      <c r="B1629">
        <v>200490183</v>
      </c>
      <c r="C1629">
        <v>3</v>
      </c>
      <c r="D1629" t="b">
        <v>0</v>
      </c>
      <c r="E1629" s="6" t="s">
        <v>35</v>
      </c>
      <c r="F1629" s="6" t="s">
        <v>35</v>
      </c>
      <c r="G1629">
        <v>100</v>
      </c>
      <c r="H1629">
        <v>200</v>
      </c>
      <c r="I1629">
        <v>1</v>
      </c>
      <c r="J1629" s="6">
        <f>(Items[[#This Row],[FinalPrice]]*Items[[#This Row],[Quantity]])</f>
        <v>100</v>
      </c>
      <c r="K1629" s="6">
        <f>(Items[[#This Row],[OriginalTagPrice]]*Items[[#This Row],[Quantity]])</f>
        <v>200</v>
      </c>
      <c r="L1629" s="6">
        <f>(Items[[#This Row],[FinalPrice]]-Items[[#This Row],[OriginalTagPrice]])*Items[[#This Row],[Quantity]]</f>
        <v>-100</v>
      </c>
      <c r="M1629" s="6" t="str">
        <f>VLOOKUP(Items[[#This Row],[OrderID]],Orders[],5)</f>
        <v>2015-05-12</v>
      </c>
    </row>
    <row r="1630" spans="1:13" x14ac:dyDescent="0.25">
      <c r="A1630">
        <v>142433288</v>
      </c>
      <c r="B1630">
        <v>200499630</v>
      </c>
      <c r="C1630">
        <v>3</v>
      </c>
      <c r="D1630" t="b">
        <v>0</v>
      </c>
      <c r="E1630" s="6" t="s">
        <v>35</v>
      </c>
      <c r="F1630" s="6" t="s">
        <v>35</v>
      </c>
      <c r="G1630">
        <v>50</v>
      </c>
      <c r="H1630">
        <v>100</v>
      </c>
      <c r="I1630">
        <v>1</v>
      </c>
      <c r="J1630" s="6">
        <f>(Items[[#This Row],[FinalPrice]]*Items[[#This Row],[Quantity]])</f>
        <v>50</v>
      </c>
      <c r="K1630" s="6">
        <f>(Items[[#This Row],[OriginalTagPrice]]*Items[[#This Row],[Quantity]])</f>
        <v>100</v>
      </c>
      <c r="L1630" s="6">
        <f>(Items[[#This Row],[FinalPrice]]-Items[[#This Row],[OriginalTagPrice]])*Items[[#This Row],[Quantity]]</f>
        <v>-50</v>
      </c>
      <c r="M1630" s="6" t="str">
        <f>VLOOKUP(Items[[#This Row],[OrderID]],Orders[],5)</f>
        <v>2015-05-12</v>
      </c>
    </row>
    <row r="1631" spans="1:13" x14ac:dyDescent="0.25">
      <c r="A1631">
        <v>142434237</v>
      </c>
      <c r="B1631">
        <v>200500796</v>
      </c>
      <c r="C1631">
        <v>1</v>
      </c>
      <c r="D1631" t="b">
        <v>1</v>
      </c>
      <c r="E1631" s="6" t="s">
        <v>92</v>
      </c>
      <c r="F1631" s="6" t="s">
        <v>35</v>
      </c>
      <c r="G1631">
        <v>35</v>
      </c>
      <c r="H1631">
        <v>70</v>
      </c>
      <c r="I1631">
        <v>1</v>
      </c>
      <c r="J1631" s="6">
        <f>(Items[[#This Row],[FinalPrice]]*Items[[#This Row],[Quantity]])</f>
        <v>35</v>
      </c>
      <c r="K1631" s="6">
        <f>(Items[[#This Row],[OriginalTagPrice]]*Items[[#This Row],[Quantity]])</f>
        <v>70</v>
      </c>
      <c r="L1631" s="6">
        <f>(Items[[#This Row],[FinalPrice]]-Items[[#This Row],[OriginalTagPrice]])*Items[[#This Row],[Quantity]]</f>
        <v>-35</v>
      </c>
      <c r="M1631" s="6" t="str">
        <f>VLOOKUP(Items[[#This Row],[OrderID]],Orders[],5)</f>
        <v>2015-05-12</v>
      </c>
    </row>
    <row r="1632" spans="1:13" x14ac:dyDescent="0.25">
      <c r="A1632">
        <v>142434237</v>
      </c>
      <c r="B1632">
        <v>200542327</v>
      </c>
      <c r="C1632">
        <v>2</v>
      </c>
      <c r="D1632" t="b">
        <v>0</v>
      </c>
      <c r="E1632" s="6" t="s">
        <v>92</v>
      </c>
      <c r="F1632" s="6" t="s">
        <v>163</v>
      </c>
      <c r="G1632">
        <v>17.5</v>
      </c>
      <c r="H1632">
        <v>17.5</v>
      </c>
      <c r="I1632">
        <v>1</v>
      </c>
      <c r="J1632" s="6">
        <f>(Items[[#This Row],[FinalPrice]]*Items[[#This Row],[Quantity]])</f>
        <v>17.5</v>
      </c>
      <c r="K1632" s="6">
        <f>(Items[[#This Row],[OriginalTagPrice]]*Items[[#This Row],[Quantity]])</f>
        <v>17.5</v>
      </c>
      <c r="L1632" s="6">
        <f>(Items[[#This Row],[FinalPrice]]-Items[[#This Row],[OriginalTagPrice]])*Items[[#This Row],[Quantity]]</f>
        <v>0</v>
      </c>
      <c r="M1632" s="6" t="str">
        <f>VLOOKUP(Items[[#This Row],[OrderID]],Orders[],5)</f>
        <v>2015-05-12</v>
      </c>
    </row>
    <row r="1633" spans="1:13" x14ac:dyDescent="0.25">
      <c r="A1633">
        <v>142434237</v>
      </c>
      <c r="B1633">
        <v>200542652</v>
      </c>
      <c r="C1633">
        <v>8</v>
      </c>
      <c r="D1633" t="b">
        <v>0</v>
      </c>
      <c r="E1633" s="6" t="s">
        <v>92</v>
      </c>
      <c r="F1633" s="6" t="s">
        <v>35</v>
      </c>
      <c r="G1633">
        <v>14</v>
      </c>
      <c r="H1633">
        <v>14</v>
      </c>
      <c r="I1633">
        <v>1</v>
      </c>
      <c r="J1633" s="6">
        <f>(Items[[#This Row],[FinalPrice]]*Items[[#This Row],[Quantity]])</f>
        <v>14</v>
      </c>
      <c r="K1633" s="6">
        <f>(Items[[#This Row],[OriginalTagPrice]]*Items[[#This Row],[Quantity]])</f>
        <v>14</v>
      </c>
      <c r="L1633" s="6">
        <f>(Items[[#This Row],[FinalPrice]]-Items[[#This Row],[OriginalTagPrice]])*Items[[#This Row],[Quantity]]</f>
        <v>0</v>
      </c>
      <c r="M1633" s="6" t="str">
        <f>VLOOKUP(Items[[#This Row],[OrderID]],Orders[],5)</f>
        <v>2015-05-12</v>
      </c>
    </row>
    <row r="1634" spans="1:13" x14ac:dyDescent="0.25">
      <c r="A1634">
        <v>142436079</v>
      </c>
      <c r="B1634">
        <v>200277282</v>
      </c>
      <c r="C1634">
        <v>1</v>
      </c>
      <c r="D1634" t="b">
        <v>1</v>
      </c>
      <c r="E1634" s="6" t="s">
        <v>60</v>
      </c>
      <c r="F1634" s="6" t="s">
        <v>35</v>
      </c>
      <c r="G1634">
        <v>35</v>
      </c>
      <c r="H1634">
        <v>70</v>
      </c>
      <c r="I1634">
        <v>1</v>
      </c>
      <c r="J1634" s="6">
        <f>(Items[[#This Row],[FinalPrice]]*Items[[#This Row],[Quantity]])</f>
        <v>35</v>
      </c>
      <c r="K1634" s="6">
        <f>(Items[[#This Row],[OriginalTagPrice]]*Items[[#This Row],[Quantity]])</f>
        <v>70</v>
      </c>
      <c r="L1634" s="6">
        <f>(Items[[#This Row],[FinalPrice]]-Items[[#This Row],[OriginalTagPrice]])*Items[[#This Row],[Quantity]]</f>
        <v>-35</v>
      </c>
      <c r="M1634" s="6" t="str">
        <f>VLOOKUP(Items[[#This Row],[OrderID]],Orders[],5)</f>
        <v>2015-05-12</v>
      </c>
    </row>
    <row r="1635" spans="1:13" x14ac:dyDescent="0.25">
      <c r="A1635">
        <v>142436079</v>
      </c>
      <c r="B1635">
        <v>200277983</v>
      </c>
      <c r="C1635">
        <v>1</v>
      </c>
      <c r="D1635" t="b">
        <v>1</v>
      </c>
      <c r="E1635" s="6" t="s">
        <v>60</v>
      </c>
      <c r="F1635" s="6" t="s">
        <v>35</v>
      </c>
      <c r="G1635">
        <v>10</v>
      </c>
      <c r="H1635">
        <v>10</v>
      </c>
      <c r="I1635">
        <v>1</v>
      </c>
      <c r="J1635" s="6">
        <f>(Items[[#This Row],[FinalPrice]]*Items[[#This Row],[Quantity]])</f>
        <v>10</v>
      </c>
      <c r="K1635" s="6">
        <f>(Items[[#This Row],[OriginalTagPrice]]*Items[[#This Row],[Quantity]])</f>
        <v>10</v>
      </c>
      <c r="L1635" s="6">
        <f>(Items[[#This Row],[FinalPrice]]-Items[[#This Row],[OriginalTagPrice]])*Items[[#This Row],[Quantity]]</f>
        <v>0</v>
      </c>
      <c r="M1635" s="6" t="str">
        <f>VLOOKUP(Items[[#This Row],[OrderID]],Orders[],5)</f>
        <v>2015-05-12</v>
      </c>
    </row>
    <row r="1636" spans="1:13" x14ac:dyDescent="0.25">
      <c r="A1636">
        <v>142436079</v>
      </c>
      <c r="B1636">
        <v>200464771</v>
      </c>
      <c r="C1636">
        <v>2</v>
      </c>
      <c r="D1636" t="b">
        <v>0</v>
      </c>
      <c r="E1636" s="6" t="s">
        <v>35</v>
      </c>
      <c r="F1636" s="6" t="s">
        <v>108</v>
      </c>
      <c r="G1636">
        <v>0</v>
      </c>
      <c r="H1636">
        <v>0</v>
      </c>
      <c r="I1636">
        <v>1</v>
      </c>
      <c r="J1636" s="6">
        <f>(Items[[#This Row],[FinalPrice]]*Items[[#This Row],[Quantity]])</f>
        <v>0</v>
      </c>
      <c r="K1636" s="6">
        <f>(Items[[#This Row],[OriginalTagPrice]]*Items[[#This Row],[Quantity]])</f>
        <v>0</v>
      </c>
      <c r="L1636" s="6">
        <f>(Items[[#This Row],[FinalPrice]]-Items[[#This Row],[OriginalTagPrice]])*Items[[#This Row],[Quantity]]</f>
        <v>0</v>
      </c>
      <c r="M1636" s="6" t="str">
        <f>VLOOKUP(Items[[#This Row],[OrderID]],Orders[],5)</f>
        <v>2015-05-12</v>
      </c>
    </row>
    <row r="1637" spans="1:13" x14ac:dyDescent="0.25">
      <c r="A1637">
        <v>142436079</v>
      </c>
      <c r="B1637">
        <v>200512254</v>
      </c>
      <c r="C1637">
        <v>8</v>
      </c>
      <c r="D1637" t="b">
        <v>0</v>
      </c>
      <c r="E1637" s="6" t="s">
        <v>60</v>
      </c>
      <c r="F1637" s="6" t="s">
        <v>35</v>
      </c>
      <c r="G1637">
        <v>15</v>
      </c>
      <c r="H1637">
        <v>15</v>
      </c>
      <c r="I1637">
        <v>1</v>
      </c>
      <c r="J1637" s="6">
        <f>(Items[[#This Row],[FinalPrice]]*Items[[#This Row],[Quantity]])</f>
        <v>15</v>
      </c>
      <c r="K1637" s="6">
        <f>(Items[[#This Row],[OriginalTagPrice]]*Items[[#This Row],[Quantity]])</f>
        <v>15</v>
      </c>
      <c r="L1637" s="6">
        <f>(Items[[#This Row],[FinalPrice]]-Items[[#This Row],[OriginalTagPrice]])*Items[[#This Row],[Quantity]]</f>
        <v>0</v>
      </c>
      <c r="M1637" s="6" t="str">
        <f>VLOOKUP(Items[[#This Row],[OrderID]],Orders[],5)</f>
        <v>2015-05-12</v>
      </c>
    </row>
    <row r="1638" spans="1:13" x14ac:dyDescent="0.25">
      <c r="A1638">
        <v>142439087</v>
      </c>
      <c r="B1638">
        <v>200507483</v>
      </c>
      <c r="C1638">
        <v>1</v>
      </c>
      <c r="D1638" t="b">
        <v>1</v>
      </c>
      <c r="E1638" s="6" t="s">
        <v>55</v>
      </c>
      <c r="F1638" s="6" t="s">
        <v>35</v>
      </c>
      <c r="G1638">
        <v>0</v>
      </c>
      <c r="H1638">
        <v>70</v>
      </c>
      <c r="I1638">
        <v>1</v>
      </c>
      <c r="J1638" s="6">
        <f>(Items[[#This Row],[FinalPrice]]*Items[[#This Row],[Quantity]])</f>
        <v>0</v>
      </c>
      <c r="K1638" s="6">
        <f>(Items[[#This Row],[OriginalTagPrice]]*Items[[#This Row],[Quantity]])</f>
        <v>70</v>
      </c>
      <c r="L1638" s="6">
        <f>(Items[[#This Row],[FinalPrice]]-Items[[#This Row],[OriginalTagPrice]])*Items[[#This Row],[Quantity]]</f>
        <v>-70</v>
      </c>
      <c r="M1638" s="6" t="str">
        <f>VLOOKUP(Items[[#This Row],[OrderID]],Orders[],5)</f>
        <v>2015-05-23</v>
      </c>
    </row>
    <row r="1639" spans="1:13" x14ac:dyDescent="0.25">
      <c r="A1639">
        <v>142439087</v>
      </c>
      <c r="B1639">
        <v>200507717</v>
      </c>
      <c r="C1639">
        <v>1</v>
      </c>
      <c r="D1639" t="b">
        <v>1</v>
      </c>
      <c r="E1639" s="6" t="s">
        <v>65</v>
      </c>
      <c r="F1639" s="6" t="s">
        <v>35</v>
      </c>
      <c r="G1639">
        <v>0</v>
      </c>
      <c r="H1639">
        <v>70</v>
      </c>
      <c r="I1639">
        <v>1</v>
      </c>
      <c r="J1639" s="6">
        <f>(Items[[#This Row],[FinalPrice]]*Items[[#This Row],[Quantity]])</f>
        <v>0</v>
      </c>
      <c r="K1639" s="6">
        <f>(Items[[#This Row],[OriginalTagPrice]]*Items[[#This Row],[Quantity]])</f>
        <v>70</v>
      </c>
      <c r="L1639" s="6">
        <f>(Items[[#This Row],[FinalPrice]]-Items[[#This Row],[OriginalTagPrice]])*Items[[#This Row],[Quantity]]</f>
        <v>-70</v>
      </c>
      <c r="M1639" s="6" t="str">
        <f>VLOOKUP(Items[[#This Row],[OrderID]],Orders[],5)</f>
        <v>2015-05-23</v>
      </c>
    </row>
    <row r="1640" spans="1:13" x14ac:dyDescent="0.25">
      <c r="A1640">
        <v>142439873</v>
      </c>
      <c r="B1640">
        <v>200508854</v>
      </c>
      <c r="C1640">
        <v>1</v>
      </c>
      <c r="D1640" t="b">
        <v>1</v>
      </c>
      <c r="E1640" s="6" t="s">
        <v>56</v>
      </c>
      <c r="F1640" s="6" t="s">
        <v>35</v>
      </c>
      <c r="G1640">
        <v>35</v>
      </c>
      <c r="H1640">
        <v>40</v>
      </c>
      <c r="I1640">
        <v>1</v>
      </c>
      <c r="J1640" s="6">
        <f>(Items[[#This Row],[FinalPrice]]*Items[[#This Row],[Quantity]])</f>
        <v>35</v>
      </c>
      <c r="K1640" s="6">
        <f>(Items[[#This Row],[OriginalTagPrice]]*Items[[#This Row],[Quantity]])</f>
        <v>40</v>
      </c>
      <c r="L1640" s="6">
        <f>(Items[[#This Row],[FinalPrice]]-Items[[#This Row],[OriginalTagPrice]])*Items[[#This Row],[Quantity]]</f>
        <v>-5</v>
      </c>
      <c r="M1640" s="6" t="str">
        <f>VLOOKUP(Items[[#This Row],[OrderID]],Orders[],5)</f>
        <v>2015-05-14</v>
      </c>
    </row>
    <row r="1641" spans="1:13" x14ac:dyDescent="0.25">
      <c r="A1641">
        <v>142439873</v>
      </c>
      <c r="B1641">
        <v>201026718</v>
      </c>
      <c r="C1641">
        <v>2</v>
      </c>
      <c r="D1641" t="b">
        <v>0</v>
      </c>
      <c r="E1641" s="6" t="s">
        <v>86</v>
      </c>
      <c r="F1641" s="6" t="s">
        <v>138</v>
      </c>
      <c r="G1641">
        <v>3.5</v>
      </c>
      <c r="H1641">
        <v>3.5</v>
      </c>
      <c r="I1641">
        <v>1</v>
      </c>
      <c r="J1641" s="6">
        <f>(Items[[#This Row],[FinalPrice]]*Items[[#This Row],[Quantity]])</f>
        <v>3.5</v>
      </c>
      <c r="K1641" s="6">
        <f>(Items[[#This Row],[OriginalTagPrice]]*Items[[#This Row],[Quantity]])</f>
        <v>3.5</v>
      </c>
      <c r="L1641" s="6">
        <f>(Items[[#This Row],[FinalPrice]]-Items[[#This Row],[OriginalTagPrice]])*Items[[#This Row],[Quantity]]</f>
        <v>0</v>
      </c>
      <c r="M1641" s="6" t="str">
        <f>VLOOKUP(Items[[#This Row],[OrderID]],Orders[],5)</f>
        <v>2015-05-14</v>
      </c>
    </row>
    <row r="1642" spans="1:13" x14ac:dyDescent="0.25">
      <c r="A1642">
        <v>142439873</v>
      </c>
      <c r="B1642">
        <v>201026719</v>
      </c>
      <c r="C1642">
        <v>2</v>
      </c>
      <c r="D1642" t="b">
        <v>0</v>
      </c>
      <c r="E1642" s="6" t="s">
        <v>35</v>
      </c>
      <c r="F1642" s="6" t="s">
        <v>97</v>
      </c>
      <c r="G1642">
        <v>0</v>
      </c>
      <c r="H1642">
        <v>0</v>
      </c>
      <c r="I1642">
        <v>1</v>
      </c>
      <c r="J1642" s="6">
        <f>(Items[[#This Row],[FinalPrice]]*Items[[#This Row],[Quantity]])</f>
        <v>0</v>
      </c>
      <c r="K1642" s="6">
        <f>(Items[[#This Row],[OriginalTagPrice]]*Items[[#This Row],[Quantity]])</f>
        <v>0</v>
      </c>
      <c r="L1642" s="6">
        <f>(Items[[#This Row],[FinalPrice]]-Items[[#This Row],[OriginalTagPrice]])*Items[[#This Row],[Quantity]]</f>
        <v>0</v>
      </c>
      <c r="M1642" s="6" t="str">
        <f>VLOOKUP(Items[[#This Row],[OrderID]],Orders[],5)</f>
        <v>2015-05-14</v>
      </c>
    </row>
    <row r="1643" spans="1:13" x14ac:dyDescent="0.25">
      <c r="A1643">
        <v>142454325</v>
      </c>
      <c r="B1643">
        <v>200298223</v>
      </c>
      <c r="C1643">
        <v>1</v>
      </c>
      <c r="D1643" t="b">
        <v>1</v>
      </c>
      <c r="E1643" s="6" t="s">
        <v>89</v>
      </c>
      <c r="F1643" s="6" t="s">
        <v>35</v>
      </c>
      <c r="G1643">
        <v>45</v>
      </c>
      <c r="H1643">
        <v>80</v>
      </c>
      <c r="I1643">
        <v>1</v>
      </c>
      <c r="J1643" s="6">
        <f>(Items[[#This Row],[FinalPrice]]*Items[[#This Row],[Quantity]])</f>
        <v>45</v>
      </c>
      <c r="K1643" s="6">
        <f>(Items[[#This Row],[OriginalTagPrice]]*Items[[#This Row],[Quantity]])</f>
        <v>80</v>
      </c>
      <c r="L1643" s="6">
        <f>(Items[[#This Row],[FinalPrice]]-Items[[#This Row],[OriginalTagPrice]])*Items[[#This Row],[Quantity]]</f>
        <v>-35</v>
      </c>
      <c r="M1643" s="6" t="str">
        <f>VLOOKUP(Items[[#This Row],[OrderID]],Orders[],5)</f>
        <v>2015-05-15</v>
      </c>
    </row>
    <row r="1644" spans="1:13" x14ac:dyDescent="0.25">
      <c r="A1644">
        <v>142454325</v>
      </c>
      <c r="B1644">
        <v>201543618</v>
      </c>
      <c r="C1644">
        <v>8</v>
      </c>
      <c r="D1644" t="b">
        <v>0</v>
      </c>
      <c r="E1644" s="6" t="s">
        <v>89</v>
      </c>
      <c r="F1644" s="6" t="s">
        <v>35</v>
      </c>
      <c r="G1644">
        <v>5</v>
      </c>
      <c r="H1644">
        <v>5</v>
      </c>
      <c r="I1644">
        <v>1</v>
      </c>
      <c r="J1644" s="6">
        <f>(Items[[#This Row],[FinalPrice]]*Items[[#This Row],[Quantity]])</f>
        <v>5</v>
      </c>
      <c r="K1644" s="6">
        <f>(Items[[#This Row],[OriginalTagPrice]]*Items[[#This Row],[Quantity]])</f>
        <v>5</v>
      </c>
      <c r="L1644" s="6">
        <f>(Items[[#This Row],[FinalPrice]]-Items[[#This Row],[OriginalTagPrice]])*Items[[#This Row],[Quantity]]</f>
        <v>0</v>
      </c>
      <c r="M1644" s="6" t="str">
        <f>VLOOKUP(Items[[#This Row],[OrderID]],Orders[],5)</f>
        <v>2015-05-15</v>
      </c>
    </row>
    <row r="1645" spans="1:13" x14ac:dyDescent="0.25">
      <c r="A1645">
        <v>142454325</v>
      </c>
      <c r="B1645">
        <v>201543651</v>
      </c>
      <c r="C1645">
        <v>8</v>
      </c>
      <c r="D1645" t="b">
        <v>0</v>
      </c>
      <c r="E1645" s="6" t="s">
        <v>64</v>
      </c>
      <c r="F1645" s="6" t="s">
        <v>35</v>
      </c>
      <c r="G1645">
        <v>4</v>
      </c>
      <c r="H1645">
        <v>4</v>
      </c>
      <c r="I1645">
        <v>1</v>
      </c>
      <c r="J1645" s="6">
        <f>(Items[[#This Row],[FinalPrice]]*Items[[#This Row],[Quantity]])</f>
        <v>4</v>
      </c>
      <c r="K1645" s="6">
        <f>(Items[[#This Row],[OriginalTagPrice]]*Items[[#This Row],[Quantity]])</f>
        <v>4</v>
      </c>
      <c r="L1645" s="6">
        <f>(Items[[#This Row],[FinalPrice]]-Items[[#This Row],[OriginalTagPrice]])*Items[[#This Row],[Quantity]]</f>
        <v>0</v>
      </c>
      <c r="M1645" s="6" t="str">
        <f>VLOOKUP(Items[[#This Row],[OrderID]],Orders[],5)</f>
        <v>2015-05-15</v>
      </c>
    </row>
    <row r="1646" spans="1:13" x14ac:dyDescent="0.25">
      <c r="A1646">
        <v>142464214</v>
      </c>
      <c r="B1646">
        <v>200543723</v>
      </c>
      <c r="C1646">
        <v>1</v>
      </c>
      <c r="D1646" t="b">
        <v>1</v>
      </c>
      <c r="E1646" s="6" t="s">
        <v>72</v>
      </c>
      <c r="F1646" s="6" t="s">
        <v>35</v>
      </c>
      <c r="G1646">
        <v>0</v>
      </c>
      <c r="H1646">
        <v>0</v>
      </c>
      <c r="I1646">
        <v>1</v>
      </c>
      <c r="J1646" s="6">
        <f>(Items[[#This Row],[FinalPrice]]*Items[[#This Row],[Quantity]])</f>
        <v>0</v>
      </c>
      <c r="K1646" s="6">
        <f>(Items[[#This Row],[OriginalTagPrice]]*Items[[#This Row],[Quantity]])</f>
        <v>0</v>
      </c>
      <c r="L1646" s="6">
        <f>(Items[[#This Row],[FinalPrice]]-Items[[#This Row],[OriginalTagPrice]])*Items[[#This Row],[Quantity]]</f>
        <v>0</v>
      </c>
      <c r="M1646" s="6" t="str">
        <f>VLOOKUP(Items[[#This Row],[OrderID]],Orders[],5)</f>
        <v>2015-05-12</v>
      </c>
    </row>
    <row r="1647" spans="1:13" x14ac:dyDescent="0.25">
      <c r="A1647">
        <v>142468161</v>
      </c>
      <c r="B1647">
        <v>200549374</v>
      </c>
      <c r="C1647">
        <v>1</v>
      </c>
      <c r="D1647" t="b">
        <v>1</v>
      </c>
      <c r="E1647" s="6" t="s">
        <v>56</v>
      </c>
      <c r="F1647" s="6" t="s">
        <v>35</v>
      </c>
      <c r="G1647">
        <v>35</v>
      </c>
      <c r="H1647">
        <v>70</v>
      </c>
      <c r="I1647">
        <v>1</v>
      </c>
      <c r="J1647" s="6">
        <f>(Items[[#This Row],[FinalPrice]]*Items[[#This Row],[Quantity]])</f>
        <v>35</v>
      </c>
      <c r="K1647" s="6">
        <f>(Items[[#This Row],[OriginalTagPrice]]*Items[[#This Row],[Quantity]])</f>
        <v>70</v>
      </c>
      <c r="L1647" s="6">
        <f>(Items[[#This Row],[FinalPrice]]-Items[[#This Row],[OriginalTagPrice]])*Items[[#This Row],[Quantity]]</f>
        <v>-35</v>
      </c>
      <c r="M1647" s="6" t="str">
        <f>VLOOKUP(Items[[#This Row],[OrderID]],Orders[],5)</f>
        <v>2015-05-13</v>
      </c>
    </row>
    <row r="1648" spans="1:13" x14ac:dyDescent="0.25">
      <c r="A1648">
        <v>142468161</v>
      </c>
      <c r="B1648">
        <v>200778913</v>
      </c>
      <c r="C1648">
        <v>2</v>
      </c>
      <c r="D1648" t="b">
        <v>0</v>
      </c>
      <c r="E1648" s="6" t="s">
        <v>56</v>
      </c>
      <c r="F1648" s="6" t="s">
        <v>112</v>
      </c>
      <c r="G1648">
        <v>0</v>
      </c>
      <c r="H1648">
        <v>0</v>
      </c>
      <c r="I1648">
        <v>1</v>
      </c>
      <c r="J1648" s="6">
        <f>(Items[[#This Row],[FinalPrice]]*Items[[#This Row],[Quantity]])</f>
        <v>0</v>
      </c>
      <c r="K1648" s="6">
        <f>(Items[[#This Row],[OriginalTagPrice]]*Items[[#This Row],[Quantity]])</f>
        <v>0</v>
      </c>
      <c r="L1648" s="6">
        <f>(Items[[#This Row],[FinalPrice]]-Items[[#This Row],[OriginalTagPrice]])*Items[[#This Row],[Quantity]]</f>
        <v>0</v>
      </c>
      <c r="M1648" s="6" t="str">
        <f>VLOOKUP(Items[[#This Row],[OrderID]],Orders[],5)</f>
        <v>2015-05-13</v>
      </c>
    </row>
    <row r="1649" spans="1:13" x14ac:dyDescent="0.25">
      <c r="A1649">
        <v>142473420</v>
      </c>
      <c r="B1649">
        <v>200557132</v>
      </c>
      <c r="C1649">
        <v>3</v>
      </c>
      <c r="D1649" t="b">
        <v>0</v>
      </c>
      <c r="E1649" s="6" t="s">
        <v>35</v>
      </c>
      <c r="F1649" s="6" t="s">
        <v>35</v>
      </c>
      <c r="G1649">
        <v>50</v>
      </c>
      <c r="H1649">
        <v>100</v>
      </c>
      <c r="I1649">
        <v>1</v>
      </c>
      <c r="J1649" s="6">
        <f>(Items[[#This Row],[FinalPrice]]*Items[[#This Row],[Quantity]])</f>
        <v>50</v>
      </c>
      <c r="K1649" s="6">
        <f>(Items[[#This Row],[OriginalTagPrice]]*Items[[#This Row],[Quantity]])</f>
        <v>100</v>
      </c>
      <c r="L1649" s="6">
        <f>(Items[[#This Row],[FinalPrice]]-Items[[#This Row],[OriginalTagPrice]])*Items[[#This Row],[Quantity]]</f>
        <v>-50</v>
      </c>
      <c r="M1649" s="6" t="str">
        <f>VLOOKUP(Items[[#This Row],[OrderID]],Orders[],5)</f>
        <v>2015-05-12</v>
      </c>
    </row>
    <row r="1650" spans="1:13" x14ac:dyDescent="0.25">
      <c r="A1650">
        <v>142483306</v>
      </c>
      <c r="B1650">
        <v>200491000</v>
      </c>
      <c r="C1650">
        <v>1</v>
      </c>
      <c r="D1650" t="b">
        <v>1</v>
      </c>
      <c r="E1650" s="6" t="s">
        <v>58</v>
      </c>
      <c r="F1650" s="6" t="s">
        <v>35</v>
      </c>
      <c r="G1650">
        <v>35</v>
      </c>
      <c r="H1650">
        <v>55</v>
      </c>
      <c r="I1650">
        <v>1</v>
      </c>
      <c r="J1650" s="6">
        <f>(Items[[#This Row],[FinalPrice]]*Items[[#This Row],[Quantity]])</f>
        <v>35</v>
      </c>
      <c r="K1650" s="6">
        <f>(Items[[#This Row],[OriginalTagPrice]]*Items[[#This Row],[Quantity]])</f>
        <v>55</v>
      </c>
      <c r="L1650" s="6">
        <f>(Items[[#This Row],[FinalPrice]]-Items[[#This Row],[OriginalTagPrice]])*Items[[#This Row],[Quantity]]</f>
        <v>-20</v>
      </c>
      <c r="M1650" s="6" t="str">
        <f>VLOOKUP(Items[[#This Row],[OrderID]],Orders[],5)</f>
        <v>2015-05-30</v>
      </c>
    </row>
    <row r="1651" spans="1:13" x14ac:dyDescent="0.25">
      <c r="A1651">
        <v>142483306</v>
      </c>
      <c r="B1651">
        <v>200491256</v>
      </c>
      <c r="C1651">
        <v>1</v>
      </c>
      <c r="D1651" t="b">
        <v>1</v>
      </c>
      <c r="E1651" s="6" t="s">
        <v>89</v>
      </c>
      <c r="F1651" s="6" t="s">
        <v>35</v>
      </c>
      <c r="G1651">
        <v>35</v>
      </c>
      <c r="H1651">
        <v>55</v>
      </c>
      <c r="I1651">
        <v>1</v>
      </c>
      <c r="J1651" s="6">
        <f>(Items[[#This Row],[FinalPrice]]*Items[[#This Row],[Quantity]])</f>
        <v>35</v>
      </c>
      <c r="K1651" s="6">
        <f>(Items[[#This Row],[OriginalTagPrice]]*Items[[#This Row],[Quantity]])</f>
        <v>55</v>
      </c>
      <c r="L1651" s="6">
        <f>(Items[[#This Row],[FinalPrice]]-Items[[#This Row],[OriginalTagPrice]])*Items[[#This Row],[Quantity]]</f>
        <v>-20</v>
      </c>
      <c r="M1651" s="6" t="str">
        <f>VLOOKUP(Items[[#This Row],[OrderID]],Orders[],5)</f>
        <v>2015-05-30</v>
      </c>
    </row>
    <row r="1652" spans="1:13" x14ac:dyDescent="0.25">
      <c r="A1652">
        <v>142483306</v>
      </c>
      <c r="B1652">
        <v>200491666</v>
      </c>
      <c r="C1652">
        <v>1</v>
      </c>
      <c r="D1652" t="b">
        <v>1</v>
      </c>
      <c r="E1652" s="6" t="s">
        <v>58</v>
      </c>
      <c r="F1652" s="6" t="s">
        <v>35</v>
      </c>
      <c r="G1652">
        <v>50</v>
      </c>
      <c r="H1652">
        <v>70</v>
      </c>
      <c r="I1652">
        <v>1</v>
      </c>
      <c r="J1652" s="6">
        <f>(Items[[#This Row],[FinalPrice]]*Items[[#This Row],[Quantity]])</f>
        <v>50</v>
      </c>
      <c r="K1652" s="6">
        <f>(Items[[#This Row],[OriginalTagPrice]]*Items[[#This Row],[Quantity]])</f>
        <v>70</v>
      </c>
      <c r="L1652" s="6">
        <f>(Items[[#This Row],[FinalPrice]]-Items[[#This Row],[OriginalTagPrice]])*Items[[#This Row],[Quantity]]</f>
        <v>-20</v>
      </c>
      <c r="M1652" s="6" t="str">
        <f>VLOOKUP(Items[[#This Row],[OrderID]],Orders[],5)</f>
        <v>2015-05-30</v>
      </c>
    </row>
    <row r="1653" spans="1:13" x14ac:dyDescent="0.25">
      <c r="A1653">
        <v>142483306</v>
      </c>
      <c r="B1653">
        <v>200496524</v>
      </c>
      <c r="C1653">
        <v>1</v>
      </c>
      <c r="D1653" t="b">
        <v>1</v>
      </c>
      <c r="E1653" s="6" t="s">
        <v>56</v>
      </c>
      <c r="F1653" s="6" t="s">
        <v>35</v>
      </c>
      <c r="G1653">
        <v>35</v>
      </c>
      <c r="H1653">
        <v>40</v>
      </c>
      <c r="I1653">
        <v>1</v>
      </c>
      <c r="J1653" s="6">
        <f>(Items[[#This Row],[FinalPrice]]*Items[[#This Row],[Quantity]])</f>
        <v>35</v>
      </c>
      <c r="K1653" s="6">
        <f>(Items[[#This Row],[OriginalTagPrice]]*Items[[#This Row],[Quantity]])</f>
        <v>40</v>
      </c>
      <c r="L1653" s="6">
        <f>(Items[[#This Row],[FinalPrice]]-Items[[#This Row],[OriginalTagPrice]])*Items[[#This Row],[Quantity]]</f>
        <v>-5</v>
      </c>
      <c r="M1653" s="6" t="str">
        <f>VLOOKUP(Items[[#This Row],[OrderID]],Orders[],5)</f>
        <v>2015-05-30</v>
      </c>
    </row>
    <row r="1654" spans="1:13" x14ac:dyDescent="0.25">
      <c r="A1654">
        <v>142483306</v>
      </c>
      <c r="B1654">
        <v>200497209</v>
      </c>
      <c r="C1654">
        <v>1</v>
      </c>
      <c r="D1654" t="b">
        <v>1</v>
      </c>
      <c r="E1654" s="6" t="s">
        <v>113</v>
      </c>
      <c r="F1654" s="6" t="s">
        <v>35</v>
      </c>
      <c r="G1654">
        <v>15</v>
      </c>
      <c r="H1654">
        <v>20</v>
      </c>
      <c r="I1654">
        <v>1</v>
      </c>
      <c r="J1654" s="6">
        <f>(Items[[#This Row],[FinalPrice]]*Items[[#This Row],[Quantity]])</f>
        <v>15</v>
      </c>
      <c r="K1654" s="6">
        <f>(Items[[#This Row],[OriginalTagPrice]]*Items[[#This Row],[Quantity]])</f>
        <v>20</v>
      </c>
      <c r="L1654" s="6">
        <f>(Items[[#This Row],[FinalPrice]]-Items[[#This Row],[OriginalTagPrice]])*Items[[#This Row],[Quantity]]</f>
        <v>-5</v>
      </c>
      <c r="M1654" s="6" t="str">
        <f>VLOOKUP(Items[[#This Row],[OrderID]],Orders[],5)</f>
        <v>2015-05-30</v>
      </c>
    </row>
    <row r="1655" spans="1:13" x14ac:dyDescent="0.25">
      <c r="A1655">
        <v>142483306</v>
      </c>
      <c r="B1655">
        <v>200497211</v>
      </c>
      <c r="C1655">
        <v>1</v>
      </c>
      <c r="D1655" t="b">
        <v>1</v>
      </c>
      <c r="E1655" s="6" t="s">
        <v>113</v>
      </c>
      <c r="F1655" s="6" t="s">
        <v>35</v>
      </c>
      <c r="G1655">
        <v>10</v>
      </c>
      <c r="H1655">
        <v>10</v>
      </c>
      <c r="I1655">
        <v>1</v>
      </c>
      <c r="J1655" s="6">
        <f>(Items[[#This Row],[FinalPrice]]*Items[[#This Row],[Quantity]])</f>
        <v>10</v>
      </c>
      <c r="K1655" s="6">
        <f>(Items[[#This Row],[OriginalTagPrice]]*Items[[#This Row],[Quantity]])</f>
        <v>10</v>
      </c>
      <c r="L1655" s="6">
        <f>(Items[[#This Row],[FinalPrice]]-Items[[#This Row],[OriginalTagPrice]])*Items[[#This Row],[Quantity]]</f>
        <v>0</v>
      </c>
      <c r="M1655" s="6" t="str">
        <f>VLOOKUP(Items[[#This Row],[OrderID]],Orders[],5)</f>
        <v>2015-05-30</v>
      </c>
    </row>
    <row r="1656" spans="1:13" x14ac:dyDescent="0.25">
      <c r="A1656">
        <v>142483306</v>
      </c>
      <c r="B1656">
        <v>200497881</v>
      </c>
      <c r="C1656">
        <v>1</v>
      </c>
      <c r="D1656" t="b">
        <v>1</v>
      </c>
      <c r="E1656" s="6" t="s">
        <v>56</v>
      </c>
      <c r="F1656" s="6" t="s">
        <v>35</v>
      </c>
      <c r="G1656">
        <v>35</v>
      </c>
      <c r="H1656">
        <v>55</v>
      </c>
      <c r="I1656">
        <v>1</v>
      </c>
      <c r="J1656" s="6">
        <f>(Items[[#This Row],[FinalPrice]]*Items[[#This Row],[Quantity]])</f>
        <v>35</v>
      </c>
      <c r="K1656" s="6">
        <f>(Items[[#This Row],[OriginalTagPrice]]*Items[[#This Row],[Quantity]])</f>
        <v>55</v>
      </c>
      <c r="L1656" s="6">
        <f>(Items[[#This Row],[FinalPrice]]-Items[[#This Row],[OriginalTagPrice]])*Items[[#This Row],[Quantity]]</f>
        <v>-20</v>
      </c>
      <c r="M1656" s="6" t="str">
        <f>VLOOKUP(Items[[#This Row],[OrderID]],Orders[],5)</f>
        <v>2015-05-30</v>
      </c>
    </row>
    <row r="1657" spans="1:13" x14ac:dyDescent="0.25">
      <c r="A1657">
        <v>142483306</v>
      </c>
      <c r="B1657">
        <v>200498429</v>
      </c>
      <c r="C1657">
        <v>1</v>
      </c>
      <c r="D1657" t="b">
        <v>1</v>
      </c>
      <c r="E1657" s="6" t="s">
        <v>113</v>
      </c>
      <c r="F1657" s="6" t="s">
        <v>35</v>
      </c>
      <c r="G1657">
        <v>15</v>
      </c>
      <c r="H1657">
        <v>20</v>
      </c>
      <c r="I1657">
        <v>1</v>
      </c>
      <c r="J1657" s="6">
        <f>(Items[[#This Row],[FinalPrice]]*Items[[#This Row],[Quantity]])</f>
        <v>15</v>
      </c>
      <c r="K1657" s="6">
        <f>(Items[[#This Row],[OriginalTagPrice]]*Items[[#This Row],[Quantity]])</f>
        <v>20</v>
      </c>
      <c r="L1657" s="6">
        <f>(Items[[#This Row],[FinalPrice]]-Items[[#This Row],[OriginalTagPrice]])*Items[[#This Row],[Quantity]]</f>
        <v>-5</v>
      </c>
      <c r="M1657" s="6" t="str">
        <f>VLOOKUP(Items[[#This Row],[OrderID]],Orders[],5)</f>
        <v>2015-05-30</v>
      </c>
    </row>
    <row r="1658" spans="1:13" x14ac:dyDescent="0.25">
      <c r="A1658">
        <v>142483306</v>
      </c>
      <c r="B1658">
        <v>200498430</v>
      </c>
      <c r="C1658">
        <v>1</v>
      </c>
      <c r="D1658" t="b">
        <v>1</v>
      </c>
      <c r="E1658" s="6" t="s">
        <v>113</v>
      </c>
      <c r="F1658" s="6" t="s">
        <v>35</v>
      </c>
      <c r="G1658">
        <v>10</v>
      </c>
      <c r="H1658">
        <v>10</v>
      </c>
      <c r="I1658">
        <v>1</v>
      </c>
      <c r="J1658" s="6">
        <f>(Items[[#This Row],[FinalPrice]]*Items[[#This Row],[Quantity]])</f>
        <v>10</v>
      </c>
      <c r="K1658" s="6">
        <f>(Items[[#This Row],[OriginalTagPrice]]*Items[[#This Row],[Quantity]])</f>
        <v>10</v>
      </c>
      <c r="L1658" s="6">
        <f>(Items[[#This Row],[FinalPrice]]-Items[[#This Row],[OriginalTagPrice]])*Items[[#This Row],[Quantity]]</f>
        <v>0</v>
      </c>
      <c r="M1658" s="6" t="str">
        <f>VLOOKUP(Items[[#This Row],[OrderID]],Orders[],5)</f>
        <v>2015-05-30</v>
      </c>
    </row>
    <row r="1659" spans="1:13" x14ac:dyDescent="0.25">
      <c r="A1659">
        <v>142483306</v>
      </c>
      <c r="B1659">
        <v>200499824</v>
      </c>
      <c r="C1659">
        <v>1</v>
      </c>
      <c r="D1659" t="b">
        <v>1</v>
      </c>
      <c r="E1659" s="6" t="s">
        <v>113</v>
      </c>
      <c r="F1659" s="6" t="s">
        <v>35</v>
      </c>
      <c r="G1659">
        <v>35</v>
      </c>
      <c r="H1659">
        <v>40</v>
      </c>
      <c r="I1659">
        <v>1</v>
      </c>
      <c r="J1659" s="6">
        <f>(Items[[#This Row],[FinalPrice]]*Items[[#This Row],[Quantity]])</f>
        <v>35</v>
      </c>
      <c r="K1659" s="6">
        <f>(Items[[#This Row],[OriginalTagPrice]]*Items[[#This Row],[Quantity]])</f>
        <v>40</v>
      </c>
      <c r="L1659" s="6">
        <f>(Items[[#This Row],[FinalPrice]]-Items[[#This Row],[OriginalTagPrice]])*Items[[#This Row],[Quantity]]</f>
        <v>-5</v>
      </c>
      <c r="M1659" s="6" t="str">
        <f>VLOOKUP(Items[[#This Row],[OrderID]],Orders[],5)</f>
        <v>2015-05-30</v>
      </c>
    </row>
    <row r="1660" spans="1:13" x14ac:dyDescent="0.25">
      <c r="A1660">
        <v>142483306</v>
      </c>
      <c r="B1660">
        <v>200500178</v>
      </c>
      <c r="C1660">
        <v>1</v>
      </c>
      <c r="D1660" t="b">
        <v>1</v>
      </c>
      <c r="E1660" s="6" t="s">
        <v>68</v>
      </c>
      <c r="F1660" s="6" t="s">
        <v>35</v>
      </c>
      <c r="G1660">
        <v>35</v>
      </c>
      <c r="H1660">
        <v>40</v>
      </c>
      <c r="I1660">
        <v>1</v>
      </c>
      <c r="J1660" s="6">
        <f>(Items[[#This Row],[FinalPrice]]*Items[[#This Row],[Quantity]])</f>
        <v>35</v>
      </c>
      <c r="K1660" s="6">
        <f>(Items[[#This Row],[OriginalTagPrice]]*Items[[#This Row],[Quantity]])</f>
        <v>40</v>
      </c>
      <c r="L1660" s="6">
        <f>(Items[[#This Row],[FinalPrice]]-Items[[#This Row],[OriginalTagPrice]])*Items[[#This Row],[Quantity]]</f>
        <v>-5</v>
      </c>
      <c r="M1660" s="6" t="str">
        <f>VLOOKUP(Items[[#This Row],[OrderID]],Orders[],5)</f>
        <v>2015-05-30</v>
      </c>
    </row>
    <row r="1661" spans="1:13" x14ac:dyDescent="0.25">
      <c r="A1661">
        <v>142483306</v>
      </c>
      <c r="B1661">
        <v>200501110</v>
      </c>
      <c r="C1661">
        <v>1</v>
      </c>
      <c r="D1661" t="b">
        <v>1</v>
      </c>
      <c r="E1661" s="6" t="s">
        <v>56</v>
      </c>
      <c r="F1661" s="6" t="s">
        <v>35</v>
      </c>
      <c r="G1661">
        <v>15</v>
      </c>
      <c r="H1661">
        <v>20</v>
      </c>
      <c r="I1661">
        <v>1</v>
      </c>
      <c r="J1661" s="6">
        <f>(Items[[#This Row],[FinalPrice]]*Items[[#This Row],[Quantity]])</f>
        <v>15</v>
      </c>
      <c r="K1661" s="6">
        <f>(Items[[#This Row],[OriginalTagPrice]]*Items[[#This Row],[Quantity]])</f>
        <v>20</v>
      </c>
      <c r="L1661" s="6">
        <f>(Items[[#This Row],[FinalPrice]]-Items[[#This Row],[OriginalTagPrice]])*Items[[#This Row],[Quantity]]</f>
        <v>-5</v>
      </c>
      <c r="M1661" s="6" t="str">
        <f>VLOOKUP(Items[[#This Row],[OrderID]],Orders[],5)</f>
        <v>2015-05-30</v>
      </c>
    </row>
    <row r="1662" spans="1:13" x14ac:dyDescent="0.25">
      <c r="A1662">
        <v>142483306</v>
      </c>
      <c r="B1662">
        <v>200502006</v>
      </c>
      <c r="C1662">
        <v>1</v>
      </c>
      <c r="D1662" t="b">
        <v>1</v>
      </c>
      <c r="E1662" s="6" t="s">
        <v>56</v>
      </c>
      <c r="F1662" s="6" t="s">
        <v>35</v>
      </c>
      <c r="G1662">
        <v>10</v>
      </c>
      <c r="H1662">
        <v>10</v>
      </c>
      <c r="I1662">
        <v>1</v>
      </c>
      <c r="J1662" s="6">
        <f>(Items[[#This Row],[FinalPrice]]*Items[[#This Row],[Quantity]])</f>
        <v>10</v>
      </c>
      <c r="K1662" s="6">
        <f>(Items[[#This Row],[OriginalTagPrice]]*Items[[#This Row],[Quantity]])</f>
        <v>10</v>
      </c>
      <c r="L1662" s="6">
        <f>(Items[[#This Row],[FinalPrice]]-Items[[#This Row],[OriginalTagPrice]])*Items[[#This Row],[Quantity]]</f>
        <v>0</v>
      </c>
      <c r="M1662" s="6" t="str">
        <f>VLOOKUP(Items[[#This Row],[OrderID]],Orders[],5)</f>
        <v>2015-05-30</v>
      </c>
    </row>
    <row r="1663" spans="1:13" x14ac:dyDescent="0.25">
      <c r="A1663">
        <v>142483306</v>
      </c>
      <c r="B1663">
        <v>200502808</v>
      </c>
      <c r="C1663">
        <v>1</v>
      </c>
      <c r="D1663" t="b">
        <v>1</v>
      </c>
      <c r="E1663" s="6" t="s">
        <v>89</v>
      </c>
      <c r="F1663" s="6" t="s">
        <v>35</v>
      </c>
      <c r="G1663">
        <v>35</v>
      </c>
      <c r="H1663">
        <v>55</v>
      </c>
      <c r="I1663">
        <v>1</v>
      </c>
      <c r="J1663" s="6">
        <f>(Items[[#This Row],[FinalPrice]]*Items[[#This Row],[Quantity]])</f>
        <v>35</v>
      </c>
      <c r="K1663" s="6">
        <f>(Items[[#This Row],[OriginalTagPrice]]*Items[[#This Row],[Quantity]])</f>
        <v>55</v>
      </c>
      <c r="L1663" s="6">
        <f>(Items[[#This Row],[FinalPrice]]-Items[[#This Row],[OriginalTagPrice]])*Items[[#This Row],[Quantity]]</f>
        <v>-20</v>
      </c>
      <c r="M1663" s="6" t="str">
        <f>VLOOKUP(Items[[#This Row],[OrderID]],Orders[],5)</f>
        <v>2015-05-30</v>
      </c>
    </row>
    <row r="1664" spans="1:13" x14ac:dyDescent="0.25">
      <c r="A1664">
        <v>142483306</v>
      </c>
      <c r="B1664">
        <v>200502810</v>
      </c>
      <c r="C1664">
        <v>1</v>
      </c>
      <c r="D1664" t="b">
        <v>1</v>
      </c>
      <c r="E1664" s="6" t="s">
        <v>89</v>
      </c>
      <c r="F1664" s="6" t="s">
        <v>35</v>
      </c>
      <c r="G1664">
        <v>10</v>
      </c>
      <c r="H1664">
        <v>10</v>
      </c>
      <c r="I1664">
        <v>1</v>
      </c>
      <c r="J1664" s="6">
        <f>(Items[[#This Row],[FinalPrice]]*Items[[#This Row],[Quantity]])</f>
        <v>10</v>
      </c>
      <c r="K1664" s="6">
        <f>(Items[[#This Row],[OriginalTagPrice]]*Items[[#This Row],[Quantity]])</f>
        <v>10</v>
      </c>
      <c r="L1664" s="6">
        <f>(Items[[#This Row],[FinalPrice]]-Items[[#This Row],[OriginalTagPrice]])*Items[[#This Row],[Quantity]]</f>
        <v>0</v>
      </c>
      <c r="M1664" s="6" t="str">
        <f>VLOOKUP(Items[[#This Row],[OrderID]],Orders[],5)</f>
        <v>2015-05-30</v>
      </c>
    </row>
    <row r="1665" spans="1:13" x14ac:dyDescent="0.25">
      <c r="A1665">
        <v>142483306</v>
      </c>
      <c r="B1665">
        <v>200503123</v>
      </c>
      <c r="C1665">
        <v>1</v>
      </c>
      <c r="D1665" t="b">
        <v>1</v>
      </c>
      <c r="E1665" s="6" t="s">
        <v>68</v>
      </c>
      <c r="F1665" s="6" t="s">
        <v>35</v>
      </c>
      <c r="G1665">
        <v>50</v>
      </c>
      <c r="H1665">
        <v>70</v>
      </c>
      <c r="I1665">
        <v>1</v>
      </c>
      <c r="J1665" s="6">
        <f>(Items[[#This Row],[FinalPrice]]*Items[[#This Row],[Quantity]])</f>
        <v>50</v>
      </c>
      <c r="K1665" s="6">
        <f>(Items[[#This Row],[OriginalTagPrice]]*Items[[#This Row],[Quantity]])</f>
        <v>70</v>
      </c>
      <c r="L1665" s="6">
        <f>(Items[[#This Row],[FinalPrice]]-Items[[#This Row],[OriginalTagPrice]])*Items[[#This Row],[Quantity]]</f>
        <v>-20</v>
      </c>
      <c r="M1665" s="6" t="str">
        <f>VLOOKUP(Items[[#This Row],[OrderID]],Orders[],5)</f>
        <v>2015-05-30</v>
      </c>
    </row>
    <row r="1666" spans="1:13" x14ac:dyDescent="0.25">
      <c r="A1666">
        <v>142483306</v>
      </c>
      <c r="B1666">
        <v>200503126</v>
      </c>
      <c r="C1666">
        <v>1</v>
      </c>
      <c r="D1666" t="b">
        <v>1</v>
      </c>
      <c r="E1666" s="6" t="s">
        <v>68</v>
      </c>
      <c r="F1666" s="6" t="s">
        <v>35</v>
      </c>
      <c r="G1666">
        <v>10</v>
      </c>
      <c r="H1666">
        <v>10</v>
      </c>
      <c r="I1666">
        <v>1</v>
      </c>
      <c r="J1666" s="6">
        <f>(Items[[#This Row],[FinalPrice]]*Items[[#This Row],[Quantity]])</f>
        <v>10</v>
      </c>
      <c r="K1666" s="6">
        <f>(Items[[#This Row],[OriginalTagPrice]]*Items[[#This Row],[Quantity]])</f>
        <v>10</v>
      </c>
      <c r="L1666" s="6">
        <f>(Items[[#This Row],[FinalPrice]]-Items[[#This Row],[OriginalTagPrice]])*Items[[#This Row],[Quantity]]</f>
        <v>0</v>
      </c>
      <c r="M1666" s="6" t="str">
        <f>VLOOKUP(Items[[#This Row],[OrderID]],Orders[],5)</f>
        <v>2015-05-30</v>
      </c>
    </row>
    <row r="1667" spans="1:13" x14ac:dyDescent="0.25">
      <c r="A1667">
        <v>142483306</v>
      </c>
      <c r="B1667">
        <v>200504830</v>
      </c>
      <c r="C1667">
        <v>1</v>
      </c>
      <c r="D1667" t="b">
        <v>1</v>
      </c>
      <c r="E1667" s="6" t="s">
        <v>63</v>
      </c>
      <c r="F1667" s="6" t="s">
        <v>35</v>
      </c>
      <c r="G1667">
        <v>30</v>
      </c>
      <c r="H1667">
        <v>50</v>
      </c>
      <c r="I1667">
        <v>1</v>
      </c>
      <c r="J1667" s="6">
        <f>(Items[[#This Row],[FinalPrice]]*Items[[#This Row],[Quantity]])</f>
        <v>30</v>
      </c>
      <c r="K1667" s="6">
        <f>(Items[[#This Row],[OriginalTagPrice]]*Items[[#This Row],[Quantity]])</f>
        <v>50</v>
      </c>
      <c r="L1667" s="6">
        <f>(Items[[#This Row],[FinalPrice]]-Items[[#This Row],[OriginalTagPrice]])*Items[[#This Row],[Quantity]]</f>
        <v>-20</v>
      </c>
      <c r="M1667" s="6" t="str">
        <f>VLOOKUP(Items[[#This Row],[OrderID]],Orders[],5)</f>
        <v>2015-05-30</v>
      </c>
    </row>
    <row r="1668" spans="1:13" x14ac:dyDescent="0.25">
      <c r="A1668">
        <v>142483306</v>
      </c>
      <c r="B1668">
        <v>200505224</v>
      </c>
      <c r="C1668">
        <v>1</v>
      </c>
      <c r="D1668" t="b">
        <v>1</v>
      </c>
      <c r="E1668" s="6" t="s">
        <v>63</v>
      </c>
      <c r="F1668" s="6" t="s">
        <v>35</v>
      </c>
      <c r="G1668">
        <v>45</v>
      </c>
      <c r="H1668">
        <v>65</v>
      </c>
      <c r="I1668">
        <v>1</v>
      </c>
      <c r="J1668" s="6">
        <f>(Items[[#This Row],[FinalPrice]]*Items[[#This Row],[Quantity]])</f>
        <v>45</v>
      </c>
      <c r="K1668" s="6">
        <f>(Items[[#This Row],[OriginalTagPrice]]*Items[[#This Row],[Quantity]])</f>
        <v>65</v>
      </c>
      <c r="L1668" s="6">
        <f>(Items[[#This Row],[FinalPrice]]-Items[[#This Row],[OriginalTagPrice]])*Items[[#This Row],[Quantity]]</f>
        <v>-20</v>
      </c>
      <c r="M1668" s="6" t="str">
        <f>VLOOKUP(Items[[#This Row],[OrderID]],Orders[],5)</f>
        <v>2015-05-30</v>
      </c>
    </row>
    <row r="1669" spans="1:13" x14ac:dyDescent="0.25">
      <c r="A1669">
        <v>142483306</v>
      </c>
      <c r="B1669">
        <v>200505528</v>
      </c>
      <c r="C1669">
        <v>1</v>
      </c>
      <c r="D1669" t="b">
        <v>1</v>
      </c>
      <c r="E1669" s="6" t="s">
        <v>263</v>
      </c>
      <c r="F1669" s="6" t="s">
        <v>35</v>
      </c>
      <c r="G1669">
        <v>50</v>
      </c>
      <c r="H1669">
        <v>70</v>
      </c>
      <c r="I1669">
        <v>1</v>
      </c>
      <c r="J1669" s="6">
        <f>(Items[[#This Row],[FinalPrice]]*Items[[#This Row],[Quantity]])</f>
        <v>50</v>
      </c>
      <c r="K1669" s="6">
        <f>(Items[[#This Row],[OriginalTagPrice]]*Items[[#This Row],[Quantity]])</f>
        <v>70</v>
      </c>
      <c r="L1669" s="6">
        <f>(Items[[#This Row],[FinalPrice]]-Items[[#This Row],[OriginalTagPrice]])*Items[[#This Row],[Quantity]]</f>
        <v>-20</v>
      </c>
      <c r="M1669" s="6" t="str">
        <f>VLOOKUP(Items[[#This Row],[OrderID]],Orders[],5)</f>
        <v>2015-05-30</v>
      </c>
    </row>
    <row r="1670" spans="1:13" x14ac:dyDescent="0.25">
      <c r="A1670">
        <v>142483306</v>
      </c>
      <c r="B1670">
        <v>200505835</v>
      </c>
      <c r="C1670">
        <v>1</v>
      </c>
      <c r="D1670" t="b">
        <v>1</v>
      </c>
      <c r="E1670" s="6" t="s">
        <v>64</v>
      </c>
      <c r="F1670" s="6" t="s">
        <v>35</v>
      </c>
      <c r="G1670">
        <v>50</v>
      </c>
      <c r="H1670">
        <v>70</v>
      </c>
      <c r="I1670">
        <v>1</v>
      </c>
      <c r="J1670" s="6">
        <f>(Items[[#This Row],[FinalPrice]]*Items[[#This Row],[Quantity]])</f>
        <v>50</v>
      </c>
      <c r="K1670" s="6">
        <f>(Items[[#This Row],[OriginalTagPrice]]*Items[[#This Row],[Quantity]])</f>
        <v>70</v>
      </c>
      <c r="L1670" s="6">
        <f>(Items[[#This Row],[FinalPrice]]-Items[[#This Row],[OriginalTagPrice]])*Items[[#This Row],[Quantity]]</f>
        <v>-20</v>
      </c>
      <c r="M1670" s="6" t="str">
        <f>VLOOKUP(Items[[#This Row],[OrderID]],Orders[],5)</f>
        <v>2015-05-30</v>
      </c>
    </row>
    <row r="1671" spans="1:13" x14ac:dyDescent="0.25">
      <c r="A1671">
        <v>142483306</v>
      </c>
      <c r="B1671">
        <v>200570307</v>
      </c>
      <c r="C1671">
        <v>1</v>
      </c>
      <c r="D1671" t="b">
        <v>1</v>
      </c>
      <c r="E1671" s="6" t="s">
        <v>263</v>
      </c>
      <c r="F1671" s="6" t="s">
        <v>35</v>
      </c>
      <c r="G1671">
        <v>50</v>
      </c>
      <c r="H1671">
        <v>70</v>
      </c>
      <c r="I1671">
        <v>1</v>
      </c>
      <c r="J1671" s="6">
        <f>(Items[[#This Row],[FinalPrice]]*Items[[#This Row],[Quantity]])</f>
        <v>50</v>
      </c>
      <c r="K1671" s="6">
        <f>(Items[[#This Row],[OriginalTagPrice]]*Items[[#This Row],[Quantity]])</f>
        <v>70</v>
      </c>
      <c r="L1671" s="6">
        <f>(Items[[#This Row],[FinalPrice]]-Items[[#This Row],[OriginalTagPrice]])*Items[[#This Row],[Quantity]]</f>
        <v>-20</v>
      </c>
      <c r="M1671" s="6" t="str">
        <f>VLOOKUP(Items[[#This Row],[OrderID]],Orders[],5)</f>
        <v>2015-05-30</v>
      </c>
    </row>
    <row r="1672" spans="1:13" x14ac:dyDescent="0.25">
      <c r="A1672">
        <v>142483306</v>
      </c>
      <c r="B1672">
        <v>200570790</v>
      </c>
      <c r="C1672">
        <v>1</v>
      </c>
      <c r="D1672" t="b">
        <v>1</v>
      </c>
      <c r="E1672" s="6" t="s">
        <v>264</v>
      </c>
      <c r="F1672" s="6" t="s">
        <v>35</v>
      </c>
      <c r="G1672">
        <v>45</v>
      </c>
      <c r="H1672">
        <v>65</v>
      </c>
      <c r="I1672">
        <v>1</v>
      </c>
      <c r="J1672" s="6">
        <f>(Items[[#This Row],[FinalPrice]]*Items[[#This Row],[Quantity]])</f>
        <v>45</v>
      </c>
      <c r="K1672" s="6">
        <f>(Items[[#This Row],[OriginalTagPrice]]*Items[[#This Row],[Quantity]])</f>
        <v>65</v>
      </c>
      <c r="L1672" s="6">
        <f>(Items[[#This Row],[FinalPrice]]-Items[[#This Row],[OriginalTagPrice]])*Items[[#This Row],[Quantity]]</f>
        <v>-20</v>
      </c>
      <c r="M1672" s="6" t="str">
        <f>VLOOKUP(Items[[#This Row],[OrderID]],Orders[],5)</f>
        <v>2015-05-30</v>
      </c>
    </row>
    <row r="1673" spans="1:13" x14ac:dyDescent="0.25">
      <c r="A1673">
        <v>142483306</v>
      </c>
      <c r="B1673">
        <v>200571231</v>
      </c>
      <c r="C1673">
        <v>1</v>
      </c>
      <c r="D1673" t="b">
        <v>1</v>
      </c>
      <c r="E1673" s="6" t="s">
        <v>263</v>
      </c>
      <c r="F1673" s="6" t="s">
        <v>35</v>
      </c>
      <c r="G1673">
        <v>50</v>
      </c>
      <c r="H1673">
        <v>70</v>
      </c>
      <c r="I1673">
        <v>1</v>
      </c>
      <c r="J1673" s="6">
        <f>(Items[[#This Row],[FinalPrice]]*Items[[#This Row],[Quantity]])</f>
        <v>50</v>
      </c>
      <c r="K1673" s="6">
        <f>(Items[[#This Row],[OriginalTagPrice]]*Items[[#This Row],[Quantity]])</f>
        <v>70</v>
      </c>
      <c r="L1673" s="6">
        <f>(Items[[#This Row],[FinalPrice]]-Items[[#This Row],[OriginalTagPrice]])*Items[[#This Row],[Quantity]]</f>
        <v>-20</v>
      </c>
      <c r="M1673" s="6" t="str">
        <f>VLOOKUP(Items[[#This Row],[OrderID]],Orders[],5)</f>
        <v>2015-05-30</v>
      </c>
    </row>
    <row r="1674" spans="1:13" x14ac:dyDescent="0.25">
      <c r="A1674">
        <v>142483306</v>
      </c>
      <c r="B1674">
        <v>205205638</v>
      </c>
      <c r="C1674">
        <v>8</v>
      </c>
      <c r="D1674" t="b">
        <v>0</v>
      </c>
      <c r="E1674" s="6" t="s">
        <v>264</v>
      </c>
      <c r="F1674" s="6" t="s">
        <v>35</v>
      </c>
      <c r="G1674">
        <v>13</v>
      </c>
      <c r="H1674">
        <v>13</v>
      </c>
      <c r="I1674">
        <v>1</v>
      </c>
      <c r="J1674" s="6">
        <f>(Items[[#This Row],[FinalPrice]]*Items[[#This Row],[Quantity]])</f>
        <v>13</v>
      </c>
      <c r="K1674" s="6">
        <f>(Items[[#This Row],[OriginalTagPrice]]*Items[[#This Row],[Quantity]])</f>
        <v>13</v>
      </c>
      <c r="L1674" s="6">
        <f>(Items[[#This Row],[FinalPrice]]-Items[[#This Row],[OriginalTagPrice]])*Items[[#This Row],[Quantity]]</f>
        <v>0</v>
      </c>
      <c r="M1674" s="6" t="str">
        <f>VLOOKUP(Items[[#This Row],[OrderID]],Orders[],5)</f>
        <v>2015-05-30</v>
      </c>
    </row>
    <row r="1675" spans="1:13" x14ac:dyDescent="0.25">
      <c r="A1675">
        <v>142483306</v>
      </c>
      <c r="B1675">
        <v>205206950</v>
      </c>
      <c r="C1675">
        <v>8</v>
      </c>
      <c r="D1675" t="b">
        <v>0</v>
      </c>
      <c r="E1675" s="6" t="s">
        <v>89</v>
      </c>
      <c r="F1675" s="6" t="s">
        <v>35</v>
      </c>
      <c r="G1675">
        <v>24</v>
      </c>
      <c r="H1675">
        <v>24</v>
      </c>
      <c r="I1675">
        <v>1</v>
      </c>
      <c r="J1675" s="6">
        <f>(Items[[#This Row],[FinalPrice]]*Items[[#This Row],[Quantity]])</f>
        <v>24</v>
      </c>
      <c r="K1675" s="6">
        <f>(Items[[#This Row],[OriginalTagPrice]]*Items[[#This Row],[Quantity]])</f>
        <v>24</v>
      </c>
      <c r="L1675" s="6">
        <f>(Items[[#This Row],[FinalPrice]]-Items[[#This Row],[OriginalTagPrice]])*Items[[#This Row],[Quantity]]</f>
        <v>0</v>
      </c>
      <c r="M1675" s="6" t="str">
        <f>VLOOKUP(Items[[#This Row],[OrderID]],Orders[],5)</f>
        <v>2015-05-30</v>
      </c>
    </row>
    <row r="1676" spans="1:13" x14ac:dyDescent="0.25">
      <c r="A1676">
        <v>142483306</v>
      </c>
      <c r="B1676">
        <v>205206992</v>
      </c>
      <c r="C1676">
        <v>8</v>
      </c>
      <c r="D1676" t="b">
        <v>0</v>
      </c>
      <c r="E1676" s="6" t="s">
        <v>58</v>
      </c>
      <c r="F1676" s="6" t="s">
        <v>35</v>
      </c>
      <c r="G1676">
        <v>25</v>
      </c>
      <c r="H1676">
        <v>25</v>
      </c>
      <c r="I1676">
        <v>1</v>
      </c>
      <c r="J1676" s="6">
        <f>(Items[[#This Row],[FinalPrice]]*Items[[#This Row],[Quantity]])</f>
        <v>25</v>
      </c>
      <c r="K1676" s="6">
        <f>(Items[[#This Row],[OriginalTagPrice]]*Items[[#This Row],[Quantity]])</f>
        <v>25</v>
      </c>
      <c r="L1676" s="6">
        <f>(Items[[#This Row],[FinalPrice]]-Items[[#This Row],[OriginalTagPrice]])*Items[[#This Row],[Quantity]]</f>
        <v>0</v>
      </c>
      <c r="M1676" s="6" t="str">
        <f>VLOOKUP(Items[[#This Row],[OrderID]],Orders[],5)</f>
        <v>2015-05-30</v>
      </c>
    </row>
    <row r="1677" spans="1:13" x14ac:dyDescent="0.25">
      <c r="A1677">
        <v>142483306</v>
      </c>
      <c r="B1677">
        <v>205207030</v>
      </c>
      <c r="C1677">
        <v>8</v>
      </c>
      <c r="D1677" t="b">
        <v>0</v>
      </c>
      <c r="E1677" s="6" t="s">
        <v>63</v>
      </c>
      <c r="F1677" s="6" t="s">
        <v>35</v>
      </c>
      <c r="G1677">
        <v>22</v>
      </c>
      <c r="H1677">
        <v>22</v>
      </c>
      <c r="I1677">
        <v>1</v>
      </c>
      <c r="J1677" s="6">
        <f>(Items[[#This Row],[FinalPrice]]*Items[[#This Row],[Quantity]])</f>
        <v>22</v>
      </c>
      <c r="K1677" s="6">
        <f>(Items[[#This Row],[OriginalTagPrice]]*Items[[#This Row],[Quantity]])</f>
        <v>22</v>
      </c>
      <c r="L1677" s="6">
        <f>(Items[[#This Row],[FinalPrice]]-Items[[#This Row],[OriginalTagPrice]])*Items[[#This Row],[Quantity]]</f>
        <v>0</v>
      </c>
      <c r="M1677" s="6" t="str">
        <f>VLOOKUP(Items[[#This Row],[OrderID]],Orders[],5)</f>
        <v>2015-05-30</v>
      </c>
    </row>
    <row r="1678" spans="1:13" x14ac:dyDescent="0.25">
      <c r="A1678">
        <v>142483306</v>
      </c>
      <c r="B1678">
        <v>205207136</v>
      </c>
      <c r="C1678">
        <v>8</v>
      </c>
      <c r="D1678" t="b">
        <v>0</v>
      </c>
      <c r="E1678" s="6" t="s">
        <v>56</v>
      </c>
      <c r="F1678" s="6" t="s">
        <v>35</v>
      </c>
      <c r="G1678">
        <v>14</v>
      </c>
      <c r="H1678">
        <v>14</v>
      </c>
      <c r="I1678">
        <v>1</v>
      </c>
      <c r="J1678" s="6">
        <f>(Items[[#This Row],[FinalPrice]]*Items[[#This Row],[Quantity]])</f>
        <v>14</v>
      </c>
      <c r="K1678" s="6">
        <f>(Items[[#This Row],[OriginalTagPrice]]*Items[[#This Row],[Quantity]])</f>
        <v>14</v>
      </c>
      <c r="L1678" s="6">
        <f>(Items[[#This Row],[FinalPrice]]-Items[[#This Row],[OriginalTagPrice]])*Items[[#This Row],[Quantity]]</f>
        <v>0</v>
      </c>
      <c r="M1678" s="6" t="str">
        <f>VLOOKUP(Items[[#This Row],[OrderID]],Orders[],5)</f>
        <v>2015-05-30</v>
      </c>
    </row>
    <row r="1679" spans="1:13" x14ac:dyDescent="0.25">
      <c r="A1679">
        <v>142483306</v>
      </c>
      <c r="B1679">
        <v>205207245</v>
      </c>
      <c r="C1679">
        <v>8</v>
      </c>
      <c r="D1679" t="b">
        <v>0</v>
      </c>
      <c r="E1679" s="6" t="s">
        <v>263</v>
      </c>
      <c r="F1679" s="6" t="s">
        <v>35</v>
      </c>
      <c r="G1679">
        <v>48</v>
      </c>
      <c r="H1679">
        <v>48</v>
      </c>
      <c r="I1679">
        <v>1</v>
      </c>
      <c r="J1679" s="6">
        <f>(Items[[#This Row],[FinalPrice]]*Items[[#This Row],[Quantity]])</f>
        <v>48</v>
      </c>
      <c r="K1679" s="6">
        <f>(Items[[#This Row],[OriginalTagPrice]]*Items[[#This Row],[Quantity]])</f>
        <v>48</v>
      </c>
      <c r="L1679" s="6">
        <f>(Items[[#This Row],[FinalPrice]]-Items[[#This Row],[OriginalTagPrice]])*Items[[#This Row],[Quantity]]</f>
        <v>0</v>
      </c>
      <c r="M1679" s="6" t="str">
        <f>VLOOKUP(Items[[#This Row],[OrderID]],Orders[],5)</f>
        <v>2015-05-30</v>
      </c>
    </row>
    <row r="1680" spans="1:13" x14ac:dyDescent="0.25">
      <c r="A1680">
        <v>142483306</v>
      </c>
      <c r="B1680">
        <v>205207367</v>
      </c>
      <c r="C1680">
        <v>8</v>
      </c>
      <c r="D1680" t="b">
        <v>0</v>
      </c>
      <c r="E1680" s="6" t="s">
        <v>68</v>
      </c>
      <c r="F1680" s="6" t="s">
        <v>35</v>
      </c>
      <c r="G1680">
        <v>24</v>
      </c>
      <c r="H1680">
        <v>24</v>
      </c>
      <c r="I1680">
        <v>1</v>
      </c>
      <c r="J1680" s="6">
        <f>(Items[[#This Row],[FinalPrice]]*Items[[#This Row],[Quantity]])</f>
        <v>24</v>
      </c>
      <c r="K1680" s="6">
        <f>(Items[[#This Row],[OriginalTagPrice]]*Items[[#This Row],[Quantity]])</f>
        <v>24</v>
      </c>
      <c r="L1680" s="6">
        <f>(Items[[#This Row],[FinalPrice]]-Items[[#This Row],[OriginalTagPrice]])*Items[[#This Row],[Quantity]]</f>
        <v>0</v>
      </c>
      <c r="M1680" s="6" t="str">
        <f>VLOOKUP(Items[[#This Row],[OrderID]],Orders[],5)</f>
        <v>2015-05-30</v>
      </c>
    </row>
    <row r="1681" spans="1:13" x14ac:dyDescent="0.25">
      <c r="A1681">
        <v>142483306</v>
      </c>
      <c r="B1681">
        <v>205207412</v>
      </c>
      <c r="C1681">
        <v>8</v>
      </c>
      <c r="D1681" t="b">
        <v>0</v>
      </c>
      <c r="E1681" s="6" t="s">
        <v>113</v>
      </c>
      <c r="F1681" s="6" t="s">
        <v>35</v>
      </c>
      <c r="G1681">
        <v>14</v>
      </c>
      <c r="H1681">
        <v>14</v>
      </c>
      <c r="I1681">
        <v>1</v>
      </c>
      <c r="J1681" s="6">
        <f>(Items[[#This Row],[FinalPrice]]*Items[[#This Row],[Quantity]])</f>
        <v>14</v>
      </c>
      <c r="K1681" s="6">
        <f>(Items[[#This Row],[OriginalTagPrice]]*Items[[#This Row],[Quantity]])</f>
        <v>14</v>
      </c>
      <c r="L1681" s="6">
        <f>(Items[[#This Row],[FinalPrice]]-Items[[#This Row],[OriginalTagPrice]])*Items[[#This Row],[Quantity]]</f>
        <v>0</v>
      </c>
      <c r="M1681" s="6" t="str">
        <f>VLOOKUP(Items[[#This Row],[OrderID]],Orders[],5)</f>
        <v>2015-05-30</v>
      </c>
    </row>
    <row r="1682" spans="1:13" x14ac:dyDescent="0.25">
      <c r="A1682">
        <v>142483306</v>
      </c>
      <c r="B1682">
        <v>205207545</v>
      </c>
      <c r="C1682">
        <v>8</v>
      </c>
      <c r="D1682" t="b">
        <v>0</v>
      </c>
      <c r="E1682" s="6" t="s">
        <v>64</v>
      </c>
      <c r="F1682" s="6" t="s">
        <v>35</v>
      </c>
      <c r="G1682">
        <v>14</v>
      </c>
      <c r="H1682">
        <v>14</v>
      </c>
      <c r="I1682">
        <v>1</v>
      </c>
      <c r="J1682" s="6">
        <f>(Items[[#This Row],[FinalPrice]]*Items[[#This Row],[Quantity]])</f>
        <v>14</v>
      </c>
      <c r="K1682" s="6">
        <f>(Items[[#This Row],[OriginalTagPrice]]*Items[[#This Row],[Quantity]])</f>
        <v>14</v>
      </c>
      <c r="L1682" s="6">
        <f>(Items[[#This Row],[FinalPrice]]-Items[[#This Row],[OriginalTagPrice]])*Items[[#This Row],[Quantity]]</f>
        <v>0</v>
      </c>
      <c r="M1682" s="6" t="str">
        <f>VLOOKUP(Items[[#This Row],[OrderID]],Orders[],5)</f>
        <v>2015-05-30</v>
      </c>
    </row>
    <row r="1683" spans="1:13" x14ac:dyDescent="0.25">
      <c r="A1683">
        <v>142483306</v>
      </c>
      <c r="B1683">
        <v>205207594</v>
      </c>
      <c r="C1683">
        <v>8</v>
      </c>
      <c r="D1683" t="b">
        <v>0</v>
      </c>
      <c r="E1683" s="6" t="s">
        <v>75</v>
      </c>
      <c r="F1683" s="6" t="s">
        <v>35</v>
      </c>
      <c r="G1683">
        <v>50</v>
      </c>
      <c r="H1683">
        <v>50</v>
      </c>
      <c r="I1683">
        <v>1</v>
      </c>
      <c r="J1683" s="6">
        <f>(Items[[#This Row],[FinalPrice]]*Items[[#This Row],[Quantity]])</f>
        <v>50</v>
      </c>
      <c r="K1683" s="6">
        <f>(Items[[#This Row],[OriginalTagPrice]]*Items[[#This Row],[Quantity]])</f>
        <v>50</v>
      </c>
      <c r="L1683" s="6">
        <f>(Items[[#This Row],[FinalPrice]]-Items[[#This Row],[OriginalTagPrice]])*Items[[#This Row],[Quantity]]</f>
        <v>0</v>
      </c>
      <c r="M1683" s="6" t="str">
        <f>VLOOKUP(Items[[#This Row],[OrderID]],Orders[],5)</f>
        <v>2015-05-30</v>
      </c>
    </row>
    <row r="1684" spans="1:13" x14ac:dyDescent="0.25">
      <c r="A1684">
        <v>142484484</v>
      </c>
      <c r="B1684">
        <v>200572433</v>
      </c>
      <c r="C1684">
        <v>1</v>
      </c>
      <c r="D1684" t="b">
        <v>1</v>
      </c>
      <c r="E1684" s="6" t="s">
        <v>89</v>
      </c>
      <c r="F1684" s="6" t="s">
        <v>35</v>
      </c>
      <c r="G1684">
        <v>50</v>
      </c>
      <c r="H1684">
        <v>70</v>
      </c>
      <c r="I1684">
        <v>1</v>
      </c>
      <c r="J1684" s="6">
        <f>(Items[[#This Row],[FinalPrice]]*Items[[#This Row],[Quantity]])</f>
        <v>50</v>
      </c>
      <c r="K1684" s="6">
        <f>(Items[[#This Row],[OriginalTagPrice]]*Items[[#This Row],[Quantity]])</f>
        <v>70</v>
      </c>
      <c r="L1684" s="6">
        <f>(Items[[#This Row],[FinalPrice]]-Items[[#This Row],[OriginalTagPrice]])*Items[[#This Row],[Quantity]]</f>
        <v>-20</v>
      </c>
      <c r="M1684" s="6" t="str">
        <f>VLOOKUP(Items[[#This Row],[OrderID]],Orders[],5)</f>
        <v>2015-05-17</v>
      </c>
    </row>
    <row r="1685" spans="1:13" x14ac:dyDescent="0.25">
      <c r="A1685">
        <v>142484484</v>
      </c>
      <c r="B1685">
        <v>200572434</v>
      </c>
      <c r="C1685">
        <v>1</v>
      </c>
      <c r="D1685" t="b">
        <v>1</v>
      </c>
      <c r="E1685" s="6" t="s">
        <v>58</v>
      </c>
      <c r="F1685" s="6" t="s">
        <v>35</v>
      </c>
      <c r="G1685">
        <v>50</v>
      </c>
      <c r="H1685">
        <v>50</v>
      </c>
      <c r="I1685">
        <v>1</v>
      </c>
      <c r="J1685" s="6">
        <f>(Items[[#This Row],[FinalPrice]]*Items[[#This Row],[Quantity]])</f>
        <v>50</v>
      </c>
      <c r="K1685" s="6">
        <f>(Items[[#This Row],[OriginalTagPrice]]*Items[[#This Row],[Quantity]])</f>
        <v>50</v>
      </c>
      <c r="L1685" s="6">
        <f>(Items[[#This Row],[FinalPrice]]-Items[[#This Row],[OriginalTagPrice]])*Items[[#This Row],[Quantity]]</f>
        <v>0</v>
      </c>
      <c r="M1685" s="6" t="str">
        <f>VLOOKUP(Items[[#This Row],[OrderID]],Orders[],5)</f>
        <v>2015-05-17</v>
      </c>
    </row>
    <row r="1686" spans="1:13" x14ac:dyDescent="0.25">
      <c r="A1686">
        <v>142484484</v>
      </c>
      <c r="B1686">
        <v>201888619</v>
      </c>
      <c r="C1686">
        <v>5</v>
      </c>
      <c r="D1686" t="b">
        <v>1</v>
      </c>
      <c r="E1686" s="6" t="s">
        <v>89</v>
      </c>
      <c r="F1686" s="6" t="s">
        <v>35</v>
      </c>
      <c r="G1686">
        <v>10</v>
      </c>
      <c r="H1686">
        <v>10</v>
      </c>
      <c r="I1686">
        <v>1</v>
      </c>
      <c r="J1686" s="6">
        <f>(Items[[#This Row],[FinalPrice]]*Items[[#This Row],[Quantity]])</f>
        <v>10</v>
      </c>
      <c r="K1686" s="6">
        <f>(Items[[#This Row],[OriginalTagPrice]]*Items[[#This Row],[Quantity]])</f>
        <v>10</v>
      </c>
      <c r="L1686" s="6">
        <f>(Items[[#This Row],[FinalPrice]]-Items[[#This Row],[OriginalTagPrice]])*Items[[#This Row],[Quantity]]</f>
        <v>0</v>
      </c>
      <c r="M1686" s="6" t="str">
        <f>VLOOKUP(Items[[#This Row],[OrderID]],Orders[],5)</f>
        <v>2015-05-17</v>
      </c>
    </row>
    <row r="1687" spans="1:13" x14ac:dyDescent="0.25">
      <c r="A1687">
        <v>142484484</v>
      </c>
      <c r="B1687">
        <v>201888700</v>
      </c>
      <c r="C1687">
        <v>8</v>
      </c>
      <c r="D1687" t="b">
        <v>0</v>
      </c>
      <c r="E1687" s="6" t="s">
        <v>89</v>
      </c>
      <c r="F1687" s="6" t="s">
        <v>35</v>
      </c>
      <c r="G1687">
        <v>12</v>
      </c>
      <c r="H1687">
        <v>12</v>
      </c>
      <c r="I1687">
        <v>1</v>
      </c>
      <c r="J1687" s="6">
        <f>(Items[[#This Row],[FinalPrice]]*Items[[#This Row],[Quantity]])</f>
        <v>12</v>
      </c>
      <c r="K1687" s="6">
        <f>(Items[[#This Row],[OriginalTagPrice]]*Items[[#This Row],[Quantity]])</f>
        <v>12</v>
      </c>
      <c r="L1687" s="6">
        <f>(Items[[#This Row],[FinalPrice]]-Items[[#This Row],[OriginalTagPrice]])*Items[[#This Row],[Quantity]]</f>
        <v>0</v>
      </c>
      <c r="M1687" s="6" t="str">
        <f>VLOOKUP(Items[[#This Row],[OrderID]],Orders[],5)</f>
        <v>2015-05-17</v>
      </c>
    </row>
    <row r="1688" spans="1:13" x14ac:dyDescent="0.25">
      <c r="A1688">
        <v>142484484</v>
      </c>
      <c r="B1688">
        <v>201888740</v>
      </c>
      <c r="C1688">
        <v>8</v>
      </c>
      <c r="D1688" t="b">
        <v>0</v>
      </c>
      <c r="E1688" s="6" t="s">
        <v>58</v>
      </c>
      <c r="F1688" s="6" t="s">
        <v>35</v>
      </c>
      <c r="G1688">
        <v>12</v>
      </c>
      <c r="H1688">
        <v>12</v>
      </c>
      <c r="I1688">
        <v>1</v>
      </c>
      <c r="J1688" s="6">
        <f>(Items[[#This Row],[FinalPrice]]*Items[[#This Row],[Quantity]])</f>
        <v>12</v>
      </c>
      <c r="K1688" s="6">
        <f>(Items[[#This Row],[OriginalTagPrice]]*Items[[#This Row],[Quantity]])</f>
        <v>12</v>
      </c>
      <c r="L1688" s="6">
        <f>(Items[[#This Row],[FinalPrice]]-Items[[#This Row],[OriginalTagPrice]])*Items[[#This Row],[Quantity]]</f>
        <v>0</v>
      </c>
      <c r="M1688" s="6" t="str">
        <f>VLOOKUP(Items[[#This Row],[OrderID]],Orders[],5)</f>
        <v>2015-05-17</v>
      </c>
    </row>
    <row r="1689" spans="1:13" x14ac:dyDescent="0.25">
      <c r="A1689">
        <v>142490810</v>
      </c>
      <c r="B1689">
        <v>200581427</v>
      </c>
      <c r="C1689">
        <v>1</v>
      </c>
      <c r="D1689" t="b">
        <v>1</v>
      </c>
      <c r="E1689" s="6" t="s">
        <v>65</v>
      </c>
      <c r="F1689" s="6" t="s">
        <v>35</v>
      </c>
      <c r="G1689">
        <v>35</v>
      </c>
      <c r="H1689">
        <v>70</v>
      </c>
      <c r="I1689">
        <v>1</v>
      </c>
      <c r="J1689" s="6">
        <f>(Items[[#This Row],[FinalPrice]]*Items[[#This Row],[Quantity]])</f>
        <v>35</v>
      </c>
      <c r="K1689" s="6">
        <f>(Items[[#This Row],[OriginalTagPrice]]*Items[[#This Row],[Quantity]])</f>
        <v>70</v>
      </c>
      <c r="L1689" s="6">
        <f>(Items[[#This Row],[FinalPrice]]-Items[[#This Row],[OriginalTagPrice]])*Items[[#This Row],[Quantity]]</f>
        <v>-35</v>
      </c>
      <c r="M1689" s="6" t="str">
        <f>VLOOKUP(Items[[#This Row],[OrderID]],Orders[],5)</f>
        <v>2015-05-13</v>
      </c>
    </row>
    <row r="1690" spans="1:13" x14ac:dyDescent="0.25">
      <c r="A1690">
        <v>142490810</v>
      </c>
      <c r="B1690">
        <v>200759431</v>
      </c>
      <c r="C1690">
        <v>10</v>
      </c>
      <c r="D1690" t="b">
        <v>0</v>
      </c>
      <c r="E1690" s="6" t="s">
        <v>35</v>
      </c>
      <c r="F1690" s="6" t="s">
        <v>35</v>
      </c>
      <c r="G1690">
        <v>0</v>
      </c>
      <c r="H1690">
        <v>0</v>
      </c>
      <c r="I1690">
        <v>1</v>
      </c>
      <c r="J1690" s="6">
        <f>(Items[[#This Row],[FinalPrice]]*Items[[#This Row],[Quantity]])</f>
        <v>0</v>
      </c>
      <c r="K1690" s="6">
        <f>(Items[[#This Row],[OriginalTagPrice]]*Items[[#This Row],[Quantity]])</f>
        <v>0</v>
      </c>
      <c r="L1690" s="6">
        <f>(Items[[#This Row],[FinalPrice]]-Items[[#This Row],[OriginalTagPrice]])*Items[[#This Row],[Quantity]]</f>
        <v>0</v>
      </c>
      <c r="M1690" s="6" t="str">
        <f>VLOOKUP(Items[[#This Row],[OrderID]],Orders[],5)</f>
        <v>2015-05-13</v>
      </c>
    </row>
    <row r="1691" spans="1:13" x14ac:dyDescent="0.25">
      <c r="A1691">
        <v>142490810</v>
      </c>
      <c r="B1691">
        <v>200759434</v>
      </c>
      <c r="C1691">
        <v>11</v>
      </c>
      <c r="D1691" t="b">
        <v>0</v>
      </c>
      <c r="E1691" s="6" t="s">
        <v>104</v>
      </c>
      <c r="F1691" s="6" t="s">
        <v>35</v>
      </c>
      <c r="G1691">
        <v>0</v>
      </c>
      <c r="H1691">
        <v>50</v>
      </c>
      <c r="I1691">
        <v>1</v>
      </c>
      <c r="J1691" s="6">
        <f>(Items[[#This Row],[FinalPrice]]*Items[[#This Row],[Quantity]])</f>
        <v>0</v>
      </c>
      <c r="K1691" s="6">
        <f>(Items[[#This Row],[OriginalTagPrice]]*Items[[#This Row],[Quantity]])</f>
        <v>50</v>
      </c>
      <c r="L1691" s="6">
        <f>(Items[[#This Row],[FinalPrice]]-Items[[#This Row],[OriginalTagPrice]])*Items[[#This Row],[Quantity]]</f>
        <v>-50</v>
      </c>
      <c r="M1691" s="6" t="str">
        <f>VLOOKUP(Items[[#This Row],[OrderID]],Orders[],5)</f>
        <v>2015-05-13</v>
      </c>
    </row>
    <row r="1692" spans="1:13" x14ac:dyDescent="0.25">
      <c r="A1692">
        <v>142490810</v>
      </c>
      <c r="B1692">
        <v>200759763</v>
      </c>
      <c r="C1692">
        <v>3</v>
      </c>
      <c r="D1692" t="b">
        <v>0</v>
      </c>
      <c r="E1692" s="6" t="s">
        <v>35</v>
      </c>
      <c r="F1692" s="6" t="s">
        <v>35</v>
      </c>
      <c r="G1692">
        <v>100</v>
      </c>
      <c r="H1692">
        <v>200</v>
      </c>
      <c r="I1692">
        <v>1</v>
      </c>
      <c r="J1692" s="6">
        <f>(Items[[#This Row],[FinalPrice]]*Items[[#This Row],[Quantity]])</f>
        <v>100</v>
      </c>
      <c r="K1692" s="6">
        <f>(Items[[#This Row],[OriginalTagPrice]]*Items[[#This Row],[Quantity]])</f>
        <v>200</v>
      </c>
      <c r="L1692" s="6">
        <f>(Items[[#This Row],[FinalPrice]]-Items[[#This Row],[OriginalTagPrice]])*Items[[#This Row],[Quantity]]</f>
        <v>-100</v>
      </c>
      <c r="M1692" s="6" t="str">
        <f>VLOOKUP(Items[[#This Row],[OrderID]],Orders[],5)</f>
        <v>2015-05-13</v>
      </c>
    </row>
    <row r="1693" spans="1:13" x14ac:dyDescent="0.25">
      <c r="A1693">
        <v>142492541</v>
      </c>
      <c r="B1693">
        <v>200584931</v>
      </c>
      <c r="C1693">
        <v>3</v>
      </c>
      <c r="D1693" t="b">
        <v>0</v>
      </c>
      <c r="E1693" s="6" t="s">
        <v>35</v>
      </c>
      <c r="F1693" s="6" t="s">
        <v>35</v>
      </c>
      <c r="G1693">
        <v>0</v>
      </c>
      <c r="H1693">
        <v>50</v>
      </c>
      <c r="I1693">
        <v>1</v>
      </c>
      <c r="J1693" s="6">
        <f>(Items[[#This Row],[FinalPrice]]*Items[[#This Row],[Quantity]])</f>
        <v>0</v>
      </c>
      <c r="K1693" s="6">
        <f>(Items[[#This Row],[OriginalTagPrice]]*Items[[#This Row],[Quantity]])</f>
        <v>50</v>
      </c>
      <c r="L1693" s="6">
        <f>(Items[[#This Row],[FinalPrice]]-Items[[#This Row],[OriginalTagPrice]])*Items[[#This Row],[Quantity]]</f>
        <v>-50</v>
      </c>
      <c r="M1693" s="6" t="str">
        <f>VLOOKUP(Items[[#This Row],[OrderID]],Orders[],5)</f>
        <v>2015-05-12</v>
      </c>
    </row>
    <row r="1694" spans="1:13" x14ac:dyDescent="0.25">
      <c r="A1694">
        <v>142492541</v>
      </c>
      <c r="B1694">
        <v>200584977</v>
      </c>
      <c r="C1694">
        <v>3</v>
      </c>
      <c r="D1694" t="b">
        <v>0</v>
      </c>
      <c r="E1694" s="6" t="s">
        <v>35</v>
      </c>
      <c r="F1694" s="6" t="s">
        <v>35</v>
      </c>
      <c r="G1694">
        <v>50</v>
      </c>
      <c r="H1694">
        <v>50</v>
      </c>
      <c r="I1694">
        <v>1</v>
      </c>
      <c r="J1694" s="6">
        <f>(Items[[#This Row],[FinalPrice]]*Items[[#This Row],[Quantity]])</f>
        <v>50</v>
      </c>
      <c r="K1694" s="6">
        <f>(Items[[#This Row],[OriginalTagPrice]]*Items[[#This Row],[Quantity]])</f>
        <v>50</v>
      </c>
      <c r="L1694" s="6">
        <f>(Items[[#This Row],[FinalPrice]]-Items[[#This Row],[OriginalTagPrice]])*Items[[#This Row],[Quantity]]</f>
        <v>0</v>
      </c>
      <c r="M1694" s="6" t="str">
        <f>VLOOKUP(Items[[#This Row],[OrderID]],Orders[],5)</f>
        <v>2015-05-12</v>
      </c>
    </row>
    <row r="1695" spans="1:13" x14ac:dyDescent="0.25">
      <c r="A1695">
        <v>142492541</v>
      </c>
      <c r="B1695">
        <v>200585005</v>
      </c>
      <c r="C1695">
        <v>10</v>
      </c>
      <c r="D1695" t="b">
        <v>0</v>
      </c>
      <c r="E1695" s="6" t="s">
        <v>35</v>
      </c>
      <c r="F1695" s="6" t="s">
        <v>35</v>
      </c>
      <c r="G1695">
        <v>0</v>
      </c>
      <c r="H1695">
        <v>0</v>
      </c>
      <c r="I1695">
        <v>1</v>
      </c>
      <c r="J1695" s="6">
        <f>(Items[[#This Row],[FinalPrice]]*Items[[#This Row],[Quantity]])</f>
        <v>0</v>
      </c>
      <c r="K1695" s="6">
        <f>(Items[[#This Row],[OriginalTagPrice]]*Items[[#This Row],[Quantity]])</f>
        <v>0</v>
      </c>
      <c r="L1695" s="6">
        <f>(Items[[#This Row],[FinalPrice]]-Items[[#This Row],[OriginalTagPrice]])*Items[[#This Row],[Quantity]]</f>
        <v>0</v>
      </c>
      <c r="M1695" s="6" t="str">
        <f>VLOOKUP(Items[[#This Row],[OrderID]],Orders[],5)</f>
        <v>2015-05-12</v>
      </c>
    </row>
    <row r="1696" spans="1:13" x14ac:dyDescent="0.25">
      <c r="A1696">
        <v>142492541</v>
      </c>
      <c r="B1696">
        <v>200585008</v>
      </c>
      <c r="C1696">
        <v>11</v>
      </c>
      <c r="D1696" t="b">
        <v>0</v>
      </c>
      <c r="E1696" s="6" t="s">
        <v>83</v>
      </c>
      <c r="F1696" s="6" t="s">
        <v>35</v>
      </c>
      <c r="G1696">
        <v>0</v>
      </c>
      <c r="H1696">
        <v>50</v>
      </c>
      <c r="I1696">
        <v>1</v>
      </c>
      <c r="J1696" s="6">
        <f>(Items[[#This Row],[FinalPrice]]*Items[[#This Row],[Quantity]])</f>
        <v>0</v>
      </c>
      <c r="K1696" s="6">
        <f>(Items[[#This Row],[OriginalTagPrice]]*Items[[#This Row],[Quantity]])</f>
        <v>50</v>
      </c>
      <c r="L1696" s="6">
        <f>(Items[[#This Row],[FinalPrice]]-Items[[#This Row],[OriginalTagPrice]])*Items[[#This Row],[Quantity]]</f>
        <v>-50</v>
      </c>
      <c r="M1696" s="6" t="str">
        <f>VLOOKUP(Items[[#This Row],[OrderID]],Orders[],5)</f>
        <v>2015-05-12</v>
      </c>
    </row>
    <row r="1697" spans="1:13" x14ac:dyDescent="0.25">
      <c r="A1697">
        <v>142509298</v>
      </c>
      <c r="B1697">
        <v>200607337</v>
      </c>
      <c r="C1697">
        <v>10</v>
      </c>
      <c r="D1697" t="b">
        <v>0</v>
      </c>
      <c r="E1697" s="6" t="s">
        <v>35</v>
      </c>
      <c r="F1697" s="6" t="s">
        <v>35</v>
      </c>
      <c r="G1697">
        <v>0</v>
      </c>
      <c r="H1697">
        <v>0</v>
      </c>
      <c r="I1697">
        <v>1</v>
      </c>
      <c r="J1697" s="6">
        <f>(Items[[#This Row],[FinalPrice]]*Items[[#This Row],[Quantity]])</f>
        <v>0</v>
      </c>
      <c r="K1697" s="6">
        <f>(Items[[#This Row],[OriginalTagPrice]]*Items[[#This Row],[Quantity]])</f>
        <v>0</v>
      </c>
      <c r="L1697" s="6">
        <f>(Items[[#This Row],[FinalPrice]]-Items[[#This Row],[OriginalTagPrice]])*Items[[#This Row],[Quantity]]</f>
        <v>0</v>
      </c>
      <c r="M1697" s="6" t="str">
        <f>VLOOKUP(Items[[#This Row],[OrderID]],Orders[],5)</f>
        <v>2015-05-12</v>
      </c>
    </row>
    <row r="1698" spans="1:13" x14ac:dyDescent="0.25">
      <c r="A1698">
        <v>142509298</v>
      </c>
      <c r="B1698">
        <v>200607340</v>
      </c>
      <c r="C1698">
        <v>11</v>
      </c>
      <c r="D1698" t="b">
        <v>0</v>
      </c>
      <c r="E1698" s="6" t="s">
        <v>96</v>
      </c>
      <c r="F1698" s="6" t="s">
        <v>35</v>
      </c>
      <c r="G1698">
        <v>50</v>
      </c>
      <c r="H1698">
        <v>50</v>
      </c>
      <c r="I1698">
        <v>1</v>
      </c>
      <c r="J1698" s="6">
        <f>(Items[[#This Row],[FinalPrice]]*Items[[#This Row],[Quantity]])</f>
        <v>50</v>
      </c>
      <c r="K1698" s="6">
        <f>(Items[[#This Row],[OriginalTagPrice]]*Items[[#This Row],[Quantity]])</f>
        <v>50</v>
      </c>
      <c r="L1698" s="6">
        <f>(Items[[#This Row],[FinalPrice]]-Items[[#This Row],[OriginalTagPrice]])*Items[[#This Row],[Quantity]]</f>
        <v>0</v>
      </c>
      <c r="M1698" s="6" t="str">
        <f>VLOOKUP(Items[[#This Row],[OrderID]],Orders[],5)</f>
        <v>2015-05-12</v>
      </c>
    </row>
    <row r="1699" spans="1:13" x14ac:dyDescent="0.25">
      <c r="A1699">
        <v>142513959</v>
      </c>
      <c r="B1699">
        <v>197517942</v>
      </c>
      <c r="C1699">
        <v>1</v>
      </c>
      <c r="D1699" t="b">
        <v>1</v>
      </c>
      <c r="E1699" s="6" t="s">
        <v>70</v>
      </c>
      <c r="F1699" s="6" t="s">
        <v>35</v>
      </c>
      <c r="G1699">
        <v>35</v>
      </c>
      <c r="H1699">
        <v>70</v>
      </c>
      <c r="I1699">
        <v>1</v>
      </c>
      <c r="J1699" s="6">
        <f>(Items[[#This Row],[FinalPrice]]*Items[[#This Row],[Quantity]])</f>
        <v>35</v>
      </c>
      <c r="K1699" s="6">
        <f>(Items[[#This Row],[OriginalTagPrice]]*Items[[#This Row],[Quantity]])</f>
        <v>70</v>
      </c>
      <c r="L1699" s="6">
        <f>(Items[[#This Row],[FinalPrice]]-Items[[#This Row],[OriginalTagPrice]])*Items[[#This Row],[Quantity]]</f>
        <v>-35</v>
      </c>
      <c r="M1699" s="6" t="str">
        <f>VLOOKUP(Items[[#This Row],[OrderID]],Orders[],5)</f>
        <v>2015-05-12</v>
      </c>
    </row>
    <row r="1700" spans="1:13" x14ac:dyDescent="0.25">
      <c r="A1700">
        <v>142513959</v>
      </c>
      <c r="B1700">
        <v>200613752</v>
      </c>
      <c r="C1700">
        <v>2</v>
      </c>
      <c r="D1700" t="b">
        <v>0</v>
      </c>
      <c r="E1700" s="6" t="s">
        <v>70</v>
      </c>
      <c r="F1700" s="6" t="s">
        <v>130</v>
      </c>
      <c r="G1700">
        <v>0</v>
      </c>
      <c r="H1700">
        <v>0</v>
      </c>
      <c r="I1700">
        <v>1</v>
      </c>
      <c r="J1700" s="6">
        <f>(Items[[#This Row],[FinalPrice]]*Items[[#This Row],[Quantity]])</f>
        <v>0</v>
      </c>
      <c r="K1700" s="6">
        <f>(Items[[#This Row],[OriginalTagPrice]]*Items[[#This Row],[Quantity]])</f>
        <v>0</v>
      </c>
      <c r="L1700" s="6">
        <f>(Items[[#This Row],[FinalPrice]]-Items[[#This Row],[OriginalTagPrice]])*Items[[#This Row],[Quantity]]</f>
        <v>0</v>
      </c>
      <c r="M1700" s="6" t="str">
        <f>VLOOKUP(Items[[#This Row],[OrderID]],Orders[],5)</f>
        <v>2015-05-12</v>
      </c>
    </row>
    <row r="1701" spans="1:13" x14ac:dyDescent="0.25">
      <c r="A1701">
        <v>142513959</v>
      </c>
      <c r="B1701">
        <v>200613756</v>
      </c>
      <c r="C1701">
        <v>2</v>
      </c>
      <c r="D1701" t="b">
        <v>0</v>
      </c>
      <c r="E1701" s="6" t="s">
        <v>35</v>
      </c>
      <c r="F1701" s="6" t="s">
        <v>124</v>
      </c>
      <c r="G1701">
        <v>3.5</v>
      </c>
      <c r="H1701">
        <v>3.5</v>
      </c>
      <c r="I1701">
        <v>1</v>
      </c>
      <c r="J1701" s="6">
        <f>(Items[[#This Row],[FinalPrice]]*Items[[#This Row],[Quantity]])</f>
        <v>3.5</v>
      </c>
      <c r="K1701" s="6">
        <f>(Items[[#This Row],[OriginalTagPrice]]*Items[[#This Row],[Quantity]])</f>
        <v>3.5</v>
      </c>
      <c r="L1701" s="6">
        <f>(Items[[#This Row],[FinalPrice]]-Items[[#This Row],[OriginalTagPrice]])*Items[[#This Row],[Quantity]]</f>
        <v>0</v>
      </c>
      <c r="M1701" s="6" t="str">
        <f>VLOOKUP(Items[[#This Row],[OrderID]],Orders[],5)</f>
        <v>2015-05-12</v>
      </c>
    </row>
    <row r="1702" spans="1:13" x14ac:dyDescent="0.25">
      <c r="A1702">
        <v>142513959</v>
      </c>
      <c r="B1702">
        <v>200619891</v>
      </c>
      <c r="C1702">
        <v>8</v>
      </c>
      <c r="D1702" t="b">
        <v>0</v>
      </c>
      <c r="E1702" s="6" t="s">
        <v>70</v>
      </c>
      <c r="F1702" s="6" t="s">
        <v>35</v>
      </c>
      <c r="G1702">
        <v>12</v>
      </c>
      <c r="H1702">
        <v>12</v>
      </c>
      <c r="I1702">
        <v>1</v>
      </c>
      <c r="J1702" s="6">
        <f>(Items[[#This Row],[FinalPrice]]*Items[[#This Row],[Quantity]])</f>
        <v>12</v>
      </c>
      <c r="K1702" s="6">
        <f>(Items[[#This Row],[OriginalTagPrice]]*Items[[#This Row],[Quantity]])</f>
        <v>12</v>
      </c>
      <c r="L1702" s="6">
        <f>(Items[[#This Row],[FinalPrice]]-Items[[#This Row],[OriginalTagPrice]])*Items[[#This Row],[Quantity]]</f>
        <v>0</v>
      </c>
      <c r="M1702" s="6" t="str">
        <f>VLOOKUP(Items[[#This Row],[OrderID]],Orders[],5)</f>
        <v>2015-05-12</v>
      </c>
    </row>
    <row r="1703" spans="1:13" x14ac:dyDescent="0.25">
      <c r="A1703">
        <v>142514080</v>
      </c>
      <c r="B1703">
        <v>194475793</v>
      </c>
      <c r="C1703">
        <v>1</v>
      </c>
      <c r="D1703" t="b">
        <v>1</v>
      </c>
      <c r="E1703" s="6" t="s">
        <v>66</v>
      </c>
      <c r="F1703" s="6" t="s">
        <v>35</v>
      </c>
      <c r="G1703">
        <v>35</v>
      </c>
      <c r="H1703">
        <v>70</v>
      </c>
      <c r="I1703">
        <v>1</v>
      </c>
      <c r="J1703" s="6">
        <f>(Items[[#This Row],[FinalPrice]]*Items[[#This Row],[Quantity]])</f>
        <v>35</v>
      </c>
      <c r="K1703" s="6">
        <f>(Items[[#This Row],[OriginalTagPrice]]*Items[[#This Row],[Quantity]])</f>
        <v>70</v>
      </c>
      <c r="L1703" s="6">
        <f>(Items[[#This Row],[FinalPrice]]-Items[[#This Row],[OriginalTagPrice]])*Items[[#This Row],[Quantity]]</f>
        <v>-35</v>
      </c>
      <c r="M1703" s="6" t="str">
        <f>VLOOKUP(Items[[#This Row],[OrderID]],Orders[],5)</f>
        <v>2015-05-12</v>
      </c>
    </row>
    <row r="1704" spans="1:13" x14ac:dyDescent="0.25">
      <c r="A1704">
        <v>142514080</v>
      </c>
      <c r="B1704">
        <v>200613871</v>
      </c>
      <c r="C1704">
        <v>2</v>
      </c>
      <c r="D1704" t="b">
        <v>0</v>
      </c>
      <c r="E1704" s="6" t="s">
        <v>96</v>
      </c>
      <c r="F1704" s="6" t="s">
        <v>62</v>
      </c>
      <c r="G1704">
        <v>6</v>
      </c>
      <c r="H1704">
        <v>8</v>
      </c>
      <c r="I1704">
        <v>1</v>
      </c>
      <c r="J1704" s="6">
        <f>(Items[[#This Row],[FinalPrice]]*Items[[#This Row],[Quantity]])</f>
        <v>6</v>
      </c>
      <c r="K1704" s="6">
        <f>(Items[[#This Row],[OriginalTagPrice]]*Items[[#This Row],[Quantity]])</f>
        <v>8</v>
      </c>
      <c r="L1704" s="6">
        <f>(Items[[#This Row],[FinalPrice]]-Items[[#This Row],[OriginalTagPrice]])*Items[[#This Row],[Quantity]]</f>
        <v>-2</v>
      </c>
      <c r="M1704" s="6" t="str">
        <f>VLOOKUP(Items[[#This Row],[OrderID]],Orders[],5)</f>
        <v>2015-05-12</v>
      </c>
    </row>
    <row r="1705" spans="1:13" x14ac:dyDescent="0.25">
      <c r="A1705">
        <v>142514080</v>
      </c>
      <c r="B1705">
        <v>200625113</v>
      </c>
      <c r="C1705">
        <v>8</v>
      </c>
      <c r="D1705" t="b">
        <v>0</v>
      </c>
      <c r="E1705" s="6" t="s">
        <v>66</v>
      </c>
      <c r="F1705" s="6" t="s">
        <v>35</v>
      </c>
      <c r="G1705">
        <v>12.6</v>
      </c>
      <c r="H1705">
        <v>12.6</v>
      </c>
      <c r="I1705">
        <v>1</v>
      </c>
      <c r="J1705" s="6">
        <f>(Items[[#This Row],[FinalPrice]]*Items[[#This Row],[Quantity]])</f>
        <v>12.6</v>
      </c>
      <c r="K1705" s="6">
        <f>(Items[[#This Row],[OriginalTagPrice]]*Items[[#This Row],[Quantity]])</f>
        <v>12.6</v>
      </c>
      <c r="L1705" s="6">
        <f>(Items[[#This Row],[FinalPrice]]-Items[[#This Row],[OriginalTagPrice]])*Items[[#This Row],[Quantity]]</f>
        <v>0</v>
      </c>
      <c r="M1705" s="6" t="str">
        <f>VLOOKUP(Items[[#This Row],[OrderID]],Orders[],5)</f>
        <v>2015-05-12</v>
      </c>
    </row>
    <row r="1706" spans="1:13" x14ac:dyDescent="0.25">
      <c r="A1706">
        <v>142514184</v>
      </c>
      <c r="B1706">
        <v>200277555</v>
      </c>
      <c r="C1706">
        <v>1</v>
      </c>
      <c r="D1706" t="b">
        <v>1</v>
      </c>
      <c r="E1706" s="6" t="s">
        <v>79</v>
      </c>
      <c r="F1706" s="6" t="s">
        <v>35</v>
      </c>
      <c r="G1706">
        <v>35</v>
      </c>
      <c r="H1706">
        <v>70</v>
      </c>
      <c r="I1706">
        <v>1</v>
      </c>
      <c r="J1706" s="6">
        <f>(Items[[#This Row],[FinalPrice]]*Items[[#This Row],[Quantity]])</f>
        <v>35</v>
      </c>
      <c r="K1706" s="6">
        <f>(Items[[#This Row],[OriginalTagPrice]]*Items[[#This Row],[Quantity]])</f>
        <v>70</v>
      </c>
      <c r="L1706" s="6">
        <f>(Items[[#This Row],[FinalPrice]]-Items[[#This Row],[OriginalTagPrice]])*Items[[#This Row],[Quantity]]</f>
        <v>-35</v>
      </c>
      <c r="M1706" s="6" t="str">
        <f>VLOOKUP(Items[[#This Row],[OrderID]],Orders[],5)</f>
        <v>2015-05-12</v>
      </c>
    </row>
    <row r="1707" spans="1:13" x14ac:dyDescent="0.25">
      <c r="A1707">
        <v>142514184</v>
      </c>
      <c r="B1707">
        <v>200613997</v>
      </c>
      <c r="C1707">
        <v>2</v>
      </c>
      <c r="D1707" t="b">
        <v>0</v>
      </c>
      <c r="E1707" s="6" t="s">
        <v>35</v>
      </c>
      <c r="F1707" s="6" t="s">
        <v>57</v>
      </c>
      <c r="G1707">
        <v>6</v>
      </c>
      <c r="H1707">
        <v>8</v>
      </c>
      <c r="I1707">
        <v>1</v>
      </c>
      <c r="J1707" s="6">
        <f>(Items[[#This Row],[FinalPrice]]*Items[[#This Row],[Quantity]])</f>
        <v>6</v>
      </c>
      <c r="K1707" s="6">
        <f>(Items[[#This Row],[OriginalTagPrice]]*Items[[#This Row],[Quantity]])</f>
        <v>8</v>
      </c>
      <c r="L1707" s="6">
        <f>(Items[[#This Row],[FinalPrice]]-Items[[#This Row],[OriginalTagPrice]])*Items[[#This Row],[Quantity]]</f>
        <v>-2</v>
      </c>
      <c r="M1707" s="6" t="str">
        <f>VLOOKUP(Items[[#This Row],[OrderID]],Orders[],5)</f>
        <v>2015-05-12</v>
      </c>
    </row>
    <row r="1708" spans="1:13" x14ac:dyDescent="0.25">
      <c r="A1708">
        <v>142514184</v>
      </c>
      <c r="B1708">
        <v>200614015</v>
      </c>
      <c r="C1708">
        <v>2</v>
      </c>
      <c r="D1708" t="b">
        <v>0</v>
      </c>
      <c r="E1708" s="6" t="s">
        <v>96</v>
      </c>
      <c r="F1708" s="6" t="s">
        <v>85</v>
      </c>
      <c r="G1708">
        <v>3.5</v>
      </c>
      <c r="H1708">
        <v>3.5</v>
      </c>
      <c r="I1708">
        <v>1</v>
      </c>
      <c r="J1708" s="6">
        <f>(Items[[#This Row],[FinalPrice]]*Items[[#This Row],[Quantity]])</f>
        <v>3.5</v>
      </c>
      <c r="K1708" s="6">
        <f>(Items[[#This Row],[OriginalTagPrice]]*Items[[#This Row],[Quantity]])</f>
        <v>3.5</v>
      </c>
      <c r="L1708" s="6">
        <f>(Items[[#This Row],[FinalPrice]]-Items[[#This Row],[OriginalTagPrice]])*Items[[#This Row],[Quantity]]</f>
        <v>0</v>
      </c>
      <c r="M1708" s="6" t="str">
        <f>VLOOKUP(Items[[#This Row],[OrderID]],Orders[],5)</f>
        <v>2015-05-12</v>
      </c>
    </row>
    <row r="1709" spans="1:13" x14ac:dyDescent="0.25">
      <c r="A1709">
        <v>142514184</v>
      </c>
      <c r="B1709">
        <v>200614019</v>
      </c>
      <c r="C1709">
        <v>2</v>
      </c>
      <c r="D1709" t="b">
        <v>0</v>
      </c>
      <c r="E1709" s="6" t="s">
        <v>79</v>
      </c>
      <c r="F1709" s="6" t="s">
        <v>69</v>
      </c>
      <c r="G1709">
        <v>0</v>
      </c>
      <c r="H1709">
        <v>0</v>
      </c>
      <c r="I1709">
        <v>1</v>
      </c>
      <c r="J1709" s="6">
        <f>(Items[[#This Row],[FinalPrice]]*Items[[#This Row],[Quantity]])</f>
        <v>0</v>
      </c>
      <c r="K1709" s="6">
        <f>(Items[[#This Row],[OriginalTagPrice]]*Items[[#This Row],[Quantity]])</f>
        <v>0</v>
      </c>
      <c r="L1709" s="6">
        <f>(Items[[#This Row],[FinalPrice]]-Items[[#This Row],[OriginalTagPrice]])*Items[[#This Row],[Quantity]]</f>
        <v>0</v>
      </c>
      <c r="M1709" s="6" t="str">
        <f>VLOOKUP(Items[[#This Row],[OrderID]],Orders[],5)</f>
        <v>2015-05-12</v>
      </c>
    </row>
    <row r="1710" spans="1:13" x14ac:dyDescent="0.25">
      <c r="A1710">
        <v>142514184</v>
      </c>
      <c r="B1710">
        <v>200624315</v>
      </c>
      <c r="C1710">
        <v>2</v>
      </c>
      <c r="D1710" t="b">
        <v>0</v>
      </c>
      <c r="E1710" s="6" t="s">
        <v>79</v>
      </c>
      <c r="F1710" s="6" t="s">
        <v>265</v>
      </c>
      <c r="G1710">
        <v>30.6</v>
      </c>
      <c r="H1710">
        <v>34</v>
      </c>
      <c r="I1710">
        <v>1</v>
      </c>
      <c r="J1710" s="6">
        <f>(Items[[#This Row],[FinalPrice]]*Items[[#This Row],[Quantity]])</f>
        <v>30.6</v>
      </c>
      <c r="K1710" s="6">
        <f>(Items[[#This Row],[OriginalTagPrice]]*Items[[#This Row],[Quantity]])</f>
        <v>34</v>
      </c>
      <c r="L1710" s="6">
        <f>(Items[[#This Row],[FinalPrice]]-Items[[#This Row],[OriginalTagPrice]])*Items[[#This Row],[Quantity]]</f>
        <v>-3.3999999999999986</v>
      </c>
      <c r="M1710" s="6" t="str">
        <f>VLOOKUP(Items[[#This Row],[OrderID]],Orders[],5)</f>
        <v>2015-05-12</v>
      </c>
    </row>
    <row r="1711" spans="1:13" x14ac:dyDescent="0.25">
      <c r="A1711">
        <v>142514184</v>
      </c>
      <c r="B1711">
        <v>200624332</v>
      </c>
      <c r="C1711">
        <v>2</v>
      </c>
      <c r="D1711" t="b">
        <v>0</v>
      </c>
      <c r="E1711" s="6" t="s">
        <v>79</v>
      </c>
      <c r="F1711" s="6" t="s">
        <v>163</v>
      </c>
      <c r="G1711">
        <v>15.75</v>
      </c>
      <c r="H1711">
        <v>17.5</v>
      </c>
      <c r="I1711">
        <v>1</v>
      </c>
      <c r="J1711" s="6">
        <f>(Items[[#This Row],[FinalPrice]]*Items[[#This Row],[Quantity]])</f>
        <v>15.75</v>
      </c>
      <c r="K1711" s="6">
        <f>(Items[[#This Row],[OriginalTagPrice]]*Items[[#This Row],[Quantity]])</f>
        <v>17.5</v>
      </c>
      <c r="L1711" s="6">
        <f>(Items[[#This Row],[FinalPrice]]-Items[[#This Row],[OriginalTagPrice]])*Items[[#This Row],[Quantity]]</f>
        <v>-1.75</v>
      </c>
      <c r="M1711" s="6" t="str">
        <f>VLOOKUP(Items[[#This Row],[OrderID]],Orders[],5)</f>
        <v>2015-05-12</v>
      </c>
    </row>
    <row r="1712" spans="1:13" x14ac:dyDescent="0.25">
      <c r="A1712">
        <v>142514184</v>
      </c>
      <c r="B1712">
        <v>200624615</v>
      </c>
      <c r="C1712">
        <v>2</v>
      </c>
      <c r="D1712" t="b">
        <v>0</v>
      </c>
      <c r="E1712" s="6" t="s">
        <v>83</v>
      </c>
      <c r="F1712" s="6" t="s">
        <v>87</v>
      </c>
      <c r="G1712">
        <v>5</v>
      </c>
      <c r="H1712">
        <v>5</v>
      </c>
      <c r="I1712">
        <v>2</v>
      </c>
      <c r="J1712" s="6">
        <f>(Items[[#This Row],[FinalPrice]]*Items[[#This Row],[Quantity]])</f>
        <v>10</v>
      </c>
      <c r="K1712" s="6">
        <f>(Items[[#This Row],[OriginalTagPrice]]*Items[[#This Row],[Quantity]])</f>
        <v>10</v>
      </c>
      <c r="L1712" s="6">
        <f>(Items[[#This Row],[FinalPrice]]-Items[[#This Row],[OriginalTagPrice]])*Items[[#This Row],[Quantity]]</f>
        <v>0</v>
      </c>
      <c r="M1712" s="6" t="str">
        <f>VLOOKUP(Items[[#This Row],[OrderID]],Orders[],5)</f>
        <v>2015-05-12</v>
      </c>
    </row>
    <row r="1713" spans="1:13" x14ac:dyDescent="0.25">
      <c r="A1713">
        <v>142514272</v>
      </c>
      <c r="B1713">
        <v>196607478</v>
      </c>
      <c r="C1713">
        <v>1</v>
      </c>
      <c r="D1713" t="b">
        <v>1</v>
      </c>
      <c r="E1713" s="6" t="s">
        <v>56</v>
      </c>
      <c r="F1713" s="6" t="s">
        <v>35</v>
      </c>
      <c r="G1713">
        <v>35</v>
      </c>
      <c r="H1713">
        <v>70</v>
      </c>
      <c r="I1713">
        <v>1</v>
      </c>
      <c r="J1713" s="6">
        <f>(Items[[#This Row],[FinalPrice]]*Items[[#This Row],[Quantity]])</f>
        <v>35</v>
      </c>
      <c r="K1713" s="6">
        <f>(Items[[#This Row],[OriginalTagPrice]]*Items[[#This Row],[Quantity]])</f>
        <v>70</v>
      </c>
      <c r="L1713" s="6">
        <f>(Items[[#This Row],[FinalPrice]]-Items[[#This Row],[OriginalTagPrice]])*Items[[#This Row],[Quantity]]</f>
        <v>-35</v>
      </c>
      <c r="M1713" s="6" t="str">
        <f>VLOOKUP(Items[[#This Row],[OrderID]],Orders[],5)</f>
        <v>2015-05-12</v>
      </c>
    </row>
    <row r="1714" spans="1:13" x14ac:dyDescent="0.25">
      <c r="A1714">
        <v>142514272</v>
      </c>
      <c r="B1714">
        <v>200614160</v>
      </c>
      <c r="C1714">
        <v>2</v>
      </c>
      <c r="D1714" t="b">
        <v>0</v>
      </c>
      <c r="E1714" s="6" t="s">
        <v>56</v>
      </c>
      <c r="F1714" s="6" t="s">
        <v>99</v>
      </c>
      <c r="G1714">
        <v>0</v>
      </c>
      <c r="H1714">
        <v>0</v>
      </c>
      <c r="I1714">
        <v>1</v>
      </c>
      <c r="J1714" s="6">
        <f>(Items[[#This Row],[FinalPrice]]*Items[[#This Row],[Quantity]])</f>
        <v>0</v>
      </c>
      <c r="K1714" s="6">
        <f>(Items[[#This Row],[OriginalTagPrice]]*Items[[#This Row],[Quantity]])</f>
        <v>0</v>
      </c>
      <c r="L1714" s="6">
        <f>(Items[[#This Row],[FinalPrice]]-Items[[#This Row],[OriginalTagPrice]])*Items[[#This Row],[Quantity]]</f>
        <v>0</v>
      </c>
      <c r="M1714" s="6" t="str">
        <f>VLOOKUP(Items[[#This Row],[OrderID]],Orders[],5)</f>
        <v>2015-05-12</v>
      </c>
    </row>
    <row r="1715" spans="1:13" x14ac:dyDescent="0.25">
      <c r="A1715">
        <v>142514272</v>
      </c>
      <c r="B1715">
        <v>200625896</v>
      </c>
      <c r="C1715">
        <v>8</v>
      </c>
      <c r="D1715" t="b">
        <v>0</v>
      </c>
      <c r="E1715" s="6" t="s">
        <v>60</v>
      </c>
      <c r="F1715" s="6" t="s">
        <v>35</v>
      </c>
      <c r="G1715">
        <v>14</v>
      </c>
      <c r="H1715">
        <v>14</v>
      </c>
      <c r="I1715">
        <v>1</v>
      </c>
      <c r="J1715" s="6">
        <f>(Items[[#This Row],[FinalPrice]]*Items[[#This Row],[Quantity]])</f>
        <v>14</v>
      </c>
      <c r="K1715" s="6">
        <f>(Items[[#This Row],[OriginalTagPrice]]*Items[[#This Row],[Quantity]])</f>
        <v>14</v>
      </c>
      <c r="L1715" s="6">
        <f>(Items[[#This Row],[FinalPrice]]-Items[[#This Row],[OriginalTagPrice]])*Items[[#This Row],[Quantity]]</f>
        <v>0</v>
      </c>
      <c r="M1715" s="6" t="str">
        <f>VLOOKUP(Items[[#This Row],[OrderID]],Orders[],5)</f>
        <v>2015-05-12</v>
      </c>
    </row>
    <row r="1716" spans="1:13" x14ac:dyDescent="0.25">
      <c r="A1716">
        <v>142514622</v>
      </c>
      <c r="B1716">
        <v>194476051</v>
      </c>
      <c r="C1716">
        <v>1</v>
      </c>
      <c r="D1716" t="b">
        <v>1</v>
      </c>
      <c r="E1716" s="6" t="s">
        <v>66</v>
      </c>
      <c r="F1716" s="6" t="s">
        <v>35</v>
      </c>
      <c r="G1716">
        <v>35</v>
      </c>
      <c r="H1716">
        <v>70</v>
      </c>
      <c r="I1716">
        <v>1</v>
      </c>
      <c r="J1716" s="6">
        <f>(Items[[#This Row],[FinalPrice]]*Items[[#This Row],[Quantity]])</f>
        <v>35</v>
      </c>
      <c r="K1716" s="6">
        <f>(Items[[#This Row],[OriginalTagPrice]]*Items[[#This Row],[Quantity]])</f>
        <v>70</v>
      </c>
      <c r="L1716" s="6">
        <f>(Items[[#This Row],[FinalPrice]]-Items[[#This Row],[OriginalTagPrice]])*Items[[#This Row],[Quantity]]</f>
        <v>-35</v>
      </c>
      <c r="M1716" s="6" t="str">
        <f>VLOOKUP(Items[[#This Row],[OrderID]],Orders[],5)</f>
        <v>2015-05-12</v>
      </c>
    </row>
    <row r="1717" spans="1:13" x14ac:dyDescent="0.25">
      <c r="A1717">
        <v>142514622</v>
      </c>
      <c r="B1717">
        <v>200614613</v>
      </c>
      <c r="C1717">
        <v>2</v>
      </c>
      <c r="D1717" t="b">
        <v>0</v>
      </c>
      <c r="E1717" s="6" t="s">
        <v>96</v>
      </c>
      <c r="F1717" s="6" t="s">
        <v>91</v>
      </c>
      <c r="G1717">
        <v>6</v>
      </c>
      <c r="H1717">
        <v>8</v>
      </c>
      <c r="I1717">
        <v>1</v>
      </c>
      <c r="J1717" s="6">
        <f>(Items[[#This Row],[FinalPrice]]*Items[[#This Row],[Quantity]])</f>
        <v>6</v>
      </c>
      <c r="K1717" s="6">
        <f>(Items[[#This Row],[OriginalTagPrice]]*Items[[#This Row],[Quantity]])</f>
        <v>8</v>
      </c>
      <c r="L1717" s="6">
        <f>(Items[[#This Row],[FinalPrice]]-Items[[#This Row],[OriginalTagPrice]])*Items[[#This Row],[Quantity]]</f>
        <v>-2</v>
      </c>
      <c r="M1717" s="6" t="str">
        <f>VLOOKUP(Items[[#This Row],[OrderID]],Orders[],5)</f>
        <v>2015-05-12</v>
      </c>
    </row>
    <row r="1718" spans="1:13" x14ac:dyDescent="0.25">
      <c r="A1718">
        <v>142514622</v>
      </c>
      <c r="B1718">
        <v>200625243</v>
      </c>
      <c r="C1718">
        <v>8</v>
      </c>
      <c r="D1718" t="b">
        <v>0</v>
      </c>
      <c r="E1718" s="6" t="s">
        <v>66</v>
      </c>
      <c r="F1718" s="6" t="s">
        <v>35</v>
      </c>
      <c r="G1718">
        <v>14</v>
      </c>
      <c r="H1718">
        <v>14</v>
      </c>
      <c r="I1718">
        <v>1</v>
      </c>
      <c r="J1718" s="6">
        <f>(Items[[#This Row],[FinalPrice]]*Items[[#This Row],[Quantity]])</f>
        <v>14</v>
      </c>
      <c r="K1718" s="6">
        <f>(Items[[#This Row],[OriginalTagPrice]]*Items[[#This Row],[Quantity]])</f>
        <v>14</v>
      </c>
      <c r="L1718" s="6">
        <f>(Items[[#This Row],[FinalPrice]]-Items[[#This Row],[OriginalTagPrice]])*Items[[#This Row],[Quantity]]</f>
        <v>0</v>
      </c>
      <c r="M1718" s="6" t="str">
        <f>VLOOKUP(Items[[#This Row],[OrderID]],Orders[],5)</f>
        <v>2015-05-12</v>
      </c>
    </row>
    <row r="1719" spans="1:13" x14ac:dyDescent="0.25">
      <c r="A1719">
        <v>142514622</v>
      </c>
      <c r="B1719">
        <v>200625307</v>
      </c>
      <c r="C1719">
        <v>10</v>
      </c>
      <c r="D1719" t="b">
        <v>0</v>
      </c>
      <c r="E1719" s="6" t="s">
        <v>35</v>
      </c>
      <c r="F1719" s="6" t="s">
        <v>35</v>
      </c>
      <c r="G1719">
        <v>0</v>
      </c>
      <c r="H1719">
        <v>0</v>
      </c>
      <c r="I1719">
        <v>1</v>
      </c>
      <c r="J1719" s="6">
        <f>(Items[[#This Row],[FinalPrice]]*Items[[#This Row],[Quantity]])</f>
        <v>0</v>
      </c>
      <c r="K1719" s="6">
        <f>(Items[[#This Row],[OriginalTagPrice]]*Items[[#This Row],[Quantity]])</f>
        <v>0</v>
      </c>
      <c r="L1719" s="6">
        <f>(Items[[#This Row],[FinalPrice]]-Items[[#This Row],[OriginalTagPrice]])*Items[[#This Row],[Quantity]]</f>
        <v>0</v>
      </c>
      <c r="M1719" s="6" t="str">
        <f>VLOOKUP(Items[[#This Row],[OrderID]],Orders[],5)</f>
        <v>2015-05-12</v>
      </c>
    </row>
    <row r="1720" spans="1:13" x14ac:dyDescent="0.25">
      <c r="A1720">
        <v>142514622</v>
      </c>
      <c r="B1720">
        <v>200625309</v>
      </c>
      <c r="C1720">
        <v>11</v>
      </c>
      <c r="D1720" t="b">
        <v>0</v>
      </c>
      <c r="E1720" s="6" t="s">
        <v>83</v>
      </c>
      <c r="F1720" s="6" t="s">
        <v>35</v>
      </c>
      <c r="G1720">
        <v>0</v>
      </c>
      <c r="H1720">
        <v>50</v>
      </c>
      <c r="I1720">
        <v>1</v>
      </c>
      <c r="J1720" s="6">
        <f>(Items[[#This Row],[FinalPrice]]*Items[[#This Row],[Quantity]])</f>
        <v>0</v>
      </c>
      <c r="K1720" s="6">
        <f>(Items[[#This Row],[OriginalTagPrice]]*Items[[#This Row],[Quantity]])</f>
        <v>50</v>
      </c>
      <c r="L1720" s="6">
        <f>(Items[[#This Row],[FinalPrice]]-Items[[#This Row],[OriginalTagPrice]])*Items[[#This Row],[Quantity]]</f>
        <v>-50</v>
      </c>
      <c r="M1720" s="6" t="str">
        <f>VLOOKUP(Items[[#This Row],[OrderID]],Orders[],5)</f>
        <v>2015-05-12</v>
      </c>
    </row>
    <row r="1721" spans="1:13" x14ac:dyDescent="0.25">
      <c r="A1721">
        <v>142517043</v>
      </c>
      <c r="B1721">
        <v>194475383</v>
      </c>
      <c r="C1721">
        <v>1</v>
      </c>
      <c r="D1721" t="b">
        <v>1</v>
      </c>
      <c r="E1721" s="6" t="s">
        <v>66</v>
      </c>
      <c r="F1721" s="6" t="s">
        <v>35</v>
      </c>
      <c r="G1721">
        <v>35</v>
      </c>
      <c r="H1721">
        <v>70</v>
      </c>
      <c r="I1721">
        <v>1</v>
      </c>
      <c r="J1721" s="6">
        <f>(Items[[#This Row],[FinalPrice]]*Items[[#This Row],[Quantity]])</f>
        <v>35</v>
      </c>
      <c r="K1721" s="6">
        <f>(Items[[#This Row],[OriginalTagPrice]]*Items[[#This Row],[Quantity]])</f>
        <v>70</v>
      </c>
      <c r="L1721" s="6">
        <f>(Items[[#This Row],[FinalPrice]]-Items[[#This Row],[OriginalTagPrice]])*Items[[#This Row],[Quantity]]</f>
        <v>-35</v>
      </c>
      <c r="M1721" s="6" t="str">
        <f>VLOOKUP(Items[[#This Row],[OrderID]],Orders[],5)</f>
        <v>2015-05-12</v>
      </c>
    </row>
    <row r="1722" spans="1:13" x14ac:dyDescent="0.25">
      <c r="A1722">
        <v>142517043</v>
      </c>
      <c r="B1722">
        <v>200618030</v>
      </c>
      <c r="C1722">
        <v>8</v>
      </c>
      <c r="D1722" t="b">
        <v>0</v>
      </c>
      <c r="E1722" s="6" t="s">
        <v>66</v>
      </c>
      <c r="F1722" s="6" t="s">
        <v>35</v>
      </c>
      <c r="G1722">
        <v>10</v>
      </c>
      <c r="H1722">
        <v>10</v>
      </c>
      <c r="I1722">
        <v>1</v>
      </c>
      <c r="J1722" s="6">
        <f>(Items[[#This Row],[FinalPrice]]*Items[[#This Row],[Quantity]])</f>
        <v>10</v>
      </c>
      <c r="K1722" s="6">
        <f>(Items[[#This Row],[OriginalTagPrice]]*Items[[#This Row],[Quantity]])</f>
        <v>10</v>
      </c>
      <c r="L1722" s="6">
        <f>(Items[[#This Row],[FinalPrice]]-Items[[#This Row],[OriginalTagPrice]])*Items[[#This Row],[Quantity]]</f>
        <v>0</v>
      </c>
      <c r="M1722" s="6" t="str">
        <f>VLOOKUP(Items[[#This Row],[OrderID]],Orders[],5)</f>
        <v>2015-05-12</v>
      </c>
    </row>
    <row r="1723" spans="1:13" x14ac:dyDescent="0.25">
      <c r="A1723">
        <v>142517267</v>
      </c>
      <c r="B1723">
        <v>193842337</v>
      </c>
      <c r="C1723">
        <v>1</v>
      </c>
      <c r="D1723" t="b">
        <v>1</v>
      </c>
      <c r="E1723" s="6" t="s">
        <v>60</v>
      </c>
      <c r="F1723" s="6" t="s">
        <v>35</v>
      </c>
      <c r="G1723">
        <v>35</v>
      </c>
      <c r="H1723">
        <v>40</v>
      </c>
      <c r="I1723">
        <v>1</v>
      </c>
      <c r="J1723" s="6">
        <f>(Items[[#This Row],[FinalPrice]]*Items[[#This Row],[Quantity]])</f>
        <v>35</v>
      </c>
      <c r="K1723" s="6">
        <f>(Items[[#This Row],[OriginalTagPrice]]*Items[[#This Row],[Quantity]])</f>
        <v>40</v>
      </c>
      <c r="L1723" s="6">
        <f>(Items[[#This Row],[FinalPrice]]-Items[[#This Row],[OriginalTagPrice]])*Items[[#This Row],[Quantity]]</f>
        <v>-5</v>
      </c>
      <c r="M1723" s="6" t="str">
        <f>VLOOKUP(Items[[#This Row],[OrderID]],Orders[],5)</f>
        <v>2015-05-12</v>
      </c>
    </row>
    <row r="1724" spans="1:13" x14ac:dyDescent="0.25">
      <c r="A1724">
        <v>142517267</v>
      </c>
      <c r="B1724">
        <v>200618399</v>
      </c>
      <c r="C1724">
        <v>8</v>
      </c>
      <c r="D1724" t="b">
        <v>0</v>
      </c>
      <c r="E1724" s="6" t="s">
        <v>60</v>
      </c>
      <c r="F1724" s="6" t="s">
        <v>35</v>
      </c>
      <c r="G1724">
        <v>9</v>
      </c>
      <c r="H1724">
        <v>9</v>
      </c>
      <c r="I1724">
        <v>1</v>
      </c>
      <c r="J1724" s="6">
        <f>(Items[[#This Row],[FinalPrice]]*Items[[#This Row],[Quantity]])</f>
        <v>9</v>
      </c>
      <c r="K1724" s="6">
        <f>(Items[[#This Row],[OriginalTagPrice]]*Items[[#This Row],[Quantity]])</f>
        <v>9</v>
      </c>
      <c r="L1724" s="6">
        <f>(Items[[#This Row],[FinalPrice]]-Items[[#This Row],[OriginalTagPrice]])*Items[[#This Row],[Quantity]]</f>
        <v>0</v>
      </c>
      <c r="M1724" s="6" t="str">
        <f>VLOOKUP(Items[[#This Row],[OrderID]],Orders[],5)</f>
        <v>2015-05-12</v>
      </c>
    </row>
    <row r="1725" spans="1:13" x14ac:dyDescent="0.25">
      <c r="A1725">
        <v>142518057</v>
      </c>
      <c r="B1725">
        <v>200619495</v>
      </c>
      <c r="C1725">
        <v>1</v>
      </c>
      <c r="D1725" t="b">
        <v>1</v>
      </c>
      <c r="E1725" s="6" t="s">
        <v>66</v>
      </c>
      <c r="F1725" s="6" t="s">
        <v>35</v>
      </c>
      <c r="G1725">
        <v>0</v>
      </c>
      <c r="H1725">
        <v>30</v>
      </c>
      <c r="I1725">
        <v>1</v>
      </c>
      <c r="J1725" s="6">
        <f>(Items[[#This Row],[FinalPrice]]*Items[[#This Row],[Quantity]])</f>
        <v>0</v>
      </c>
      <c r="K1725" s="6">
        <f>(Items[[#This Row],[OriginalTagPrice]]*Items[[#This Row],[Quantity]])</f>
        <v>30</v>
      </c>
      <c r="L1725" s="6">
        <f>(Items[[#This Row],[FinalPrice]]-Items[[#This Row],[OriginalTagPrice]])*Items[[#This Row],[Quantity]]</f>
        <v>-30</v>
      </c>
      <c r="M1725" s="6" t="str">
        <f>VLOOKUP(Items[[#This Row],[OrderID]],Orders[],5)</f>
        <v>2015-05-15</v>
      </c>
    </row>
    <row r="1726" spans="1:13" x14ac:dyDescent="0.25">
      <c r="A1726">
        <v>142518057</v>
      </c>
      <c r="B1726">
        <v>200619496</v>
      </c>
      <c r="C1726">
        <v>1</v>
      </c>
      <c r="D1726" t="b">
        <v>1</v>
      </c>
      <c r="E1726" s="6" t="s">
        <v>66</v>
      </c>
      <c r="F1726" s="6" t="s">
        <v>35</v>
      </c>
      <c r="G1726">
        <v>35</v>
      </c>
      <c r="H1726">
        <v>70</v>
      </c>
      <c r="I1726">
        <v>1</v>
      </c>
      <c r="J1726" s="6">
        <f>(Items[[#This Row],[FinalPrice]]*Items[[#This Row],[Quantity]])</f>
        <v>35</v>
      </c>
      <c r="K1726" s="6">
        <f>(Items[[#This Row],[OriginalTagPrice]]*Items[[#This Row],[Quantity]])</f>
        <v>70</v>
      </c>
      <c r="L1726" s="6">
        <f>(Items[[#This Row],[FinalPrice]]-Items[[#This Row],[OriginalTagPrice]])*Items[[#This Row],[Quantity]]</f>
        <v>-35</v>
      </c>
      <c r="M1726" s="6" t="str">
        <f>VLOOKUP(Items[[#This Row],[OrderID]],Orders[],5)</f>
        <v>2015-05-15</v>
      </c>
    </row>
    <row r="1727" spans="1:13" x14ac:dyDescent="0.25">
      <c r="A1727">
        <v>142518057</v>
      </c>
      <c r="B1727">
        <v>201560168</v>
      </c>
      <c r="C1727">
        <v>8</v>
      </c>
      <c r="D1727" t="b">
        <v>0</v>
      </c>
      <c r="E1727" s="6" t="s">
        <v>66</v>
      </c>
      <c r="F1727" s="6" t="s">
        <v>35</v>
      </c>
      <c r="G1727">
        <v>25</v>
      </c>
      <c r="H1727">
        <v>25</v>
      </c>
      <c r="I1727">
        <v>1</v>
      </c>
      <c r="J1727" s="6">
        <f>(Items[[#This Row],[FinalPrice]]*Items[[#This Row],[Quantity]])</f>
        <v>25</v>
      </c>
      <c r="K1727" s="6">
        <f>(Items[[#This Row],[OriginalTagPrice]]*Items[[#This Row],[Quantity]])</f>
        <v>25</v>
      </c>
      <c r="L1727" s="6">
        <f>(Items[[#This Row],[FinalPrice]]-Items[[#This Row],[OriginalTagPrice]])*Items[[#This Row],[Quantity]]</f>
        <v>0</v>
      </c>
      <c r="M1727" s="6" t="str">
        <f>VLOOKUP(Items[[#This Row],[OrderID]],Orders[],5)</f>
        <v>2015-05-15</v>
      </c>
    </row>
    <row r="1728" spans="1:13" x14ac:dyDescent="0.25">
      <c r="A1728">
        <v>142518213</v>
      </c>
      <c r="B1728">
        <v>200619658</v>
      </c>
      <c r="C1728">
        <v>1</v>
      </c>
      <c r="D1728" t="b">
        <v>1</v>
      </c>
      <c r="E1728" s="6" t="s">
        <v>89</v>
      </c>
      <c r="F1728" s="6" t="s">
        <v>35</v>
      </c>
      <c r="G1728">
        <v>50</v>
      </c>
      <c r="H1728">
        <v>70</v>
      </c>
      <c r="I1728">
        <v>1</v>
      </c>
      <c r="J1728" s="6">
        <f>(Items[[#This Row],[FinalPrice]]*Items[[#This Row],[Quantity]])</f>
        <v>50</v>
      </c>
      <c r="K1728" s="6">
        <f>(Items[[#This Row],[OriginalTagPrice]]*Items[[#This Row],[Quantity]])</f>
        <v>70</v>
      </c>
      <c r="L1728" s="6">
        <f>(Items[[#This Row],[FinalPrice]]-Items[[#This Row],[OriginalTagPrice]])*Items[[#This Row],[Quantity]]</f>
        <v>-20</v>
      </c>
      <c r="M1728" s="6" t="str">
        <f>VLOOKUP(Items[[#This Row],[OrderID]],Orders[],5)</f>
        <v>2015-05-17</v>
      </c>
    </row>
    <row r="1729" spans="1:13" x14ac:dyDescent="0.25">
      <c r="A1729">
        <v>142518213</v>
      </c>
      <c r="B1729">
        <v>200619740</v>
      </c>
      <c r="C1729">
        <v>1</v>
      </c>
      <c r="D1729" t="b">
        <v>1</v>
      </c>
      <c r="E1729" s="6" t="s">
        <v>58</v>
      </c>
      <c r="F1729" s="6" t="s">
        <v>35</v>
      </c>
      <c r="G1729">
        <v>25</v>
      </c>
      <c r="H1729">
        <v>40</v>
      </c>
      <c r="I1729">
        <v>1</v>
      </c>
      <c r="J1729" s="6">
        <f>(Items[[#This Row],[FinalPrice]]*Items[[#This Row],[Quantity]])</f>
        <v>25</v>
      </c>
      <c r="K1729" s="6">
        <f>(Items[[#This Row],[OriginalTagPrice]]*Items[[#This Row],[Quantity]])</f>
        <v>40</v>
      </c>
      <c r="L1729" s="6">
        <f>(Items[[#This Row],[FinalPrice]]-Items[[#This Row],[OriginalTagPrice]])*Items[[#This Row],[Quantity]]</f>
        <v>-15</v>
      </c>
      <c r="M1729" s="6" t="str">
        <f>VLOOKUP(Items[[#This Row],[OrderID]],Orders[],5)</f>
        <v>2015-05-17</v>
      </c>
    </row>
    <row r="1730" spans="1:13" x14ac:dyDescent="0.25">
      <c r="A1730">
        <v>142518213</v>
      </c>
      <c r="B1730">
        <v>201904005</v>
      </c>
      <c r="C1730">
        <v>2</v>
      </c>
      <c r="D1730" t="b">
        <v>0</v>
      </c>
      <c r="E1730" s="6" t="s">
        <v>35</v>
      </c>
      <c r="F1730" s="6" t="s">
        <v>85</v>
      </c>
      <c r="G1730">
        <v>3.5</v>
      </c>
      <c r="H1730">
        <v>3.5</v>
      </c>
      <c r="I1730">
        <v>1</v>
      </c>
      <c r="J1730" s="6">
        <f>(Items[[#This Row],[FinalPrice]]*Items[[#This Row],[Quantity]])</f>
        <v>3.5</v>
      </c>
      <c r="K1730" s="6">
        <f>(Items[[#This Row],[OriginalTagPrice]]*Items[[#This Row],[Quantity]])</f>
        <v>3.5</v>
      </c>
      <c r="L1730" s="6">
        <f>(Items[[#This Row],[FinalPrice]]-Items[[#This Row],[OriginalTagPrice]])*Items[[#This Row],[Quantity]]</f>
        <v>0</v>
      </c>
      <c r="M1730" s="6" t="str">
        <f>VLOOKUP(Items[[#This Row],[OrderID]],Orders[],5)</f>
        <v>2015-05-17</v>
      </c>
    </row>
    <row r="1731" spans="1:13" x14ac:dyDescent="0.25">
      <c r="A1731">
        <v>142518213</v>
      </c>
      <c r="B1731">
        <v>201904015</v>
      </c>
      <c r="C1731">
        <v>2</v>
      </c>
      <c r="D1731" t="b">
        <v>0</v>
      </c>
      <c r="E1731" s="6" t="s">
        <v>89</v>
      </c>
      <c r="F1731" s="6" t="s">
        <v>69</v>
      </c>
      <c r="G1731">
        <v>0</v>
      </c>
      <c r="H1731">
        <v>0</v>
      </c>
      <c r="I1731">
        <v>2</v>
      </c>
      <c r="J1731" s="6">
        <f>(Items[[#This Row],[FinalPrice]]*Items[[#This Row],[Quantity]])</f>
        <v>0</v>
      </c>
      <c r="K1731" s="6">
        <f>(Items[[#This Row],[OriginalTagPrice]]*Items[[#This Row],[Quantity]])</f>
        <v>0</v>
      </c>
      <c r="L1731" s="6">
        <f>(Items[[#This Row],[FinalPrice]]-Items[[#This Row],[OriginalTagPrice]])*Items[[#This Row],[Quantity]]</f>
        <v>0</v>
      </c>
      <c r="M1731" s="6" t="str">
        <f>VLOOKUP(Items[[#This Row],[OrderID]],Orders[],5)</f>
        <v>2015-05-17</v>
      </c>
    </row>
    <row r="1732" spans="1:13" x14ac:dyDescent="0.25">
      <c r="A1732">
        <v>142518213</v>
      </c>
      <c r="B1732">
        <v>201904086</v>
      </c>
      <c r="C1732">
        <v>2</v>
      </c>
      <c r="D1732" t="b">
        <v>0</v>
      </c>
      <c r="E1732" s="6" t="s">
        <v>35</v>
      </c>
      <c r="F1732" s="6" t="s">
        <v>241</v>
      </c>
      <c r="G1732">
        <v>3.5</v>
      </c>
      <c r="H1732">
        <v>3.5</v>
      </c>
      <c r="I1732">
        <v>1</v>
      </c>
      <c r="J1732" s="6">
        <f>(Items[[#This Row],[FinalPrice]]*Items[[#This Row],[Quantity]])</f>
        <v>3.5</v>
      </c>
      <c r="K1732" s="6">
        <f>(Items[[#This Row],[OriginalTagPrice]]*Items[[#This Row],[Quantity]])</f>
        <v>3.5</v>
      </c>
      <c r="L1732" s="6">
        <f>(Items[[#This Row],[FinalPrice]]-Items[[#This Row],[OriginalTagPrice]])*Items[[#This Row],[Quantity]]</f>
        <v>0</v>
      </c>
      <c r="M1732" s="6" t="str">
        <f>VLOOKUP(Items[[#This Row],[OrderID]],Orders[],5)</f>
        <v>2015-05-17</v>
      </c>
    </row>
    <row r="1733" spans="1:13" x14ac:dyDescent="0.25">
      <c r="A1733">
        <v>142518213</v>
      </c>
      <c r="B1733">
        <v>201904092</v>
      </c>
      <c r="C1733">
        <v>2</v>
      </c>
      <c r="D1733" t="b">
        <v>0</v>
      </c>
      <c r="E1733" s="6" t="s">
        <v>58</v>
      </c>
      <c r="F1733" s="6" t="s">
        <v>133</v>
      </c>
      <c r="G1733">
        <v>0</v>
      </c>
      <c r="H1733">
        <v>0</v>
      </c>
      <c r="I1733">
        <v>1</v>
      </c>
      <c r="J1733" s="6">
        <f>(Items[[#This Row],[FinalPrice]]*Items[[#This Row],[Quantity]])</f>
        <v>0</v>
      </c>
      <c r="K1733" s="6">
        <f>(Items[[#This Row],[OriginalTagPrice]]*Items[[#This Row],[Quantity]])</f>
        <v>0</v>
      </c>
      <c r="L1733" s="6">
        <f>(Items[[#This Row],[FinalPrice]]-Items[[#This Row],[OriginalTagPrice]])*Items[[#This Row],[Quantity]]</f>
        <v>0</v>
      </c>
      <c r="M1733" s="6" t="str">
        <f>VLOOKUP(Items[[#This Row],[OrderID]],Orders[],5)</f>
        <v>2015-05-17</v>
      </c>
    </row>
    <row r="1734" spans="1:13" x14ac:dyDescent="0.25">
      <c r="A1734">
        <v>142518213</v>
      </c>
      <c r="B1734">
        <v>201905288</v>
      </c>
      <c r="C1734">
        <v>2</v>
      </c>
      <c r="D1734" t="b">
        <v>0</v>
      </c>
      <c r="E1734" s="6" t="s">
        <v>35</v>
      </c>
      <c r="F1734" s="6" t="s">
        <v>266</v>
      </c>
      <c r="G1734">
        <v>5</v>
      </c>
      <c r="H1734">
        <v>5</v>
      </c>
      <c r="I1734">
        <v>1</v>
      </c>
      <c r="J1734" s="6">
        <f>(Items[[#This Row],[FinalPrice]]*Items[[#This Row],[Quantity]])</f>
        <v>5</v>
      </c>
      <c r="K1734" s="6">
        <f>(Items[[#This Row],[OriginalTagPrice]]*Items[[#This Row],[Quantity]])</f>
        <v>5</v>
      </c>
      <c r="L1734" s="6">
        <f>(Items[[#This Row],[FinalPrice]]-Items[[#This Row],[OriginalTagPrice]])*Items[[#This Row],[Quantity]]</f>
        <v>0</v>
      </c>
      <c r="M1734" s="6" t="str">
        <f>VLOOKUP(Items[[#This Row],[OrderID]],Orders[],5)</f>
        <v>2015-05-17</v>
      </c>
    </row>
    <row r="1735" spans="1:13" x14ac:dyDescent="0.25">
      <c r="A1735">
        <v>142518213</v>
      </c>
      <c r="B1735">
        <v>201910342</v>
      </c>
      <c r="C1735">
        <v>10</v>
      </c>
      <c r="D1735" t="b">
        <v>0</v>
      </c>
      <c r="E1735" s="6" t="s">
        <v>35</v>
      </c>
      <c r="F1735" s="6" t="s">
        <v>35</v>
      </c>
      <c r="G1735">
        <v>0</v>
      </c>
      <c r="H1735">
        <v>0</v>
      </c>
      <c r="I1735">
        <v>1</v>
      </c>
      <c r="J1735" s="6">
        <f>(Items[[#This Row],[FinalPrice]]*Items[[#This Row],[Quantity]])</f>
        <v>0</v>
      </c>
      <c r="K1735" s="6">
        <f>(Items[[#This Row],[OriginalTagPrice]]*Items[[#This Row],[Quantity]])</f>
        <v>0</v>
      </c>
      <c r="L1735" s="6">
        <f>(Items[[#This Row],[FinalPrice]]-Items[[#This Row],[OriginalTagPrice]])*Items[[#This Row],[Quantity]]</f>
        <v>0</v>
      </c>
      <c r="M1735" s="6" t="str">
        <f>VLOOKUP(Items[[#This Row],[OrderID]],Orders[],5)</f>
        <v>2015-05-17</v>
      </c>
    </row>
    <row r="1736" spans="1:13" x14ac:dyDescent="0.25">
      <c r="A1736">
        <v>142518213</v>
      </c>
      <c r="B1736">
        <v>201910343</v>
      </c>
      <c r="C1736">
        <v>11</v>
      </c>
      <c r="D1736" t="b">
        <v>0</v>
      </c>
      <c r="E1736" s="6" t="s">
        <v>120</v>
      </c>
      <c r="F1736" s="6" t="s">
        <v>35</v>
      </c>
      <c r="G1736">
        <v>0</v>
      </c>
      <c r="H1736">
        <v>50</v>
      </c>
      <c r="I1736">
        <v>1</v>
      </c>
      <c r="J1736" s="6">
        <f>(Items[[#This Row],[FinalPrice]]*Items[[#This Row],[Quantity]])</f>
        <v>0</v>
      </c>
      <c r="K1736" s="6">
        <f>(Items[[#This Row],[OriginalTagPrice]]*Items[[#This Row],[Quantity]])</f>
        <v>50</v>
      </c>
      <c r="L1736" s="6">
        <f>(Items[[#This Row],[FinalPrice]]-Items[[#This Row],[OriginalTagPrice]])*Items[[#This Row],[Quantity]]</f>
        <v>-50</v>
      </c>
      <c r="M1736" s="6" t="str">
        <f>VLOOKUP(Items[[#This Row],[OrderID]],Orders[],5)</f>
        <v>2015-05-17</v>
      </c>
    </row>
    <row r="1737" spans="1:13" x14ac:dyDescent="0.25">
      <c r="A1737">
        <v>142518371</v>
      </c>
      <c r="B1737">
        <v>200619929</v>
      </c>
      <c r="C1737">
        <v>1</v>
      </c>
      <c r="D1737" t="b">
        <v>1</v>
      </c>
      <c r="E1737" s="6" t="s">
        <v>89</v>
      </c>
      <c r="F1737" s="6" t="s">
        <v>35</v>
      </c>
      <c r="G1737">
        <v>55</v>
      </c>
      <c r="H1737">
        <v>55</v>
      </c>
      <c r="I1737">
        <v>1</v>
      </c>
      <c r="J1737" s="6">
        <f>(Items[[#This Row],[FinalPrice]]*Items[[#This Row],[Quantity]])</f>
        <v>55</v>
      </c>
      <c r="K1737" s="6">
        <f>(Items[[#This Row],[OriginalTagPrice]]*Items[[#This Row],[Quantity]])</f>
        <v>55</v>
      </c>
      <c r="L1737" s="6">
        <f>(Items[[#This Row],[FinalPrice]]-Items[[#This Row],[OriginalTagPrice]])*Items[[#This Row],[Quantity]]</f>
        <v>0</v>
      </c>
      <c r="M1737" s="6" t="str">
        <f>VLOOKUP(Items[[#This Row],[OrderID]],Orders[],5)</f>
        <v>2015-05-16</v>
      </c>
    </row>
    <row r="1738" spans="1:13" x14ac:dyDescent="0.25">
      <c r="A1738">
        <v>142518371</v>
      </c>
      <c r="B1738">
        <v>201795916</v>
      </c>
      <c r="C1738">
        <v>10</v>
      </c>
      <c r="D1738" t="b">
        <v>0</v>
      </c>
      <c r="E1738" s="6" t="s">
        <v>35</v>
      </c>
      <c r="F1738" s="6" t="s">
        <v>35</v>
      </c>
      <c r="G1738">
        <v>0</v>
      </c>
      <c r="H1738">
        <v>0</v>
      </c>
      <c r="I1738">
        <v>1</v>
      </c>
      <c r="J1738" s="6">
        <f>(Items[[#This Row],[FinalPrice]]*Items[[#This Row],[Quantity]])</f>
        <v>0</v>
      </c>
      <c r="K1738" s="6">
        <f>(Items[[#This Row],[OriginalTagPrice]]*Items[[#This Row],[Quantity]])</f>
        <v>0</v>
      </c>
      <c r="L1738" s="6">
        <f>(Items[[#This Row],[FinalPrice]]-Items[[#This Row],[OriginalTagPrice]])*Items[[#This Row],[Quantity]]</f>
        <v>0</v>
      </c>
      <c r="M1738" s="6" t="str">
        <f>VLOOKUP(Items[[#This Row],[OrderID]],Orders[],5)</f>
        <v>2015-05-16</v>
      </c>
    </row>
    <row r="1739" spans="1:13" x14ac:dyDescent="0.25">
      <c r="A1739">
        <v>142518371</v>
      </c>
      <c r="B1739">
        <v>201795918</v>
      </c>
      <c r="C1739">
        <v>11</v>
      </c>
      <c r="D1739" t="b">
        <v>0</v>
      </c>
      <c r="E1739" s="6" t="s">
        <v>75</v>
      </c>
      <c r="F1739" s="6" t="s">
        <v>35</v>
      </c>
      <c r="G1739">
        <v>0</v>
      </c>
      <c r="H1739">
        <v>50</v>
      </c>
      <c r="I1739">
        <v>1</v>
      </c>
      <c r="J1739" s="6">
        <f>(Items[[#This Row],[FinalPrice]]*Items[[#This Row],[Quantity]])</f>
        <v>0</v>
      </c>
      <c r="K1739" s="6">
        <f>(Items[[#This Row],[OriginalTagPrice]]*Items[[#This Row],[Quantity]])</f>
        <v>50</v>
      </c>
      <c r="L1739" s="6">
        <f>(Items[[#This Row],[FinalPrice]]-Items[[#This Row],[OriginalTagPrice]])*Items[[#This Row],[Quantity]]</f>
        <v>-50</v>
      </c>
      <c r="M1739" s="6" t="str">
        <f>VLOOKUP(Items[[#This Row],[OrderID]],Orders[],5)</f>
        <v>2015-05-16</v>
      </c>
    </row>
    <row r="1740" spans="1:13" x14ac:dyDescent="0.25">
      <c r="A1740">
        <v>142518371</v>
      </c>
      <c r="B1740">
        <v>201796033</v>
      </c>
      <c r="C1740">
        <v>8</v>
      </c>
      <c r="D1740" t="b">
        <v>0</v>
      </c>
      <c r="E1740" s="6" t="s">
        <v>89</v>
      </c>
      <c r="F1740" s="6" t="s">
        <v>35</v>
      </c>
      <c r="G1740">
        <v>11</v>
      </c>
      <c r="H1740">
        <v>11</v>
      </c>
      <c r="I1740">
        <v>1</v>
      </c>
      <c r="J1740" s="6">
        <f>(Items[[#This Row],[FinalPrice]]*Items[[#This Row],[Quantity]])</f>
        <v>11</v>
      </c>
      <c r="K1740" s="6">
        <f>(Items[[#This Row],[OriginalTagPrice]]*Items[[#This Row],[Quantity]])</f>
        <v>11</v>
      </c>
      <c r="L1740" s="6">
        <f>(Items[[#This Row],[FinalPrice]]-Items[[#This Row],[OriginalTagPrice]])*Items[[#This Row],[Quantity]]</f>
        <v>0</v>
      </c>
      <c r="M1740" s="6" t="str">
        <f>VLOOKUP(Items[[#This Row],[OrderID]],Orders[],5)</f>
        <v>2015-05-16</v>
      </c>
    </row>
    <row r="1741" spans="1:13" x14ac:dyDescent="0.25">
      <c r="A1741">
        <v>142520918</v>
      </c>
      <c r="B1741">
        <v>197519365</v>
      </c>
      <c r="C1741">
        <v>1</v>
      </c>
      <c r="D1741" t="b">
        <v>1</v>
      </c>
      <c r="E1741" s="6" t="s">
        <v>70</v>
      </c>
      <c r="F1741" s="6" t="s">
        <v>35</v>
      </c>
      <c r="G1741">
        <v>35</v>
      </c>
      <c r="H1741">
        <v>70</v>
      </c>
      <c r="I1741">
        <v>1</v>
      </c>
      <c r="J1741" s="6">
        <f>(Items[[#This Row],[FinalPrice]]*Items[[#This Row],[Quantity]])</f>
        <v>35</v>
      </c>
      <c r="K1741" s="6">
        <f>(Items[[#This Row],[OriginalTagPrice]]*Items[[#This Row],[Quantity]])</f>
        <v>70</v>
      </c>
      <c r="L1741" s="6">
        <f>(Items[[#This Row],[FinalPrice]]-Items[[#This Row],[OriginalTagPrice]])*Items[[#This Row],[Quantity]]</f>
        <v>-35</v>
      </c>
      <c r="M1741" s="6" t="str">
        <f>VLOOKUP(Items[[#This Row],[OrderID]],Orders[],5)</f>
        <v>2015-05-12</v>
      </c>
    </row>
    <row r="1742" spans="1:13" x14ac:dyDescent="0.25">
      <c r="A1742">
        <v>142520918</v>
      </c>
      <c r="B1742">
        <v>200623633</v>
      </c>
      <c r="C1742">
        <v>2</v>
      </c>
      <c r="D1742" t="b">
        <v>0</v>
      </c>
      <c r="E1742" s="6" t="s">
        <v>35</v>
      </c>
      <c r="F1742" s="6" t="s">
        <v>100</v>
      </c>
      <c r="G1742">
        <v>3.5</v>
      </c>
      <c r="H1742">
        <v>3.5</v>
      </c>
      <c r="I1742">
        <v>1</v>
      </c>
      <c r="J1742" s="6">
        <f>(Items[[#This Row],[FinalPrice]]*Items[[#This Row],[Quantity]])</f>
        <v>3.5</v>
      </c>
      <c r="K1742" s="6">
        <f>(Items[[#This Row],[OriginalTagPrice]]*Items[[#This Row],[Quantity]])</f>
        <v>3.5</v>
      </c>
      <c r="L1742" s="6">
        <f>(Items[[#This Row],[FinalPrice]]-Items[[#This Row],[OriginalTagPrice]])*Items[[#This Row],[Quantity]]</f>
        <v>0</v>
      </c>
      <c r="M1742" s="6" t="str">
        <f>VLOOKUP(Items[[#This Row],[OrderID]],Orders[],5)</f>
        <v>2015-05-12</v>
      </c>
    </row>
    <row r="1743" spans="1:13" x14ac:dyDescent="0.25">
      <c r="A1743">
        <v>142521553</v>
      </c>
      <c r="B1743">
        <v>200624499</v>
      </c>
      <c r="C1743">
        <v>3</v>
      </c>
      <c r="D1743" t="b">
        <v>0</v>
      </c>
      <c r="E1743" s="6" t="s">
        <v>35</v>
      </c>
      <c r="F1743" s="6" t="s">
        <v>35</v>
      </c>
      <c r="G1743">
        <v>50</v>
      </c>
      <c r="H1743">
        <v>100</v>
      </c>
      <c r="I1743">
        <v>1</v>
      </c>
      <c r="J1743" s="6">
        <f>(Items[[#This Row],[FinalPrice]]*Items[[#This Row],[Quantity]])</f>
        <v>50</v>
      </c>
      <c r="K1743" s="6">
        <f>(Items[[#This Row],[OriginalTagPrice]]*Items[[#This Row],[Quantity]])</f>
        <v>100</v>
      </c>
      <c r="L1743" s="6">
        <f>(Items[[#This Row],[FinalPrice]]-Items[[#This Row],[OriginalTagPrice]])*Items[[#This Row],[Quantity]]</f>
        <v>-50</v>
      </c>
      <c r="M1743" s="6" t="str">
        <f>VLOOKUP(Items[[#This Row],[OrderID]],Orders[],5)</f>
        <v>2015-05-12</v>
      </c>
    </row>
    <row r="1744" spans="1:13" x14ac:dyDescent="0.25">
      <c r="A1744">
        <v>142522944</v>
      </c>
      <c r="B1744">
        <v>200626382</v>
      </c>
      <c r="C1744">
        <v>10</v>
      </c>
      <c r="D1744" t="b">
        <v>0</v>
      </c>
      <c r="E1744" s="6" t="s">
        <v>35</v>
      </c>
      <c r="F1744" s="6" t="s">
        <v>35</v>
      </c>
      <c r="G1744">
        <v>0</v>
      </c>
      <c r="H1744">
        <v>0</v>
      </c>
      <c r="I1744">
        <v>1</v>
      </c>
      <c r="J1744" s="6">
        <f>(Items[[#This Row],[FinalPrice]]*Items[[#This Row],[Quantity]])</f>
        <v>0</v>
      </c>
      <c r="K1744" s="6">
        <f>(Items[[#This Row],[OriginalTagPrice]]*Items[[#This Row],[Quantity]])</f>
        <v>0</v>
      </c>
      <c r="L1744" s="6">
        <f>(Items[[#This Row],[FinalPrice]]-Items[[#This Row],[OriginalTagPrice]])*Items[[#This Row],[Quantity]]</f>
        <v>0</v>
      </c>
      <c r="M1744" s="6" t="str">
        <f>VLOOKUP(Items[[#This Row],[OrderID]],Orders[],5)</f>
        <v>2015-05-12</v>
      </c>
    </row>
    <row r="1745" spans="1:13" x14ac:dyDescent="0.25">
      <c r="A1745">
        <v>142522944</v>
      </c>
      <c r="B1745">
        <v>200626383</v>
      </c>
      <c r="C1745">
        <v>11</v>
      </c>
      <c r="D1745" t="b">
        <v>0</v>
      </c>
      <c r="E1745" s="6" t="s">
        <v>83</v>
      </c>
      <c r="F1745" s="6" t="s">
        <v>35</v>
      </c>
      <c r="G1745">
        <v>0</v>
      </c>
      <c r="H1745">
        <v>50</v>
      </c>
      <c r="I1745">
        <v>1</v>
      </c>
      <c r="J1745" s="6">
        <f>(Items[[#This Row],[FinalPrice]]*Items[[#This Row],[Quantity]])</f>
        <v>0</v>
      </c>
      <c r="K1745" s="6">
        <f>(Items[[#This Row],[OriginalTagPrice]]*Items[[#This Row],[Quantity]])</f>
        <v>50</v>
      </c>
      <c r="L1745" s="6">
        <f>(Items[[#This Row],[FinalPrice]]-Items[[#This Row],[OriginalTagPrice]])*Items[[#This Row],[Quantity]]</f>
        <v>-50</v>
      </c>
      <c r="M1745" s="6" t="str">
        <f>VLOOKUP(Items[[#This Row],[OrderID]],Orders[],5)</f>
        <v>2015-05-12</v>
      </c>
    </row>
    <row r="1746" spans="1:13" x14ac:dyDescent="0.25">
      <c r="A1746">
        <v>142523249</v>
      </c>
      <c r="B1746">
        <v>200626832</v>
      </c>
      <c r="C1746">
        <v>2</v>
      </c>
      <c r="D1746" t="b">
        <v>0</v>
      </c>
      <c r="E1746" s="6" t="s">
        <v>35</v>
      </c>
      <c r="F1746" s="6" t="s">
        <v>267</v>
      </c>
      <c r="G1746">
        <v>8</v>
      </c>
      <c r="H1746">
        <v>8</v>
      </c>
      <c r="I1746">
        <v>2</v>
      </c>
      <c r="J1746" s="6">
        <f>(Items[[#This Row],[FinalPrice]]*Items[[#This Row],[Quantity]])</f>
        <v>16</v>
      </c>
      <c r="K1746" s="6">
        <f>(Items[[#This Row],[OriginalTagPrice]]*Items[[#This Row],[Quantity]])</f>
        <v>16</v>
      </c>
      <c r="L1746" s="6">
        <f>(Items[[#This Row],[FinalPrice]]-Items[[#This Row],[OriginalTagPrice]])*Items[[#This Row],[Quantity]]</f>
        <v>0</v>
      </c>
      <c r="M1746" s="6" t="str">
        <f>VLOOKUP(Items[[#This Row],[OrderID]],Orders[],5)</f>
        <v>2015-05-12</v>
      </c>
    </row>
    <row r="1747" spans="1:13" x14ac:dyDescent="0.25">
      <c r="A1747">
        <v>142568750</v>
      </c>
      <c r="B1747">
        <v>200968673</v>
      </c>
      <c r="C1747">
        <v>7</v>
      </c>
      <c r="D1747" t="b">
        <v>0</v>
      </c>
      <c r="E1747" s="6" t="s">
        <v>35</v>
      </c>
      <c r="F1747" s="6" t="s">
        <v>35</v>
      </c>
      <c r="G1747">
        <v>0</v>
      </c>
      <c r="H1747">
        <v>0</v>
      </c>
      <c r="I1747">
        <v>1</v>
      </c>
      <c r="J1747" s="6">
        <f>(Items[[#This Row],[FinalPrice]]*Items[[#This Row],[Quantity]])</f>
        <v>0</v>
      </c>
      <c r="K1747" s="6">
        <f>(Items[[#This Row],[OriginalTagPrice]]*Items[[#This Row],[Quantity]])</f>
        <v>0</v>
      </c>
      <c r="L1747" s="6">
        <f>(Items[[#This Row],[FinalPrice]]-Items[[#This Row],[OriginalTagPrice]])*Items[[#This Row],[Quantity]]</f>
        <v>0</v>
      </c>
      <c r="M1747" s="6" t="str">
        <f>VLOOKUP(Items[[#This Row],[OrderID]],Orders[],5)</f>
        <v>2015-05-14</v>
      </c>
    </row>
    <row r="1748" spans="1:13" x14ac:dyDescent="0.25">
      <c r="A1748">
        <v>142571277</v>
      </c>
      <c r="B1748">
        <v>202148497</v>
      </c>
      <c r="C1748">
        <v>7</v>
      </c>
      <c r="D1748" t="b">
        <v>0</v>
      </c>
      <c r="E1748" s="6" t="s">
        <v>35</v>
      </c>
      <c r="F1748" s="6" t="s">
        <v>35</v>
      </c>
      <c r="G1748">
        <v>0</v>
      </c>
      <c r="H1748">
        <v>0</v>
      </c>
      <c r="I1748">
        <v>1</v>
      </c>
      <c r="J1748" s="6">
        <f>(Items[[#This Row],[FinalPrice]]*Items[[#This Row],[Quantity]])</f>
        <v>0</v>
      </c>
      <c r="K1748" s="6">
        <f>(Items[[#This Row],[OriginalTagPrice]]*Items[[#This Row],[Quantity]])</f>
        <v>0</v>
      </c>
      <c r="L1748" s="6">
        <f>(Items[[#This Row],[FinalPrice]]-Items[[#This Row],[OriginalTagPrice]])*Items[[#This Row],[Quantity]]</f>
        <v>0</v>
      </c>
      <c r="M1748" s="6" t="str">
        <f>VLOOKUP(Items[[#This Row],[OrderID]],Orders[],5)</f>
        <v>2015-05-18</v>
      </c>
    </row>
    <row r="1749" spans="1:13" x14ac:dyDescent="0.25">
      <c r="A1749">
        <v>142572233</v>
      </c>
      <c r="B1749">
        <v>200695791</v>
      </c>
      <c r="C1749">
        <v>1</v>
      </c>
      <c r="D1749" t="b">
        <v>1</v>
      </c>
      <c r="E1749" s="6" t="s">
        <v>63</v>
      </c>
      <c r="F1749" s="6" t="s">
        <v>35</v>
      </c>
      <c r="G1749">
        <v>20</v>
      </c>
      <c r="H1749">
        <v>65</v>
      </c>
      <c r="I1749">
        <v>1</v>
      </c>
      <c r="J1749" s="6">
        <f>(Items[[#This Row],[FinalPrice]]*Items[[#This Row],[Quantity]])</f>
        <v>20</v>
      </c>
      <c r="K1749" s="6">
        <f>(Items[[#This Row],[OriginalTagPrice]]*Items[[#This Row],[Quantity]])</f>
        <v>65</v>
      </c>
      <c r="L1749" s="6">
        <f>(Items[[#This Row],[FinalPrice]]-Items[[#This Row],[OriginalTagPrice]])*Items[[#This Row],[Quantity]]</f>
        <v>-45</v>
      </c>
      <c r="M1749" s="6" t="str">
        <f>VLOOKUP(Items[[#This Row],[OrderID]],Orders[],5)</f>
        <v>2015-07-11</v>
      </c>
    </row>
    <row r="1750" spans="1:13" x14ac:dyDescent="0.25">
      <c r="A1750">
        <v>142572233</v>
      </c>
      <c r="B1750">
        <v>200695793</v>
      </c>
      <c r="C1750">
        <v>1</v>
      </c>
      <c r="D1750" t="b">
        <v>1</v>
      </c>
      <c r="E1750" s="6" t="s">
        <v>58</v>
      </c>
      <c r="F1750" s="6" t="s">
        <v>35</v>
      </c>
      <c r="G1750">
        <v>50</v>
      </c>
      <c r="H1750">
        <v>70</v>
      </c>
      <c r="I1750">
        <v>1</v>
      </c>
      <c r="J1750" s="6">
        <f>(Items[[#This Row],[FinalPrice]]*Items[[#This Row],[Quantity]])</f>
        <v>50</v>
      </c>
      <c r="K1750" s="6">
        <f>(Items[[#This Row],[OriginalTagPrice]]*Items[[#This Row],[Quantity]])</f>
        <v>70</v>
      </c>
      <c r="L1750" s="6">
        <f>(Items[[#This Row],[FinalPrice]]-Items[[#This Row],[OriginalTagPrice]])*Items[[#This Row],[Quantity]]</f>
        <v>-20</v>
      </c>
      <c r="M1750" s="6" t="str">
        <f>VLOOKUP(Items[[#This Row],[OrderID]],Orders[],5)</f>
        <v>2015-07-11</v>
      </c>
    </row>
    <row r="1751" spans="1:13" x14ac:dyDescent="0.25">
      <c r="A1751">
        <v>142572233</v>
      </c>
      <c r="B1751">
        <v>215517096</v>
      </c>
      <c r="C1751">
        <v>2</v>
      </c>
      <c r="D1751" t="b">
        <v>0</v>
      </c>
      <c r="E1751" s="6" t="s">
        <v>35</v>
      </c>
      <c r="F1751" s="6" t="s">
        <v>97</v>
      </c>
      <c r="G1751">
        <v>0</v>
      </c>
      <c r="H1751">
        <v>0</v>
      </c>
      <c r="I1751">
        <v>1</v>
      </c>
      <c r="J1751" s="6">
        <f>(Items[[#This Row],[FinalPrice]]*Items[[#This Row],[Quantity]])</f>
        <v>0</v>
      </c>
      <c r="K1751" s="6">
        <f>(Items[[#This Row],[OriginalTagPrice]]*Items[[#This Row],[Quantity]])</f>
        <v>0</v>
      </c>
      <c r="L1751" s="6">
        <f>(Items[[#This Row],[FinalPrice]]-Items[[#This Row],[OriginalTagPrice]])*Items[[#This Row],[Quantity]]</f>
        <v>0</v>
      </c>
      <c r="M1751" s="6" t="str">
        <f>VLOOKUP(Items[[#This Row],[OrderID]],Orders[],5)</f>
        <v>2015-07-11</v>
      </c>
    </row>
    <row r="1752" spans="1:13" x14ac:dyDescent="0.25">
      <c r="A1752">
        <v>142572233</v>
      </c>
      <c r="B1752">
        <v>215542671</v>
      </c>
      <c r="C1752">
        <v>10</v>
      </c>
      <c r="D1752" t="b">
        <v>0</v>
      </c>
      <c r="E1752" s="6" t="s">
        <v>35</v>
      </c>
      <c r="F1752" s="6" t="s">
        <v>35</v>
      </c>
      <c r="G1752">
        <v>0</v>
      </c>
      <c r="H1752">
        <v>0</v>
      </c>
      <c r="I1752">
        <v>1</v>
      </c>
      <c r="J1752" s="6">
        <f>(Items[[#This Row],[FinalPrice]]*Items[[#This Row],[Quantity]])</f>
        <v>0</v>
      </c>
      <c r="K1752" s="6">
        <f>(Items[[#This Row],[OriginalTagPrice]]*Items[[#This Row],[Quantity]])</f>
        <v>0</v>
      </c>
      <c r="L1752" s="6">
        <f>(Items[[#This Row],[FinalPrice]]-Items[[#This Row],[OriginalTagPrice]])*Items[[#This Row],[Quantity]]</f>
        <v>0</v>
      </c>
      <c r="M1752" s="6" t="str">
        <f>VLOOKUP(Items[[#This Row],[OrderID]],Orders[],5)</f>
        <v>2015-07-11</v>
      </c>
    </row>
    <row r="1753" spans="1:13" x14ac:dyDescent="0.25">
      <c r="A1753">
        <v>142572233</v>
      </c>
      <c r="B1753">
        <v>215542676</v>
      </c>
      <c r="C1753">
        <v>11</v>
      </c>
      <c r="D1753" t="b">
        <v>0</v>
      </c>
      <c r="E1753" s="6" t="s">
        <v>96</v>
      </c>
      <c r="F1753" s="6" t="s">
        <v>35</v>
      </c>
      <c r="G1753">
        <v>0</v>
      </c>
      <c r="H1753">
        <v>50</v>
      </c>
      <c r="I1753">
        <v>1</v>
      </c>
      <c r="J1753" s="6">
        <f>(Items[[#This Row],[FinalPrice]]*Items[[#This Row],[Quantity]])</f>
        <v>0</v>
      </c>
      <c r="K1753" s="6">
        <f>(Items[[#This Row],[OriginalTagPrice]]*Items[[#This Row],[Quantity]])</f>
        <v>50</v>
      </c>
      <c r="L1753" s="6">
        <f>(Items[[#This Row],[FinalPrice]]-Items[[#This Row],[OriginalTagPrice]])*Items[[#This Row],[Quantity]]</f>
        <v>-50</v>
      </c>
      <c r="M1753" s="6" t="str">
        <f>VLOOKUP(Items[[#This Row],[OrderID]],Orders[],5)</f>
        <v>2015-07-11</v>
      </c>
    </row>
    <row r="1754" spans="1:13" x14ac:dyDescent="0.25">
      <c r="A1754">
        <v>142572233</v>
      </c>
      <c r="B1754">
        <v>215543091</v>
      </c>
      <c r="C1754">
        <v>8</v>
      </c>
      <c r="D1754" t="b">
        <v>0</v>
      </c>
      <c r="E1754" s="6" t="s">
        <v>63</v>
      </c>
      <c r="F1754" s="6" t="s">
        <v>35</v>
      </c>
      <c r="G1754">
        <v>14</v>
      </c>
      <c r="H1754">
        <v>14</v>
      </c>
      <c r="I1754">
        <v>1</v>
      </c>
      <c r="J1754" s="6">
        <f>(Items[[#This Row],[FinalPrice]]*Items[[#This Row],[Quantity]])</f>
        <v>14</v>
      </c>
      <c r="K1754" s="6">
        <f>(Items[[#This Row],[OriginalTagPrice]]*Items[[#This Row],[Quantity]])</f>
        <v>14</v>
      </c>
      <c r="L1754" s="6">
        <f>(Items[[#This Row],[FinalPrice]]-Items[[#This Row],[OriginalTagPrice]])*Items[[#This Row],[Quantity]]</f>
        <v>0</v>
      </c>
      <c r="M1754" s="6" t="str">
        <f>VLOOKUP(Items[[#This Row],[OrderID]],Orders[],5)</f>
        <v>2015-07-11</v>
      </c>
    </row>
    <row r="1755" spans="1:13" x14ac:dyDescent="0.25">
      <c r="A1755">
        <v>142572233</v>
      </c>
      <c r="B1755">
        <v>215543138</v>
      </c>
      <c r="C1755">
        <v>8</v>
      </c>
      <c r="D1755" t="b">
        <v>0</v>
      </c>
      <c r="E1755" s="6" t="s">
        <v>58</v>
      </c>
      <c r="F1755" s="6" t="s">
        <v>35</v>
      </c>
      <c r="G1755">
        <v>14</v>
      </c>
      <c r="H1755">
        <v>14</v>
      </c>
      <c r="I1755">
        <v>1</v>
      </c>
      <c r="J1755" s="6">
        <f>(Items[[#This Row],[FinalPrice]]*Items[[#This Row],[Quantity]])</f>
        <v>14</v>
      </c>
      <c r="K1755" s="6">
        <f>(Items[[#This Row],[OriginalTagPrice]]*Items[[#This Row],[Quantity]])</f>
        <v>14</v>
      </c>
      <c r="L1755" s="6">
        <f>(Items[[#This Row],[FinalPrice]]-Items[[#This Row],[OriginalTagPrice]])*Items[[#This Row],[Quantity]]</f>
        <v>0</v>
      </c>
      <c r="M1755" s="6" t="str">
        <f>VLOOKUP(Items[[#This Row],[OrderID]],Orders[],5)</f>
        <v>2015-07-11</v>
      </c>
    </row>
    <row r="1756" spans="1:13" x14ac:dyDescent="0.25">
      <c r="A1756">
        <v>142578036</v>
      </c>
      <c r="B1756">
        <v>200703906</v>
      </c>
      <c r="C1756">
        <v>1</v>
      </c>
      <c r="D1756" t="b">
        <v>1</v>
      </c>
      <c r="E1756" s="6" t="s">
        <v>56</v>
      </c>
      <c r="F1756" s="6" t="s">
        <v>35</v>
      </c>
      <c r="G1756">
        <v>35</v>
      </c>
      <c r="H1756">
        <v>50</v>
      </c>
      <c r="I1756">
        <v>1</v>
      </c>
      <c r="J1756" s="6">
        <f>(Items[[#This Row],[FinalPrice]]*Items[[#This Row],[Quantity]])</f>
        <v>35</v>
      </c>
      <c r="K1756" s="6">
        <f>(Items[[#This Row],[OriginalTagPrice]]*Items[[#This Row],[Quantity]])</f>
        <v>50</v>
      </c>
      <c r="L1756" s="6">
        <f>(Items[[#This Row],[FinalPrice]]-Items[[#This Row],[OriginalTagPrice]])*Items[[#This Row],[Quantity]]</f>
        <v>-15</v>
      </c>
      <c r="M1756" s="6" t="str">
        <f>VLOOKUP(Items[[#This Row],[OrderID]],Orders[],5)</f>
        <v>2015-05-13</v>
      </c>
    </row>
    <row r="1757" spans="1:13" x14ac:dyDescent="0.25">
      <c r="A1757">
        <v>142578036</v>
      </c>
      <c r="B1757">
        <v>200845174</v>
      </c>
      <c r="C1757">
        <v>2</v>
      </c>
      <c r="D1757" t="b">
        <v>0</v>
      </c>
      <c r="E1757" s="6" t="s">
        <v>56</v>
      </c>
      <c r="F1757" s="6" t="s">
        <v>74</v>
      </c>
      <c r="G1757">
        <v>0</v>
      </c>
      <c r="H1757">
        <v>0</v>
      </c>
      <c r="I1757">
        <v>1</v>
      </c>
      <c r="J1757" s="6">
        <f>(Items[[#This Row],[FinalPrice]]*Items[[#This Row],[Quantity]])</f>
        <v>0</v>
      </c>
      <c r="K1757" s="6">
        <f>(Items[[#This Row],[OriginalTagPrice]]*Items[[#This Row],[Quantity]])</f>
        <v>0</v>
      </c>
      <c r="L1757" s="6">
        <f>(Items[[#This Row],[FinalPrice]]-Items[[#This Row],[OriginalTagPrice]])*Items[[#This Row],[Quantity]]</f>
        <v>0</v>
      </c>
      <c r="M1757" s="6" t="str">
        <f>VLOOKUP(Items[[#This Row],[OrderID]],Orders[],5)</f>
        <v>2015-05-13</v>
      </c>
    </row>
    <row r="1758" spans="1:13" x14ac:dyDescent="0.25">
      <c r="A1758">
        <v>142578036</v>
      </c>
      <c r="B1758">
        <v>200859063</v>
      </c>
      <c r="C1758">
        <v>2</v>
      </c>
      <c r="D1758" t="b">
        <v>0</v>
      </c>
      <c r="E1758" s="6" t="s">
        <v>35</v>
      </c>
      <c r="F1758" s="6" t="s">
        <v>141</v>
      </c>
      <c r="G1758">
        <v>5</v>
      </c>
      <c r="H1758">
        <v>5</v>
      </c>
      <c r="I1758">
        <v>1</v>
      </c>
      <c r="J1758" s="6">
        <f>(Items[[#This Row],[FinalPrice]]*Items[[#This Row],[Quantity]])</f>
        <v>5</v>
      </c>
      <c r="K1758" s="6">
        <f>(Items[[#This Row],[OriginalTagPrice]]*Items[[#This Row],[Quantity]])</f>
        <v>5</v>
      </c>
      <c r="L1758" s="6">
        <f>(Items[[#This Row],[FinalPrice]]-Items[[#This Row],[OriginalTagPrice]])*Items[[#This Row],[Quantity]]</f>
        <v>0</v>
      </c>
      <c r="M1758" s="6" t="str">
        <f>VLOOKUP(Items[[#This Row],[OrderID]],Orders[],5)</f>
        <v>2015-05-13</v>
      </c>
    </row>
    <row r="1759" spans="1:13" x14ac:dyDescent="0.25">
      <c r="A1759">
        <v>142578036</v>
      </c>
      <c r="B1759">
        <v>200877616</v>
      </c>
      <c r="C1759">
        <v>10</v>
      </c>
      <c r="D1759" t="b">
        <v>0</v>
      </c>
      <c r="E1759" s="6" t="s">
        <v>35</v>
      </c>
      <c r="F1759" s="6" t="s">
        <v>35</v>
      </c>
      <c r="G1759">
        <v>0</v>
      </c>
      <c r="H1759">
        <v>0</v>
      </c>
      <c r="I1759">
        <v>1</v>
      </c>
      <c r="J1759" s="6">
        <f>(Items[[#This Row],[FinalPrice]]*Items[[#This Row],[Quantity]])</f>
        <v>0</v>
      </c>
      <c r="K1759" s="6">
        <f>(Items[[#This Row],[OriginalTagPrice]]*Items[[#This Row],[Quantity]])</f>
        <v>0</v>
      </c>
      <c r="L1759" s="6">
        <f>(Items[[#This Row],[FinalPrice]]-Items[[#This Row],[OriginalTagPrice]])*Items[[#This Row],[Quantity]]</f>
        <v>0</v>
      </c>
      <c r="M1759" s="6" t="str">
        <f>VLOOKUP(Items[[#This Row],[OrderID]],Orders[],5)</f>
        <v>2015-05-13</v>
      </c>
    </row>
    <row r="1760" spans="1:13" x14ac:dyDescent="0.25">
      <c r="A1760">
        <v>142578036</v>
      </c>
      <c r="B1760">
        <v>200877621</v>
      </c>
      <c r="C1760">
        <v>11</v>
      </c>
      <c r="D1760" t="b">
        <v>0</v>
      </c>
      <c r="E1760" s="6" t="s">
        <v>96</v>
      </c>
      <c r="F1760" s="6" t="s">
        <v>35</v>
      </c>
      <c r="G1760">
        <v>0</v>
      </c>
      <c r="H1760">
        <v>50</v>
      </c>
      <c r="I1760">
        <v>1</v>
      </c>
      <c r="J1760" s="6">
        <f>(Items[[#This Row],[FinalPrice]]*Items[[#This Row],[Quantity]])</f>
        <v>0</v>
      </c>
      <c r="K1760" s="6">
        <f>(Items[[#This Row],[OriginalTagPrice]]*Items[[#This Row],[Quantity]])</f>
        <v>50</v>
      </c>
      <c r="L1760" s="6">
        <f>(Items[[#This Row],[FinalPrice]]-Items[[#This Row],[OriginalTagPrice]])*Items[[#This Row],[Quantity]]</f>
        <v>-50</v>
      </c>
      <c r="M1760" s="6" t="str">
        <f>VLOOKUP(Items[[#This Row],[OrderID]],Orders[],5)</f>
        <v>2015-05-13</v>
      </c>
    </row>
    <row r="1761" spans="1:13" x14ac:dyDescent="0.25">
      <c r="A1761">
        <v>142578036</v>
      </c>
      <c r="B1761">
        <v>200878009</v>
      </c>
      <c r="C1761">
        <v>3</v>
      </c>
      <c r="D1761" t="b">
        <v>0</v>
      </c>
      <c r="E1761" s="6" t="s">
        <v>35</v>
      </c>
      <c r="F1761" s="6" t="s">
        <v>35</v>
      </c>
      <c r="G1761">
        <v>50</v>
      </c>
      <c r="H1761">
        <v>50</v>
      </c>
      <c r="I1761">
        <v>1</v>
      </c>
      <c r="J1761" s="6">
        <f>(Items[[#This Row],[FinalPrice]]*Items[[#This Row],[Quantity]])</f>
        <v>50</v>
      </c>
      <c r="K1761" s="6">
        <f>(Items[[#This Row],[OriginalTagPrice]]*Items[[#This Row],[Quantity]])</f>
        <v>50</v>
      </c>
      <c r="L1761" s="6">
        <f>(Items[[#This Row],[FinalPrice]]-Items[[#This Row],[OriginalTagPrice]])*Items[[#This Row],[Quantity]]</f>
        <v>0</v>
      </c>
      <c r="M1761" s="6" t="str">
        <f>VLOOKUP(Items[[#This Row],[OrderID]],Orders[],5)</f>
        <v>2015-05-13</v>
      </c>
    </row>
    <row r="1762" spans="1:13" x14ac:dyDescent="0.25">
      <c r="A1762">
        <v>142578036</v>
      </c>
      <c r="B1762">
        <v>200878095</v>
      </c>
      <c r="C1762">
        <v>3</v>
      </c>
      <c r="D1762" t="b">
        <v>0</v>
      </c>
      <c r="E1762" s="6" t="s">
        <v>35</v>
      </c>
      <c r="F1762" s="6" t="s">
        <v>35</v>
      </c>
      <c r="G1762">
        <v>0</v>
      </c>
      <c r="H1762">
        <v>50</v>
      </c>
      <c r="I1762">
        <v>1</v>
      </c>
      <c r="J1762" s="6">
        <f>(Items[[#This Row],[FinalPrice]]*Items[[#This Row],[Quantity]])</f>
        <v>0</v>
      </c>
      <c r="K1762" s="6">
        <f>(Items[[#This Row],[OriginalTagPrice]]*Items[[#This Row],[Quantity]])</f>
        <v>50</v>
      </c>
      <c r="L1762" s="6">
        <f>(Items[[#This Row],[FinalPrice]]-Items[[#This Row],[OriginalTagPrice]])*Items[[#This Row],[Quantity]]</f>
        <v>-50</v>
      </c>
      <c r="M1762" s="6" t="str">
        <f>VLOOKUP(Items[[#This Row],[OrderID]],Orders[],5)</f>
        <v>2015-05-13</v>
      </c>
    </row>
    <row r="1763" spans="1:13" x14ac:dyDescent="0.25">
      <c r="A1763">
        <v>142578036</v>
      </c>
      <c r="B1763">
        <v>200878499</v>
      </c>
      <c r="C1763">
        <v>8</v>
      </c>
      <c r="D1763" t="b">
        <v>0</v>
      </c>
      <c r="E1763" s="6" t="s">
        <v>56</v>
      </c>
      <c r="F1763" s="6" t="s">
        <v>35</v>
      </c>
      <c r="G1763">
        <v>10</v>
      </c>
      <c r="H1763">
        <v>10</v>
      </c>
      <c r="I1763">
        <v>1</v>
      </c>
      <c r="J1763" s="6">
        <f>(Items[[#This Row],[FinalPrice]]*Items[[#This Row],[Quantity]])</f>
        <v>10</v>
      </c>
      <c r="K1763" s="6">
        <f>(Items[[#This Row],[OriginalTagPrice]]*Items[[#This Row],[Quantity]])</f>
        <v>10</v>
      </c>
      <c r="L1763" s="6">
        <f>(Items[[#This Row],[FinalPrice]]-Items[[#This Row],[OriginalTagPrice]])*Items[[#This Row],[Quantity]]</f>
        <v>0</v>
      </c>
      <c r="M1763" s="6" t="str">
        <f>VLOOKUP(Items[[#This Row],[OrderID]],Orders[],5)</f>
        <v>2015-05-13</v>
      </c>
    </row>
    <row r="1764" spans="1:13" x14ac:dyDescent="0.25">
      <c r="A1764">
        <v>142581677</v>
      </c>
      <c r="B1764">
        <v>200709168</v>
      </c>
      <c r="C1764">
        <v>1</v>
      </c>
      <c r="D1764" t="b">
        <v>1</v>
      </c>
      <c r="E1764" s="6" t="s">
        <v>56</v>
      </c>
      <c r="F1764" s="6" t="s">
        <v>35</v>
      </c>
      <c r="G1764">
        <v>50</v>
      </c>
      <c r="H1764">
        <v>70</v>
      </c>
      <c r="I1764">
        <v>1</v>
      </c>
      <c r="J1764" s="6">
        <f>(Items[[#This Row],[FinalPrice]]*Items[[#This Row],[Quantity]])</f>
        <v>50</v>
      </c>
      <c r="K1764" s="6">
        <f>(Items[[#This Row],[OriginalTagPrice]]*Items[[#This Row],[Quantity]])</f>
        <v>70</v>
      </c>
      <c r="L1764" s="6">
        <f>(Items[[#This Row],[FinalPrice]]-Items[[#This Row],[OriginalTagPrice]])*Items[[#This Row],[Quantity]]</f>
        <v>-20</v>
      </c>
      <c r="M1764" s="6" t="str">
        <f>VLOOKUP(Items[[#This Row],[OrderID]],Orders[],5)</f>
        <v>2015-05-20</v>
      </c>
    </row>
    <row r="1765" spans="1:13" x14ac:dyDescent="0.25">
      <c r="A1765">
        <v>142581677</v>
      </c>
      <c r="B1765">
        <v>200709487</v>
      </c>
      <c r="C1765">
        <v>1</v>
      </c>
      <c r="D1765" t="b">
        <v>1</v>
      </c>
      <c r="E1765" s="6" t="s">
        <v>60</v>
      </c>
      <c r="F1765" s="6" t="s">
        <v>35</v>
      </c>
      <c r="G1765">
        <v>50</v>
      </c>
      <c r="H1765">
        <v>70</v>
      </c>
      <c r="I1765">
        <v>1</v>
      </c>
      <c r="J1765" s="6">
        <f>(Items[[#This Row],[FinalPrice]]*Items[[#This Row],[Quantity]])</f>
        <v>50</v>
      </c>
      <c r="K1765" s="6">
        <f>(Items[[#This Row],[OriginalTagPrice]]*Items[[#This Row],[Quantity]])</f>
        <v>70</v>
      </c>
      <c r="L1765" s="6">
        <f>(Items[[#This Row],[FinalPrice]]-Items[[#This Row],[OriginalTagPrice]])*Items[[#This Row],[Quantity]]</f>
        <v>-20</v>
      </c>
      <c r="M1765" s="6" t="str">
        <f>VLOOKUP(Items[[#This Row],[OrderID]],Orders[],5)</f>
        <v>2015-05-20</v>
      </c>
    </row>
    <row r="1766" spans="1:13" x14ac:dyDescent="0.25">
      <c r="A1766">
        <v>142581677</v>
      </c>
      <c r="B1766">
        <v>200843393</v>
      </c>
      <c r="C1766">
        <v>1</v>
      </c>
      <c r="D1766" t="b">
        <v>1</v>
      </c>
      <c r="E1766" s="6" t="s">
        <v>56</v>
      </c>
      <c r="F1766" s="6" t="s">
        <v>35</v>
      </c>
      <c r="G1766">
        <v>10</v>
      </c>
      <c r="H1766">
        <v>10</v>
      </c>
      <c r="I1766">
        <v>1</v>
      </c>
      <c r="J1766" s="6">
        <f>(Items[[#This Row],[FinalPrice]]*Items[[#This Row],[Quantity]])</f>
        <v>10</v>
      </c>
      <c r="K1766" s="6">
        <f>(Items[[#This Row],[OriginalTagPrice]]*Items[[#This Row],[Quantity]])</f>
        <v>10</v>
      </c>
      <c r="L1766" s="6">
        <f>(Items[[#This Row],[FinalPrice]]-Items[[#This Row],[OriginalTagPrice]])*Items[[#This Row],[Quantity]]</f>
        <v>0</v>
      </c>
      <c r="M1766" s="6" t="str">
        <f>VLOOKUP(Items[[#This Row],[OrderID]],Orders[],5)</f>
        <v>2015-05-20</v>
      </c>
    </row>
    <row r="1767" spans="1:13" x14ac:dyDescent="0.25">
      <c r="A1767">
        <v>142581677</v>
      </c>
      <c r="B1767">
        <v>200843682</v>
      </c>
      <c r="C1767">
        <v>1</v>
      </c>
      <c r="D1767" t="b">
        <v>1</v>
      </c>
      <c r="E1767" s="6" t="s">
        <v>60</v>
      </c>
      <c r="F1767" s="6" t="s">
        <v>35</v>
      </c>
      <c r="G1767">
        <v>10</v>
      </c>
      <c r="H1767">
        <v>10</v>
      </c>
      <c r="I1767">
        <v>1</v>
      </c>
      <c r="J1767" s="6">
        <f>(Items[[#This Row],[FinalPrice]]*Items[[#This Row],[Quantity]])</f>
        <v>10</v>
      </c>
      <c r="K1767" s="6">
        <f>(Items[[#This Row],[OriginalTagPrice]]*Items[[#This Row],[Quantity]])</f>
        <v>10</v>
      </c>
      <c r="L1767" s="6">
        <f>(Items[[#This Row],[FinalPrice]]-Items[[#This Row],[OriginalTagPrice]])*Items[[#This Row],[Quantity]]</f>
        <v>0</v>
      </c>
      <c r="M1767" s="6" t="str">
        <f>VLOOKUP(Items[[#This Row],[OrderID]],Orders[],5)</f>
        <v>2015-05-20</v>
      </c>
    </row>
    <row r="1768" spans="1:13" x14ac:dyDescent="0.25">
      <c r="A1768">
        <v>142581677</v>
      </c>
      <c r="B1768">
        <v>200843687</v>
      </c>
      <c r="C1768">
        <v>1</v>
      </c>
      <c r="D1768" t="b">
        <v>1</v>
      </c>
      <c r="E1768" s="6" t="s">
        <v>60</v>
      </c>
      <c r="F1768" s="6" t="s">
        <v>35</v>
      </c>
      <c r="G1768">
        <v>15</v>
      </c>
      <c r="H1768">
        <v>15</v>
      </c>
      <c r="I1768">
        <v>1</v>
      </c>
      <c r="J1768" s="6">
        <f>(Items[[#This Row],[FinalPrice]]*Items[[#This Row],[Quantity]])</f>
        <v>15</v>
      </c>
      <c r="K1768" s="6">
        <f>(Items[[#This Row],[OriginalTagPrice]]*Items[[#This Row],[Quantity]])</f>
        <v>15</v>
      </c>
      <c r="L1768" s="6">
        <f>(Items[[#This Row],[FinalPrice]]-Items[[#This Row],[OriginalTagPrice]])*Items[[#This Row],[Quantity]]</f>
        <v>0</v>
      </c>
      <c r="M1768" s="6" t="str">
        <f>VLOOKUP(Items[[#This Row],[OrderID]],Orders[],5)</f>
        <v>2015-05-20</v>
      </c>
    </row>
    <row r="1769" spans="1:13" x14ac:dyDescent="0.25">
      <c r="A1769">
        <v>142581677</v>
      </c>
      <c r="B1769">
        <v>202605334</v>
      </c>
      <c r="C1769">
        <v>2</v>
      </c>
      <c r="D1769" t="b">
        <v>0</v>
      </c>
      <c r="E1769" s="6" t="s">
        <v>35</v>
      </c>
      <c r="F1769" s="6" t="s">
        <v>103</v>
      </c>
      <c r="G1769">
        <v>0</v>
      </c>
      <c r="H1769">
        <v>0</v>
      </c>
      <c r="I1769">
        <v>1</v>
      </c>
      <c r="J1769" s="6">
        <f>(Items[[#This Row],[FinalPrice]]*Items[[#This Row],[Quantity]])</f>
        <v>0</v>
      </c>
      <c r="K1769" s="6">
        <f>(Items[[#This Row],[OriginalTagPrice]]*Items[[#This Row],[Quantity]])</f>
        <v>0</v>
      </c>
      <c r="L1769" s="6">
        <f>(Items[[#This Row],[FinalPrice]]-Items[[#This Row],[OriginalTagPrice]])*Items[[#This Row],[Quantity]]</f>
        <v>0</v>
      </c>
      <c r="M1769" s="6" t="str">
        <f>VLOOKUP(Items[[#This Row],[OrderID]],Orders[],5)</f>
        <v>2015-05-20</v>
      </c>
    </row>
    <row r="1770" spans="1:13" x14ac:dyDescent="0.25">
      <c r="A1770">
        <v>142581677</v>
      </c>
      <c r="B1770">
        <v>202605817</v>
      </c>
      <c r="C1770">
        <v>2</v>
      </c>
      <c r="D1770" t="b">
        <v>0</v>
      </c>
      <c r="E1770" s="6" t="s">
        <v>35</v>
      </c>
      <c r="F1770" s="6" t="s">
        <v>133</v>
      </c>
      <c r="G1770">
        <v>0</v>
      </c>
      <c r="H1770">
        <v>0</v>
      </c>
      <c r="I1770">
        <v>1</v>
      </c>
      <c r="J1770" s="6">
        <f>(Items[[#This Row],[FinalPrice]]*Items[[#This Row],[Quantity]])</f>
        <v>0</v>
      </c>
      <c r="K1770" s="6">
        <f>(Items[[#This Row],[OriginalTagPrice]]*Items[[#This Row],[Quantity]])</f>
        <v>0</v>
      </c>
      <c r="L1770" s="6">
        <f>(Items[[#This Row],[FinalPrice]]-Items[[#This Row],[OriginalTagPrice]])*Items[[#This Row],[Quantity]]</f>
        <v>0</v>
      </c>
      <c r="M1770" s="6" t="str">
        <f>VLOOKUP(Items[[#This Row],[OrderID]],Orders[],5)</f>
        <v>2015-05-20</v>
      </c>
    </row>
    <row r="1771" spans="1:13" x14ac:dyDescent="0.25">
      <c r="A1771">
        <v>142581677</v>
      </c>
      <c r="B1771">
        <v>202605908</v>
      </c>
      <c r="C1771">
        <v>2</v>
      </c>
      <c r="D1771" t="b">
        <v>0</v>
      </c>
      <c r="E1771" s="6" t="s">
        <v>35</v>
      </c>
      <c r="F1771" s="6" t="s">
        <v>266</v>
      </c>
      <c r="G1771">
        <v>5</v>
      </c>
      <c r="H1771">
        <v>5</v>
      </c>
      <c r="I1771">
        <v>1</v>
      </c>
      <c r="J1771" s="6">
        <f>(Items[[#This Row],[FinalPrice]]*Items[[#This Row],[Quantity]])</f>
        <v>5</v>
      </c>
      <c r="K1771" s="6">
        <f>(Items[[#This Row],[OriginalTagPrice]]*Items[[#This Row],[Quantity]])</f>
        <v>5</v>
      </c>
      <c r="L1771" s="6">
        <f>(Items[[#This Row],[FinalPrice]]-Items[[#This Row],[OriginalTagPrice]])*Items[[#This Row],[Quantity]]</f>
        <v>0</v>
      </c>
      <c r="M1771" s="6" t="str">
        <f>VLOOKUP(Items[[#This Row],[OrderID]],Orders[],5)</f>
        <v>2015-05-20</v>
      </c>
    </row>
    <row r="1772" spans="1:13" x14ac:dyDescent="0.25">
      <c r="A1772">
        <v>142581677</v>
      </c>
      <c r="B1772">
        <v>202633725</v>
      </c>
      <c r="C1772">
        <v>2</v>
      </c>
      <c r="D1772" t="b">
        <v>0</v>
      </c>
      <c r="E1772" s="6" t="s">
        <v>35</v>
      </c>
      <c r="F1772" s="6" t="s">
        <v>105</v>
      </c>
      <c r="G1772">
        <v>5</v>
      </c>
      <c r="H1772">
        <v>5</v>
      </c>
      <c r="I1772">
        <v>1</v>
      </c>
      <c r="J1772" s="6">
        <f>(Items[[#This Row],[FinalPrice]]*Items[[#This Row],[Quantity]])</f>
        <v>5</v>
      </c>
      <c r="K1772" s="6">
        <f>(Items[[#This Row],[OriginalTagPrice]]*Items[[#This Row],[Quantity]])</f>
        <v>5</v>
      </c>
      <c r="L1772" s="6">
        <f>(Items[[#This Row],[FinalPrice]]-Items[[#This Row],[OriginalTagPrice]])*Items[[#This Row],[Quantity]]</f>
        <v>0</v>
      </c>
      <c r="M1772" s="6" t="str">
        <f>VLOOKUP(Items[[#This Row],[OrderID]],Orders[],5)</f>
        <v>2015-05-20</v>
      </c>
    </row>
    <row r="1773" spans="1:13" x14ac:dyDescent="0.25">
      <c r="A1773">
        <v>142581677</v>
      </c>
      <c r="B1773">
        <v>202641007</v>
      </c>
      <c r="C1773">
        <v>2</v>
      </c>
      <c r="D1773" t="b">
        <v>0</v>
      </c>
      <c r="E1773" s="6" t="s">
        <v>35</v>
      </c>
      <c r="F1773" s="6" t="s">
        <v>234</v>
      </c>
      <c r="G1773">
        <v>3</v>
      </c>
      <c r="H1773">
        <v>3</v>
      </c>
      <c r="I1773">
        <v>1</v>
      </c>
      <c r="J1773" s="6">
        <f>(Items[[#This Row],[FinalPrice]]*Items[[#This Row],[Quantity]])</f>
        <v>3</v>
      </c>
      <c r="K1773" s="6">
        <f>(Items[[#This Row],[OriginalTagPrice]]*Items[[#This Row],[Quantity]])</f>
        <v>3</v>
      </c>
      <c r="L1773" s="6">
        <f>(Items[[#This Row],[FinalPrice]]-Items[[#This Row],[OriginalTagPrice]])*Items[[#This Row],[Quantity]]</f>
        <v>0</v>
      </c>
      <c r="M1773" s="6" t="str">
        <f>VLOOKUP(Items[[#This Row],[OrderID]],Orders[],5)</f>
        <v>2015-05-20</v>
      </c>
    </row>
    <row r="1774" spans="1:13" x14ac:dyDescent="0.25">
      <c r="A1774">
        <v>142581677</v>
      </c>
      <c r="B1774">
        <v>202640767</v>
      </c>
      <c r="C1774">
        <v>8</v>
      </c>
      <c r="D1774" t="b">
        <v>0</v>
      </c>
      <c r="E1774" s="6" t="s">
        <v>56</v>
      </c>
      <c r="F1774" s="6" t="s">
        <v>35</v>
      </c>
      <c r="G1774">
        <v>11.25</v>
      </c>
      <c r="H1774">
        <v>11.25</v>
      </c>
      <c r="I1774">
        <v>1</v>
      </c>
      <c r="J1774" s="6">
        <f>(Items[[#This Row],[FinalPrice]]*Items[[#This Row],[Quantity]])</f>
        <v>11.25</v>
      </c>
      <c r="K1774" s="6">
        <f>(Items[[#This Row],[OriginalTagPrice]]*Items[[#This Row],[Quantity]])</f>
        <v>11.25</v>
      </c>
      <c r="L1774" s="6">
        <f>(Items[[#This Row],[FinalPrice]]-Items[[#This Row],[OriginalTagPrice]])*Items[[#This Row],[Quantity]]</f>
        <v>0</v>
      </c>
      <c r="M1774" s="6" t="str">
        <f>VLOOKUP(Items[[#This Row],[OrderID]],Orders[],5)</f>
        <v>2015-05-20</v>
      </c>
    </row>
    <row r="1775" spans="1:13" x14ac:dyDescent="0.25">
      <c r="A1775">
        <v>142581677</v>
      </c>
      <c r="B1775">
        <v>202640845</v>
      </c>
      <c r="C1775">
        <v>8</v>
      </c>
      <c r="D1775" t="b">
        <v>0</v>
      </c>
      <c r="E1775" s="6" t="s">
        <v>60</v>
      </c>
      <c r="F1775" s="6" t="s">
        <v>35</v>
      </c>
      <c r="G1775">
        <v>11.25</v>
      </c>
      <c r="H1775">
        <v>11.25</v>
      </c>
      <c r="I1775">
        <v>1</v>
      </c>
      <c r="J1775" s="6">
        <f>(Items[[#This Row],[FinalPrice]]*Items[[#This Row],[Quantity]])</f>
        <v>11.25</v>
      </c>
      <c r="K1775" s="6">
        <f>(Items[[#This Row],[OriginalTagPrice]]*Items[[#This Row],[Quantity]])</f>
        <v>11.25</v>
      </c>
      <c r="L1775" s="6">
        <f>(Items[[#This Row],[FinalPrice]]-Items[[#This Row],[OriginalTagPrice]])*Items[[#This Row],[Quantity]]</f>
        <v>0</v>
      </c>
      <c r="M1775" s="6" t="str">
        <f>VLOOKUP(Items[[#This Row],[OrderID]],Orders[],5)</f>
        <v>2015-05-20</v>
      </c>
    </row>
    <row r="1776" spans="1:13" x14ac:dyDescent="0.25">
      <c r="A1776">
        <v>142584216</v>
      </c>
      <c r="B1776">
        <v>200712870</v>
      </c>
      <c r="C1776">
        <v>1</v>
      </c>
      <c r="D1776" t="b">
        <v>1</v>
      </c>
      <c r="E1776" s="6" t="s">
        <v>89</v>
      </c>
      <c r="F1776" s="6" t="s">
        <v>35</v>
      </c>
      <c r="G1776">
        <v>0</v>
      </c>
      <c r="H1776">
        <v>40</v>
      </c>
      <c r="I1776">
        <v>1</v>
      </c>
      <c r="J1776" s="6">
        <f>(Items[[#This Row],[FinalPrice]]*Items[[#This Row],[Quantity]])</f>
        <v>0</v>
      </c>
      <c r="K1776" s="6">
        <f>(Items[[#This Row],[OriginalTagPrice]]*Items[[#This Row],[Quantity]])</f>
        <v>40</v>
      </c>
      <c r="L1776" s="6">
        <f>(Items[[#This Row],[FinalPrice]]-Items[[#This Row],[OriginalTagPrice]])*Items[[#This Row],[Quantity]]</f>
        <v>-40</v>
      </c>
      <c r="M1776" s="6" t="str">
        <f>VLOOKUP(Items[[#This Row],[OrderID]],Orders[],5)</f>
        <v>2015-05-17</v>
      </c>
    </row>
    <row r="1777" spans="1:13" x14ac:dyDescent="0.25">
      <c r="A1777">
        <v>142584216</v>
      </c>
      <c r="B1777">
        <v>201439961</v>
      </c>
      <c r="C1777">
        <v>1</v>
      </c>
      <c r="D1777" t="b">
        <v>1</v>
      </c>
      <c r="E1777" s="6" t="s">
        <v>72</v>
      </c>
      <c r="F1777" s="6" t="s">
        <v>35</v>
      </c>
      <c r="G1777">
        <v>0</v>
      </c>
      <c r="H1777">
        <v>40</v>
      </c>
      <c r="I1777">
        <v>1</v>
      </c>
      <c r="J1777" s="6">
        <f>(Items[[#This Row],[FinalPrice]]*Items[[#This Row],[Quantity]])</f>
        <v>0</v>
      </c>
      <c r="K1777" s="6">
        <f>(Items[[#This Row],[OriginalTagPrice]]*Items[[#This Row],[Quantity]])</f>
        <v>40</v>
      </c>
      <c r="L1777" s="6">
        <f>(Items[[#This Row],[FinalPrice]]-Items[[#This Row],[OriginalTagPrice]])*Items[[#This Row],[Quantity]]</f>
        <v>-40</v>
      </c>
      <c r="M1777" s="6" t="str">
        <f>VLOOKUP(Items[[#This Row],[OrderID]],Orders[],5)</f>
        <v>2015-05-17</v>
      </c>
    </row>
    <row r="1778" spans="1:13" x14ac:dyDescent="0.25">
      <c r="A1778">
        <v>142584216</v>
      </c>
      <c r="B1778">
        <v>201873230</v>
      </c>
      <c r="C1778">
        <v>2</v>
      </c>
      <c r="D1778" t="b">
        <v>0</v>
      </c>
      <c r="E1778" s="6" t="s">
        <v>75</v>
      </c>
      <c r="F1778" s="6" t="s">
        <v>233</v>
      </c>
      <c r="G1778">
        <v>2</v>
      </c>
      <c r="H1778">
        <v>2</v>
      </c>
      <c r="I1778">
        <v>1</v>
      </c>
      <c r="J1778" s="6">
        <f>(Items[[#This Row],[FinalPrice]]*Items[[#This Row],[Quantity]])</f>
        <v>2</v>
      </c>
      <c r="K1778" s="6">
        <f>(Items[[#This Row],[OriginalTagPrice]]*Items[[#This Row],[Quantity]])</f>
        <v>2</v>
      </c>
      <c r="L1778" s="6">
        <f>(Items[[#This Row],[FinalPrice]]-Items[[#This Row],[OriginalTagPrice]])*Items[[#This Row],[Quantity]]</f>
        <v>0</v>
      </c>
      <c r="M1778" s="6" t="str">
        <f>VLOOKUP(Items[[#This Row],[OrderID]],Orders[],5)</f>
        <v>2015-05-17</v>
      </c>
    </row>
    <row r="1779" spans="1:13" x14ac:dyDescent="0.25">
      <c r="A1779">
        <v>142584216</v>
      </c>
      <c r="B1779">
        <v>201873268</v>
      </c>
      <c r="C1779">
        <v>2</v>
      </c>
      <c r="D1779" t="b">
        <v>0</v>
      </c>
      <c r="E1779" s="6" t="s">
        <v>75</v>
      </c>
      <c r="F1779" s="6" t="s">
        <v>97</v>
      </c>
      <c r="G1779">
        <v>0</v>
      </c>
      <c r="H1779">
        <v>0</v>
      </c>
      <c r="I1779">
        <v>1</v>
      </c>
      <c r="J1779" s="6">
        <f>(Items[[#This Row],[FinalPrice]]*Items[[#This Row],[Quantity]])</f>
        <v>0</v>
      </c>
      <c r="K1779" s="6">
        <f>(Items[[#This Row],[OriginalTagPrice]]*Items[[#This Row],[Quantity]])</f>
        <v>0</v>
      </c>
      <c r="L1779" s="6">
        <f>(Items[[#This Row],[FinalPrice]]-Items[[#This Row],[OriginalTagPrice]])*Items[[#This Row],[Quantity]]</f>
        <v>0</v>
      </c>
      <c r="M1779" s="6" t="str">
        <f>VLOOKUP(Items[[#This Row],[OrderID]],Orders[],5)</f>
        <v>2015-05-17</v>
      </c>
    </row>
    <row r="1780" spans="1:13" x14ac:dyDescent="0.25">
      <c r="A1780">
        <v>142584216</v>
      </c>
      <c r="B1780">
        <v>201882645</v>
      </c>
      <c r="C1780">
        <v>5</v>
      </c>
      <c r="D1780" t="b">
        <v>1</v>
      </c>
      <c r="E1780" s="6" t="s">
        <v>125</v>
      </c>
      <c r="F1780" s="6" t="s">
        <v>35</v>
      </c>
      <c r="G1780">
        <v>10</v>
      </c>
      <c r="H1780">
        <v>10</v>
      </c>
      <c r="I1780">
        <v>1</v>
      </c>
      <c r="J1780" s="6">
        <f>(Items[[#This Row],[FinalPrice]]*Items[[#This Row],[Quantity]])</f>
        <v>10</v>
      </c>
      <c r="K1780" s="6">
        <f>(Items[[#This Row],[OriginalTagPrice]]*Items[[#This Row],[Quantity]])</f>
        <v>10</v>
      </c>
      <c r="L1780" s="6">
        <f>(Items[[#This Row],[FinalPrice]]-Items[[#This Row],[OriginalTagPrice]])*Items[[#This Row],[Quantity]]</f>
        <v>0</v>
      </c>
      <c r="M1780" s="6" t="str">
        <f>VLOOKUP(Items[[#This Row],[OrderID]],Orders[],5)</f>
        <v>2015-05-17</v>
      </c>
    </row>
    <row r="1781" spans="1:13" x14ac:dyDescent="0.25">
      <c r="A1781">
        <v>142584216</v>
      </c>
      <c r="B1781">
        <v>201882902</v>
      </c>
      <c r="C1781">
        <v>8</v>
      </c>
      <c r="D1781" t="b">
        <v>0</v>
      </c>
      <c r="E1781" s="6" t="s">
        <v>89</v>
      </c>
      <c r="F1781" s="6" t="s">
        <v>35</v>
      </c>
      <c r="G1781">
        <v>8</v>
      </c>
      <c r="H1781">
        <v>8</v>
      </c>
      <c r="I1781">
        <v>1</v>
      </c>
      <c r="J1781" s="6">
        <f>(Items[[#This Row],[FinalPrice]]*Items[[#This Row],[Quantity]])</f>
        <v>8</v>
      </c>
      <c r="K1781" s="6">
        <f>(Items[[#This Row],[OriginalTagPrice]]*Items[[#This Row],[Quantity]])</f>
        <v>8</v>
      </c>
      <c r="L1781" s="6">
        <f>(Items[[#This Row],[FinalPrice]]-Items[[#This Row],[OriginalTagPrice]])*Items[[#This Row],[Quantity]]</f>
        <v>0</v>
      </c>
      <c r="M1781" s="6" t="str">
        <f>VLOOKUP(Items[[#This Row],[OrderID]],Orders[],5)</f>
        <v>2015-05-17</v>
      </c>
    </row>
    <row r="1782" spans="1:13" x14ac:dyDescent="0.25">
      <c r="A1782">
        <v>142584216</v>
      </c>
      <c r="B1782">
        <v>201882965</v>
      </c>
      <c r="C1782">
        <v>8</v>
      </c>
      <c r="D1782" t="b">
        <v>0</v>
      </c>
      <c r="E1782" s="6" t="s">
        <v>72</v>
      </c>
      <c r="F1782" s="6" t="s">
        <v>35</v>
      </c>
      <c r="G1782">
        <v>8</v>
      </c>
      <c r="H1782">
        <v>8</v>
      </c>
      <c r="I1782">
        <v>1</v>
      </c>
      <c r="J1782" s="6">
        <f>(Items[[#This Row],[FinalPrice]]*Items[[#This Row],[Quantity]])</f>
        <v>8</v>
      </c>
      <c r="K1782" s="6">
        <f>(Items[[#This Row],[OriginalTagPrice]]*Items[[#This Row],[Quantity]])</f>
        <v>8</v>
      </c>
      <c r="L1782" s="6">
        <f>(Items[[#This Row],[FinalPrice]]-Items[[#This Row],[OriginalTagPrice]])*Items[[#This Row],[Quantity]]</f>
        <v>0</v>
      </c>
      <c r="M1782" s="6" t="str">
        <f>VLOOKUP(Items[[#This Row],[OrderID]],Orders[],5)</f>
        <v>2015-05-17</v>
      </c>
    </row>
    <row r="1783" spans="1:13" x14ac:dyDescent="0.25">
      <c r="A1783">
        <v>142585346</v>
      </c>
      <c r="B1783">
        <v>200714545</v>
      </c>
      <c r="C1783">
        <v>1</v>
      </c>
      <c r="D1783" t="b">
        <v>1</v>
      </c>
      <c r="E1783" s="6" t="s">
        <v>58</v>
      </c>
      <c r="F1783" s="6" t="s">
        <v>35</v>
      </c>
      <c r="G1783">
        <v>25</v>
      </c>
      <c r="H1783">
        <v>40</v>
      </c>
      <c r="I1783">
        <v>1</v>
      </c>
      <c r="J1783" s="6">
        <f>(Items[[#This Row],[FinalPrice]]*Items[[#This Row],[Quantity]])</f>
        <v>25</v>
      </c>
      <c r="K1783" s="6">
        <f>(Items[[#This Row],[OriginalTagPrice]]*Items[[#This Row],[Quantity]])</f>
        <v>40</v>
      </c>
      <c r="L1783" s="6">
        <f>(Items[[#This Row],[FinalPrice]]-Items[[#This Row],[OriginalTagPrice]])*Items[[#This Row],[Quantity]]</f>
        <v>-15</v>
      </c>
      <c r="M1783" s="6" t="str">
        <f>VLOOKUP(Items[[#This Row],[OrderID]],Orders[],5)</f>
        <v>2015-05-13</v>
      </c>
    </row>
    <row r="1784" spans="1:13" x14ac:dyDescent="0.25">
      <c r="A1784">
        <v>142585346</v>
      </c>
      <c r="B1784">
        <v>200837051</v>
      </c>
      <c r="C1784">
        <v>1</v>
      </c>
      <c r="D1784" t="b">
        <v>1</v>
      </c>
      <c r="E1784" s="6" t="s">
        <v>92</v>
      </c>
      <c r="F1784" s="6" t="s">
        <v>35</v>
      </c>
      <c r="G1784">
        <v>35</v>
      </c>
      <c r="H1784">
        <v>70</v>
      </c>
      <c r="I1784">
        <v>1</v>
      </c>
      <c r="J1784" s="6">
        <f>(Items[[#This Row],[FinalPrice]]*Items[[#This Row],[Quantity]])</f>
        <v>35</v>
      </c>
      <c r="K1784" s="6">
        <f>(Items[[#This Row],[OriginalTagPrice]]*Items[[#This Row],[Quantity]])</f>
        <v>70</v>
      </c>
      <c r="L1784" s="6">
        <f>(Items[[#This Row],[FinalPrice]]-Items[[#This Row],[OriginalTagPrice]])*Items[[#This Row],[Quantity]]</f>
        <v>-35</v>
      </c>
      <c r="M1784" s="6" t="str">
        <f>VLOOKUP(Items[[#This Row],[OrderID]],Orders[],5)</f>
        <v>2015-05-13</v>
      </c>
    </row>
    <row r="1785" spans="1:13" x14ac:dyDescent="0.25">
      <c r="A1785">
        <v>142585346</v>
      </c>
      <c r="B1785">
        <v>200895894</v>
      </c>
      <c r="C1785">
        <v>8</v>
      </c>
      <c r="D1785" t="b">
        <v>0</v>
      </c>
      <c r="E1785" s="6" t="s">
        <v>58</v>
      </c>
      <c r="F1785" s="6" t="s">
        <v>35</v>
      </c>
      <c r="G1785">
        <v>5</v>
      </c>
      <c r="H1785">
        <v>5</v>
      </c>
      <c r="I1785">
        <v>1</v>
      </c>
      <c r="J1785" s="6">
        <f>(Items[[#This Row],[FinalPrice]]*Items[[#This Row],[Quantity]])</f>
        <v>5</v>
      </c>
      <c r="K1785" s="6">
        <f>(Items[[#This Row],[OriginalTagPrice]]*Items[[#This Row],[Quantity]])</f>
        <v>5</v>
      </c>
      <c r="L1785" s="6">
        <f>(Items[[#This Row],[FinalPrice]]-Items[[#This Row],[OriginalTagPrice]])*Items[[#This Row],[Quantity]]</f>
        <v>0</v>
      </c>
      <c r="M1785" s="6" t="str">
        <f>VLOOKUP(Items[[#This Row],[OrderID]],Orders[],5)</f>
        <v>2015-05-13</v>
      </c>
    </row>
    <row r="1786" spans="1:13" x14ac:dyDescent="0.25">
      <c r="A1786">
        <v>142585346</v>
      </c>
      <c r="B1786">
        <v>200895939</v>
      </c>
      <c r="C1786">
        <v>8</v>
      </c>
      <c r="D1786" t="b">
        <v>0</v>
      </c>
      <c r="E1786" s="6" t="s">
        <v>92</v>
      </c>
      <c r="F1786" s="6" t="s">
        <v>35</v>
      </c>
      <c r="G1786">
        <v>14</v>
      </c>
      <c r="H1786">
        <v>14</v>
      </c>
      <c r="I1786">
        <v>1</v>
      </c>
      <c r="J1786" s="6">
        <f>(Items[[#This Row],[FinalPrice]]*Items[[#This Row],[Quantity]])</f>
        <v>14</v>
      </c>
      <c r="K1786" s="6">
        <f>(Items[[#This Row],[OriginalTagPrice]]*Items[[#This Row],[Quantity]])</f>
        <v>14</v>
      </c>
      <c r="L1786" s="6">
        <f>(Items[[#This Row],[FinalPrice]]-Items[[#This Row],[OriginalTagPrice]])*Items[[#This Row],[Quantity]]</f>
        <v>0</v>
      </c>
      <c r="M1786" s="6" t="str">
        <f>VLOOKUP(Items[[#This Row],[OrderID]],Orders[],5)</f>
        <v>2015-05-13</v>
      </c>
    </row>
    <row r="1787" spans="1:13" x14ac:dyDescent="0.25">
      <c r="A1787">
        <v>142597832</v>
      </c>
      <c r="B1787">
        <v>200733020</v>
      </c>
      <c r="C1787">
        <v>1</v>
      </c>
      <c r="D1787" t="b">
        <v>1</v>
      </c>
      <c r="E1787" s="6" t="s">
        <v>56</v>
      </c>
      <c r="F1787" s="6" t="s">
        <v>35</v>
      </c>
      <c r="G1787">
        <v>0</v>
      </c>
      <c r="H1787">
        <v>40</v>
      </c>
      <c r="I1787">
        <v>1</v>
      </c>
      <c r="J1787" s="6">
        <f>(Items[[#This Row],[FinalPrice]]*Items[[#This Row],[Quantity]])</f>
        <v>0</v>
      </c>
      <c r="K1787" s="6">
        <f>(Items[[#This Row],[OriginalTagPrice]]*Items[[#This Row],[Quantity]])</f>
        <v>40</v>
      </c>
      <c r="L1787" s="6">
        <f>(Items[[#This Row],[FinalPrice]]-Items[[#This Row],[OriginalTagPrice]])*Items[[#This Row],[Quantity]]</f>
        <v>-40</v>
      </c>
      <c r="M1787" s="6" t="str">
        <f>VLOOKUP(Items[[#This Row],[OrderID]],Orders[],5)</f>
        <v>2015-05-14</v>
      </c>
    </row>
    <row r="1788" spans="1:13" x14ac:dyDescent="0.25">
      <c r="A1788">
        <v>142597832</v>
      </c>
      <c r="B1788">
        <v>201130432</v>
      </c>
      <c r="C1788">
        <v>1</v>
      </c>
      <c r="D1788" t="b">
        <v>1</v>
      </c>
      <c r="E1788" s="6" t="s">
        <v>56</v>
      </c>
      <c r="F1788" s="6" t="s">
        <v>35</v>
      </c>
      <c r="G1788">
        <v>0</v>
      </c>
      <c r="H1788">
        <v>30</v>
      </c>
      <c r="I1788">
        <v>1</v>
      </c>
      <c r="J1788" s="6">
        <f>(Items[[#This Row],[FinalPrice]]*Items[[#This Row],[Quantity]])</f>
        <v>0</v>
      </c>
      <c r="K1788" s="6">
        <f>(Items[[#This Row],[OriginalTagPrice]]*Items[[#This Row],[Quantity]])</f>
        <v>30</v>
      </c>
      <c r="L1788" s="6">
        <f>(Items[[#This Row],[FinalPrice]]-Items[[#This Row],[OriginalTagPrice]])*Items[[#This Row],[Quantity]]</f>
        <v>-30</v>
      </c>
      <c r="M1788" s="6" t="str">
        <f>VLOOKUP(Items[[#This Row],[OrderID]],Orders[],5)</f>
        <v>2015-05-14</v>
      </c>
    </row>
    <row r="1789" spans="1:13" x14ac:dyDescent="0.25">
      <c r="A1789">
        <v>142597832</v>
      </c>
      <c r="B1789">
        <v>201149137</v>
      </c>
      <c r="C1789">
        <v>3</v>
      </c>
      <c r="D1789" t="b">
        <v>0</v>
      </c>
      <c r="E1789" s="6" t="s">
        <v>35</v>
      </c>
      <c r="F1789" s="6" t="s">
        <v>35</v>
      </c>
      <c r="G1789">
        <v>0</v>
      </c>
      <c r="H1789">
        <v>10</v>
      </c>
      <c r="I1789">
        <v>1</v>
      </c>
      <c r="J1789" s="6">
        <f>(Items[[#This Row],[FinalPrice]]*Items[[#This Row],[Quantity]])</f>
        <v>0</v>
      </c>
      <c r="K1789" s="6">
        <f>(Items[[#This Row],[OriginalTagPrice]]*Items[[#This Row],[Quantity]])</f>
        <v>10</v>
      </c>
      <c r="L1789" s="6">
        <f>(Items[[#This Row],[FinalPrice]]-Items[[#This Row],[OriginalTagPrice]])*Items[[#This Row],[Quantity]]</f>
        <v>-10</v>
      </c>
      <c r="M1789" s="6" t="str">
        <f>VLOOKUP(Items[[#This Row],[OrderID]],Orders[],5)</f>
        <v>2015-05-14</v>
      </c>
    </row>
    <row r="1790" spans="1:13" x14ac:dyDescent="0.25">
      <c r="A1790">
        <v>142599109</v>
      </c>
      <c r="B1790">
        <v>200735143</v>
      </c>
      <c r="C1790">
        <v>1</v>
      </c>
      <c r="D1790" t="b">
        <v>1</v>
      </c>
      <c r="E1790" s="6" t="s">
        <v>72</v>
      </c>
      <c r="F1790" s="6" t="s">
        <v>35</v>
      </c>
      <c r="G1790">
        <v>4</v>
      </c>
      <c r="H1790">
        <v>20</v>
      </c>
      <c r="I1790">
        <v>1</v>
      </c>
      <c r="J1790" s="6">
        <f>(Items[[#This Row],[FinalPrice]]*Items[[#This Row],[Quantity]])</f>
        <v>4</v>
      </c>
      <c r="K1790" s="6">
        <f>(Items[[#This Row],[OriginalTagPrice]]*Items[[#This Row],[Quantity]])</f>
        <v>20</v>
      </c>
      <c r="L1790" s="6">
        <f>(Items[[#This Row],[FinalPrice]]-Items[[#This Row],[OriginalTagPrice]])*Items[[#This Row],[Quantity]]</f>
        <v>-16</v>
      </c>
      <c r="M1790" s="6" t="str">
        <f>VLOOKUP(Items[[#This Row],[OrderID]],Orders[],5)</f>
        <v>2015-05-13</v>
      </c>
    </row>
    <row r="1791" spans="1:13" x14ac:dyDescent="0.25">
      <c r="A1791">
        <v>142599109</v>
      </c>
      <c r="B1791">
        <v>200735161</v>
      </c>
      <c r="C1791">
        <v>1</v>
      </c>
      <c r="D1791" t="b">
        <v>1</v>
      </c>
      <c r="E1791" s="6" t="s">
        <v>72</v>
      </c>
      <c r="F1791" s="6" t="s">
        <v>35</v>
      </c>
      <c r="G1791">
        <v>15</v>
      </c>
      <c r="H1791">
        <v>0</v>
      </c>
      <c r="I1791">
        <v>1</v>
      </c>
      <c r="J1791" s="6">
        <f>(Items[[#This Row],[FinalPrice]]*Items[[#This Row],[Quantity]])</f>
        <v>15</v>
      </c>
      <c r="K1791" s="6">
        <f>(Items[[#This Row],[OriginalTagPrice]]*Items[[#This Row],[Quantity]])</f>
        <v>0</v>
      </c>
      <c r="L1791" s="6">
        <f>(Items[[#This Row],[FinalPrice]]-Items[[#This Row],[OriginalTagPrice]])*Items[[#This Row],[Quantity]]</f>
        <v>15</v>
      </c>
      <c r="M1791" s="6" t="str">
        <f>VLOOKUP(Items[[#This Row],[OrderID]],Orders[],5)</f>
        <v>2015-05-13</v>
      </c>
    </row>
    <row r="1792" spans="1:13" x14ac:dyDescent="0.25">
      <c r="A1792">
        <v>142599109</v>
      </c>
      <c r="B1792">
        <v>200867030</v>
      </c>
      <c r="C1792">
        <v>8</v>
      </c>
      <c r="D1792" t="b">
        <v>0</v>
      </c>
      <c r="E1792" s="6" t="s">
        <v>72</v>
      </c>
      <c r="F1792" s="6" t="s">
        <v>35</v>
      </c>
      <c r="G1792">
        <v>10</v>
      </c>
      <c r="H1792">
        <v>10</v>
      </c>
      <c r="I1792">
        <v>1</v>
      </c>
      <c r="J1792" s="6">
        <f>(Items[[#This Row],[FinalPrice]]*Items[[#This Row],[Quantity]])</f>
        <v>10</v>
      </c>
      <c r="K1792" s="6">
        <f>(Items[[#This Row],[OriginalTagPrice]]*Items[[#This Row],[Quantity]])</f>
        <v>10</v>
      </c>
      <c r="L1792" s="6">
        <f>(Items[[#This Row],[FinalPrice]]-Items[[#This Row],[OriginalTagPrice]])*Items[[#This Row],[Quantity]]</f>
        <v>0</v>
      </c>
      <c r="M1792" s="6" t="str">
        <f>VLOOKUP(Items[[#This Row],[OrderID]],Orders[],5)</f>
        <v>2015-05-13</v>
      </c>
    </row>
    <row r="1793" spans="1:13" x14ac:dyDescent="0.25">
      <c r="A1793">
        <v>142601021</v>
      </c>
      <c r="B1793">
        <v>200738360</v>
      </c>
      <c r="C1793">
        <v>1</v>
      </c>
      <c r="D1793" t="b">
        <v>1</v>
      </c>
      <c r="E1793" s="6" t="s">
        <v>55</v>
      </c>
      <c r="F1793" s="6" t="s">
        <v>35</v>
      </c>
      <c r="G1793">
        <v>0</v>
      </c>
      <c r="H1793">
        <v>30</v>
      </c>
      <c r="I1793">
        <v>1</v>
      </c>
      <c r="J1793" s="6">
        <f>(Items[[#This Row],[FinalPrice]]*Items[[#This Row],[Quantity]])</f>
        <v>0</v>
      </c>
      <c r="K1793" s="6">
        <f>(Items[[#This Row],[OriginalTagPrice]]*Items[[#This Row],[Quantity]])</f>
        <v>30</v>
      </c>
      <c r="L1793" s="6">
        <f>(Items[[#This Row],[FinalPrice]]-Items[[#This Row],[OriginalTagPrice]])*Items[[#This Row],[Quantity]]</f>
        <v>-30</v>
      </c>
      <c r="M1793" s="6" t="str">
        <f>VLOOKUP(Items[[#This Row],[OrderID]],Orders[],5)</f>
        <v>2015-05-14</v>
      </c>
    </row>
    <row r="1794" spans="1:13" x14ac:dyDescent="0.25">
      <c r="A1794">
        <v>142606361</v>
      </c>
      <c r="B1794">
        <v>200746319</v>
      </c>
      <c r="C1794">
        <v>1</v>
      </c>
      <c r="D1794" t="b">
        <v>1</v>
      </c>
      <c r="E1794" s="6" t="s">
        <v>66</v>
      </c>
      <c r="F1794" s="6" t="s">
        <v>35</v>
      </c>
      <c r="G1794">
        <v>0</v>
      </c>
      <c r="H1794">
        <v>30</v>
      </c>
      <c r="I1794">
        <v>1</v>
      </c>
      <c r="J1794" s="6">
        <f>(Items[[#This Row],[FinalPrice]]*Items[[#This Row],[Quantity]])</f>
        <v>0</v>
      </c>
      <c r="K1794" s="6">
        <f>(Items[[#This Row],[OriginalTagPrice]]*Items[[#This Row],[Quantity]])</f>
        <v>30</v>
      </c>
      <c r="L1794" s="6">
        <f>(Items[[#This Row],[FinalPrice]]-Items[[#This Row],[OriginalTagPrice]])*Items[[#This Row],[Quantity]]</f>
        <v>-30</v>
      </c>
      <c r="M1794" s="6" t="str">
        <f>VLOOKUP(Items[[#This Row],[OrderID]],Orders[],5)</f>
        <v>2015-05-18</v>
      </c>
    </row>
    <row r="1795" spans="1:13" x14ac:dyDescent="0.25">
      <c r="A1795">
        <v>142606361</v>
      </c>
      <c r="B1795">
        <v>202153624</v>
      </c>
      <c r="C1795">
        <v>8</v>
      </c>
      <c r="D1795" t="b">
        <v>0</v>
      </c>
      <c r="E1795" s="6" t="s">
        <v>66</v>
      </c>
      <c r="F1795" s="6" t="s">
        <v>35</v>
      </c>
      <c r="G1795">
        <v>10</v>
      </c>
      <c r="H1795">
        <v>10</v>
      </c>
      <c r="I1795">
        <v>1</v>
      </c>
      <c r="J1795" s="6">
        <f>(Items[[#This Row],[FinalPrice]]*Items[[#This Row],[Quantity]])</f>
        <v>10</v>
      </c>
      <c r="K1795" s="6">
        <f>(Items[[#This Row],[OriginalTagPrice]]*Items[[#This Row],[Quantity]])</f>
        <v>10</v>
      </c>
      <c r="L1795" s="6">
        <f>(Items[[#This Row],[FinalPrice]]-Items[[#This Row],[OriginalTagPrice]])*Items[[#This Row],[Quantity]]</f>
        <v>0</v>
      </c>
      <c r="M1795" s="6" t="str">
        <f>VLOOKUP(Items[[#This Row],[OrderID]],Orders[],5)</f>
        <v>2015-05-18</v>
      </c>
    </row>
    <row r="1796" spans="1:13" x14ac:dyDescent="0.25">
      <c r="A1796">
        <v>142606916</v>
      </c>
      <c r="B1796">
        <v>200747502</v>
      </c>
      <c r="C1796">
        <v>2</v>
      </c>
      <c r="D1796" t="b">
        <v>0</v>
      </c>
      <c r="E1796" s="6" t="s">
        <v>35</v>
      </c>
      <c r="F1796" s="6" t="s">
        <v>168</v>
      </c>
      <c r="G1796">
        <v>1.5</v>
      </c>
      <c r="H1796">
        <v>2</v>
      </c>
      <c r="I1796">
        <v>1</v>
      </c>
      <c r="J1796" s="6">
        <f>(Items[[#This Row],[FinalPrice]]*Items[[#This Row],[Quantity]])</f>
        <v>1.5</v>
      </c>
      <c r="K1796" s="6">
        <f>(Items[[#This Row],[OriginalTagPrice]]*Items[[#This Row],[Quantity]])</f>
        <v>2</v>
      </c>
      <c r="L1796" s="6">
        <f>(Items[[#This Row],[FinalPrice]]-Items[[#This Row],[OriginalTagPrice]])*Items[[#This Row],[Quantity]]</f>
        <v>-0.5</v>
      </c>
      <c r="M1796" s="6" t="str">
        <f>VLOOKUP(Items[[#This Row],[OrderID]],Orders[],5)</f>
        <v>2015-05-13</v>
      </c>
    </row>
    <row r="1797" spans="1:13" x14ac:dyDescent="0.25">
      <c r="A1797">
        <v>142610768</v>
      </c>
      <c r="B1797">
        <v>200752552</v>
      </c>
      <c r="C1797">
        <v>1</v>
      </c>
      <c r="D1797" t="b">
        <v>1</v>
      </c>
      <c r="E1797" s="6" t="s">
        <v>55</v>
      </c>
      <c r="F1797" s="6" t="s">
        <v>35</v>
      </c>
      <c r="G1797">
        <v>50</v>
      </c>
      <c r="H1797">
        <v>70</v>
      </c>
      <c r="I1797">
        <v>1</v>
      </c>
      <c r="J1797" s="6">
        <f>(Items[[#This Row],[FinalPrice]]*Items[[#This Row],[Quantity]])</f>
        <v>50</v>
      </c>
      <c r="K1797" s="6">
        <f>(Items[[#This Row],[OriginalTagPrice]]*Items[[#This Row],[Quantity]])</f>
        <v>70</v>
      </c>
      <c r="L1797" s="6">
        <f>(Items[[#This Row],[FinalPrice]]-Items[[#This Row],[OriginalTagPrice]])*Items[[#This Row],[Quantity]]</f>
        <v>-20</v>
      </c>
      <c r="M1797" s="6" t="str">
        <f>VLOOKUP(Items[[#This Row],[OrderID]],Orders[],5)</f>
        <v>2015-05-16</v>
      </c>
    </row>
    <row r="1798" spans="1:13" x14ac:dyDescent="0.25">
      <c r="A1798">
        <v>142610768</v>
      </c>
      <c r="B1798">
        <v>201752042</v>
      </c>
      <c r="C1798">
        <v>8</v>
      </c>
      <c r="D1798" t="b">
        <v>0</v>
      </c>
      <c r="E1798" s="6" t="s">
        <v>55</v>
      </c>
      <c r="F1798" s="6" t="s">
        <v>35</v>
      </c>
      <c r="G1798">
        <v>15</v>
      </c>
      <c r="H1798">
        <v>15</v>
      </c>
      <c r="I1798">
        <v>1</v>
      </c>
      <c r="J1798" s="6">
        <f>(Items[[#This Row],[FinalPrice]]*Items[[#This Row],[Quantity]])</f>
        <v>15</v>
      </c>
      <c r="K1798" s="6">
        <f>(Items[[#This Row],[OriginalTagPrice]]*Items[[#This Row],[Quantity]])</f>
        <v>15</v>
      </c>
      <c r="L1798" s="6">
        <f>(Items[[#This Row],[FinalPrice]]-Items[[#This Row],[OriginalTagPrice]])*Items[[#This Row],[Quantity]]</f>
        <v>0</v>
      </c>
      <c r="M1798" s="6" t="str">
        <f>VLOOKUP(Items[[#This Row],[OrderID]],Orders[],5)</f>
        <v>2015-05-16</v>
      </c>
    </row>
    <row r="1799" spans="1:13" x14ac:dyDescent="0.25">
      <c r="A1799">
        <v>142623417</v>
      </c>
      <c r="B1799">
        <v>200770953</v>
      </c>
      <c r="C1799">
        <v>2</v>
      </c>
      <c r="D1799" t="b">
        <v>0</v>
      </c>
      <c r="E1799" s="6" t="s">
        <v>35</v>
      </c>
      <c r="F1799" s="6" t="s">
        <v>168</v>
      </c>
      <c r="G1799">
        <v>1.5</v>
      </c>
      <c r="H1799">
        <v>2</v>
      </c>
      <c r="I1799">
        <v>1</v>
      </c>
      <c r="J1799" s="6">
        <f>(Items[[#This Row],[FinalPrice]]*Items[[#This Row],[Quantity]])</f>
        <v>1.5</v>
      </c>
      <c r="K1799" s="6">
        <f>(Items[[#This Row],[OriginalTagPrice]]*Items[[#This Row],[Quantity]])</f>
        <v>2</v>
      </c>
      <c r="L1799" s="6">
        <f>(Items[[#This Row],[FinalPrice]]-Items[[#This Row],[OriginalTagPrice]])*Items[[#This Row],[Quantity]]</f>
        <v>-0.5</v>
      </c>
      <c r="M1799" s="6" t="str">
        <f>VLOOKUP(Items[[#This Row],[OrderID]],Orders[],5)</f>
        <v>2015-05-13</v>
      </c>
    </row>
    <row r="1800" spans="1:13" x14ac:dyDescent="0.25">
      <c r="A1800">
        <v>142626469</v>
      </c>
      <c r="B1800">
        <v>200776290</v>
      </c>
      <c r="C1800">
        <v>2</v>
      </c>
      <c r="D1800" t="b">
        <v>0</v>
      </c>
      <c r="E1800" s="6" t="s">
        <v>35</v>
      </c>
      <c r="F1800" s="6" t="s">
        <v>268</v>
      </c>
      <c r="G1800">
        <v>5</v>
      </c>
      <c r="H1800">
        <v>5</v>
      </c>
      <c r="I1800">
        <v>1</v>
      </c>
      <c r="J1800" s="6">
        <f>(Items[[#This Row],[FinalPrice]]*Items[[#This Row],[Quantity]])</f>
        <v>5</v>
      </c>
      <c r="K1800" s="6">
        <f>(Items[[#This Row],[OriginalTagPrice]]*Items[[#This Row],[Quantity]])</f>
        <v>5</v>
      </c>
      <c r="L1800" s="6">
        <f>(Items[[#This Row],[FinalPrice]]-Items[[#This Row],[OriginalTagPrice]])*Items[[#This Row],[Quantity]]</f>
        <v>0</v>
      </c>
      <c r="M1800" s="6" t="str">
        <f>VLOOKUP(Items[[#This Row],[OrderID]],Orders[],5)</f>
        <v>2015-05-13</v>
      </c>
    </row>
    <row r="1801" spans="1:13" x14ac:dyDescent="0.25">
      <c r="A1801">
        <v>142626469</v>
      </c>
      <c r="B1801">
        <v>200776393</v>
      </c>
      <c r="C1801">
        <v>2</v>
      </c>
      <c r="D1801" t="b">
        <v>0</v>
      </c>
      <c r="E1801" s="6" t="s">
        <v>35</v>
      </c>
      <c r="F1801" s="6" t="s">
        <v>115</v>
      </c>
      <c r="G1801">
        <v>12.5</v>
      </c>
      <c r="H1801">
        <v>25</v>
      </c>
      <c r="I1801">
        <v>1</v>
      </c>
      <c r="J1801" s="6">
        <f>(Items[[#This Row],[FinalPrice]]*Items[[#This Row],[Quantity]])</f>
        <v>12.5</v>
      </c>
      <c r="K1801" s="6">
        <f>(Items[[#This Row],[OriginalTagPrice]]*Items[[#This Row],[Quantity]])</f>
        <v>25</v>
      </c>
      <c r="L1801" s="6">
        <f>(Items[[#This Row],[FinalPrice]]-Items[[#This Row],[OriginalTagPrice]])*Items[[#This Row],[Quantity]]</f>
        <v>-12.5</v>
      </c>
      <c r="M1801" s="6" t="str">
        <f>VLOOKUP(Items[[#This Row],[OrderID]],Orders[],5)</f>
        <v>2015-05-13</v>
      </c>
    </row>
    <row r="1802" spans="1:13" x14ac:dyDescent="0.25">
      <c r="A1802">
        <v>142626469</v>
      </c>
      <c r="B1802">
        <v>200779336</v>
      </c>
      <c r="C1802">
        <v>2</v>
      </c>
      <c r="D1802" t="b">
        <v>0</v>
      </c>
      <c r="E1802" s="6" t="s">
        <v>35</v>
      </c>
      <c r="F1802" s="6" t="s">
        <v>146</v>
      </c>
      <c r="G1802">
        <v>3.5</v>
      </c>
      <c r="H1802">
        <v>7</v>
      </c>
      <c r="I1802">
        <v>1</v>
      </c>
      <c r="J1802" s="6">
        <f>(Items[[#This Row],[FinalPrice]]*Items[[#This Row],[Quantity]])</f>
        <v>3.5</v>
      </c>
      <c r="K1802" s="6">
        <f>(Items[[#This Row],[OriginalTagPrice]]*Items[[#This Row],[Quantity]])</f>
        <v>7</v>
      </c>
      <c r="L1802" s="6">
        <f>(Items[[#This Row],[FinalPrice]]-Items[[#This Row],[OriginalTagPrice]])*Items[[#This Row],[Quantity]]</f>
        <v>-3.5</v>
      </c>
      <c r="M1802" s="6" t="str">
        <f>VLOOKUP(Items[[#This Row],[OrderID]],Orders[],5)</f>
        <v>2015-05-13</v>
      </c>
    </row>
    <row r="1803" spans="1:13" x14ac:dyDescent="0.25">
      <c r="A1803">
        <v>142626469</v>
      </c>
      <c r="B1803">
        <v>200779543</v>
      </c>
      <c r="C1803">
        <v>2</v>
      </c>
      <c r="D1803" t="b">
        <v>0</v>
      </c>
      <c r="E1803" s="6" t="s">
        <v>35</v>
      </c>
      <c r="F1803" s="6" t="s">
        <v>168</v>
      </c>
      <c r="G1803">
        <v>2</v>
      </c>
      <c r="H1803">
        <v>2</v>
      </c>
      <c r="I1803">
        <v>1</v>
      </c>
      <c r="J1803" s="6">
        <f>(Items[[#This Row],[FinalPrice]]*Items[[#This Row],[Quantity]])</f>
        <v>2</v>
      </c>
      <c r="K1803" s="6">
        <f>(Items[[#This Row],[OriginalTagPrice]]*Items[[#This Row],[Quantity]])</f>
        <v>2</v>
      </c>
      <c r="L1803" s="6">
        <f>(Items[[#This Row],[FinalPrice]]-Items[[#This Row],[OriginalTagPrice]])*Items[[#This Row],[Quantity]]</f>
        <v>0</v>
      </c>
      <c r="M1803" s="6" t="str">
        <f>VLOOKUP(Items[[#This Row],[OrderID]],Orders[],5)</f>
        <v>2015-05-13</v>
      </c>
    </row>
    <row r="1804" spans="1:13" x14ac:dyDescent="0.25">
      <c r="A1804">
        <v>142629979</v>
      </c>
      <c r="B1804">
        <v>200780423</v>
      </c>
      <c r="C1804">
        <v>12</v>
      </c>
      <c r="D1804" t="b">
        <v>0</v>
      </c>
      <c r="E1804" s="6" t="s">
        <v>35</v>
      </c>
      <c r="F1804" s="6" t="s">
        <v>35</v>
      </c>
      <c r="G1804">
        <v>50</v>
      </c>
      <c r="H1804">
        <v>100</v>
      </c>
      <c r="I1804">
        <v>1</v>
      </c>
      <c r="J1804" s="6">
        <f>(Items[[#This Row],[FinalPrice]]*Items[[#This Row],[Quantity]])</f>
        <v>50</v>
      </c>
      <c r="K1804" s="6">
        <f>(Items[[#This Row],[OriginalTagPrice]]*Items[[#This Row],[Quantity]])</f>
        <v>100</v>
      </c>
      <c r="L1804" s="6">
        <f>(Items[[#This Row],[FinalPrice]]-Items[[#This Row],[OriginalTagPrice]])*Items[[#This Row],[Quantity]]</f>
        <v>-50</v>
      </c>
      <c r="M1804" s="6" t="str">
        <f>VLOOKUP(Items[[#This Row],[OrderID]],Orders[],5)</f>
        <v>2015-05-13</v>
      </c>
    </row>
    <row r="1805" spans="1:13" x14ac:dyDescent="0.25">
      <c r="A1805">
        <v>142632424</v>
      </c>
      <c r="B1805">
        <v>200783827</v>
      </c>
      <c r="C1805">
        <v>1</v>
      </c>
      <c r="D1805" t="b">
        <v>1</v>
      </c>
      <c r="E1805" s="6" t="s">
        <v>68</v>
      </c>
      <c r="F1805" s="6" t="s">
        <v>35</v>
      </c>
      <c r="G1805">
        <v>35</v>
      </c>
      <c r="H1805">
        <v>70</v>
      </c>
      <c r="I1805">
        <v>1</v>
      </c>
      <c r="J1805" s="6">
        <f>(Items[[#This Row],[FinalPrice]]*Items[[#This Row],[Quantity]])</f>
        <v>35</v>
      </c>
      <c r="K1805" s="6">
        <f>(Items[[#This Row],[OriginalTagPrice]]*Items[[#This Row],[Quantity]])</f>
        <v>70</v>
      </c>
      <c r="L1805" s="6">
        <f>(Items[[#This Row],[FinalPrice]]-Items[[#This Row],[OriginalTagPrice]])*Items[[#This Row],[Quantity]]</f>
        <v>-35</v>
      </c>
      <c r="M1805" s="6" t="str">
        <f>VLOOKUP(Items[[#This Row],[OrderID]],Orders[],5)</f>
        <v>2015-05-15</v>
      </c>
    </row>
    <row r="1806" spans="1:13" x14ac:dyDescent="0.25">
      <c r="A1806">
        <v>142632424</v>
      </c>
      <c r="B1806">
        <v>201566586</v>
      </c>
      <c r="C1806">
        <v>5</v>
      </c>
      <c r="D1806" t="b">
        <v>1</v>
      </c>
      <c r="E1806" s="6" t="s">
        <v>125</v>
      </c>
      <c r="F1806" s="6" t="s">
        <v>35</v>
      </c>
      <c r="G1806">
        <v>5</v>
      </c>
      <c r="H1806">
        <v>5</v>
      </c>
      <c r="I1806">
        <v>1</v>
      </c>
      <c r="J1806" s="6">
        <f>(Items[[#This Row],[FinalPrice]]*Items[[#This Row],[Quantity]])</f>
        <v>5</v>
      </c>
      <c r="K1806" s="6">
        <f>(Items[[#This Row],[OriginalTagPrice]]*Items[[#This Row],[Quantity]])</f>
        <v>5</v>
      </c>
      <c r="L1806" s="6">
        <f>(Items[[#This Row],[FinalPrice]]-Items[[#This Row],[OriginalTagPrice]])*Items[[#This Row],[Quantity]]</f>
        <v>0</v>
      </c>
      <c r="M1806" s="6" t="str">
        <f>VLOOKUP(Items[[#This Row],[OrderID]],Orders[],5)</f>
        <v>2015-05-15</v>
      </c>
    </row>
    <row r="1807" spans="1:13" x14ac:dyDescent="0.25">
      <c r="A1807">
        <v>142632424</v>
      </c>
      <c r="B1807">
        <v>201567443</v>
      </c>
      <c r="C1807">
        <v>5</v>
      </c>
      <c r="D1807" t="b">
        <v>1</v>
      </c>
      <c r="E1807" s="6" t="s">
        <v>68</v>
      </c>
      <c r="F1807" s="6" t="s">
        <v>35</v>
      </c>
      <c r="G1807">
        <v>10</v>
      </c>
      <c r="H1807">
        <v>10</v>
      </c>
      <c r="I1807">
        <v>1</v>
      </c>
      <c r="J1807" s="6">
        <f>(Items[[#This Row],[FinalPrice]]*Items[[#This Row],[Quantity]])</f>
        <v>10</v>
      </c>
      <c r="K1807" s="6">
        <f>(Items[[#This Row],[OriginalTagPrice]]*Items[[#This Row],[Quantity]])</f>
        <v>10</v>
      </c>
      <c r="L1807" s="6">
        <f>(Items[[#This Row],[FinalPrice]]-Items[[#This Row],[OriginalTagPrice]])*Items[[#This Row],[Quantity]]</f>
        <v>0</v>
      </c>
      <c r="M1807" s="6" t="str">
        <f>VLOOKUP(Items[[#This Row],[OrderID]],Orders[],5)</f>
        <v>2015-05-15</v>
      </c>
    </row>
    <row r="1808" spans="1:13" x14ac:dyDescent="0.25">
      <c r="A1808">
        <v>142632424</v>
      </c>
      <c r="B1808">
        <v>201566759</v>
      </c>
      <c r="C1808">
        <v>2</v>
      </c>
      <c r="D1808" t="b">
        <v>0</v>
      </c>
      <c r="E1808" s="6" t="s">
        <v>75</v>
      </c>
      <c r="F1808" s="6" t="s">
        <v>59</v>
      </c>
      <c r="G1808">
        <v>8</v>
      </c>
      <c r="H1808">
        <v>8</v>
      </c>
      <c r="I1808">
        <v>1</v>
      </c>
      <c r="J1808" s="6">
        <f>(Items[[#This Row],[FinalPrice]]*Items[[#This Row],[Quantity]])</f>
        <v>8</v>
      </c>
      <c r="K1808" s="6">
        <f>(Items[[#This Row],[OriginalTagPrice]]*Items[[#This Row],[Quantity]])</f>
        <v>8</v>
      </c>
      <c r="L1808" s="6">
        <f>(Items[[#This Row],[FinalPrice]]-Items[[#This Row],[OriginalTagPrice]])*Items[[#This Row],[Quantity]]</f>
        <v>0</v>
      </c>
      <c r="M1808" s="6" t="str">
        <f>VLOOKUP(Items[[#This Row],[OrderID]],Orders[],5)</f>
        <v>2015-05-15</v>
      </c>
    </row>
    <row r="1809" spans="1:13" x14ac:dyDescent="0.25">
      <c r="A1809">
        <v>142632424</v>
      </c>
      <c r="B1809">
        <v>201566817</v>
      </c>
      <c r="C1809">
        <v>2</v>
      </c>
      <c r="D1809" t="b">
        <v>0</v>
      </c>
      <c r="E1809" s="6" t="s">
        <v>86</v>
      </c>
      <c r="F1809" s="6" t="s">
        <v>165</v>
      </c>
      <c r="G1809">
        <v>0</v>
      </c>
      <c r="H1809">
        <v>3.5</v>
      </c>
      <c r="I1809">
        <v>1</v>
      </c>
      <c r="J1809" s="6">
        <f>(Items[[#This Row],[FinalPrice]]*Items[[#This Row],[Quantity]])</f>
        <v>0</v>
      </c>
      <c r="K1809" s="6">
        <f>(Items[[#This Row],[OriginalTagPrice]]*Items[[#This Row],[Quantity]])</f>
        <v>3.5</v>
      </c>
      <c r="L1809" s="6">
        <f>(Items[[#This Row],[FinalPrice]]-Items[[#This Row],[OriginalTagPrice]])*Items[[#This Row],[Quantity]]</f>
        <v>-3.5</v>
      </c>
      <c r="M1809" s="6" t="str">
        <f>VLOOKUP(Items[[#This Row],[OrderID]],Orders[],5)</f>
        <v>2015-05-15</v>
      </c>
    </row>
    <row r="1810" spans="1:13" x14ac:dyDescent="0.25">
      <c r="A1810">
        <v>142632424</v>
      </c>
      <c r="B1810">
        <v>201566819</v>
      </c>
      <c r="C1810">
        <v>2</v>
      </c>
      <c r="D1810" t="b">
        <v>0</v>
      </c>
      <c r="E1810" s="6" t="s">
        <v>35</v>
      </c>
      <c r="F1810" s="6" t="s">
        <v>94</v>
      </c>
      <c r="G1810">
        <v>0</v>
      </c>
      <c r="H1810">
        <v>0</v>
      </c>
      <c r="I1810">
        <v>1</v>
      </c>
      <c r="J1810" s="6">
        <f>(Items[[#This Row],[FinalPrice]]*Items[[#This Row],[Quantity]])</f>
        <v>0</v>
      </c>
      <c r="K1810" s="6">
        <f>(Items[[#This Row],[OriginalTagPrice]]*Items[[#This Row],[Quantity]])</f>
        <v>0</v>
      </c>
      <c r="L1810" s="6">
        <f>(Items[[#This Row],[FinalPrice]]-Items[[#This Row],[OriginalTagPrice]])*Items[[#This Row],[Quantity]]</f>
        <v>0</v>
      </c>
      <c r="M1810" s="6" t="str">
        <f>VLOOKUP(Items[[#This Row],[OrderID]],Orders[],5)</f>
        <v>2015-05-15</v>
      </c>
    </row>
    <row r="1811" spans="1:13" x14ac:dyDescent="0.25">
      <c r="A1811">
        <v>142632424</v>
      </c>
      <c r="B1811">
        <v>201567524</v>
      </c>
      <c r="C1811">
        <v>8</v>
      </c>
      <c r="D1811" t="b">
        <v>0</v>
      </c>
      <c r="E1811" s="6" t="s">
        <v>68</v>
      </c>
      <c r="F1811" s="6" t="s">
        <v>35</v>
      </c>
      <c r="G1811">
        <v>15</v>
      </c>
      <c r="H1811">
        <v>15</v>
      </c>
      <c r="I1811">
        <v>1</v>
      </c>
      <c r="J1811" s="6">
        <f>(Items[[#This Row],[FinalPrice]]*Items[[#This Row],[Quantity]])</f>
        <v>15</v>
      </c>
      <c r="K1811" s="6">
        <f>(Items[[#This Row],[OriginalTagPrice]]*Items[[#This Row],[Quantity]])</f>
        <v>15</v>
      </c>
      <c r="L1811" s="6">
        <f>(Items[[#This Row],[FinalPrice]]-Items[[#This Row],[OriginalTagPrice]])*Items[[#This Row],[Quantity]]</f>
        <v>0</v>
      </c>
      <c r="M1811" s="6" t="str">
        <f>VLOOKUP(Items[[#This Row],[OrderID]],Orders[],5)</f>
        <v>2015-05-15</v>
      </c>
    </row>
    <row r="1812" spans="1:13" x14ac:dyDescent="0.25">
      <c r="A1812">
        <v>142633526</v>
      </c>
      <c r="B1812">
        <v>200785584</v>
      </c>
      <c r="C1812">
        <v>1</v>
      </c>
      <c r="D1812" t="b">
        <v>1</v>
      </c>
      <c r="E1812" s="6" t="s">
        <v>58</v>
      </c>
      <c r="F1812" s="6" t="s">
        <v>35</v>
      </c>
      <c r="G1812">
        <v>35</v>
      </c>
      <c r="H1812">
        <v>70</v>
      </c>
      <c r="I1812">
        <v>1</v>
      </c>
      <c r="J1812" s="6">
        <f>(Items[[#This Row],[FinalPrice]]*Items[[#This Row],[Quantity]])</f>
        <v>35</v>
      </c>
      <c r="K1812" s="6">
        <f>(Items[[#This Row],[OriginalTagPrice]]*Items[[#This Row],[Quantity]])</f>
        <v>70</v>
      </c>
      <c r="L1812" s="6">
        <f>(Items[[#This Row],[FinalPrice]]-Items[[#This Row],[OriginalTagPrice]])*Items[[#This Row],[Quantity]]</f>
        <v>-35</v>
      </c>
      <c r="M1812" s="6" t="str">
        <f>VLOOKUP(Items[[#This Row],[OrderID]],Orders[],5)</f>
        <v>2015-05-14</v>
      </c>
    </row>
    <row r="1813" spans="1:13" x14ac:dyDescent="0.25">
      <c r="A1813">
        <v>142633526</v>
      </c>
      <c r="B1813">
        <v>201162257</v>
      </c>
      <c r="C1813">
        <v>2</v>
      </c>
      <c r="D1813" t="b">
        <v>0</v>
      </c>
      <c r="E1813" s="6" t="s">
        <v>58</v>
      </c>
      <c r="F1813" s="6" t="s">
        <v>69</v>
      </c>
      <c r="G1813">
        <v>0</v>
      </c>
      <c r="H1813">
        <v>0</v>
      </c>
      <c r="I1813">
        <v>1</v>
      </c>
      <c r="J1813" s="6">
        <f>(Items[[#This Row],[FinalPrice]]*Items[[#This Row],[Quantity]])</f>
        <v>0</v>
      </c>
      <c r="K1813" s="6">
        <f>(Items[[#This Row],[OriginalTagPrice]]*Items[[#This Row],[Quantity]])</f>
        <v>0</v>
      </c>
      <c r="L1813" s="6">
        <f>(Items[[#This Row],[FinalPrice]]-Items[[#This Row],[OriginalTagPrice]])*Items[[#This Row],[Quantity]]</f>
        <v>0</v>
      </c>
      <c r="M1813" s="6" t="str">
        <f>VLOOKUP(Items[[#This Row],[OrderID]],Orders[],5)</f>
        <v>2015-05-14</v>
      </c>
    </row>
    <row r="1814" spans="1:13" x14ac:dyDescent="0.25">
      <c r="A1814">
        <v>142633526</v>
      </c>
      <c r="B1814">
        <v>201178094</v>
      </c>
      <c r="C1814">
        <v>8</v>
      </c>
      <c r="D1814" t="b">
        <v>0</v>
      </c>
      <c r="E1814" s="6" t="s">
        <v>58</v>
      </c>
      <c r="F1814" s="6" t="s">
        <v>35</v>
      </c>
      <c r="G1814">
        <v>14</v>
      </c>
      <c r="H1814">
        <v>14</v>
      </c>
      <c r="I1814">
        <v>1</v>
      </c>
      <c r="J1814" s="6">
        <f>(Items[[#This Row],[FinalPrice]]*Items[[#This Row],[Quantity]])</f>
        <v>14</v>
      </c>
      <c r="K1814" s="6">
        <f>(Items[[#This Row],[OriginalTagPrice]]*Items[[#This Row],[Quantity]])</f>
        <v>14</v>
      </c>
      <c r="L1814" s="6">
        <f>(Items[[#This Row],[FinalPrice]]-Items[[#This Row],[OriginalTagPrice]])*Items[[#This Row],[Quantity]]</f>
        <v>0</v>
      </c>
      <c r="M1814" s="6" t="str">
        <f>VLOOKUP(Items[[#This Row],[OrderID]],Orders[],5)</f>
        <v>2015-05-14</v>
      </c>
    </row>
    <row r="1815" spans="1:13" x14ac:dyDescent="0.25">
      <c r="A1815">
        <v>142642143</v>
      </c>
      <c r="B1815">
        <v>200798303</v>
      </c>
      <c r="C1815">
        <v>1</v>
      </c>
      <c r="D1815" t="b">
        <v>1</v>
      </c>
      <c r="E1815" s="6" t="s">
        <v>56</v>
      </c>
      <c r="F1815" s="6" t="s">
        <v>35</v>
      </c>
      <c r="G1815">
        <v>0</v>
      </c>
      <c r="H1815">
        <v>70</v>
      </c>
      <c r="I1815">
        <v>1</v>
      </c>
      <c r="J1815" s="6">
        <f>(Items[[#This Row],[FinalPrice]]*Items[[#This Row],[Quantity]])</f>
        <v>0</v>
      </c>
      <c r="K1815" s="6">
        <f>(Items[[#This Row],[OriginalTagPrice]]*Items[[#This Row],[Quantity]])</f>
        <v>70</v>
      </c>
      <c r="L1815" s="6">
        <f>(Items[[#This Row],[FinalPrice]]-Items[[#This Row],[OriginalTagPrice]])*Items[[#This Row],[Quantity]]</f>
        <v>-70</v>
      </c>
      <c r="M1815" s="6" t="str">
        <f>VLOOKUP(Items[[#This Row],[OrderID]],Orders[],5)</f>
        <v>2015-05-22</v>
      </c>
    </row>
    <row r="1816" spans="1:13" x14ac:dyDescent="0.25">
      <c r="A1816">
        <v>142642143</v>
      </c>
      <c r="B1816">
        <v>203368312</v>
      </c>
      <c r="C1816">
        <v>2</v>
      </c>
      <c r="D1816" t="b">
        <v>0</v>
      </c>
      <c r="E1816" s="6" t="s">
        <v>56</v>
      </c>
      <c r="F1816" s="6" t="s">
        <v>69</v>
      </c>
      <c r="G1816">
        <v>0</v>
      </c>
      <c r="H1816">
        <v>0</v>
      </c>
      <c r="I1816">
        <v>1</v>
      </c>
      <c r="J1816" s="6">
        <f>(Items[[#This Row],[FinalPrice]]*Items[[#This Row],[Quantity]])</f>
        <v>0</v>
      </c>
      <c r="K1816" s="6">
        <f>(Items[[#This Row],[OriginalTagPrice]]*Items[[#This Row],[Quantity]])</f>
        <v>0</v>
      </c>
      <c r="L1816" s="6">
        <f>(Items[[#This Row],[FinalPrice]]-Items[[#This Row],[OriginalTagPrice]])*Items[[#This Row],[Quantity]]</f>
        <v>0</v>
      </c>
      <c r="M1816" s="6" t="str">
        <f>VLOOKUP(Items[[#This Row],[OrderID]],Orders[],5)</f>
        <v>2015-05-22</v>
      </c>
    </row>
    <row r="1817" spans="1:13" x14ac:dyDescent="0.25">
      <c r="A1817">
        <v>142642350</v>
      </c>
      <c r="B1817">
        <v>200798599</v>
      </c>
      <c r="C1817">
        <v>1</v>
      </c>
      <c r="D1817" t="b">
        <v>1</v>
      </c>
      <c r="E1817" s="6" t="s">
        <v>113</v>
      </c>
      <c r="F1817" s="6" t="s">
        <v>35</v>
      </c>
      <c r="G1817">
        <v>50</v>
      </c>
      <c r="H1817">
        <v>70</v>
      </c>
      <c r="I1817">
        <v>1</v>
      </c>
      <c r="J1817" s="6">
        <f>(Items[[#This Row],[FinalPrice]]*Items[[#This Row],[Quantity]])</f>
        <v>50</v>
      </c>
      <c r="K1817" s="6">
        <f>(Items[[#This Row],[OriginalTagPrice]]*Items[[#This Row],[Quantity]])</f>
        <v>70</v>
      </c>
      <c r="L1817" s="6">
        <f>(Items[[#This Row],[FinalPrice]]-Items[[#This Row],[OriginalTagPrice]])*Items[[#This Row],[Quantity]]</f>
        <v>-20</v>
      </c>
      <c r="M1817" s="6" t="str">
        <f>VLOOKUP(Items[[#This Row],[OrderID]],Orders[],5)</f>
        <v>2015-05-22</v>
      </c>
    </row>
    <row r="1818" spans="1:13" x14ac:dyDescent="0.25">
      <c r="A1818">
        <v>142642350</v>
      </c>
      <c r="B1818">
        <v>203368813</v>
      </c>
      <c r="C1818">
        <v>2</v>
      </c>
      <c r="D1818" t="b">
        <v>0</v>
      </c>
      <c r="E1818" s="6" t="s">
        <v>113</v>
      </c>
      <c r="F1818" s="6" t="s">
        <v>87</v>
      </c>
      <c r="G1818">
        <v>5</v>
      </c>
      <c r="H1818">
        <v>5</v>
      </c>
      <c r="I1818">
        <v>1</v>
      </c>
      <c r="J1818" s="6">
        <f>(Items[[#This Row],[FinalPrice]]*Items[[#This Row],[Quantity]])</f>
        <v>5</v>
      </c>
      <c r="K1818" s="6">
        <f>(Items[[#This Row],[OriginalTagPrice]]*Items[[#This Row],[Quantity]])</f>
        <v>5</v>
      </c>
      <c r="L1818" s="6">
        <f>(Items[[#This Row],[FinalPrice]]-Items[[#This Row],[OriginalTagPrice]])*Items[[#This Row],[Quantity]]</f>
        <v>0</v>
      </c>
      <c r="M1818" s="6" t="str">
        <f>VLOOKUP(Items[[#This Row],[OrderID]],Orders[],5)</f>
        <v>2015-05-22</v>
      </c>
    </row>
    <row r="1819" spans="1:13" x14ac:dyDescent="0.25">
      <c r="A1819">
        <v>142642350</v>
      </c>
      <c r="B1819">
        <v>203368835</v>
      </c>
      <c r="C1819">
        <v>2</v>
      </c>
      <c r="D1819" t="b">
        <v>0</v>
      </c>
      <c r="E1819" s="6" t="s">
        <v>113</v>
      </c>
      <c r="F1819" s="6" t="s">
        <v>85</v>
      </c>
      <c r="G1819">
        <v>3.5</v>
      </c>
      <c r="H1819">
        <v>3.5</v>
      </c>
      <c r="I1819">
        <v>2</v>
      </c>
      <c r="J1819" s="6">
        <f>(Items[[#This Row],[FinalPrice]]*Items[[#This Row],[Quantity]])</f>
        <v>7</v>
      </c>
      <c r="K1819" s="6">
        <f>(Items[[#This Row],[OriginalTagPrice]]*Items[[#This Row],[Quantity]])</f>
        <v>7</v>
      </c>
      <c r="L1819" s="6">
        <f>(Items[[#This Row],[FinalPrice]]-Items[[#This Row],[OriginalTagPrice]])*Items[[#This Row],[Quantity]]</f>
        <v>0</v>
      </c>
      <c r="M1819" s="6" t="str">
        <f>VLOOKUP(Items[[#This Row],[OrderID]],Orders[],5)</f>
        <v>2015-05-22</v>
      </c>
    </row>
    <row r="1820" spans="1:13" x14ac:dyDescent="0.25">
      <c r="A1820">
        <v>142642350</v>
      </c>
      <c r="B1820">
        <v>203368842</v>
      </c>
      <c r="C1820">
        <v>2</v>
      </c>
      <c r="D1820" t="b">
        <v>0</v>
      </c>
      <c r="E1820" s="6" t="s">
        <v>113</v>
      </c>
      <c r="F1820" s="6" t="s">
        <v>69</v>
      </c>
      <c r="G1820">
        <v>0</v>
      </c>
      <c r="H1820">
        <v>0</v>
      </c>
      <c r="I1820">
        <v>1</v>
      </c>
      <c r="J1820" s="6">
        <f>(Items[[#This Row],[FinalPrice]]*Items[[#This Row],[Quantity]])</f>
        <v>0</v>
      </c>
      <c r="K1820" s="6">
        <f>(Items[[#This Row],[OriginalTagPrice]]*Items[[#This Row],[Quantity]])</f>
        <v>0</v>
      </c>
      <c r="L1820" s="6">
        <f>(Items[[#This Row],[FinalPrice]]-Items[[#This Row],[OriginalTagPrice]])*Items[[#This Row],[Quantity]]</f>
        <v>0</v>
      </c>
      <c r="M1820" s="6" t="str">
        <f>VLOOKUP(Items[[#This Row],[OrderID]],Orders[],5)</f>
        <v>2015-05-22</v>
      </c>
    </row>
    <row r="1821" spans="1:13" x14ac:dyDescent="0.25">
      <c r="A1821">
        <v>142649192</v>
      </c>
      <c r="B1821">
        <v>200808615</v>
      </c>
      <c r="C1821">
        <v>1</v>
      </c>
      <c r="D1821" t="b">
        <v>1</v>
      </c>
      <c r="E1821" s="6" t="s">
        <v>56</v>
      </c>
      <c r="F1821" s="6" t="s">
        <v>35</v>
      </c>
      <c r="G1821">
        <v>25</v>
      </c>
      <c r="H1821">
        <v>40</v>
      </c>
      <c r="I1821">
        <v>1</v>
      </c>
      <c r="J1821" s="6">
        <f>(Items[[#This Row],[FinalPrice]]*Items[[#This Row],[Quantity]])</f>
        <v>25</v>
      </c>
      <c r="K1821" s="6">
        <f>(Items[[#This Row],[OriginalTagPrice]]*Items[[#This Row],[Quantity]])</f>
        <v>40</v>
      </c>
      <c r="L1821" s="6">
        <f>(Items[[#This Row],[FinalPrice]]-Items[[#This Row],[OriginalTagPrice]])*Items[[#This Row],[Quantity]]</f>
        <v>-15</v>
      </c>
      <c r="M1821" s="6" t="str">
        <f>VLOOKUP(Items[[#This Row],[OrderID]],Orders[],5)</f>
        <v>2015-05-13</v>
      </c>
    </row>
    <row r="1822" spans="1:13" x14ac:dyDescent="0.25">
      <c r="A1822">
        <v>142649192</v>
      </c>
      <c r="B1822">
        <v>200827405</v>
      </c>
      <c r="C1822">
        <v>2</v>
      </c>
      <c r="D1822" t="b">
        <v>0</v>
      </c>
      <c r="E1822" s="6" t="s">
        <v>56</v>
      </c>
      <c r="F1822" s="6" t="s">
        <v>244</v>
      </c>
      <c r="G1822">
        <v>0</v>
      </c>
      <c r="H1822">
        <v>1.5</v>
      </c>
      <c r="I1822">
        <v>1</v>
      </c>
      <c r="J1822" s="6">
        <f>(Items[[#This Row],[FinalPrice]]*Items[[#This Row],[Quantity]])</f>
        <v>0</v>
      </c>
      <c r="K1822" s="6">
        <f>(Items[[#This Row],[OriginalTagPrice]]*Items[[#This Row],[Quantity]])</f>
        <v>1.5</v>
      </c>
      <c r="L1822" s="6">
        <f>(Items[[#This Row],[FinalPrice]]-Items[[#This Row],[OriginalTagPrice]])*Items[[#This Row],[Quantity]]</f>
        <v>-1.5</v>
      </c>
      <c r="M1822" s="6" t="str">
        <f>VLOOKUP(Items[[#This Row],[OrderID]],Orders[],5)</f>
        <v>2015-05-13</v>
      </c>
    </row>
    <row r="1823" spans="1:13" x14ac:dyDescent="0.25">
      <c r="A1823">
        <v>142649192</v>
      </c>
      <c r="B1823">
        <v>200842783</v>
      </c>
      <c r="C1823">
        <v>8</v>
      </c>
      <c r="D1823" t="b">
        <v>0</v>
      </c>
      <c r="E1823" s="6" t="s">
        <v>56</v>
      </c>
      <c r="F1823" s="6" t="s">
        <v>35</v>
      </c>
      <c r="G1823">
        <v>10</v>
      </c>
      <c r="H1823">
        <v>10</v>
      </c>
      <c r="I1823">
        <v>1</v>
      </c>
      <c r="J1823" s="6">
        <f>(Items[[#This Row],[FinalPrice]]*Items[[#This Row],[Quantity]])</f>
        <v>10</v>
      </c>
      <c r="K1823" s="6">
        <f>(Items[[#This Row],[OriginalTagPrice]]*Items[[#This Row],[Quantity]])</f>
        <v>10</v>
      </c>
      <c r="L1823" s="6">
        <f>(Items[[#This Row],[FinalPrice]]-Items[[#This Row],[OriginalTagPrice]])*Items[[#This Row],[Quantity]]</f>
        <v>0</v>
      </c>
      <c r="M1823" s="6" t="str">
        <f>VLOOKUP(Items[[#This Row],[OrderID]],Orders[],5)</f>
        <v>2015-05-13</v>
      </c>
    </row>
    <row r="1824" spans="1:13" x14ac:dyDescent="0.25">
      <c r="A1824">
        <v>142655819</v>
      </c>
      <c r="B1824">
        <v>200818481</v>
      </c>
      <c r="C1824">
        <v>2</v>
      </c>
      <c r="D1824" t="b">
        <v>0</v>
      </c>
      <c r="E1824" s="6" t="s">
        <v>35</v>
      </c>
      <c r="F1824" s="6" t="s">
        <v>168</v>
      </c>
      <c r="G1824">
        <v>1.5</v>
      </c>
      <c r="H1824">
        <v>2</v>
      </c>
      <c r="I1824">
        <v>1</v>
      </c>
      <c r="J1824" s="6">
        <f>(Items[[#This Row],[FinalPrice]]*Items[[#This Row],[Quantity]])</f>
        <v>1.5</v>
      </c>
      <c r="K1824" s="6">
        <f>(Items[[#This Row],[OriginalTagPrice]]*Items[[#This Row],[Quantity]])</f>
        <v>2</v>
      </c>
      <c r="L1824" s="6">
        <f>(Items[[#This Row],[FinalPrice]]-Items[[#This Row],[OriginalTagPrice]])*Items[[#This Row],[Quantity]]</f>
        <v>-0.5</v>
      </c>
      <c r="M1824" s="6" t="str">
        <f>VLOOKUP(Items[[#This Row],[OrderID]],Orders[],5)</f>
        <v>2015-05-13</v>
      </c>
    </row>
    <row r="1825" spans="1:13" x14ac:dyDescent="0.25">
      <c r="A1825">
        <v>142670284</v>
      </c>
      <c r="B1825">
        <v>200839918</v>
      </c>
      <c r="C1825">
        <v>3</v>
      </c>
      <c r="D1825" t="b">
        <v>0</v>
      </c>
      <c r="E1825" s="6" t="s">
        <v>35</v>
      </c>
      <c r="F1825" s="6" t="s">
        <v>35</v>
      </c>
      <c r="G1825">
        <v>100</v>
      </c>
      <c r="H1825">
        <v>200</v>
      </c>
      <c r="I1825">
        <v>1</v>
      </c>
      <c r="J1825" s="6">
        <f>(Items[[#This Row],[FinalPrice]]*Items[[#This Row],[Quantity]])</f>
        <v>100</v>
      </c>
      <c r="K1825" s="6">
        <f>(Items[[#This Row],[OriginalTagPrice]]*Items[[#This Row],[Quantity]])</f>
        <v>200</v>
      </c>
      <c r="L1825" s="6">
        <f>(Items[[#This Row],[FinalPrice]]-Items[[#This Row],[OriginalTagPrice]])*Items[[#This Row],[Quantity]]</f>
        <v>-100</v>
      </c>
      <c r="M1825" s="6" t="str">
        <f>VLOOKUP(Items[[#This Row],[OrderID]],Orders[],5)</f>
        <v>2015-05-13</v>
      </c>
    </row>
    <row r="1826" spans="1:13" x14ac:dyDescent="0.25">
      <c r="A1826">
        <v>142683868</v>
      </c>
      <c r="B1826">
        <v>200860100</v>
      </c>
      <c r="C1826">
        <v>3</v>
      </c>
      <c r="D1826" t="b">
        <v>0</v>
      </c>
      <c r="E1826" s="6" t="s">
        <v>35</v>
      </c>
      <c r="F1826" s="6" t="s">
        <v>35</v>
      </c>
      <c r="G1826">
        <v>50</v>
      </c>
      <c r="H1826">
        <v>100</v>
      </c>
      <c r="I1826">
        <v>1</v>
      </c>
      <c r="J1826" s="6">
        <f>(Items[[#This Row],[FinalPrice]]*Items[[#This Row],[Quantity]])</f>
        <v>50</v>
      </c>
      <c r="K1826" s="6">
        <f>(Items[[#This Row],[OriginalTagPrice]]*Items[[#This Row],[Quantity]])</f>
        <v>100</v>
      </c>
      <c r="L1826" s="6">
        <f>(Items[[#This Row],[FinalPrice]]-Items[[#This Row],[OriginalTagPrice]])*Items[[#This Row],[Quantity]]</f>
        <v>-50</v>
      </c>
      <c r="M1826" s="6" t="str">
        <f>VLOOKUP(Items[[#This Row],[OrderID]],Orders[],5)</f>
        <v>2015-05-13</v>
      </c>
    </row>
    <row r="1827" spans="1:13" x14ac:dyDescent="0.25">
      <c r="A1827">
        <v>142689409</v>
      </c>
      <c r="B1827">
        <v>200867291</v>
      </c>
      <c r="C1827">
        <v>1</v>
      </c>
      <c r="D1827" t="b">
        <v>1</v>
      </c>
      <c r="E1827" s="6" t="s">
        <v>89</v>
      </c>
      <c r="F1827" s="6" t="s">
        <v>35</v>
      </c>
      <c r="G1827">
        <v>0</v>
      </c>
      <c r="H1827">
        <v>70</v>
      </c>
      <c r="I1827">
        <v>1</v>
      </c>
      <c r="J1827" s="6">
        <f>(Items[[#This Row],[FinalPrice]]*Items[[#This Row],[Quantity]])</f>
        <v>0</v>
      </c>
      <c r="K1827" s="6">
        <f>(Items[[#This Row],[OriginalTagPrice]]*Items[[#This Row],[Quantity]])</f>
        <v>70</v>
      </c>
      <c r="L1827" s="6">
        <f>(Items[[#This Row],[FinalPrice]]-Items[[#This Row],[OriginalTagPrice]])*Items[[#This Row],[Quantity]]</f>
        <v>-70</v>
      </c>
      <c r="M1827" s="6" t="str">
        <f>VLOOKUP(Items[[#This Row],[OrderID]],Orders[],5)</f>
        <v>2015-05-16</v>
      </c>
    </row>
    <row r="1828" spans="1:13" x14ac:dyDescent="0.25">
      <c r="A1828">
        <v>142689409</v>
      </c>
      <c r="B1828">
        <v>201748221</v>
      </c>
      <c r="C1828">
        <v>8</v>
      </c>
      <c r="D1828" t="b">
        <v>0</v>
      </c>
      <c r="E1828" s="6" t="s">
        <v>89</v>
      </c>
      <c r="F1828" s="6" t="s">
        <v>35</v>
      </c>
      <c r="G1828">
        <v>12</v>
      </c>
      <c r="H1828">
        <v>12</v>
      </c>
      <c r="I1828">
        <v>1</v>
      </c>
      <c r="J1828" s="6">
        <f>(Items[[#This Row],[FinalPrice]]*Items[[#This Row],[Quantity]])</f>
        <v>12</v>
      </c>
      <c r="K1828" s="6">
        <f>(Items[[#This Row],[OriginalTagPrice]]*Items[[#This Row],[Quantity]])</f>
        <v>12</v>
      </c>
      <c r="L1828" s="6">
        <f>(Items[[#This Row],[FinalPrice]]-Items[[#This Row],[OriginalTagPrice]])*Items[[#This Row],[Quantity]]</f>
        <v>0</v>
      </c>
      <c r="M1828" s="6" t="str">
        <f>VLOOKUP(Items[[#This Row],[OrderID]],Orders[],5)</f>
        <v>2015-05-16</v>
      </c>
    </row>
    <row r="1829" spans="1:13" x14ac:dyDescent="0.25">
      <c r="A1829">
        <v>142695136</v>
      </c>
      <c r="B1829">
        <v>200875837</v>
      </c>
      <c r="C1829">
        <v>3</v>
      </c>
      <c r="D1829" t="b">
        <v>0</v>
      </c>
      <c r="E1829" s="6" t="s">
        <v>35</v>
      </c>
      <c r="F1829" s="6" t="s">
        <v>35</v>
      </c>
      <c r="G1829">
        <v>50</v>
      </c>
      <c r="H1829">
        <v>50</v>
      </c>
      <c r="I1829">
        <v>1</v>
      </c>
      <c r="J1829" s="6">
        <f>(Items[[#This Row],[FinalPrice]]*Items[[#This Row],[Quantity]])</f>
        <v>50</v>
      </c>
      <c r="K1829" s="6">
        <f>(Items[[#This Row],[OriginalTagPrice]]*Items[[#This Row],[Quantity]])</f>
        <v>50</v>
      </c>
      <c r="L1829" s="6">
        <f>(Items[[#This Row],[FinalPrice]]-Items[[#This Row],[OriginalTagPrice]])*Items[[#This Row],[Quantity]]</f>
        <v>0</v>
      </c>
      <c r="M1829" s="6" t="str">
        <f>VLOOKUP(Items[[#This Row],[OrderID]],Orders[],5)</f>
        <v>2015-05-13</v>
      </c>
    </row>
    <row r="1830" spans="1:13" x14ac:dyDescent="0.25">
      <c r="A1830">
        <v>142695136</v>
      </c>
      <c r="B1830">
        <v>200875892</v>
      </c>
      <c r="C1830">
        <v>3</v>
      </c>
      <c r="D1830" t="b">
        <v>0</v>
      </c>
      <c r="E1830" s="6" t="s">
        <v>35</v>
      </c>
      <c r="F1830" s="6" t="s">
        <v>35</v>
      </c>
      <c r="G1830">
        <v>0</v>
      </c>
      <c r="H1830">
        <v>50</v>
      </c>
      <c r="I1830">
        <v>1</v>
      </c>
      <c r="J1830" s="6">
        <f>(Items[[#This Row],[FinalPrice]]*Items[[#This Row],[Quantity]])</f>
        <v>0</v>
      </c>
      <c r="K1830" s="6">
        <f>(Items[[#This Row],[OriginalTagPrice]]*Items[[#This Row],[Quantity]])</f>
        <v>50</v>
      </c>
      <c r="L1830" s="6">
        <f>(Items[[#This Row],[FinalPrice]]-Items[[#This Row],[OriginalTagPrice]])*Items[[#This Row],[Quantity]]</f>
        <v>-50</v>
      </c>
      <c r="M1830" s="6" t="str">
        <f>VLOOKUP(Items[[#This Row],[OrderID]],Orders[],5)</f>
        <v>2015-05-13</v>
      </c>
    </row>
    <row r="1831" spans="1:13" x14ac:dyDescent="0.25">
      <c r="A1831">
        <v>142699492</v>
      </c>
      <c r="B1831">
        <v>200882501</v>
      </c>
      <c r="C1831">
        <v>2</v>
      </c>
      <c r="D1831" t="b">
        <v>0</v>
      </c>
      <c r="E1831" s="6" t="s">
        <v>35</v>
      </c>
      <c r="F1831" s="6" t="s">
        <v>129</v>
      </c>
      <c r="G1831">
        <v>1.1200000000000001</v>
      </c>
      <c r="H1831">
        <v>1.5</v>
      </c>
      <c r="I1831">
        <v>1</v>
      </c>
      <c r="J1831" s="6">
        <f>(Items[[#This Row],[FinalPrice]]*Items[[#This Row],[Quantity]])</f>
        <v>1.1200000000000001</v>
      </c>
      <c r="K1831" s="6">
        <f>(Items[[#This Row],[OriginalTagPrice]]*Items[[#This Row],[Quantity]])</f>
        <v>1.5</v>
      </c>
      <c r="L1831" s="6">
        <f>(Items[[#This Row],[FinalPrice]]-Items[[#This Row],[OriginalTagPrice]])*Items[[#This Row],[Quantity]]</f>
        <v>-0.37999999999999989</v>
      </c>
      <c r="M1831" s="6" t="str">
        <f>VLOOKUP(Items[[#This Row],[OrderID]],Orders[],5)</f>
        <v>2015-05-13</v>
      </c>
    </row>
    <row r="1832" spans="1:13" x14ac:dyDescent="0.25">
      <c r="A1832">
        <v>142699492</v>
      </c>
      <c r="B1832">
        <v>200882551</v>
      </c>
      <c r="C1832">
        <v>2</v>
      </c>
      <c r="D1832" t="b">
        <v>0</v>
      </c>
      <c r="E1832" s="6" t="s">
        <v>35</v>
      </c>
      <c r="F1832" s="6" t="s">
        <v>78</v>
      </c>
      <c r="G1832">
        <v>1.1200000000000001</v>
      </c>
      <c r="H1832">
        <v>1.5</v>
      </c>
      <c r="I1832">
        <v>1</v>
      </c>
      <c r="J1832" s="6">
        <f>(Items[[#This Row],[FinalPrice]]*Items[[#This Row],[Quantity]])</f>
        <v>1.1200000000000001</v>
      </c>
      <c r="K1832" s="6">
        <f>(Items[[#This Row],[OriginalTagPrice]]*Items[[#This Row],[Quantity]])</f>
        <v>1.5</v>
      </c>
      <c r="L1832" s="6">
        <f>(Items[[#This Row],[FinalPrice]]-Items[[#This Row],[OriginalTagPrice]])*Items[[#This Row],[Quantity]]</f>
        <v>-0.37999999999999989</v>
      </c>
      <c r="M1832" s="6" t="str">
        <f>VLOOKUP(Items[[#This Row],[OrderID]],Orders[],5)</f>
        <v>2015-05-13</v>
      </c>
    </row>
    <row r="1833" spans="1:13" x14ac:dyDescent="0.25">
      <c r="A1833">
        <v>142702600</v>
      </c>
      <c r="B1833">
        <v>200886600</v>
      </c>
      <c r="C1833">
        <v>10</v>
      </c>
      <c r="D1833" t="b">
        <v>0</v>
      </c>
      <c r="E1833" s="6" t="s">
        <v>35</v>
      </c>
      <c r="F1833" s="6" t="s">
        <v>35</v>
      </c>
      <c r="G1833">
        <v>0</v>
      </c>
      <c r="H1833">
        <v>0</v>
      </c>
      <c r="I1833">
        <v>1</v>
      </c>
      <c r="J1833" s="6">
        <f>(Items[[#This Row],[FinalPrice]]*Items[[#This Row],[Quantity]])</f>
        <v>0</v>
      </c>
      <c r="K1833" s="6">
        <f>(Items[[#This Row],[OriginalTagPrice]]*Items[[#This Row],[Quantity]])</f>
        <v>0</v>
      </c>
      <c r="L1833" s="6">
        <f>(Items[[#This Row],[FinalPrice]]-Items[[#This Row],[OriginalTagPrice]])*Items[[#This Row],[Quantity]]</f>
        <v>0</v>
      </c>
      <c r="M1833" s="6" t="str">
        <f>VLOOKUP(Items[[#This Row],[OrderID]],Orders[],5)</f>
        <v>2015-05-13</v>
      </c>
    </row>
    <row r="1834" spans="1:13" x14ac:dyDescent="0.25">
      <c r="A1834">
        <v>142702600</v>
      </c>
      <c r="B1834">
        <v>200886601</v>
      </c>
      <c r="C1834">
        <v>11</v>
      </c>
      <c r="D1834" t="b">
        <v>0</v>
      </c>
      <c r="E1834" s="6" t="s">
        <v>96</v>
      </c>
      <c r="F1834" s="6" t="s">
        <v>35</v>
      </c>
      <c r="G1834">
        <v>0</v>
      </c>
      <c r="H1834">
        <v>50</v>
      </c>
      <c r="I1834">
        <v>1</v>
      </c>
      <c r="J1834" s="6">
        <f>(Items[[#This Row],[FinalPrice]]*Items[[#This Row],[Quantity]])</f>
        <v>0</v>
      </c>
      <c r="K1834" s="6">
        <f>(Items[[#This Row],[OriginalTagPrice]]*Items[[#This Row],[Quantity]])</f>
        <v>50</v>
      </c>
      <c r="L1834" s="6">
        <f>(Items[[#This Row],[FinalPrice]]-Items[[#This Row],[OriginalTagPrice]])*Items[[#This Row],[Quantity]]</f>
        <v>-50</v>
      </c>
      <c r="M1834" s="6" t="str">
        <f>VLOOKUP(Items[[#This Row],[OrderID]],Orders[],5)</f>
        <v>2015-05-13</v>
      </c>
    </row>
    <row r="1835" spans="1:13" x14ac:dyDescent="0.25">
      <c r="A1835">
        <v>142705512</v>
      </c>
      <c r="B1835">
        <v>200890756</v>
      </c>
      <c r="C1835">
        <v>1</v>
      </c>
      <c r="D1835" t="b">
        <v>1</v>
      </c>
      <c r="E1835" s="6" t="s">
        <v>63</v>
      </c>
      <c r="F1835" s="6" t="s">
        <v>35</v>
      </c>
      <c r="G1835">
        <v>0</v>
      </c>
      <c r="H1835">
        <v>65</v>
      </c>
      <c r="I1835">
        <v>1</v>
      </c>
      <c r="J1835" s="6">
        <f>(Items[[#This Row],[FinalPrice]]*Items[[#This Row],[Quantity]])</f>
        <v>0</v>
      </c>
      <c r="K1835" s="6">
        <f>(Items[[#This Row],[OriginalTagPrice]]*Items[[#This Row],[Quantity]])</f>
        <v>65</v>
      </c>
      <c r="L1835" s="6">
        <f>(Items[[#This Row],[FinalPrice]]-Items[[#This Row],[OriginalTagPrice]])*Items[[#This Row],[Quantity]]</f>
        <v>-65</v>
      </c>
      <c r="M1835" s="6" t="str">
        <f>VLOOKUP(Items[[#This Row],[OrderID]],Orders[],5)</f>
        <v>2015-05-14</v>
      </c>
    </row>
    <row r="1836" spans="1:13" x14ac:dyDescent="0.25">
      <c r="A1836">
        <v>142705512</v>
      </c>
      <c r="B1836">
        <v>201154162</v>
      </c>
      <c r="C1836">
        <v>8</v>
      </c>
      <c r="D1836" t="b">
        <v>0</v>
      </c>
      <c r="E1836" s="6" t="s">
        <v>63</v>
      </c>
      <c r="F1836" s="6" t="s">
        <v>35</v>
      </c>
      <c r="G1836">
        <v>9</v>
      </c>
      <c r="H1836">
        <v>9</v>
      </c>
      <c r="I1836">
        <v>1</v>
      </c>
      <c r="J1836" s="6">
        <f>(Items[[#This Row],[FinalPrice]]*Items[[#This Row],[Quantity]])</f>
        <v>9</v>
      </c>
      <c r="K1836" s="6">
        <f>(Items[[#This Row],[OriginalTagPrice]]*Items[[#This Row],[Quantity]])</f>
        <v>9</v>
      </c>
      <c r="L1836" s="6">
        <f>(Items[[#This Row],[FinalPrice]]-Items[[#This Row],[OriginalTagPrice]])*Items[[#This Row],[Quantity]]</f>
        <v>0</v>
      </c>
      <c r="M1836" s="6" t="str">
        <f>VLOOKUP(Items[[#This Row],[OrderID]],Orders[],5)</f>
        <v>2015-05-14</v>
      </c>
    </row>
    <row r="1837" spans="1:13" x14ac:dyDescent="0.25">
      <c r="A1837">
        <v>142705512</v>
      </c>
      <c r="B1837">
        <v>201162271</v>
      </c>
      <c r="C1837">
        <v>10</v>
      </c>
      <c r="D1837" t="b">
        <v>0</v>
      </c>
      <c r="E1837" s="6" t="s">
        <v>35</v>
      </c>
      <c r="F1837" s="6" t="s">
        <v>35</v>
      </c>
      <c r="G1837">
        <v>0</v>
      </c>
      <c r="H1837">
        <v>0</v>
      </c>
      <c r="I1837">
        <v>1</v>
      </c>
      <c r="J1837" s="6">
        <f>(Items[[#This Row],[FinalPrice]]*Items[[#This Row],[Quantity]])</f>
        <v>0</v>
      </c>
      <c r="K1837" s="6">
        <f>(Items[[#This Row],[OriginalTagPrice]]*Items[[#This Row],[Quantity]])</f>
        <v>0</v>
      </c>
      <c r="L1837" s="6">
        <f>(Items[[#This Row],[FinalPrice]]-Items[[#This Row],[OriginalTagPrice]])*Items[[#This Row],[Quantity]]</f>
        <v>0</v>
      </c>
      <c r="M1837" s="6" t="str">
        <f>VLOOKUP(Items[[#This Row],[OrderID]],Orders[],5)</f>
        <v>2015-05-14</v>
      </c>
    </row>
    <row r="1838" spans="1:13" x14ac:dyDescent="0.25">
      <c r="A1838">
        <v>142705512</v>
      </c>
      <c r="B1838">
        <v>201162272</v>
      </c>
      <c r="C1838">
        <v>11</v>
      </c>
      <c r="D1838" t="b">
        <v>0</v>
      </c>
      <c r="E1838" s="6" t="s">
        <v>75</v>
      </c>
      <c r="F1838" s="6" t="s">
        <v>35</v>
      </c>
      <c r="G1838">
        <v>0</v>
      </c>
      <c r="H1838">
        <v>50</v>
      </c>
      <c r="I1838">
        <v>1</v>
      </c>
      <c r="J1838" s="6">
        <f>(Items[[#This Row],[FinalPrice]]*Items[[#This Row],[Quantity]])</f>
        <v>0</v>
      </c>
      <c r="K1838" s="6">
        <f>(Items[[#This Row],[OriginalTagPrice]]*Items[[#This Row],[Quantity]])</f>
        <v>50</v>
      </c>
      <c r="L1838" s="6">
        <f>(Items[[#This Row],[FinalPrice]]-Items[[#This Row],[OriginalTagPrice]])*Items[[#This Row],[Quantity]]</f>
        <v>-50</v>
      </c>
      <c r="M1838" s="6" t="str">
        <f>VLOOKUP(Items[[#This Row],[OrderID]],Orders[],5)</f>
        <v>2015-05-14</v>
      </c>
    </row>
    <row r="1839" spans="1:13" x14ac:dyDescent="0.25">
      <c r="A1839">
        <v>142706790</v>
      </c>
      <c r="B1839">
        <v>200892533</v>
      </c>
      <c r="C1839">
        <v>1</v>
      </c>
      <c r="D1839" t="b">
        <v>1</v>
      </c>
      <c r="E1839" s="6" t="s">
        <v>79</v>
      </c>
      <c r="F1839" s="6" t="s">
        <v>35</v>
      </c>
      <c r="G1839">
        <v>0</v>
      </c>
      <c r="H1839">
        <v>70</v>
      </c>
      <c r="I1839">
        <v>1</v>
      </c>
      <c r="J1839" s="6">
        <f>(Items[[#This Row],[FinalPrice]]*Items[[#This Row],[Quantity]])</f>
        <v>0</v>
      </c>
      <c r="K1839" s="6">
        <f>(Items[[#This Row],[OriginalTagPrice]]*Items[[#This Row],[Quantity]])</f>
        <v>70</v>
      </c>
      <c r="L1839" s="6">
        <f>(Items[[#This Row],[FinalPrice]]-Items[[#This Row],[OriginalTagPrice]])*Items[[#This Row],[Quantity]]</f>
        <v>-70</v>
      </c>
      <c r="M1839" s="6" t="str">
        <f>VLOOKUP(Items[[#This Row],[OrderID]],Orders[],5)</f>
        <v>2015-05-18</v>
      </c>
    </row>
    <row r="1840" spans="1:13" x14ac:dyDescent="0.25">
      <c r="A1840">
        <v>142706790</v>
      </c>
      <c r="B1840">
        <v>202130508</v>
      </c>
      <c r="C1840">
        <v>10</v>
      </c>
      <c r="D1840" t="b">
        <v>0</v>
      </c>
      <c r="E1840" s="6" t="s">
        <v>35</v>
      </c>
      <c r="F1840" s="6" t="s">
        <v>35</v>
      </c>
      <c r="G1840">
        <v>0</v>
      </c>
      <c r="H1840">
        <v>0</v>
      </c>
      <c r="I1840">
        <v>1</v>
      </c>
      <c r="J1840" s="6">
        <f>(Items[[#This Row],[FinalPrice]]*Items[[#This Row],[Quantity]])</f>
        <v>0</v>
      </c>
      <c r="K1840" s="6">
        <f>(Items[[#This Row],[OriginalTagPrice]]*Items[[#This Row],[Quantity]])</f>
        <v>0</v>
      </c>
      <c r="L1840" s="6">
        <f>(Items[[#This Row],[FinalPrice]]-Items[[#This Row],[OriginalTagPrice]])*Items[[#This Row],[Quantity]]</f>
        <v>0</v>
      </c>
      <c r="M1840" s="6" t="str">
        <f>VLOOKUP(Items[[#This Row],[OrderID]],Orders[],5)</f>
        <v>2015-05-18</v>
      </c>
    </row>
    <row r="1841" spans="1:13" x14ac:dyDescent="0.25">
      <c r="A1841">
        <v>142706790</v>
      </c>
      <c r="B1841">
        <v>202130510</v>
      </c>
      <c r="C1841">
        <v>11</v>
      </c>
      <c r="D1841" t="b">
        <v>0</v>
      </c>
      <c r="E1841" s="6" t="s">
        <v>120</v>
      </c>
      <c r="F1841" s="6" t="s">
        <v>35</v>
      </c>
      <c r="G1841">
        <v>0</v>
      </c>
      <c r="H1841">
        <v>50</v>
      </c>
      <c r="I1841">
        <v>1</v>
      </c>
      <c r="J1841" s="6">
        <f>(Items[[#This Row],[FinalPrice]]*Items[[#This Row],[Quantity]])</f>
        <v>0</v>
      </c>
      <c r="K1841" s="6">
        <f>(Items[[#This Row],[OriginalTagPrice]]*Items[[#This Row],[Quantity]])</f>
        <v>50</v>
      </c>
      <c r="L1841" s="6">
        <f>(Items[[#This Row],[FinalPrice]]-Items[[#This Row],[OriginalTagPrice]])*Items[[#This Row],[Quantity]]</f>
        <v>-50</v>
      </c>
      <c r="M1841" s="6" t="str">
        <f>VLOOKUP(Items[[#This Row],[OrderID]],Orders[],5)</f>
        <v>2015-05-18</v>
      </c>
    </row>
    <row r="1842" spans="1:13" x14ac:dyDescent="0.25">
      <c r="A1842">
        <v>142707019</v>
      </c>
      <c r="B1842">
        <v>200892856</v>
      </c>
      <c r="C1842">
        <v>1</v>
      </c>
      <c r="D1842" t="b">
        <v>1</v>
      </c>
      <c r="E1842" s="6" t="s">
        <v>70</v>
      </c>
      <c r="F1842" s="6" t="s">
        <v>35</v>
      </c>
      <c r="G1842">
        <v>25</v>
      </c>
      <c r="H1842">
        <v>70</v>
      </c>
      <c r="I1842">
        <v>1</v>
      </c>
      <c r="J1842" s="6">
        <f>(Items[[#This Row],[FinalPrice]]*Items[[#This Row],[Quantity]])</f>
        <v>25</v>
      </c>
      <c r="K1842" s="6">
        <f>(Items[[#This Row],[OriginalTagPrice]]*Items[[#This Row],[Quantity]])</f>
        <v>70</v>
      </c>
      <c r="L1842" s="6">
        <f>(Items[[#This Row],[FinalPrice]]-Items[[#This Row],[OriginalTagPrice]])*Items[[#This Row],[Quantity]]</f>
        <v>-45</v>
      </c>
      <c r="M1842" s="6" t="str">
        <f>VLOOKUP(Items[[#This Row],[OrderID]],Orders[],5)</f>
        <v>2015-05-17</v>
      </c>
    </row>
    <row r="1843" spans="1:13" x14ac:dyDescent="0.25">
      <c r="A1843">
        <v>142707019</v>
      </c>
      <c r="B1843">
        <v>201864963</v>
      </c>
      <c r="C1843">
        <v>2</v>
      </c>
      <c r="D1843" t="b">
        <v>0</v>
      </c>
      <c r="E1843" s="6" t="s">
        <v>35</v>
      </c>
      <c r="F1843" s="6" t="s">
        <v>57</v>
      </c>
      <c r="G1843">
        <v>6</v>
      </c>
      <c r="H1843">
        <v>8</v>
      </c>
      <c r="I1843">
        <v>1</v>
      </c>
      <c r="J1843" s="6">
        <f>(Items[[#This Row],[FinalPrice]]*Items[[#This Row],[Quantity]])</f>
        <v>6</v>
      </c>
      <c r="K1843" s="6">
        <f>(Items[[#This Row],[OriginalTagPrice]]*Items[[#This Row],[Quantity]])</f>
        <v>8</v>
      </c>
      <c r="L1843" s="6">
        <f>(Items[[#This Row],[FinalPrice]]-Items[[#This Row],[OriginalTagPrice]])*Items[[#This Row],[Quantity]]</f>
        <v>-2</v>
      </c>
      <c r="M1843" s="6" t="str">
        <f>VLOOKUP(Items[[#This Row],[OrderID]],Orders[],5)</f>
        <v>2015-05-17</v>
      </c>
    </row>
    <row r="1844" spans="1:13" x14ac:dyDescent="0.25">
      <c r="A1844">
        <v>142707019</v>
      </c>
      <c r="B1844">
        <v>201866436</v>
      </c>
      <c r="C1844">
        <v>8</v>
      </c>
      <c r="D1844" t="b">
        <v>0</v>
      </c>
      <c r="E1844" s="6" t="s">
        <v>70</v>
      </c>
      <c r="F1844" s="6" t="s">
        <v>35</v>
      </c>
      <c r="G1844">
        <v>15</v>
      </c>
      <c r="H1844">
        <v>15</v>
      </c>
      <c r="I1844">
        <v>1</v>
      </c>
      <c r="J1844" s="6">
        <f>(Items[[#This Row],[FinalPrice]]*Items[[#This Row],[Quantity]])</f>
        <v>15</v>
      </c>
      <c r="K1844" s="6">
        <f>(Items[[#This Row],[OriginalTagPrice]]*Items[[#This Row],[Quantity]])</f>
        <v>15</v>
      </c>
      <c r="L1844" s="6">
        <f>(Items[[#This Row],[FinalPrice]]-Items[[#This Row],[OriginalTagPrice]])*Items[[#This Row],[Quantity]]</f>
        <v>0</v>
      </c>
      <c r="M1844" s="6" t="str">
        <f>VLOOKUP(Items[[#This Row],[OrderID]],Orders[],5)</f>
        <v>2015-05-17</v>
      </c>
    </row>
    <row r="1845" spans="1:13" x14ac:dyDescent="0.25">
      <c r="A1845">
        <v>142707338</v>
      </c>
      <c r="B1845">
        <v>200893291</v>
      </c>
      <c r="C1845">
        <v>1</v>
      </c>
      <c r="D1845" t="b">
        <v>1</v>
      </c>
      <c r="E1845" s="6" t="s">
        <v>63</v>
      </c>
      <c r="F1845" s="6" t="s">
        <v>35</v>
      </c>
      <c r="G1845">
        <v>0</v>
      </c>
      <c r="H1845">
        <v>65</v>
      </c>
      <c r="I1845">
        <v>1</v>
      </c>
      <c r="J1845" s="6">
        <f>(Items[[#This Row],[FinalPrice]]*Items[[#This Row],[Quantity]])</f>
        <v>0</v>
      </c>
      <c r="K1845" s="6">
        <f>(Items[[#This Row],[OriginalTagPrice]]*Items[[#This Row],[Quantity]])</f>
        <v>65</v>
      </c>
      <c r="L1845" s="6">
        <f>(Items[[#This Row],[FinalPrice]]-Items[[#This Row],[OriginalTagPrice]])*Items[[#This Row],[Quantity]]</f>
        <v>-65</v>
      </c>
      <c r="M1845" s="6" t="str">
        <f>VLOOKUP(Items[[#This Row],[OrderID]],Orders[],5)</f>
        <v>2015-05-14</v>
      </c>
    </row>
    <row r="1846" spans="1:13" x14ac:dyDescent="0.25">
      <c r="A1846">
        <v>142707338</v>
      </c>
      <c r="B1846">
        <v>201181860</v>
      </c>
      <c r="C1846">
        <v>8</v>
      </c>
      <c r="D1846" t="b">
        <v>0</v>
      </c>
      <c r="E1846" s="6" t="s">
        <v>63</v>
      </c>
      <c r="F1846" s="6" t="s">
        <v>35</v>
      </c>
      <c r="G1846">
        <v>6.5</v>
      </c>
      <c r="H1846">
        <v>6.5</v>
      </c>
      <c r="I1846">
        <v>1</v>
      </c>
      <c r="J1846" s="6">
        <f>(Items[[#This Row],[FinalPrice]]*Items[[#This Row],[Quantity]])</f>
        <v>6.5</v>
      </c>
      <c r="K1846" s="6">
        <f>(Items[[#This Row],[OriginalTagPrice]]*Items[[#This Row],[Quantity]])</f>
        <v>6.5</v>
      </c>
      <c r="L1846" s="6">
        <f>(Items[[#This Row],[FinalPrice]]-Items[[#This Row],[OriginalTagPrice]])*Items[[#This Row],[Quantity]]</f>
        <v>0</v>
      </c>
      <c r="M1846" s="6" t="str">
        <f>VLOOKUP(Items[[#This Row],[OrderID]],Orders[],5)</f>
        <v>2015-05-14</v>
      </c>
    </row>
    <row r="1847" spans="1:13" x14ac:dyDescent="0.25">
      <c r="A1847">
        <v>142711003</v>
      </c>
      <c r="B1847">
        <v>200898471</v>
      </c>
      <c r="C1847">
        <v>1</v>
      </c>
      <c r="D1847" t="b">
        <v>1</v>
      </c>
      <c r="E1847" s="6" t="s">
        <v>250</v>
      </c>
      <c r="F1847" s="6" t="s">
        <v>35</v>
      </c>
      <c r="G1847">
        <v>35</v>
      </c>
      <c r="H1847">
        <v>40</v>
      </c>
      <c r="I1847">
        <v>1</v>
      </c>
      <c r="J1847" s="6">
        <f>(Items[[#This Row],[FinalPrice]]*Items[[#This Row],[Quantity]])</f>
        <v>35</v>
      </c>
      <c r="K1847" s="6">
        <f>(Items[[#This Row],[OriginalTagPrice]]*Items[[#This Row],[Quantity]])</f>
        <v>40</v>
      </c>
      <c r="L1847" s="6">
        <f>(Items[[#This Row],[FinalPrice]]-Items[[#This Row],[OriginalTagPrice]])*Items[[#This Row],[Quantity]]</f>
        <v>-5</v>
      </c>
      <c r="M1847" s="6" t="str">
        <f>VLOOKUP(Items[[#This Row],[OrderID]],Orders[],5)</f>
        <v>2015-05-13</v>
      </c>
    </row>
    <row r="1848" spans="1:13" x14ac:dyDescent="0.25">
      <c r="A1848">
        <v>142712639</v>
      </c>
      <c r="B1848">
        <v>200901009</v>
      </c>
      <c r="C1848">
        <v>2</v>
      </c>
      <c r="D1848" t="b">
        <v>0</v>
      </c>
      <c r="E1848" s="6" t="s">
        <v>35</v>
      </c>
      <c r="F1848" s="6" t="s">
        <v>62</v>
      </c>
      <c r="G1848">
        <v>6</v>
      </c>
      <c r="H1848">
        <v>8</v>
      </c>
      <c r="I1848">
        <v>1</v>
      </c>
      <c r="J1848" s="6">
        <f>(Items[[#This Row],[FinalPrice]]*Items[[#This Row],[Quantity]])</f>
        <v>6</v>
      </c>
      <c r="K1848" s="6">
        <f>(Items[[#This Row],[OriginalTagPrice]]*Items[[#This Row],[Quantity]])</f>
        <v>8</v>
      </c>
      <c r="L1848" s="6">
        <f>(Items[[#This Row],[FinalPrice]]-Items[[#This Row],[OriginalTagPrice]])*Items[[#This Row],[Quantity]]</f>
        <v>-2</v>
      </c>
      <c r="M1848" s="6" t="str">
        <f>VLOOKUP(Items[[#This Row],[OrderID]],Orders[],5)</f>
        <v>2015-05-13</v>
      </c>
    </row>
    <row r="1849" spans="1:13" x14ac:dyDescent="0.25">
      <c r="A1849">
        <v>142722878</v>
      </c>
      <c r="B1849">
        <v>200915578</v>
      </c>
      <c r="C1849">
        <v>1</v>
      </c>
      <c r="D1849" t="b">
        <v>1</v>
      </c>
      <c r="E1849" s="6" t="s">
        <v>70</v>
      </c>
      <c r="F1849" s="6" t="s">
        <v>35</v>
      </c>
      <c r="G1849">
        <v>0</v>
      </c>
      <c r="H1849">
        <v>70</v>
      </c>
      <c r="I1849">
        <v>1</v>
      </c>
      <c r="J1849" s="6">
        <f>(Items[[#This Row],[FinalPrice]]*Items[[#This Row],[Quantity]])</f>
        <v>0</v>
      </c>
      <c r="K1849" s="6">
        <f>(Items[[#This Row],[OriginalTagPrice]]*Items[[#This Row],[Quantity]])</f>
        <v>70</v>
      </c>
      <c r="L1849" s="6">
        <f>(Items[[#This Row],[FinalPrice]]-Items[[#This Row],[OriginalTagPrice]])*Items[[#This Row],[Quantity]]</f>
        <v>-70</v>
      </c>
      <c r="M1849" s="6" t="str">
        <f>VLOOKUP(Items[[#This Row],[OrderID]],Orders[],5)</f>
        <v>2015-05-17</v>
      </c>
    </row>
    <row r="1850" spans="1:13" x14ac:dyDescent="0.25">
      <c r="A1850">
        <v>142725300</v>
      </c>
      <c r="B1850">
        <v>200918974</v>
      </c>
      <c r="C1850">
        <v>1</v>
      </c>
      <c r="D1850" t="b">
        <v>1</v>
      </c>
      <c r="E1850" s="6" t="s">
        <v>58</v>
      </c>
      <c r="F1850" s="6" t="s">
        <v>35</v>
      </c>
      <c r="G1850">
        <v>35</v>
      </c>
      <c r="H1850">
        <v>70</v>
      </c>
      <c r="I1850">
        <v>1</v>
      </c>
      <c r="J1850" s="6">
        <f>(Items[[#This Row],[FinalPrice]]*Items[[#This Row],[Quantity]])</f>
        <v>35</v>
      </c>
      <c r="K1850" s="6">
        <f>(Items[[#This Row],[OriginalTagPrice]]*Items[[#This Row],[Quantity]])</f>
        <v>70</v>
      </c>
      <c r="L1850" s="6">
        <f>(Items[[#This Row],[FinalPrice]]-Items[[#This Row],[OriginalTagPrice]])*Items[[#This Row],[Quantity]]</f>
        <v>-35</v>
      </c>
      <c r="M1850" s="6" t="str">
        <f>VLOOKUP(Items[[#This Row],[OrderID]],Orders[],5)</f>
        <v>2015-05-14</v>
      </c>
    </row>
    <row r="1851" spans="1:13" x14ac:dyDescent="0.25">
      <c r="A1851">
        <v>142725300</v>
      </c>
      <c r="B1851">
        <v>201184173</v>
      </c>
      <c r="C1851">
        <v>2</v>
      </c>
      <c r="D1851" t="b">
        <v>0</v>
      </c>
      <c r="E1851" s="6" t="s">
        <v>58</v>
      </c>
      <c r="F1851" s="6" t="s">
        <v>74</v>
      </c>
      <c r="G1851">
        <v>0</v>
      </c>
      <c r="H1851">
        <v>0</v>
      </c>
      <c r="I1851">
        <v>1</v>
      </c>
      <c r="J1851" s="6">
        <f>(Items[[#This Row],[FinalPrice]]*Items[[#This Row],[Quantity]])</f>
        <v>0</v>
      </c>
      <c r="K1851" s="6">
        <f>(Items[[#This Row],[OriginalTagPrice]]*Items[[#This Row],[Quantity]])</f>
        <v>0</v>
      </c>
      <c r="L1851" s="6">
        <f>(Items[[#This Row],[FinalPrice]]-Items[[#This Row],[OriginalTagPrice]])*Items[[#This Row],[Quantity]]</f>
        <v>0</v>
      </c>
      <c r="M1851" s="6" t="str">
        <f>VLOOKUP(Items[[#This Row],[OrderID]],Orders[],5)</f>
        <v>2015-05-14</v>
      </c>
    </row>
    <row r="1852" spans="1:13" x14ac:dyDescent="0.25">
      <c r="A1852">
        <v>142725300</v>
      </c>
      <c r="B1852">
        <v>201215398</v>
      </c>
      <c r="C1852">
        <v>3</v>
      </c>
      <c r="D1852" t="b">
        <v>0</v>
      </c>
      <c r="E1852" s="6" t="s">
        <v>35</v>
      </c>
      <c r="F1852" s="6" t="s">
        <v>35</v>
      </c>
      <c r="G1852">
        <v>0</v>
      </c>
      <c r="H1852">
        <v>100</v>
      </c>
      <c r="I1852">
        <v>1</v>
      </c>
      <c r="J1852" s="6">
        <f>(Items[[#This Row],[FinalPrice]]*Items[[#This Row],[Quantity]])</f>
        <v>0</v>
      </c>
      <c r="K1852" s="6">
        <f>(Items[[#This Row],[OriginalTagPrice]]*Items[[#This Row],[Quantity]])</f>
        <v>100</v>
      </c>
      <c r="L1852" s="6">
        <f>(Items[[#This Row],[FinalPrice]]-Items[[#This Row],[OriginalTagPrice]])*Items[[#This Row],[Quantity]]</f>
        <v>-100</v>
      </c>
      <c r="M1852" s="6" t="str">
        <f>VLOOKUP(Items[[#This Row],[OrderID]],Orders[],5)</f>
        <v>2015-05-14</v>
      </c>
    </row>
    <row r="1853" spans="1:13" x14ac:dyDescent="0.25">
      <c r="A1853">
        <v>142725300</v>
      </c>
      <c r="B1853">
        <v>201215490</v>
      </c>
      <c r="C1853">
        <v>3</v>
      </c>
      <c r="D1853" t="b">
        <v>0</v>
      </c>
      <c r="E1853" s="6" t="s">
        <v>35</v>
      </c>
      <c r="F1853" s="6" t="s">
        <v>35</v>
      </c>
      <c r="G1853">
        <v>100</v>
      </c>
      <c r="H1853">
        <v>100</v>
      </c>
      <c r="I1853">
        <v>1</v>
      </c>
      <c r="J1853" s="6">
        <f>(Items[[#This Row],[FinalPrice]]*Items[[#This Row],[Quantity]])</f>
        <v>100</v>
      </c>
      <c r="K1853" s="6">
        <f>(Items[[#This Row],[OriginalTagPrice]]*Items[[#This Row],[Quantity]])</f>
        <v>100</v>
      </c>
      <c r="L1853" s="6">
        <f>(Items[[#This Row],[FinalPrice]]-Items[[#This Row],[OriginalTagPrice]])*Items[[#This Row],[Quantity]]</f>
        <v>0</v>
      </c>
      <c r="M1853" s="6" t="str">
        <f>VLOOKUP(Items[[#This Row],[OrderID]],Orders[],5)</f>
        <v>2015-05-14</v>
      </c>
    </row>
    <row r="1854" spans="1:13" x14ac:dyDescent="0.25">
      <c r="A1854">
        <v>142725300</v>
      </c>
      <c r="B1854">
        <v>201215609</v>
      </c>
      <c r="C1854">
        <v>8</v>
      </c>
      <c r="D1854" t="b">
        <v>0</v>
      </c>
      <c r="E1854" s="6" t="s">
        <v>58</v>
      </c>
      <c r="F1854" s="6" t="s">
        <v>35</v>
      </c>
      <c r="G1854">
        <v>14</v>
      </c>
      <c r="H1854">
        <v>14</v>
      </c>
      <c r="I1854">
        <v>1</v>
      </c>
      <c r="J1854" s="6">
        <f>(Items[[#This Row],[FinalPrice]]*Items[[#This Row],[Quantity]])</f>
        <v>14</v>
      </c>
      <c r="K1854" s="6">
        <f>(Items[[#This Row],[OriginalTagPrice]]*Items[[#This Row],[Quantity]])</f>
        <v>14</v>
      </c>
      <c r="L1854" s="6">
        <f>(Items[[#This Row],[FinalPrice]]-Items[[#This Row],[OriginalTagPrice]])*Items[[#This Row],[Quantity]]</f>
        <v>0</v>
      </c>
      <c r="M1854" s="6" t="str">
        <f>VLOOKUP(Items[[#This Row],[OrderID]],Orders[],5)</f>
        <v>2015-05-14</v>
      </c>
    </row>
    <row r="1855" spans="1:13" x14ac:dyDescent="0.25">
      <c r="A1855">
        <v>142725300</v>
      </c>
      <c r="B1855">
        <v>201215918</v>
      </c>
      <c r="C1855">
        <v>10</v>
      </c>
      <c r="D1855" t="b">
        <v>0</v>
      </c>
      <c r="E1855" s="6" t="s">
        <v>35</v>
      </c>
      <c r="F1855" s="6" t="s">
        <v>35</v>
      </c>
      <c r="G1855">
        <v>0</v>
      </c>
      <c r="H1855">
        <v>0</v>
      </c>
      <c r="I1855">
        <v>1</v>
      </c>
      <c r="J1855" s="6">
        <f>(Items[[#This Row],[FinalPrice]]*Items[[#This Row],[Quantity]])</f>
        <v>0</v>
      </c>
      <c r="K1855" s="6">
        <f>(Items[[#This Row],[OriginalTagPrice]]*Items[[#This Row],[Quantity]])</f>
        <v>0</v>
      </c>
      <c r="L1855" s="6">
        <f>(Items[[#This Row],[FinalPrice]]-Items[[#This Row],[OriginalTagPrice]])*Items[[#This Row],[Quantity]]</f>
        <v>0</v>
      </c>
      <c r="M1855" s="6" t="str">
        <f>VLOOKUP(Items[[#This Row],[OrderID]],Orders[],5)</f>
        <v>2015-05-14</v>
      </c>
    </row>
    <row r="1856" spans="1:13" x14ac:dyDescent="0.25">
      <c r="A1856">
        <v>142725300</v>
      </c>
      <c r="B1856">
        <v>201215920</v>
      </c>
      <c r="C1856">
        <v>11</v>
      </c>
      <c r="D1856" t="b">
        <v>0</v>
      </c>
      <c r="E1856" s="6" t="s">
        <v>104</v>
      </c>
      <c r="F1856" s="6" t="s">
        <v>35</v>
      </c>
      <c r="G1856">
        <v>0</v>
      </c>
      <c r="H1856">
        <v>50</v>
      </c>
      <c r="I1856">
        <v>1</v>
      </c>
      <c r="J1856" s="6">
        <f>(Items[[#This Row],[FinalPrice]]*Items[[#This Row],[Quantity]])</f>
        <v>0</v>
      </c>
      <c r="K1856" s="6">
        <f>(Items[[#This Row],[OriginalTagPrice]]*Items[[#This Row],[Quantity]])</f>
        <v>50</v>
      </c>
      <c r="L1856" s="6">
        <f>(Items[[#This Row],[FinalPrice]]-Items[[#This Row],[OriginalTagPrice]])*Items[[#This Row],[Quantity]]</f>
        <v>-50</v>
      </c>
      <c r="M1856" s="6" t="str">
        <f>VLOOKUP(Items[[#This Row],[OrderID]],Orders[],5)</f>
        <v>2015-05-14</v>
      </c>
    </row>
    <row r="1857" spans="1:13" x14ac:dyDescent="0.25">
      <c r="A1857">
        <v>142726009</v>
      </c>
      <c r="B1857">
        <v>200919967</v>
      </c>
      <c r="C1857">
        <v>1</v>
      </c>
      <c r="D1857" t="b">
        <v>1</v>
      </c>
      <c r="E1857" s="6" t="s">
        <v>60</v>
      </c>
      <c r="F1857" s="6" t="s">
        <v>35</v>
      </c>
      <c r="G1857">
        <v>10</v>
      </c>
      <c r="H1857">
        <v>40</v>
      </c>
      <c r="I1857">
        <v>1</v>
      </c>
      <c r="J1857" s="6">
        <f>(Items[[#This Row],[FinalPrice]]*Items[[#This Row],[Quantity]])</f>
        <v>10</v>
      </c>
      <c r="K1857" s="6">
        <f>(Items[[#This Row],[OriginalTagPrice]]*Items[[#This Row],[Quantity]])</f>
        <v>40</v>
      </c>
      <c r="L1857" s="6">
        <f>(Items[[#This Row],[FinalPrice]]-Items[[#This Row],[OriginalTagPrice]])*Items[[#This Row],[Quantity]]</f>
        <v>-30</v>
      </c>
      <c r="M1857" s="6" t="str">
        <f>VLOOKUP(Items[[#This Row],[OrderID]],Orders[],5)</f>
        <v>2015-05-14</v>
      </c>
    </row>
    <row r="1858" spans="1:13" x14ac:dyDescent="0.25">
      <c r="A1858">
        <v>142726009</v>
      </c>
      <c r="B1858">
        <v>201105231</v>
      </c>
      <c r="C1858">
        <v>2</v>
      </c>
      <c r="D1858" t="b">
        <v>0</v>
      </c>
      <c r="E1858" s="6" t="s">
        <v>60</v>
      </c>
      <c r="F1858" s="6" t="s">
        <v>269</v>
      </c>
      <c r="G1858">
        <v>3.5</v>
      </c>
      <c r="H1858">
        <v>3.5</v>
      </c>
      <c r="I1858">
        <v>1</v>
      </c>
      <c r="J1858" s="6">
        <f>(Items[[#This Row],[FinalPrice]]*Items[[#This Row],[Quantity]])</f>
        <v>3.5</v>
      </c>
      <c r="K1858" s="6">
        <f>(Items[[#This Row],[OriginalTagPrice]]*Items[[#This Row],[Quantity]])</f>
        <v>3.5</v>
      </c>
      <c r="L1858" s="6">
        <f>(Items[[#This Row],[FinalPrice]]-Items[[#This Row],[OriginalTagPrice]])*Items[[#This Row],[Quantity]]</f>
        <v>0</v>
      </c>
      <c r="M1858" s="6" t="str">
        <f>VLOOKUP(Items[[#This Row],[OrderID]],Orders[],5)</f>
        <v>2015-05-14</v>
      </c>
    </row>
    <row r="1859" spans="1:13" x14ac:dyDescent="0.25">
      <c r="A1859">
        <v>142726009</v>
      </c>
      <c r="B1859">
        <v>201105239</v>
      </c>
      <c r="C1859">
        <v>2</v>
      </c>
      <c r="D1859" t="b">
        <v>0</v>
      </c>
      <c r="E1859" s="6" t="s">
        <v>60</v>
      </c>
      <c r="F1859" s="6" t="s">
        <v>232</v>
      </c>
      <c r="G1859">
        <v>0</v>
      </c>
      <c r="H1859">
        <v>0</v>
      </c>
      <c r="I1859">
        <v>1</v>
      </c>
      <c r="J1859" s="6">
        <f>(Items[[#This Row],[FinalPrice]]*Items[[#This Row],[Quantity]])</f>
        <v>0</v>
      </c>
      <c r="K1859" s="6">
        <f>(Items[[#This Row],[OriginalTagPrice]]*Items[[#This Row],[Quantity]])</f>
        <v>0</v>
      </c>
      <c r="L1859" s="6">
        <f>(Items[[#This Row],[FinalPrice]]-Items[[#This Row],[OriginalTagPrice]])*Items[[#This Row],[Quantity]]</f>
        <v>0</v>
      </c>
      <c r="M1859" s="6" t="str">
        <f>VLOOKUP(Items[[#This Row],[OrderID]],Orders[],5)</f>
        <v>2015-05-14</v>
      </c>
    </row>
    <row r="1860" spans="1:13" x14ac:dyDescent="0.25">
      <c r="A1860">
        <v>142726167</v>
      </c>
      <c r="B1860">
        <v>200920410</v>
      </c>
      <c r="C1860">
        <v>2</v>
      </c>
      <c r="D1860" t="b">
        <v>0</v>
      </c>
      <c r="E1860" s="6" t="s">
        <v>35</v>
      </c>
      <c r="F1860" s="6" t="s">
        <v>164</v>
      </c>
      <c r="G1860">
        <v>1.69</v>
      </c>
      <c r="H1860">
        <v>2.25</v>
      </c>
      <c r="I1860">
        <v>1</v>
      </c>
      <c r="J1860" s="6">
        <f>(Items[[#This Row],[FinalPrice]]*Items[[#This Row],[Quantity]])</f>
        <v>1.69</v>
      </c>
      <c r="K1860" s="6">
        <f>(Items[[#This Row],[OriginalTagPrice]]*Items[[#This Row],[Quantity]])</f>
        <v>2.25</v>
      </c>
      <c r="L1860" s="6">
        <f>(Items[[#This Row],[FinalPrice]]-Items[[#This Row],[OriginalTagPrice]])*Items[[#This Row],[Quantity]]</f>
        <v>-0.56000000000000005</v>
      </c>
      <c r="M1860" s="6" t="str">
        <f>VLOOKUP(Items[[#This Row],[OrderID]],Orders[],5)</f>
        <v>2015-05-13</v>
      </c>
    </row>
    <row r="1861" spans="1:13" x14ac:dyDescent="0.25">
      <c r="A1861">
        <v>142727646</v>
      </c>
      <c r="B1861">
        <v>200922269</v>
      </c>
      <c r="C1861">
        <v>1</v>
      </c>
      <c r="D1861" t="b">
        <v>1</v>
      </c>
      <c r="E1861" s="6" t="s">
        <v>92</v>
      </c>
      <c r="F1861" s="6" t="s">
        <v>35</v>
      </c>
      <c r="G1861">
        <v>35</v>
      </c>
      <c r="H1861">
        <v>70</v>
      </c>
      <c r="I1861">
        <v>1</v>
      </c>
      <c r="J1861" s="6">
        <f>(Items[[#This Row],[FinalPrice]]*Items[[#This Row],[Quantity]])</f>
        <v>35</v>
      </c>
      <c r="K1861" s="6">
        <f>(Items[[#This Row],[OriginalTagPrice]]*Items[[#This Row],[Quantity]])</f>
        <v>70</v>
      </c>
      <c r="L1861" s="6">
        <f>(Items[[#This Row],[FinalPrice]]-Items[[#This Row],[OriginalTagPrice]])*Items[[#This Row],[Quantity]]</f>
        <v>-35</v>
      </c>
      <c r="M1861" s="6" t="str">
        <f>VLOOKUP(Items[[#This Row],[OrderID]],Orders[],5)</f>
        <v>2015-05-13</v>
      </c>
    </row>
    <row r="1862" spans="1:13" x14ac:dyDescent="0.25">
      <c r="A1862">
        <v>142727646</v>
      </c>
      <c r="B1862">
        <v>200934622</v>
      </c>
      <c r="C1862">
        <v>10</v>
      </c>
      <c r="D1862" t="b">
        <v>0</v>
      </c>
      <c r="E1862" s="6" t="s">
        <v>35</v>
      </c>
      <c r="F1862" s="6" t="s">
        <v>35</v>
      </c>
      <c r="G1862">
        <v>0</v>
      </c>
      <c r="H1862">
        <v>0</v>
      </c>
      <c r="I1862">
        <v>1</v>
      </c>
      <c r="J1862" s="6">
        <f>(Items[[#This Row],[FinalPrice]]*Items[[#This Row],[Quantity]])</f>
        <v>0</v>
      </c>
      <c r="K1862" s="6">
        <f>(Items[[#This Row],[OriginalTagPrice]]*Items[[#This Row],[Quantity]])</f>
        <v>0</v>
      </c>
      <c r="L1862" s="6">
        <f>(Items[[#This Row],[FinalPrice]]-Items[[#This Row],[OriginalTagPrice]])*Items[[#This Row],[Quantity]]</f>
        <v>0</v>
      </c>
      <c r="M1862" s="6" t="str">
        <f>VLOOKUP(Items[[#This Row],[OrderID]],Orders[],5)</f>
        <v>2015-05-13</v>
      </c>
    </row>
    <row r="1863" spans="1:13" x14ac:dyDescent="0.25">
      <c r="A1863">
        <v>142727646</v>
      </c>
      <c r="B1863">
        <v>200934623</v>
      </c>
      <c r="C1863">
        <v>11</v>
      </c>
      <c r="D1863" t="b">
        <v>0</v>
      </c>
      <c r="E1863" s="6" t="s">
        <v>86</v>
      </c>
      <c r="F1863" s="6" t="s">
        <v>35</v>
      </c>
      <c r="G1863">
        <v>50</v>
      </c>
      <c r="H1863">
        <v>50</v>
      </c>
      <c r="I1863">
        <v>1</v>
      </c>
      <c r="J1863" s="6">
        <f>(Items[[#This Row],[FinalPrice]]*Items[[#This Row],[Quantity]])</f>
        <v>50</v>
      </c>
      <c r="K1863" s="6">
        <f>(Items[[#This Row],[OriginalTagPrice]]*Items[[#This Row],[Quantity]])</f>
        <v>50</v>
      </c>
      <c r="L1863" s="6">
        <f>(Items[[#This Row],[FinalPrice]]-Items[[#This Row],[OriginalTagPrice]])*Items[[#This Row],[Quantity]]</f>
        <v>0</v>
      </c>
      <c r="M1863" s="6" t="str">
        <f>VLOOKUP(Items[[#This Row],[OrderID]],Orders[],5)</f>
        <v>2015-05-13</v>
      </c>
    </row>
    <row r="1864" spans="1:13" x14ac:dyDescent="0.25">
      <c r="A1864">
        <v>142731088</v>
      </c>
      <c r="B1864">
        <v>200927282</v>
      </c>
      <c r="C1864">
        <v>1</v>
      </c>
      <c r="D1864" t="b">
        <v>1</v>
      </c>
      <c r="E1864" s="6" t="s">
        <v>58</v>
      </c>
      <c r="F1864" s="6" t="s">
        <v>35</v>
      </c>
      <c r="G1864">
        <v>25</v>
      </c>
      <c r="H1864">
        <v>40</v>
      </c>
      <c r="I1864">
        <v>1</v>
      </c>
      <c r="J1864" s="6">
        <f>(Items[[#This Row],[FinalPrice]]*Items[[#This Row],[Quantity]])</f>
        <v>25</v>
      </c>
      <c r="K1864" s="6">
        <f>(Items[[#This Row],[OriginalTagPrice]]*Items[[#This Row],[Quantity]])</f>
        <v>40</v>
      </c>
      <c r="L1864" s="6">
        <f>(Items[[#This Row],[FinalPrice]]-Items[[#This Row],[OriginalTagPrice]])*Items[[#This Row],[Quantity]]</f>
        <v>-15</v>
      </c>
      <c r="M1864" s="6" t="str">
        <f>VLOOKUP(Items[[#This Row],[OrderID]],Orders[],5)</f>
        <v>2015-05-23</v>
      </c>
    </row>
    <row r="1865" spans="1:13" x14ac:dyDescent="0.25">
      <c r="A1865">
        <v>142731088</v>
      </c>
      <c r="B1865">
        <v>200927285</v>
      </c>
      <c r="C1865">
        <v>1</v>
      </c>
      <c r="D1865" t="b">
        <v>1</v>
      </c>
      <c r="E1865" s="6" t="s">
        <v>56</v>
      </c>
      <c r="F1865" s="6" t="s">
        <v>35</v>
      </c>
      <c r="G1865">
        <v>25</v>
      </c>
      <c r="H1865">
        <v>40</v>
      </c>
      <c r="I1865">
        <v>1</v>
      </c>
      <c r="J1865" s="6">
        <f>(Items[[#This Row],[FinalPrice]]*Items[[#This Row],[Quantity]])</f>
        <v>25</v>
      </c>
      <c r="K1865" s="6">
        <f>(Items[[#This Row],[OriginalTagPrice]]*Items[[#This Row],[Quantity]])</f>
        <v>40</v>
      </c>
      <c r="L1865" s="6">
        <f>(Items[[#This Row],[FinalPrice]]-Items[[#This Row],[OriginalTagPrice]])*Items[[#This Row],[Quantity]]</f>
        <v>-15</v>
      </c>
      <c r="M1865" s="6" t="str">
        <f>VLOOKUP(Items[[#This Row],[OrderID]],Orders[],5)</f>
        <v>2015-05-23</v>
      </c>
    </row>
    <row r="1866" spans="1:13" x14ac:dyDescent="0.25">
      <c r="A1866">
        <v>142731088</v>
      </c>
      <c r="B1866">
        <v>203522888</v>
      </c>
      <c r="C1866">
        <v>2</v>
      </c>
      <c r="D1866" t="b">
        <v>0</v>
      </c>
      <c r="E1866" s="6" t="s">
        <v>56</v>
      </c>
      <c r="F1866" s="6" t="s">
        <v>94</v>
      </c>
      <c r="G1866">
        <v>0</v>
      </c>
      <c r="H1866">
        <v>0</v>
      </c>
      <c r="I1866">
        <v>1</v>
      </c>
      <c r="J1866" s="6">
        <f>(Items[[#This Row],[FinalPrice]]*Items[[#This Row],[Quantity]])</f>
        <v>0</v>
      </c>
      <c r="K1866" s="6">
        <f>(Items[[#This Row],[OriginalTagPrice]]*Items[[#This Row],[Quantity]])</f>
        <v>0</v>
      </c>
      <c r="L1866" s="6">
        <f>(Items[[#This Row],[FinalPrice]]-Items[[#This Row],[OriginalTagPrice]])*Items[[#This Row],[Quantity]]</f>
        <v>0</v>
      </c>
      <c r="M1866" s="6" t="str">
        <f>VLOOKUP(Items[[#This Row],[OrderID]],Orders[],5)</f>
        <v>2015-05-23</v>
      </c>
    </row>
    <row r="1867" spans="1:13" x14ac:dyDescent="0.25">
      <c r="A1867">
        <v>142731088</v>
      </c>
      <c r="B1867">
        <v>203523213</v>
      </c>
      <c r="C1867">
        <v>2</v>
      </c>
      <c r="D1867" t="b">
        <v>0</v>
      </c>
      <c r="E1867" s="6" t="s">
        <v>58</v>
      </c>
      <c r="F1867" s="6" t="s">
        <v>94</v>
      </c>
      <c r="G1867">
        <v>0</v>
      </c>
      <c r="H1867">
        <v>0</v>
      </c>
      <c r="I1867">
        <v>1</v>
      </c>
      <c r="J1867" s="6">
        <f>(Items[[#This Row],[FinalPrice]]*Items[[#This Row],[Quantity]])</f>
        <v>0</v>
      </c>
      <c r="K1867" s="6">
        <f>(Items[[#This Row],[OriginalTagPrice]]*Items[[#This Row],[Quantity]])</f>
        <v>0</v>
      </c>
      <c r="L1867" s="6">
        <f>(Items[[#This Row],[FinalPrice]]-Items[[#This Row],[OriginalTagPrice]])*Items[[#This Row],[Quantity]]</f>
        <v>0</v>
      </c>
      <c r="M1867" s="6" t="str">
        <f>VLOOKUP(Items[[#This Row],[OrderID]],Orders[],5)</f>
        <v>2015-05-23</v>
      </c>
    </row>
    <row r="1868" spans="1:13" x14ac:dyDescent="0.25">
      <c r="A1868">
        <v>142731088</v>
      </c>
      <c r="B1868">
        <v>203538577</v>
      </c>
      <c r="C1868">
        <v>8</v>
      </c>
      <c r="D1868" t="b">
        <v>0</v>
      </c>
      <c r="E1868" s="6" t="s">
        <v>58</v>
      </c>
      <c r="F1868" s="6" t="s">
        <v>35</v>
      </c>
      <c r="G1868">
        <v>5</v>
      </c>
      <c r="H1868">
        <v>5</v>
      </c>
      <c r="I1868">
        <v>1</v>
      </c>
      <c r="J1868" s="6">
        <f>(Items[[#This Row],[FinalPrice]]*Items[[#This Row],[Quantity]])</f>
        <v>5</v>
      </c>
      <c r="K1868" s="6">
        <f>(Items[[#This Row],[OriginalTagPrice]]*Items[[#This Row],[Quantity]])</f>
        <v>5</v>
      </c>
      <c r="L1868" s="6">
        <f>(Items[[#This Row],[FinalPrice]]-Items[[#This Row],[OriginalTagPrice]])*Items[[#This Row],[Quantity]]</f>
        <v>0</v>
      </c>
      <c r="M1868" s="6" t="str">
        <f>VLOOKUP(Items[[#This Row],[OrderID]],Orders[],5)</f>
        <v>2015-05-23</v>
      </c>
    </row>
    <row r="1869" spans="1:13" x14ac:dyDescent="0.25">
      <c r="A1869">
        <v>142731088</v>
      </c>
      <c r="B1869">
        <v>203538660</v>
      </c>
      <c r="C1869">
        <v>8</v>
      </c>
      <c r="D1869" t="b">
        <v>0</v>
      </c>
      <c r="E1869" s="6" t="s">
        <v>56</v>
      </c>
      <c r="F1869" s="6" t="s">
        <v>35</v>
      </c>
      <c r="G1869">
        <v>5</v>
      </c>
      <c r="H1869">
        <v>5</v>
      </c>
      <c r="I1869">
        <v>1</v>
      </c>
      <c r="J1869" s="6">
        <f>(Items[[#This Row],[FinalPrice]]*Items[[#This Row],[Quantity]])</f>
        <v>5</v>
      </c>
      <c r="K1869" s="6">
        <f>(Items[[#This Row],[OriginalTagPrice]]*Items[[#This Row],[Quantity]])</f>
        <v>5</v>
      </c>
      <c r="L1869" s="6">
        <f>(Items[[#This Row],[FinalPrice]]-Items[[#This Row],[OriginalTagPrice]])*Items[[#This Row],[Quantity]]</f>
        <v>0</v>
      </c>
      <c r="M1869" s="6" t="str">
        <f>VLOOKUP(Items[[#This Row],[OrderID]],Orders[],5)</f>
        <v>2015-05-23</v>
      </c>
    </row>
    <row r="1870" spans="1:13" x14ac:dyDescent="0.25">
      <c r="A1870">
        <v>142734512</v>
      </c>
      <c r="B1870">
        <v>200932239</v>
      </c>
      <c r="C1870">
        <v>8</v>
      </c>
      <c r="D1870" t="b">
        <v>0</v>
      </c>
      <c r="E1870" s="6" t="s">
        <v>70</v>
      </c>
      <c r="F1870" s="6" t="s">
        <v>35</v>
      </c>
      <c r="G1870">
        <v>13</v>
      </c>
      <c r="H1870">
        <v>13</v>
      </c>
      <c r="I1870">
        <v>1</v>
      </c>
      <c r="J1870" s="6">
        <f>(Items[[#This Row],[FinalPrice]]*Items[[#This Row],[Quantity]])</f>
        <v>13</v>
      </c>
      <c r="K1870" s="6">
        <f>(Items[[#This Row],[OriginalTagPrice]]*Items[[#This Row],[Quantity]])</f>
        <v>13</v>
      </c>
      <c r="L1870" s="6">
        <f>(Items[[#This Row],[FinalPrice]]-Items[[#This Row],[OriginalTagPrice]])*Items[[#This Row],[Quantity]]</f>
        <v>0</v>
      </c>
      <c r="M1870" s="6" t="str">
        <f>VLOOKUP(Items[[#This Row],[OrderID]],Orders[],5)</f>
        <v>2015-05-13</v>
      </c>
    </row>
    <row r="1871" spans="1:13" x14ac:dyDescent="0.25">
      <c r="A1871">
        <v>142736707</v>
      </c>
      <c r="B1871">
        <v>200935442</v>
      </c>
      <c r="C1871">
        <v>10</v>
      </c>
      <c r="D1871" t="b">
        <v>0</v>
      </c>
      <c r="E1871" s="6" t="s">
        <v>35</v>
      </c>
      <c r="F1871" s="6" t="s">
        <v>35</v>
      </c>
      <c r="G1871">
        <v>0</v>
      </c>
      <c r="H1871">
        <v>0</v>
      </c>
      <c r="I1871">
        <v>1</v>
      </c>
      <c r="J1871" s="6">
        <f>(Items[[#This Row],[FinalPrice]]*Items[[#This Row],[Quantity]])</f>
        <v>0</v>
      </c>
      <c r="K1871" s="6">
        <f>(Items[[#This Row],[OriginalTagPrice]]*Items[[#This Row],[Quantity]])</f>
        <v>0</v>
      </c>
      <c r="L1871" s="6">
        <f>(Items[[#This Row],[FinalPrice]]-Items[[#This Row],[OriginalTagPrice]])*Items[[#This Row],[Quantity]]</f>
        <v>0</v>
      </c>
      <c r="M1871" s="6" t="str">
        <f>VLOOKUP(Items[[#This Row],[OrderID]],Orders[],5)</f>
        <v>2015-05-13</v>
      </c>
    </row>
    <row r="1872" spans="1:13" x14ac:dyDescent="0.25">
      <c r="A1872">
        <v>142736707</v>
      </c>
      <c r="B1872">
        <v>200935443</v>
      </c>
      <c r="C1872">
        <v>11</v>
      </c>
      <c r="D1872" t="b">
        <v>0</v>
      </c>
      <c r="E1872" s="6" t="s">
        <v>86</v>
      </c>
      <c r="F1872" s="6" t="s">
        <v>35</v>
      </c>
      <c r="G1872">
        <v>0</v>
      </c>
      <c r="H1872">
        <v>50</v>
      </c>
      <c r="I1872">
        <v>1</v>
      </c>
      <c r="J1872" s="6">
        <f>(Items[[#This Row],[FinalPrice]]*Items[[#This Row],[Quantity]])</f>
        <v>0</v>
      </c>
      <c r="K1872" s="6">
        <f>(Items[[#This Row],[OriginalTagPrice]]*Items[[#This Row],[Quantity]])</f>
        <v>50</v>
      </c>
      <c r="L1872" s="6">
        <f>(Items[[#This Row],[FinalPrice]]-Items[[#This Row],[OriginalTagPrice]])*Items[[#This Row],[Quantity]]</f>
        <v>-50</v>
      </c>
      <c r="M1872" s="6" t="str">
        <f>VLOOKUP(Items[[#This Row],[OrderID]],Orders[],5)</f>
        <v>2015-05-13</v>
      </c>
    </row>
    <row r="1873" spans="1:13" x14ac:dyDescent="0.25">
      <c r="A1873">
        <v>142785451</v>
      </c>
      <c r="B1873">
        <v>201005768</v>
      </c>
      <c r="C1873">
        <v>1</v>
      </c>
      <c r="D1873" t="b">
        <v>1</v>
      </c>
      <c r="E1873" s="6" t="s">
        <v>68</v>
      </c>
      <c r="F1873" s="6" t="s">
        <v>35</v>
      </c>
      <c r="G1873">
        <v>35</v>
      </c>
      <c r="H1873">
        <v>70</v>
      </c>
      <c r="I1873">
        <v>1</v>
      </c>
      <c r="J1873" s="6">
        <f>(Items[[#This Row],[FinalPrice]]*Items[[#This Row],[Quantity]])</f>
        <v>35</v>
      </c>
      <c r="K1873" s="6">
        <f>(Items[[#This Row],[OriginalTagPrice]]*Items[[#This Row],[Quantity]])</f>
        <v>70</v>
      </c>
      <c r="L1873" s="6">
        <f>(Items[[#This Row],[FinalPrice]]-Items[[#This Row],[OriginalTagPrice]])*Items[[#This Row],[Quantity]]</f>
        <v>-35</v>
      </c>
      <c r="M1873" s="6" t="str">
        <f>VLOOKUP(Items[[#This Row],[OrderID]],Orders[],5)</f>
        <v>2015-05-14</v>
      </c>
    </row>
    <row r="1874" spans="1:13" x14ac:dyDescent="0.25">
      <c r="A1874">
        <v>142785451</v>
      </c>
      <c r="B1874">
        <v>201161401</v>
      </c>
      <c r="C1874">
        <v>2</v>
      </c>
      <c r="D1874" t="b">
        <v>0</v>
      </c>
      <c r="E1874" s="6" t="s">
        <v>35</v>
      </c>
      <c r="F1874" s="6" t="s">
        <v>130</v>
      </c>
      <c r="G1874">
        <v>0</v>
      </c>
      <c r="H1874">
        <v>0</v>
      </c>
      <c r="I1874">
        <v>1</v>
      </c>
      <c r="J1874" s="6">
        <f>(Items[[#This Row],[FinalPrice]]*Items[[#This Row],[Quantity]])</f>
        <v>0</v>
      </c>
      <c r="K1874" s="6">
        <f>(Items[[#This Row],[OriginalTagPrice]]*Items[[#This Row],[Quantity]])</f>
        <v>0</v>
      </c>
      <c r="L1874" s="6">
        <f>(Items[[#This Row],[FinalPrice]]-Items[[#This Row],[OriginalTagPrice]])*Items[[#This Row],[Quantity]]</f>
        <v>0</v>
      </c>
      <c r="M1874" s="6" t="str">
        <f>VLOOKUP(Items[[#This Row],[OrderID]],Orders[],5)</f>
        <v>2015-05-14</v>
      </c>
    </row>
    <row r="1875" spans="1:13" x14ac:dyDescent="0.25">
      <c r="A1875">
        <v>142785451</v>
      </c>
      <c r="B1875">
        <v>201161415</v>
      </c>
      <c r="C1875">
        <v>2</v>
      </c>
      <c r="D1875" t="b">
        <v>0</v>
      </c>
      <c r="E1875" s="6" t="s">
        <v>35</v>
      </c>
      <c r="F1875" s="6" t="s">
        <v>124</v>
      </c>
      <c r="G1875">
        <v>3.5</v>
      </c>
      <c r="H1875">
        <v>3.5</v>
      </c>
      <c r="I1875">
        <v>1</v>
      </c>
      <c r="J1875" s="6">
        <f>(Items[[#This Row],[FinalPrice]]*Items[[#This Row],[Quantity]])</f>
        <v>3.5</v>
      </c>
      <c r="K1875" s="6">
        <f>(Items[[#This Row],[OriginalTagPrice]]*Items[[#This Row],[Quantity]])</f>
        <v>3.5</v>
      </c>
      <c r="L1875" s="6">
        <f>(Items[[#This Row],[FinalPrice]]-Items[[#This Row],[OriginalTagPrice]])*Items[[#This Row],[Quantity]]</f>
        <v>0</v>
      </c>
      <c r="M1875" s="6" t="str">
        <f>VLOOKUP(Items[[#This Row],[OrderID]],Orders[],5)</f>
        <v>2015-05-14</v>
      </c>
    </row>
    <row r="1876" spans="1:13" x14ac:dyDescent="0.25">
      <c r="A1876">
        <v>142785451</v>
      </c>
      <c r="B1876">
        <v>201194540</v>
      </c>
      <c r="C1876">
        <v>8</v>
      </c>
      <c r="D1876" t="b">
        <v>0</v>
      </c>
      <c r="E1876" s="6" t="s">
        <v>68</v>
      </c>
      <c r="F1876" s="6" t="s">
        <v>35</v>
      </c>
      <c r="G1876">
        <v>10.5</v>
      </c>
      <c r="H1876">
        <v>10.5</v>
      </c>
      <c r="I1876">
        <v>1</v>
      </c>
      <c r="J1876" s="6">
        <f>(Items[[#This Row],[FinalPrice]]*Items[[#This Row],[Quantity]])</f>
        <v>10.5</v>
      </c>
      <c r="K1876" s="6">
        <f>(Items[[#This Row],[OriginalTagPrice]]*Items[[#This Row],[Quantity]])</f>
        <v>10.5</v>
      </c>
      <c r="L1876" s="6">
        <f>(Items[[#This Row],[FinalPrice]]-Items[[#This Row],[OriginalTagPrice]])*Items[[#This Row],[Quantity]]</f>
        <v>0</v>
      </c>
      <c r="M1876" s="6" t="str">
        <f>VLOOKUP(Items[[#This Row],[OrderID]],Orders[],5)</f>
        <v>2015-05-14</v>
      </c>
    </row>
    <row r="1877" spans="1:13" x14ac:dyDescent="0.25">
      <c r="A1877">
        <v>142793675</v>
      </c>
      <c r="B1877">
        <v>201017601</v>
      </c>
      <c r="C1877">
        <v>1</v>
      </c>
      <c r="D1877" t="b">
        <v>1</v>
      </c>
      <c r="E1877" s="6" t="s">
        <v>71</v>
      </c>
      <c r="F1877" s="6" t="s">
        <v>35</v>
      </c>
      <c r="G1877">
        <v>0</v>
      </c>
      <c r="H1877">
        <v>30</v>
      </c>
      <c r="I1877">
        <v>1</v>
      </c>
      <c r="J1877" s="6">
        <f>(Items[[#This Row],[FinalPrice]]*Items[[#This Row],[Quantity]])</f>
        <v>0</v>
      </c>
      <c r="K1877" s="6">
        <f>(Items[[#This Row],[OriginalTagPrice]]*Items[[#This Row],[Quantity]])</f>
        <v>30</v>
      </c>
      <c r="L1877" s="6">
        <f>(Items[[#This Row],[FinalPrice]]-Items[[#This Row],[OriginalTagPrice]])*Items[[#This Row],[Quantity]]</f>
        <v>-30</v>
      </c>
      <c r="M1877" s="6" t="str">
        <f>VLOOKUP(Items[[#This Row],[OrderID]],Orders[],5)</f>
        <v>2015-05-14</v>
      </c>
    </row>
    <row r="1878" spans="1:13" x14ac:dyDescent="0.25">
      <c r="A1878">
        <v>142800148</v>
      </c>
      <c r="B1878">
        <v>201026618</v>
      </c>
      <c r="C1878">
        <v>1</v>
      </c>
      <c r="D1878" t="b">
        <v>1</v>
      </c>
      <c r="E1878" s="6" t="s">
        <v>68</v>
      </c>
      <c r="F1878" s="6" t="s">
        <v>35</v>
      </c>
      <c r="G1878">
        <v>35</v>
      </c>
      <c r="H1878">
        <v>70</v>
      </c>
      <c r="I1878">
        <v>1</v>
      </c>
      <c r="J1878" s="6">
        <f>(Items[[#This Row],[FinalPrice]]*Items[[#This Row],[Quantity]])</f>
        <v>35</v>
      </c>
      <c r="K1878" s="6">
        <f>(Items[[#This Row],[OriginalTagPrice]]*Items[[#This Row],[Quantity]])</f>
        <v>70</v>
      </c>
      <c r="L1878" s="6">
        <f>(Items[[#This Row],[FinalPrice]]-Items[[#This Row],[OriginalTagPrice]])*Items[[#This Row],[Quantity]]</f>
        <v>-35</v>
      </c>
      <c r="M1878" s="6" t="str">
        <f>VLOOKUP(Items[[#This Row],[OrderID]],Orders[],5)</f>
        <v>2015-05-14</v>
      </c>
    </row>
    <row r="1879" spans="1:13" x14ac:dyDescent="0.25">
      <c r="A1879">
        <v>142800148</v>
      </c>
      <c r="B1879">
        <v>201156505</v>
      </c>
      <c r="C1879">
        <v>8</v>
      </c>
      <c r="D1879" t="b">
        <v>0</v>
      </c>
      <c r="E1879" s="6" t="s">
        <v>68</v>
      </c>
      <c r="F1879" s="6" t="s">
        <v>35</v>
      </c>
      <c r="G1879">
        <v>15</v>
      </c>
      <c r="H1879">
        <v>15</v>
      </c>
      <c r="I1879">
        <v>1</v>
      </c>
      <c r="J1879" s="6">
        <f>(Items[[#This Row],[FinalPrice]]*Items[[#This Row],[Quantity]])</f>
        <v>15</v>
      </c>
      <c r="K1879" s="6">
        <f>(Items[[#This Row],[OriginalTagPrice]]*Items[[#This Row],[Quantity]])</f>
        <v>15</v>
      </c>
      <c r="L1879" s="6">
        <f>(Items[[#This Row],[FinalPrice]]-Items[[#This Row],[OriginalTagPrice]])*Items[[#This Row],[Quantity]]</f>
        <v>0</v>
      </c>
      <c r="M1879" s="6" t="str">
        <f>VLOOKUP(Items[[#This Row],[OrderID]],Orders[],5)</f>
        <v>2015-05-14</v>
      </c>
    </row>
    <row r="1880" spans="1:13" x14ac:dyDescent="0.25">
      <c r="A1880">
        <v>142802345</v>
      </c>
      <c r="B1880">
        <v>201029859</v>
      </c>
      <c r="C1880">
        <v>1</v>
      </c>
      <c r="D1880" t="b">
        <v>1</v>
      </c>
      <c r="E1880" s="6" t="s">
        <v>72</v>
      </c>
      <c r="F1880" s="6" t="s">
        <v>35</v>
      </c>
      <c r="G1880">
        <v>40</v>
      </c>
      <c r="H1880">
        <v>40</v>
      </c>
      <c r="I1880">
        <v>1</v>
      </c>
      <c r="J1880" s="6">
        <f>(Items[[#This Row],[FinalPrice]]*Items[[#This Row],[Quantity]])</f>
        <v>40</v>
      </c>
      <c r="K1880" s="6">
        <f>(Items[[#This Row],[OriginalTagPrice]]*Items[[#This Row],[Quantity]])</f>
        <v>40</v>
      </c>
      <c r="L1880" s="6">
        <f>(Items[[#This Row],[FinalPrice]]-Items[[#This Row],[OriginalTagPrice]])*Items[[#This Row],[Quantity]]</f>
        <v>0</v>
      </c>
      <c r="M1880" s="6" t="str">
        <f>VLOOKUP(Items[[#This Row],[OrderID]],Orders[],5)</f>
        <v>2015-05-17</v>
      </c>
    </row>
    <row r="1881" spans="1:13" x14ac:dyDescent="0.25">
      <c r="A1881">
        <v>142802345</v>
      </c>
      <c r="B1881">
        <v>201905746</v>
      </c>
      <c r="C1881">
        <v>2</v>
      </c>
      <c r="D1881" t="b">
        <v>0</v>
      </c>
      <c r="E1881" s="6" t="s">
        <v>72</v>
      </c>
      <c r="F1881" s="6" t="s">
        <v>103</v>
      </c>
      <c r="G1881">
        <v>0</v>
      </c>
      <c r="H1881">
        <v>0</v>
      </c>
      <c r="I1881">
        <v>1</v>
      </c>
      <c r="J1881" s="6">
        <f>(Items[[#This Row],[FinalPrice]]*Items[[#This Row],[Quantity]])</f>
        <v>0</v>
      </c>
      <c r="K1881" s="6">
        <f>(Items[[#This Row],[OriginalTagPrice]]*Items[[#This Row],[Quantity]])</f>
        <v>0</v>
      </c>
      <c r="L1881" s="6">
        <f>(Items[[#This Row],[FinalPrice]]-Items[[#This Row],[OriginalTagPrice]])*Items[[#This Row],[Quantity]]</f>
        <v>0</v>
      </c>
      <c r="M1881" s="6" t="str">
        <f>VLOOKUP(Items[[#This Row],[OrderID]],Orders[],5)</f>
        <v>2015-05-17</v>
      </c>
    </row>
    <row r="1882" spans="1:13" x14ac:dyDescent="0.25">
      <c r="A1882">
        <v>142802345</v>
      </c>
      <c r="B1882">
        <v>201905798</v>
      </c>
      <c r="C1882">
        <v>8</v>
      </c>
      <c r="D1882" t="b">
        <v>0</v>
      </c>
      <c r="E1882" s="6" t="s">
        <v>72</v>
      </c>
      <c r="F1882" s="6" t="s">
        <v>35</v>
      </c>
      <c r="G1882">
        <v>10</v>
      </c>
      <c r="H1882">
        <v>10</v>
      </c>
      <c r="I1882">
        <v>1</v>
      </c>
      <c r="J1882" s="6">
        <f>(Items[[#This Row],[FinalPrice]]*Items[[#This Row],[Quantity]])</f>
        <v>10</v>
      </c>
      <c r="K1882" s="6">
        <f>(Items[[#This Row],[OriginalTagPrice]]*Items[[#This Row],[Quantity]])</f>
        <v>10</v>
      </c>
      <c r="L1882" s="6">
        <f>(Items[[#This Row],[FinalPrice]]-Items[[#This Row],[OriginalTagPrice]])*Items[[#This Row],[Quantity]]</f>
        <v>0</v>
      </c>
      <c r="M1882" s="6" t="str">
        <f>VLOOKUP(Items[[#This Row],[OrderID]],Orders[],5)</f>
        <v>2015-05-17</v>
      </c>
    </row>
    <row r="1883" spans="1:13" x14ac:dyDescent="0.25">
      <c r="A1883">
        <v>142804802</v>
      </c>
      <c r="B1883">
        <v>201033464</v>
      </c>
      <c r="C1883">
        <v>1</v>
      </c>
      <c r="D1883" t="b">
        <v>1</v>
      </c>
      <c r="E1883" s="6" t="s">
        <v>70</v>
      </c>
      <c r="F1883" s="6" t="s">
        <v>35</v>
      </c>
      <c r="G1883">
        <v>35</v>
      </c>
      <c r="H1883">
        <v>70</v>
      </c>
      <c r="I1883">
        <v>1</v>
      </c>
      <c r="J1883" s="6">
        <f>(Items[[#This Row],[FinalPrice]]*Items[[#This Row],[Quantity]])</f>
        <v>35</v>
      </c>
      <c r="K1883" s="6">
        <f>(Items[[#This Row],[OriginalTagPrice]]*Items[[#This Row],[Quantity]])</f>
        <v>70</v>
      </c>
      <c r="L1883" s="6">
        <f>(Items[[#This Row],[FinalPrice]]-Items[[#This Row],[OriginalTagPrice]])*Items[[#This Row],[Quantity]]</f>
        <v>-35</v>
      </c>
      <c r="M1883" s="6" t="str">
        <f>VLOOKUP(Items[[#This Row],[OrderID]],Orders[],5)</f>
        <v>2015-05-15</v>
      </c>
    </row>
    <row r="1884" spans="1:13" x14ac:dyDescent="0.25">
      <c r="A1884">
        <v>142804802</v>
      </c>
      <c r="B1884">
        <v>201380106</v>
      </c>
      <c r="C1884">
        <v>8</v>
      </c>
      <c r="D1884" t="b">
        <v>0</v>
      </c>
      <c r="E1884" s="6" t="s">
        <v>70</v>
      </c>
      <c r="F1884" s="6" t="s">
        <v>35</v>
      </c>
      <c r="G1884">
        <v>10.5</v>
      </c>
      <c r="H1884">
        <v>10.5</v>
      </c>
      <c r="I1884">
        <v>1</v>
      </c>
      <c r="J1884" s="6">
        <f>(Items[[#This Row],[FinalPrice]]*Items[[#This Row],[Quantity]])</f>
        <v>10.5</v>
      </c>
      <c r="K1884" s="6">
        <f>(Items[[#This Row],[OriginalTagPrice]]*Items[[#This Row],[Quantity]])</f>
        <v>10.5</v>
      </c>
      <c r="L1884" s="6">
        <f>(Items[[#This Row],[FinalPrice]]-Items[[#This Row],[OriginalTagPrice]])*Items[[#This Row],[Quantity]]</f>
        <v>0</v>
      </c>
      <c r="M1884" s="6" t="str">
        <f>VLOOKUP(Items[[#This Row],[OrderID]],Orders[],5)</f>
        <v>2015-05-15</v>
      </c>
    </row>
    <row r="1885" spans="1:13" x14ac:dyDescent="0.25">
      <c r="A1885">
        <v>142806794</v>
      </c>
      <c r="B1885">
        <v>201036470</v>
      </c>
      <c r="C1885">
        <v>1</v>
      </c>
      <c r="D1885" t="b">
        <v>1</v>
      </c>
      <c r="E1885" s="6" t="s">
        <v>60</v>
      </c>
      <c r="F1885" s="6" t="s">
        <v>35</v>
      </c>
      <c r="G1885">
        <v>25</v>
      </c>
      <c r="H1885">
        <v>40</v>
      </c>
      <c r="I1885">
        <v>1</v>
      </c>
      <c r="J1885" s="6">
        <f>(Items[[#This Row],[FinalPrice]]*Items[[#This Row],[Quantity]])</f>
        <v>25</v>
      </c>
      <c r="K1885" s="6">
        <f>(Items[[#This Row],[OriginalTagPrice]]*Items[[#This Row],[Quantity]])</f>
        <v>40</v>
      </c>
      <c r="L1885" s="6">
        <f>(Items[[#This Row],[FinalPrice]]-Items[[#This Row],[OriginalTagPrice]])*Items[[#This Row],[Quantity]]</f>
        <v>-15</v>
      </c>
      <c r="M1885" s="6" t="str">
        <f>VLOOKUP(Items[[#This Row],[OrderID]],Orders[],5)</f>
        <v>2015-05-14</v>
      </c>
    </row>
    <row r="1886" spans="1:13" x14ac:dyDescent="0.25">
      <c r="A1886">
        <v>142811782</v>
      </c>
      <c r="B1886">
        <v>201044013</v>
      </c>
      <c r="C1886">
        <v>1</v>
      </c>
      <c r="D1886" t="b">
        <v>1</v>
      </c>
      <c r="E1886" s="6" t="s">
        <v>113</v>
      </c>
      <c r="F1886" s="6" t="s">
        <v>35</v>
      </c>
      <c r="G1886">
        <v>35</v>
      </c>
      <c r="H1886">
        <v>70</v>
      </c>
      <c r="I1886">
        <v>1</v>
      </c>
      <c r="J1886" s="6">
        <f>(Items[[#This Row],[FinalPrice]]*Items[[#This Row],[Quantity]])</f>
        <v>35</v>
      </c>
      <c r="K1886" s="6">
        <f>(Items[[#This Row],[OriginalTagPrice]]*Items[[#This Row],[Quantity]])</f>
        <v>70</v>
      </c>
      <c r="L1886" s="6">
        <f>(Items[[#This Row],[FinalPrice]]-Items[[#This Row],[OriginalTagPrice]])*Items[[#This Row],[Quantity]]</f>
        <v>-35</v>
      </c>
      <c r="M1886" s="6" t="str">
        <f>VLOOKUP(Items[[#This Row],[OrderID]],Orders[],5)</f>
        <v>2015-06-06</v>
      </c>
    </row>
    <row r="1887" spans="1:13" x14ac:dyDescent="0.25">
      <c r="A1887">
        <v>142811782</v>
      </c>
      <c r="B1887">
        <v>201044014</v>
      </c>
      <c r="C1887">
        <v>1</v>
      </c>
      <c r="D1887" t="b">
        <v>1</v>
      </c>
      <c r="E1887" s="6" t="s">
        <v>113</v>
      </c>
      <c r="F1887" s="6" t="s">
        <v>35</v>
      </c>
      <c r="G1887">
        <v>10</v>
      </c>
      <c r="H1887">
        <v>10</v>
      </c>
      <c r="I1887">
        <v>1</v>
      </c>
      <c r="J1887" s="6">
        <f>(Items[[#This Row],[FinalPrice]]*Items[[#This Row],[Quantity]])</f>
        <v>10</v>
      </c>
      <c r="K1887" s="6">
        <f>(Items[[#This Row],[OriginalTagPrice]]*Items[[#This Row],[Quantity]])</f>
        <v>10</v>
      </c>
      <c r="L1887" s="6">
        <f>(Items[[#This Row],[FinalPrice]]-Items[[#This Row],[OriginalTagPrice]])*Items[[#This Row],[Quantity]]</f>
        <v>0</v>
      </c>
      <c r="M1887" s="6" t="str">
        <f>VLOOKUP(Items[[#This Row],[OrderID]],Orders[],5)</f>
        <v>2015-06-06</v>
      </c>
    </row>
    <row r="1888" spans="1:13" x14ac:dyDescent="0.25">
      <c r="A1888">
        <v>142811782</v>
      </c>
      <c r="B1888">
        <v>201045016</v>
      </c>
      <c r="C1888">
        <v>1</v>
      </c>
      <c r="D1888" t="b">
        <v>1</v>
      </c>
      <c r="E1888" s="6" t="s">
        <v>89</v>
      </c>
      <c r="F1888" s="6" t="s">
        <v>35</v>
      </c>
      <c r="G1888">
        <v>35</v>
      </c>
      <c r="H1888">
        <v>70</v>
      </c>
      <c r="I1888">
        <v>1</v>
      </c>
      <c r="J1888" s="6">
        <f>(Items[[#This Row],[FinalPrice]]*Items[[#This Row],[Quantity]])</f>
        <v>35</v>
      </c>
      <c r="K1888" s="6">
        <f>(Items[[#This Row],[OriginalTagPrice]]*Items[[#This Row],[Quantity]])</f>
        <v>70</v>
      </c>
      <c r="L1888" s="6">
        <f>(Items[[#This Row],[FinalPrice]]-Items[[#This Row],[OriginalTagPrice]])*Items[[#This Row],[Quantity]]</f>
        <v>-35</v>
      </c>
      <c r="M1888" s="6" t="str">
        <f>VLOOKUP(Items[[#This Row],[OrderID]],Orders[],5)</f>
        <v>2015-06-06</v>
      </c>
    </row>
    <row r="1889" spans="1:13" x14ac:dyDescent="0.25">
      <c r="A1889">
        <v>142811782</v>
      </c>
      <c r="B1889">
        <v>201047471</v>
      </c>
      <c r="C1889">
        <v>1</v>
      </c>
      <c r="D1889" t="b">
        <v>1</v>
      </c>
      <c r="E1889" s="6" t="s">
        <v>89</v>
      </c>
      <c r="F1889" s="6" t="s">
        <v>35</v>
      </c>
      <c r="G1889">
        <v>10</v>
      </c>
      <c r="H1889">
        <v>10</v>
      </c>
      <c r="I1889">
        <v>1</v>
      </c>
      <c r="J1889" s="6">
        <f>(Items[[#This Row],[FinalPrice]]*Items[[#This Row],[Quantity]])</f>
        <v>10</v>
      </c>
      <c r="K1889" s="6">
        <f>(Items[[#This Row],[OriginalTagPrice]]*Items[[#This Row],[Quantity]])</f>
        <v>10</v>
      </c>
      <c r="L1889" s="6">
        <f>(Items[[#This Row],[FinalPrice]]-Items[[#This Row],[OriginalTagPrice]])*Items[[#This Row],[Quantity]]</f>
        <v>0</v>
      </c>
      <c r="M1889" s="6" t="str">
        <f>VLOOKUP(Items[[#This Row],[OrderID]],Orders[],5)</f>
        <v>2015-06-06</v>
      </c>
    </row>
    <row r="1890" spans="1:13" x14ac:dyDescent="0.25">
      <c r="A1890">
        <v>142811782</v>
      </c>
      <c r="B1890">
        <v>201047679</v>
      </c>
      <c r="C1890">
        <v>1</v>
      </c>
      <c r="D1890" t="b">
        <v>1</v>
      </c>
      <c r="E1890" s="6" t="s">
        <v>113</v>
      </c>
      <c r="F1890" s="6" t="s">
        <v>35</v>
      </c>
      <c r="G1890">
        <v>10</v>
      </c>
      <c r="H1890">
        <v>10</v>
      </c>
      <c r="I1890">
        <v>1</v>
      </c>
      <c r="J1890" s="6">
        <f>(Items[[#This Row],[FinalPrice]]*Items[[#This Row],[Quantity]])</f>
        <v>10</v>
      </c>
      <c r="K1890" s="6">
        <f>(Items[[#This Row],[OriginalTagPrice]]*Items[[#This Row],[Quantity]])</f>
        <v>10</v>
      </c>
      <c r="L1890" s="6">
        <f>(Items[[#This Row],[FinalPrice]]-Items[[#This Row],[OriginalTagPrice]])*Items[[#This Row],[Quantity]]</f>
        <v>0</v>
      </c>
      <c r="M1890" s="6" t="str">
        <f>VLOOKUP(Items[[#This Row],[OrderID]],Orders[],5)</f>
        <v>2015-06-06</v>
      </c>
    </row>
    <row r="1891" spans="1:13" x14ac:dyDescent="0.25">
      <c r="A1891">
        <v>142811782</v>
      </c>
      <c r="B1891">
        <v>207060718</v>
      </c>
      <c r="C1891">
        <v>2</v>
      </c>
      <c r="D1891" t="b">
        <v>0</v>
      </c>
      <c r="E1891" s="6" t="s">
        <v>35</v>
      </c>
      <c r="F1891" s="6" t="s">
        <v>141</v>
      </c>
      <c r="G1891">
        <v>0</v>
      </c>
      <c r="H1891">
        <v>5</v>
      </c>
      <c r="I1891">
        <v>1</v>
      </c>
      <c r="J1891" s="6">
        <f>(Items[[#This Row],[FinalPrice]]*Items[[#This Row],[Quantity]])</f>
        <v>0</v>
      </c>
      <c r="K1891" s="6">
        <f>(Items[[#This Row],[OriginalTagPrice]]*Items[[#This Row],[Quantity]])</f>
        <v>5</v>
      </c>
      <c r="L1891" s="6">
        <f>(Items[[#This Row],[FinalPrice]]-Items[[#This Row],[OriginalTagPrice]])*Items[[#This Row],[Quantity]]</f>
        <v>-5</v>
      </c>
      <c r="M1891" s="6" t="str">
        <f>VLOOKUP(Items[[#This Row],[OrderID]],Orders[],5)</f>
        <v>2015-06-06</v>
      </c>
    </row>
    <row r="1892" spans="1:13" x14ac:dyDescent="0.25">
      <c r="A1892">
        <v>142811782</v>
      </c>
      <c r="B1892">
        <v>207060995</v>
      </c>
      <c r="C1892">
        <v>2</v>
      </c>
      <c r="D1892" t="b">
        <v>0</v>
      </c>
      <c r="E1892" s="6" t="s">
        <v>35</v>
      </c>
      <c r="F1892" s="6" t="s">
        <v>98</v>
      </c>
      <c r="G1892">
        <v>0</v>
      </c>
      <c r="H1892">
        <v>5</v>
      </c>
      <c r="I1892">
        <v>1</v>
      </c>
      <c r="J1892" s="6">
        <f>(Items[[#This Row],[FinalPrice]]*Items[[#This Row],[Quantity]])</f>
        <v>0</v>
      </c>
      <c r="K1892" s="6">
        <f>(Items[[#This Row],[OriginalTagPrice]]*Items[[#This Row],[Quantity]])</f>
        <v>5</v>
      </c>
      <c r="L1892" s="6">
        <f>(Items[[#This Row],[FinalPrice]]-Items[[#This Row],[OriginalTagPrice]])*Items[[#This Row],[Quantity]]</f>
        <v>-5</v>
      </c>
      <c r="M1892" s="6" t="str">
        <f>VLOOKUP(Items[[#This Row],[OrderID]],Orders[],5)</f>
        <v>2015-06-06</v>
      </c>
    </row>
    <row r="1893" spans="1:13" x14ac:dyDescent="0.25">
      <c r="A1893">
        <v>142811782</v>
      </c>
      <c r="B1893">
        <v>207066860</v>
      </c>
      <c r="C1893">
        <v>2</v>
      </c>
      <c r="D1893" t="b">
        <v>0</v>
      </c>
      <c r="E1893" s="6" t="s">
        <v>35</v>
      </c>
      <c r="F1893" s="6" t="s">
        <v>270</v>
      </c>
      <c r="G1893">
        <v>5.5</v>
      </c>
      <c r="H1893">
        <v>5.5</v>
      </c>
      <c r="I1893">
        <v>1</v>
      </c>
      <c r="J1893" s="6">
        <f>(Items[[#This Row],[FinalPrice]]*Items[[#This Row],[Quantity]])</f>
        <v>5.5</v>
      </c>
      <c r="K1893" s="6">
        <f>(Items[[#This Row],[OriginalTagPrice]]*Items[[#This Row],[Quantity]])</f>
        <v>5.5</v>
      </c>
      <c r="L1893" s="6">
        <f>(Items[[#This Row],[FinalPrice]]-Items[[#This Row],[OriginalTagPrice]])*Items[[#This Row],[Quantity]]</f>
        <v>0</v>
      </c>
      <c r="M1893" s="6" t="str">
        <f>VLOOKUP(Items[[#This Row],[OrderID]],Orders[],5)</f>
        <v>2015-06-06</v>
      </c>
    </row>
    <row r="1894" spans="1:13" x14ac:dyDescent="0.25">
      <c r="A1894">
        <v>142811782</v>
      </c>
      <c r="B1894">
        <v>207067378</v>
      </c>
      <c r="C1894">
        <v>2</v>
      </c>
      <c r="D1894" t="b">
        <v>0</v>
      </c>
      <c r="E1894" s="6" t="s">
        <v>35</v>
      </c>
      <c r="F1894" s="6" t="s">
        <v>271</v>
      </c>
      <c r="G1894">
        <v>9</v>
      </c>
      <c r="H1894">
        <v>9</v>
      </c>
      <c r="I1894">
        <v>1</v>
      </c>
      <c r="J1894" s="6">
        <f>(Items[[#This Row],[FinalPrice]]*Items[[#This Row],[Quantity]])</f>
        <v>9</v>
      </c>
      <c r="K1894" s="6">
        <f>(Items[[#This Row],[OriginalTagPrice]]*Items[[#This Row],[Quantity]])</f>
        <v>9</v>
      </c>
      <c r="L1894" s="6">
        <f>(Items[[#This Row],[FinalPrice]]-Items[[#This Row],[OriginalTagPrice]])*Items[[#This Row],[Quantity]]</f>
        <v>0</v>
      </c>
      <c r="M1894" s="6" t="str">
        <f>VLOOKUP(Items[[#This Row],[OrderID]],Orders[],5)</f>
        <v>2015-06-06</v>
      </c>
    </row>
    <row r="1895" spans="1:13" x14ac:dyDescent="0.25">
      <c r="A1895">
        <v>142811782</v>
      </c>
      <c r="B1895">
        <v>207066212</v>
      </c>
      <c r="C1895">
        <v>5</v>
      </c>
      <c r="D1895" t="b">
        <v>1</v>
      </c>
      <c r="E1895" s="6" t="s">
        <v>125</v>
      </c>
      <c r="F1895" s="6" t="s">
        <v>35</v>
      </c>
      <c r="G1895">
        <v>5</v>
      </c>
      <c r="H1895">
        <v>5</v>
      </c>
      <c r="I1895">
        <v>1</v>
      </c>
      <c r="J1895" s="6">
        <f>(Items[[#This Row],[FinalPrice]]*Items[[#This Row],[Quantity]])</f>
        <v>5</v>
      </c>
      <c r="K1895" s="6">
        <f>(Items[[#This Row],[OriginalTagPrice]]*Items[[#This Row],[Quantity]])</f>
        <v>5</v>
      </c>
      <c r="L1895" s="6">
        <f>(Items[[#This Row],[FinalPrice]]-Items[[#This Row],[OriginalTagPrice]])*Items[[#This Row],[Quantity]]</f>
        <v>0</v>
      </c>
      <c r="M1895" s="6" t="str">
        <f>VLOOKUP(Items[[#This Row],[OrderID]],Orders[],5)</f>
        <v>2015-06-06</v>
      </c>
    </row>
    <row r="1896" spans="1:13" x14ac:dyDescent="0.25">
      <c r="A1896">
        <v>142813426</v>
      </c>
      <c r="B1896">
        <v>201046433</v>
      </c>
      <c r="C1896">
        <v>1</v>
      </c>
      <c r="D1896" t="b">
        <v>1</v>
      </c>
      <c r="E1896" s="6" t="s">
        <v>56</v>
      </c>
      <c r="F1896" s="6" t="s">
        <v>35</v>
      </c>
      <c r="G1896">
        <v>0</v>
      </c>
      <c r="H1896">
        <v>0</v>
      </c>
      <c r="I1896">
        <v>1</v>
      </c>
      <c r="J1896" s="6">
        <f>(Items[[#This Row],[FinalPrice]]*Items[[#This Row],[Quantity]])</f>
        <v>0</v>
      </c>
      <c r="K1896" s="6">
        <f>(Items[[#This Row],[OriginalTagPrice]]*Items[[#This Row],[Quantity]])</f>
        <v>0</v>
      </c>
      <c r="L1896" s="6">
        <f>(Items[[#This Row],[FinalPrice]]-Items[[#This Row],[OriginalTagPrice]])*Items[[#This Row],[Quantity]]</f>
        <v>0</v>
      </c>
      <c r="M1896" s="6" t="str">
        <f>VLOOKUP(Items[[#This Row],[OrderID]],Orders[],5)</f>
        <v>2015-05-15</v>
      </c>
    </row>
    <row r="1897" spans="1:13" x14ac:dyDescent="0.25">
      <c r="A1897">
        <v>142813745</v>
      </c>
      <c r="B1897">
        <v>201047194</v>
      </c>
      <c r="C1897">
        <v>8</v>
      </c>
      <c r="D1897" t="b">
        <v>0</v>
      </c>
      <c r="E1897" s="6" t="s">
        <v>56</v>
      </c>
      <c r="F1897" s="6" t="s">
        <v>35</v>
      </c>
      <c r="G1897">
        <v>8</v>
      </c>
      <c r="H1897">
        <v>8</v>
      </c>
      <c r="I1897">
        <v>1</v>
      </c>
      <c r="J1897" s="6">
        <f>(Items[[#This Row],[FinalPrice]]*Items[[#This Row],[Quantity]])</f>
        <v>8</v>
      </c>
      <c r="K1897" s="6">
        <f>(Items[[#This Row],[OriginalTagPrice]]*Items[[#This Row],[Quantity]])</f>
        <v>8</v>
      </c>
      <c r="L1897" s="6">
        <f>(Items[[#This Row],[FinalPrice]]-Items[[#This Row],[OriginalTagPrice]])*Items[[#This Row],[Quantity]]</f>
        <v>0</v>
      </c>
      <c r="M1897" s="6" t="str">
        <f>VLOOKUP(Items[[#This Row],[OrderID]],Orders[],5)</f>
        <v>2015-05-14</v>
      </c>
    </row>
    <row r="1898" spans="1:13" x14ac:dyDescent="0.25">
      <c r="A1898">
        <v>142813745</v>
      </c>
      <c r="B1898">
        <v>201047427</v>
      </c>
      <c r="C1898">
        <v>3</v>
      </c>
      <c r="D1898" t="b">
        <v>0</v>
      </c>
      <c r="E1898" s="6" t="s">
        <v>35</v>
      </c>
      <c r="F1898" s="6" t="s">
        <v>35</v>
      </c>
      <c r="G1898">
        <v>50</v>
      </c>
      <c r="H1898">
        <v>100</v>
      </c>
      <c r="I1898">
        <v>1</v>
      </c>
      <c r="J1898" s="6">
        <f>(Items[[#This Row],[FinalPrice]]*Items[[#This Row],[Quantity]])</f>
        <v>50</v>
      </c>
      <c r="K1898" s="6">
        <f>(Items[[#This Row],[OriginalTagPrice]]*Items[[#This Row],[Quantity]])</f>
        <v>100</v>
      </c>
      <c r="L1898" s="6">
        <f>(Items[[#This Row],[FinalPrice]]-Items[[#This Row],[OriginalTagPrice]])*Items[[#This Row],[Quantity]]</f>
        <v>-50</v>
      </c>
      <c r="M1898" s="6" t="str">
        <f>VLOOKUP(Items[[#This Row],[OrderID]],Orders[],5)</f>
        <v>2015-05-14</v>
      </c>
    </row>
    <row r="1899" spans="1:13" x14ac:dyDescent="0.25">
      <c r="A1899">
        <v>142820004</v>
      </c>
      <c r="B1899">
        <v>201056607</v>
      </c>
      <c r="C1899">
        <v>3</v>
      </c>
      <c r="D1899" t="b">
        <v>0</v>
      </c>
      <c r="E1899" s="6" t="s">
        <v>35</v>
      </c>
      <c r="F1899" s="6" t="s">
        <v>35</v>
      </c>
      <c r="G1899">
        <v>50</v>
      </c>
      <c r="H1899">
        <v>100</v>
      </c>
      <c r="I1899">
        <v>1</v>
      </c>
      <c r="J1899" s="6">
        <f>(Items[[#This Row],[FinalPrice]]*Items[[#This Row],[Quantity]])</f>
        <v>50</v>
      </c>
      <c r="K1899" s="6">
        <f>(Items[[#This Row],[OriginalTagPrice]]*Items[[#This Row],[Quantity]])</f>
        <v>100</v>
      </c>
      <c r="L1899" s="6">
        <f>(Items[[#This Row],[FinalPrice]]-Items[[#This Row],[OriginalTagPrice]])*Items[[#This Row],[Quantity]]</f>
        <v>-50</v>
      </c>
      <c r="M1899" s="6" t="str">
        <f>VLOOKUP(Items[[#This Row],[OrderID]],Orders[],5)</f>
        <v>2015-05-14</v>
      </c>
    </row>
    <row r="1900" spans="1:13" x14ac:dyDescent="0.25">
      <c r="A1900">
        <v>142831069</v>
      </c>
      <c r="B1900">
        <v>201072161</v>
      </c>
      <c r="C1900">
        <v>1</v>
      </c>
      <c r="D1900" t="b">
        <v>1</v>
      </c>
      <c r="E1900" s="6" t="s">
        <v>58</v>
      </c>
      <c r="F1900" s="6" t="s">
        <v>35</v>
      </c>
      <c r="G1900">
        <v>0</v>
      </c>
      <c r="H1900">
        <v>70</v>
      </c>
      <c r="I1900">
        <v>1</v>
      </c>
      <c r="J1900" s="6">
        <f>(Items[[#This Row],[FinalPrice]]*Items[[#This Row],[Quantity]])</f>
        <v>0</v>
      </c>
      <c r="K1900" s="6">
        <f>(Items[[#This Row],[OriginalTagPrice]]*Items[[#This Row],[Quantity]])</f>
        <v>70</v>
      </c>
      <c r="L1900" s="6">
        <f>(Items[[#This Row],[FinalPrice]]-Items[[#This Row],[OriginalTagPrice]])*Items[[#This Row],[Quantity]]</f>
        <v>-70</v>
      </c>
      <c r="M1900" s="6" t="str">
        <f>VLOOKUP(Items[[#This Row],[OrderID]],Orders[],5)</f>
        <v>2015-05-17</v>
      </c>
    </row>
    <row r="1901" spans="1:13" x14ac:dyDescent="0.25">
      <c r="A1901">
        <v>142831069</v>
      </c>
      <c r="B1901">
        <v>201862169</v>
      </c>
      <c r="C1901">
        <v>2</v>
      </c>
      <c r="D1901" t="b">
        <v>0</v>
      </c>
      <c r="E1901" s="6" t="s">
        <v>35</v>
      </c>
      <c r="F1901" s="6" t="s">
        <v>62</v>
      </c>
      <c r="G1901">
        <v>6</v>
      </c>
      <c r="H1901">
        <v>8</v>
      </c>
      <c r="I1901">
        <v>1</v>
      </c>
      <c r="J1901" s="6">
        <f>(Items[[#This Row],[FinalPrice]]*Items[[#This Row],[Quantity]])</f>
        <v>6</v>
      </c>
      <c r="K1901" s="6">
        <f>(Items[[#This Row],[OriginalTagPrice]]*Items[[#This Row],[Quantity]])</f>
        <v>8</v>
      </c>
      <c r="L1901" s="6">
        <f>(Items[[#This Row],[FinalPrice]]-Items[[#This Row],[OriginalTagPrice]])*Items[[#This Row],[Quantity]]</f>
        <v>-2</v>
      </c>
      <c r="M1901" s="6" t="str">
        <f>VLOOKUP(Items[[#This Row],[OrderID]],Orders[],5)</f>
        <v>2015-05-17</v>
      </c>
    </row>
    <row r="1902" spans="1:13" x14ac:dyDescent="0.25">
      <c r="A1902">
        <v>142831069</v>
      </c>
      <c r="B1902">
        <v>201867430</v>
      </c>
      <c r="C1902">
        <v>8</v>
      </c>
      <c r="D1902" t="b">
        <v>0</v>
      </c>
      <c r="E1902" s="6" t="s">
        <v>58</v>
      </c>
      <c r="F1902" s="6" t="s">
        <v>35</v>
      </c>
      <c r="G1902">
        <v>20</v>
      </c>
      <c r="H1902">
        <v>20</v>
      </c>
      <c r="I1902">
        <v>1</v>
      </c>
      <c r="J1902" s="6">
        <f>(Items[[#This Row],[FinalPrice]]*Items[[#This Row],[Quantity]])</f>
        <v>20</v>
      </c>
      <c r="K1902" s="6">
        <f>(Items[[#This Row],[OriginalTagPrice]]*Items[[#This Row],[Quantity]])</f>
        <v>20</v>
      </c>
      <c r="L1902" s="6">
        <f>(Items[[#This Row],[FinalPrice]]-Items[[#This Row],[OriginalTagPrice]])*Items[[#This Row],[Quantity]]</f>
        <v>0</v>
      </c>
      <c r="M1902" s="6" t="str">
        <f>VLOOKUP(Items[[#This Row],[OrderID]],Orders[],5)</f>
        <v>2015-05-17</v>
      </c>
    </row>
    <row r="1903" spans="1:13" x14ac:dyDescent="0.25">
      <c r="A1903">
        <v>142836422</v>
      </c>
      <c r="B1903">
        <v>201079840</v>
      </c>
      <c r="C1903">
        <v>1</v>
      </c>
      <c r="D1903" t="b">
        <v>1</v>
      </c>
      <c r="E1903" s="6" t="s">
        <v>56</v>
      </c>
      <c r="F1903" s="6" t="s">
        <v>35</v>
      </c>
      <c r="G1903">
        <v>0</v>
      </c>
      <c r="H1903">
        <v>70</v>
      </c>
      <c r="I1903">
        <v>1</v>
      </c>
      <c r="J1903" s="6">
        <f>(Items[[#This Row],[FinalPrice]]*Items[[#This Row],[Quantity]])</f>
        <v>0</v>
      </c>
      <c r="K1903" s="6">
        <f>(Items[[#This Row],[OriginalTagPrice]]*Items[[#This Row],[Quantity]])</f>
        <v>70</v>
      </c>
      <c r="L1903" s="6">
        <f>(Items[[#This Row],[FinalPrice]]-Items[[#This Row],[OriginalTagPrice]])*Items[[#This Row],[Quantity]]</f>
        <v>-70</v>
      </c>
      <c r="M1903" s="6" t="str">
        <f>VLOOKUP(Items[[#This Row],[OrderID]],Orders[],5)</f>
        <v>2015-05-15</v>
      </c>
    </row>
    <row r="1904" spans="1:13" x14ac:dyDescent="0.25">
      <c r="A1904">
        <v>142836422</v>
      </c>
      <c r="B1904">
        <v>201533967</v>
      </c>
      <c r="C1904">
        <v>8</v>
      </c>
      <c r="D1904" t="b">
        <v>0</v>
      </c>
      <c r="E1904" s="6" t="s">
        <v>56</v>
      </c>
      <c r="F1904" s="6" t="s">
        <v>35</v>
      </c>
      <c r="G1904">
        <v>14</v>
      </c>
      <c r="H1904">
        <v>14</v>
      </c>
      <c r="I1904">
        <v>1</v>
      </c>
      <c r="J1904" s="6">
        <f>(Items[[#This Row],[FinalPrice]]*Items[[#This Row],[Quantity]])</f>
        <v>14</v>
      </c>
      <c r="K1904" s="6">
        <f>(Items[[#This Row],[OriginalTagPrice]]*Items[[#This Row],[Quantity]])</f>
        <v>14</v>
      </c>
      <c r="L1904" s="6">
        <f>(Items[[#This Row],[FinalPrice]]-Items[[#This Row],[OriginalTagPrice]])*Items[[#This Row],[Quantity]]</f>
        <v>0</v>
      </c>
      <c r="M1904" s="6" t="str">
        <f>VLOOKUP(Items[[#This Row],[OrderID]],Orders[],5)</f>
        <v>2015-05-15</v>
      </c>
    </row>
    <row r="1905" spans="1:13" x14ac:dyDescent="0.25">
      <c r="A1905">
        <v>142836422</v>
      </c>
      <c r="B1905">
        <v>201534603</v>
      </c>
      <c r="C1905">
        <v>3</v>
      </c>
      <c r="D1905" t="b">
        <v>0</v>
      </c>
      <c r="E1905" s="6" t="s">
        <v>35</v>
      </c>
      <c r="F1905" s="6" t="s">
        <v>35</v>
      </c>
      <c r="G1905">
        <v>0</v>
      </c>
      <c r="H1905">
        <v>10</v>
      </c>
      <c r="I1905">
        <v>1</v>
      </c>
      <c r="J1905" s="6">
        <f>(Items[[#This Row],[FinalPrice]]*Items[[#This Row],[Quantity]])</f>
        <v>0</v>
      </c>
      <c r="K1905" s="6">
        <f>(Items[[#This Row],[OriginalTagPrice]]*Items[[#This Row],[Quantity]])</f>
        <v>10</v>
      </c>
      <c r="L1905" s="6">
        <f>(Items[[#This Row],[FinalPrice]]-Items[[#This Row],[OriginalTagPrice]])*Items[[#This Row],[Quantity]]</f>
        <v>-10</v>
      </c>
      <c r="M1905" s="6" t="str">
        <f>VLOOKUP(Items[[#This Row],[OrderID]],Orders[],5)</f>
        <v>2015-05-15</v>
      </c>
    </row>
    <row r="1906" spans="1:13" x14ac:dyDescent="0.25">
      <c r="A1906">
        <v>142841951</v>
      </c>
      <c r="B1906">
        <v>201088069</v>
      </c>
      <c r="C1906">
        <v>1</v>
      </c>
      <c r="D1906" t="b">
        <v>1</v>
      </c>
      <c r="E1906" s="6" t="s">
        <v>63</v>
      </c>
      <c r="F1906" s="6" t="s">
        <v>35</v>
      </c>
      <c r="G1906">
        <v>29</v>
      </c>
      <c r="H1906">
        <v>29</v>
      </c>
      <c r="I1906">
        <v>1</v>
      </c>
      <c r="J1906" s="6">
        <f>(Items[[#This Row],[FinalPrice]]*Items[[#This Row],[Quantity]])</f>
        <v>29</v>
      </c>
      <c r="K1906" s="6">
        <f>(Items[[#This Row],[OriginalTagPrice]]*Items[[#This Row],[Quantity]])</f>
        <v>29</v>
      </c>
      <c r="L1906" s="6">
        <f>(Items[[#This Row],[FinalPrice]]-Items[[#This Row],[OriginalTagPrice]])*Items[[#This Row],[Quantity]]</f>
        <v>0</v>
      </c>
      <c r="M1906" s="6" t="str">
        <f>VLOOKUP(Items[[#This Row],[OrderID]],Orders[],5)</f>
        <v>2015-05-16</v>
      </c>
    </row>
    <row r="1907" spans="1:13" x14ac:dyDescent="0.25">
      <c r="A1907">
        <v>142841951</v>
      </c>
      <c r="B1907">
        <v>201777080</v>
      </c>
      <c r="C1907">
        <v>8</v>
      </c>
      <c r="D1907" t="b">
        <v>0</v>
      </c>
      <c r="E1907" s="6" t="s">
        <v>63</v>
      </c>
      <c r="F1907" s="6" t="s">
        <v>35</v>
      </c>
      <c r="G1907">
        <v>4.3499999999999996</v>
      </c>
      <c r="H1907">
        <v>4.3499999999999996</v>
      </c>
      <c r="I1907">
        <v>1</v>
      </c>
      <c r="J1907" s="6">
        <f>(Items[[#This Row],[FinalPrice]]*Items[[#This Row],[Quantity]])</f>
        <v>4.3499999999999996</v>
      </c>
      <c r="K1907" s="6">
        <f>(Items[[#This Row],[OriginalTagPrice]]*Items[[#This Row],[Quantity]])</f>
        <v>4.3499999999999996</v>
      </c>
      <c r="L1907" s="6">
        <f>(Items[[#This Row],[FinalPrice]]-Items[[#This Row],[OriginalTagPrice]])*Items[[#This Row],[Quantity]]</f>
        <v>0</v>
      </c>
      <c r="M1907" s="6" t="str">
        <f>VLOOKUP(Items[[#This Row],[OrderID]],Orders[],5)</f>
        <v>2015-05-16</v>
      </c>
    </row>
    <row r="1908" spans="1:13" x14ac:dyDescent="0.25">
      <c r="A1908">
        <v>142847619</v>
      </c>
      <c r="B1908">
        <v>201096911</v>
      </c>
      <c r="C1908">
        <v>3</v>
      </c>
      <c r="D1908" t="b">
        <v>0</v>
      </c>
      <c r="E1908" s="6" t="s">
        <v>35</v>
      </c>
      <c r="F1908" s="6" t="s">
        <v>35</v>
      </c>
      <c r="G1908">
        <v>50</v>
      </c>
      <c r="H1908">
        <v>100</v>
      </c>
      <c r="I1908">
        <v>1</v>
      </c>
      <c r="J1908" s="6">
        <f>(Items[[#This Row],[FinalPrice]]*Items[[#This Row],[Quantity]])</f>
        <v>50</v>
      </c>
      <c r="K1908" s="6">
        <f>(Items[[#This Row],[OriginalTagPrice]]*Items[[#This Row],[Quantity]])</f>
        <v>100</v>
      </c>
      <c r="L1908" s="6">
        <f>(Items[[#This Row],[FinalPrice]]-Items[[#This Row],[OriginalTagPrice]])*Items[[#This Row],[Quantity]]</f>
        <v>-50</v>
      </c>
      <c r="M1908" s="6" t="str">
        <f>VLOOKUP(Items[[#This Row],[OrderID]],Orders[],5)</f>
        <v>2015-05-14</v>
      </c>
    </row>
    <row r="1909" spans="1:13" x14ac:dyDescent="0.25">
      <c r="A1909">
        <v>142862820</v>
      </c>
      <c r="B1909">
        <v>201118833</v>
      </c>
      <c r="C1909">
        <v>1</v>
      </c>
      <c r="D1909" t="b">
        <v>1</v>
      </c>
      <c r="E1909" s="6" t="s">
        <v>60</v>
      </c>
      <c r="F1909" s="6" t="s">
        <v>35</v>
      </c>
      <c r="G1909">
        <v>0</v>
      </c>
      <c r="H1909">
        <v>70</v>
      </c>
      <c r="I1909">
        <v>1</v>
      </c>
      <c r="J1909" s="6">
        <f>(Items[[#This Row],[FinalPrice]]*Items[[#This Row],[Quantity]])</f>
        <v>0</v>
      </c>
      <c r="K1909" s="6">
        <f>(Items[[#This Row],[OriginalTagPrice]]*Items[[#This Row],[Quantity]])</f>
        <v>70</v>
      </c>
      <c r="L1909" s="6">
        <f>(Items[[#This Row],[FinalPrice]]-Items[[#This Row],[OriginalTagPrice]])*Items[[#This Row],[Quantity]]</f>
        <v>-70</v>
      </c>
      <c r="M1909" s="6" t="str">
        <f>VLOOKUP(Items[[#This Row],[OrderID]],Orders[],5)</f>
        <v>2015-06-05</v>
      </c>
    </row>
    <row r="1910" spans="1:13" x14ac:dyDescent="0.25">
      <c r="A1910">
        <v>142862820</v>
      </c>
      <c r="B1910">
        <v>206715032</v>
      </c>
      <c r="C1910">
        <v>2</v>
      </c>
      <c r="D1910" t="b">
        <v>0</v>
      </c>
      <c r="E1910" s="6" t="s">
        <v>60</v>
      </c>
      <c r="F1910" s="6" t="s">
        <v>82</v>
      </c>
      <c r="G1910">
        <v>0</v>
      </c>
      <c r="H1910">
        <v>0</v>
      </c>
      <c r="I1910">
        <v>1</v>
      </c>
      <c r="J1910" s="6">
        <f>(Items[[#This Row],[FinalPrice]]*Items[[#This Row],[Quantity]])</f>
        <v>0</v>
      </c>
      <c r="K1910" s="6">
        <f>(Items[[#This Row],[OriginalTagPrice]]*Items[[#This Row],[Quantity]])</f>
        <v>0</v>
      </c>
      <c r="L1910" s="6">
        <f>(Items[[#This Row],[FinalPrice]]-Items[[#This Row],[OriginalTagPrice]])*Items[[#This Row],[Quantity]]</f>
        <v>0</v>
      </c>
      <c r="M1910" s="6" t="str">
        <f>VLOOKUP(Items[[#This Row],[OrderID]],Orders[],5)</f>
        <v>2015-06-05</v>
      </c>
    </row>
    <row r="1911" spans="1:13" x14ac:dyDescent="0.25">
      <c r="A1911">
        <v>142862820</v>
      </c>
      <c r="B1911">
        <v>206715052</v>
      </c>
      <c r="C1911">
        <v>2</v>
      </c>
      <c r="D1911" t="b">
        <v>0</v>
      </c>
      <c r="E1911" s="6" t="s">
        <v>60</v>
      </c>
      <c r="F1911" s="6" t="s">
        <v>259</v>
      </c>
      <c r="G1911">
        <v>3.5</v>
      </c>
      <c r="H1911">
        <v>3.5</v>
      </c>
      <c r="I1911">
        <v>1</v>
      </c>
      <c r="J1911" s="6">
        <f>(Items[[#This Row],[FinalPrice]]*Items[[#This Row],[Quantity]])</f>
        <v>3.5</v>
      </c>
      <c r="K1911" s="6">
        <f>(Items[[#This Row],[OriginalTagPrice]]*Items[[#This Row],[Quantity]])</f>
        <v>3.5</v>
      </c>
      <c r="L1911" s="6">
        <f>(Items[[#This Row],[FinalPrice]]-Items[[#This Row],[OriginalTagPrice]])*Items[[#This Row],[Quantity]]</f>
        <v>0</v>
      </c>
      <c r="M1911" s="6" t="str">
        <f>VLOOKUP(Items[[#This Row],[OrderID]],Orders[],5)</f>
        <v>2015-06-05</v>
      </c>
    </row>
    <row r="1912" spans="1:13" x14ac:dyDescent="0.25">
      <c r="A1912">
        <v>142862820</v>
      </c>
      <c r="B1912">
        <v>206747496</v>
      </c>
      <c r="C1912">
        <v>8</v>
      </c>
      <c r="D1912" t="b">
        <v>0</v>
      </c>
      <c r="E1912" s="6" t="s">
        <v>60</v>
      </c>
      <c r="F1912" s="6" t="s">
        <v>35</v>
      </c>
      <c r="G1912">
        <v>14</v>
      </c>
      <c r="H1912">
        <v>14</v>
      </c>
      <c r="I1912">
        <v>1</v>
      </c>
      <c r="J1912" s="6">
        <f>(Items[[#This Row],[FinalPrice]]*Items[[#This Row],[Quantity]])</f>
        <v>14</v>
      </c>
      <c r="K1912" s="6">
        <f>(Items[[#This Row],[OriginalTagPrice]]*Items[[#This Row],[Quantity]])</f>
        <v>14</v>
      </c>
      <c r="L1912" s="6">
        <f>(Items[[#This Row],[FinalPrice]]-Items[[#This Row],[OriginalTagPrice]])*Items[[#This Row],[Quantity]]</f>
        <v>0</v>
      </c>
      <c r="M1912" s="6" t="str">
        <f>VLOOKUP(Items[[#This Row],[OrderID]],Orders[],5)</f>
        <v>2015-06-05</v>
      </c>
    </row>
    <row r="1913" spans="1:13" x14ac:dyDescent="0.25">
      <c r="A1913">
        <v>142874303</v>
      </c>
      <c r="B1913">
        <v>201136273</v>
      </c>
      <c r="C1913">
        <v>1</v>
      </c>
      <c r="D1913" t="b">
        <v>1</v>
      </c>
      <c r="E1913" s="6" t="s">
        <v>92</v>
      </c>
      <c r="F1913" s="6" t="s">
        <v>35</v>
      </c>
      <c r="G1913">
        <v>35</v>
      </c>
      <c r="H1913">
        <v>70</v>
      </c>
      <c r="I1913">
        <v>1</v>
      </c>
      <c r="J1913" s="6">
        <f>(Items[[#This Row],[FinalPrice]]*Items[[#This Row],[Quantity]])</f>
        <v>35</v>
      </c>
      <c r="K1913" s="6">
        <f>(Items[[#This Row],[OriginalTagPrice]]*Items[[#This Row],[Quantity]])</f>
        <v>70</v>
      </c>
      <c r="L1913" s="6">
        <f>(Items[[#This Row],[FinalPrice]]-Items[[#This Row],[OriginalTagPrice]])*Items[[#This Row],[Quantity]]</f>
        <v>-35</v>
      </c>
      <c r="M1913" s="6" t="str">
        <f>VLOOKUP(Items[[#This Row],[OrderID]],Orders[],5)</f>
        <v>2015-05-14</v>
      </c>
    </row>
    <row r="1914" spans="1:13" x14ac:dyDescent="0.25">
      <c r="A1914">
        <v>142874303</v>
      </c>
      <c r="B1914">
        <v>201213068</v>
      </c>
      <c r="C1914">
        <v>8</v>
      </c>
      <c r="D1914" t="b">
        <v>0</v>
      </c>
      <c r="E1914" s="6" t="s">
        <v>92</v>
      </c>
      <c r="F1914" s="6" t="s">
        <v>35</v>
      </c>
      <c r="G1914">
        <v>12</v>
      </c>
      <c r="H1914">
        <v>12</v>
      </c>
      <c r="I1914">
        <v>1</v>
      </c>
      <c r="J1914" s="6">
        <f>(Items[[#This Row],[FinalPrice]]*Items[[#This Row],[Quantity]])</f>
        <v>12</v>
      </c>
      <c r="K1914" s="6">
        <f>(Items[[#This Row],[OriginalTagPrice]]*Items[[#This Row],[Quantity]])</f>
        <v>12</v>
      </c>
      <c r="L1914" s="6">
        <f>(Items[[#This Row],[FinalPrice]]-Items[[#This Row],[OriginalTagPrice]])*Items[[#This Row],[Quantity]]</f>
        <v>0</v>
      </c>
      <c r="M1914" s="6" t="str">
        <f>VLOOKUP(Items[[#This Row],[OrderID]],Orders[],5)</f>
        <v>2015-05-14</v>
      </c>
    </row>
    <row r="1915" spans="1:13" x14ac:dyDescent="0.25">
      <c r="A1915">
        <v>142875112</v>
      </c>
      <c r="B1915">
        <v>201137693</v>
      </c>
      <c r="C1915">
        <v>2</v>
      </c>
      <c r="D1915" t="b">
        <v>0</v>
      </c>
      <c r="E1915" s="6" t="s">
        <v>35</v>
      </c>
      <c r="F1915" s="6" t="s">
        <v>222</v>
      </c>
      <c r="G1915">
        <v>1.5</v>
      </c>
      <c r="H1915">
        <v>2</v>
      </c>
      <c r="I1915">
        <v>1</v>
      </c>
      <c r="J1915" s="6">
        <f>(Items[[#This Row],[FinalPrice]]*Items[[#This Row],[Quantity]])</f>
        <v>1.5</v>
      </c>
      <c r="K1915" s="6">
        <f>(Items[[#This Row],[OriginalTagPrice]]*Items[[#This Row],[Quantity]])</f>
        <v>2</v>
      </c>
      <c r="L1915" s="6">
        <f>(Items[[#This Row],[FinalPrice]]-Items[[#This Row],[OriginalTagPrice]])*Items[[#This Row],[Quantity]]</f>
        <v>-0.5</v>
      </c>
      <c r="M1915" s="6" t="str">
        <f>VLOOKUP(Items[[#This Row],[OrderID]],Orders[],5)</f>
        <v>2015-05-14</v>
      </c>
    </row>
    <row r="1916" spans="1:13" x14ac:dyDescent="0.25">
      <c r="A1916">
        <v>142882729</v>
      </c>
      <c r="B1916">
        <v>201149400</v>
      </c>
      <c r="C1916">
        <v>3</v>
      </c>
      <c r="D1916" t="b">
        <v>0</v>
      </c>
      <c r="E1916" s="6" t="s">
        <v>35</v>
      </c>
      <c r="F1916" s="6" t="s">
        <v>35</v>
      </c>
      <c r="G1916">
        <v>100</v>
      </c>
      <c r="H1916">
        <v>200</v>
      </c>
      <c r="I1916">
        <v>1</v>
      </c>
      <c r="J1916" s="6">
        <f>(Items[[#This Row],[FinalPrice]]*Items[[#This Row],[Quantity]])</f>
        <v>100</v>
      </c>
      <c r="K1916" s="6">
        <f>(Items[[#This Row],[OriginalTagPrice]]*Items[[#This Row],[Quantity]])</f>
        <v>200</v>
      </c>
      <c r="L1916" s="6">
        <f>(Items[[#This Row],[FinalPrice]]-Items[[#This Row],[OriginalTagPrice]])*Items[[#This Row],[Quantity]]</f>
        <v>-100</v>
      </c>
      <c r="M1916" s="6" t="str">
        <f>VLOOKUP(Items[[#This Row],[OrderID]],Orders[],5)</f>
        <v>2015-05-14</v>
      </c>
    </row>
    <row r="1917" spans="1:13" x14ac:dyDescent="0.25">
      <c r="A1917">
        <v>142884405</v>
      </c>
      <c r="B1917">
        <v>201151693</v>
      </c>
      <c r="C1917">
        <v>1</v>
      </c>
      <c r="D1917" t="b">
        <v>1</v>
      </c>
      <c r="E1917" s="6" t="s">
        <v>63</v>
      </c>
      <c r="F1917" s="6" t="s">
        <v>35</v>
      </c>
      <c r="G1917">
        <v>0</v>
      </c>
      <c r="H1917">
        <v>65</v>
      </c>
      <c r="I1917">
        <v>1</v>
      </c>
      <c r="J1917" s="6">
        <f>(Items[[#This Row],[FinalPrice]]*Items[[#This Row],[Quantity]])</f>
        <v>0</v>
      </c>
      <c r="K1917" s="6">
        <f>(Items[[#This Row],[OriginalTagPrice]]*Items[[#This Row],[Quantity]])</f>
        <v>65</v>
      </c>
      <c r="L1917" s="6">
        <f>(Items[[#This Row],[FinalPrice]]-Items[[#This Row],[OriginalTagPrice]])*Items[[#This Row],[Quantity]]</f>
        <v>-65</v>
      </c>
      <c r="M1917" s="6" t="str">
        <f>VLOOKUP(Items[[#This Row],[OrderID]],Orders[],5)</f>
        <v>2015-05-15</v>
      </c>
    </row>
    <row r="1918" spans="1:13" x14ac:dyDescent="0.25">
      <c r="A1918">
        <v>142884405</v>
      </c>
      <c r="B1918">
        <v>201539740</v>
      </c>
      <c r="C1918">
        <v>8</v>
      </c>
      <c r="D1918" t="b">
        <v>0</v>
      </c>
      <c r="E1918" s="6" t="s">
        <v>63</v>
      </c>
      <c r="F1918" s="6" t="s">
        <v>35</v>
      </c>
      <c r="G1918">
        <v>15</v>
      </c>
      <c r="H1918">
        <v>15</v>
      </c>
      <c r="I1918">
        <v>1</v>
      </c>
      <c r="J1918" s="6">
        <f>(Items[[#This Row],[FinalPrice]]*Items[[#This Row],[Quantity]])</f>
        <v>15</v>
      </c>
      <c r="K1918" s="6">
        <f>(Items[[#This Row],[OriginalTagPrice]]*Items[[#This Row],[Quantity]])</f>
        <v>15</v>
      </c>
      <c r="L1918" s="6">
        <f>(Items[[#This Row],[FinalPrice]]-Items[[#This Row],[OriginalTagPrice]])*Items[[#This Row],[Quantity]]</f>
        <v>0</v>
      </c>
      <c r="M1918" s="6" t="str">
        <f>VLOOKUP(Items[[#This Row],[OrderID]],Orders[],5)</f>
        <v>2015-05-15</v>
      </c>
    </row>
    <row r="1919" spans="1:13" x14ac:dyDescent="0.25">
      <c r="A1919">
        <v>142894592</v>
      </c>
      <c r="B1919">
        <v>201167166</v>
      </c>
      <c r="C1919">
        <v>1</v>
      </c>
      <c r="D1919" t="b">
        <v>1</v>
      </c>
      <c r="E1919" s="6" t="s">
        <v>55</v>
      </c>
      <c r="F1919" s="6" t="s">
        <v>35</v>
      </c>
      <c r="G1919">
        <v>50</v>
      </c>
      <c r="H1919">
        <v>70</v>
      </c>
      <c r="I1919">
        <v>1</v>
      </c>
      <c r="J1919" s="6">
        <f>(Items[[#This Row],[FinalPrice]]*Items[[#This Row],[Quantity]])</f>
        <v>50</v>
      </c>
      <c r="K1919" s="6">
        <f>(Items[[#This Row],[OriginalTagPrice]]*Items[[#This Row],[Quantity]])</f>
        <v>70</v>
      </c>
      <c r="L1919" s="6">
        <f>(Items[[#This Row],[FinalPrice]]-Items[[#This Row],[OriginalTagPrice]])*Items[[#This Row],[Quantity]]</f>
        <v>-20</v>
      </c>
      <c r="M1919" s="6" t="str">
        <f>VLOOKUP(Items[[#This Row],[OrderID]],Orders[],5)</f>
        <v>2015-05-21</v>
      </c>
    </row>
    <row r="1920" spans="1:13" x14ac:dyDescent="0.25">
      <c r="A1920">
        <v>142894592</v>
      </c>
      <c r="B1920">
        <v>202882362</v>
      </c>
      <c r="C1920">
        <v>8</v>
      </c>
      <c r="D1920" t="b">
        <v>0</v>
      </c>
      <c r="E1920" s="6" t="s">
        <v>55</v>
      </c>
      <c r="F1920" s="6" t="s">
        <v>35</v>
      </c>
      <c r="G1920">
        <v>14</v>
      </c>
      <c r="H1920">
        <v>14</v>
      </c>
      <c r="I1920">
        <v>1</v>
      </c>
      <c r="J1920" s="6">
        <f>(Items[[#This Row],[FinalPrice]]*Items[[#This Row],[Quantity]])</f>
        <v>14</v>
      </c>
      <c r="K1920" s="6">
        <f>(Items[[#This Row],[OriginalTagPrice]]*Items[[#This Row],[Quantity]])</f>
        <v>14</v>
      </c>
      <c r="L1920" s="6">
        <f>(Items[[#This Row],[FinalPrice]]-Items[[#This Row],[OriginalTagPrice]])*Items[[#This Row],[Quantity]]</f>
        <v>0</v>
      </c>
      <c r="M1920" s="6" t="str">
        <f>VLOOKUP(Items[[#This Row],[OrderID]],Orders[],5)</f>
        <v>2015-05-21</v>
      </c>
    </row>
    <row r="1921" spans="1:13" x14ac:dyDescent="0.25">
      <c r="A1921">
        <v>142894592</v>
      </c>
      <c r="B1921">
        <v>202884340</v>
      </c>
      <c r="C1921">
        <v>10</v>
      </c>
      <c r="D1921" t="b">
        <v>0</v>
      </c>
      <c r="E1921" s="6" t="s">
        <v>35</v>
      </c>
      <c r="F1921" s="6" t="s">
        <v>35</v>
      </c>
      <c r="G1921">
        <v>0</v>
      </c>
      <c r="H1921">
        <v>0</v>
      </c>
      <c r="I1921">
        <v>1</v>
      </c>
      <c r="J1921" s="6">
        <f>(Items[[#This Row],[FinalPrice]]*Items[[#This Row],[Quantity]])</f>
        <v>0</v>
      </c>
      <c r="K1921" s="6">
        <f>(Items[[#This Row],[OriginalTagPrice]]*Items[[#This Row],[Quantity]])</f>
        <v>0</v>
      </c>
      <c r="L1921" s="6">
        <f>(Items[[#This Row],[FinalPrice]]-Items[[#This Row],[OriginalTagPrice]])*Items[[#This Row],[Quantity]]</f>
        <v>0</v>
      </c>
      <c r="M1921" s="6" t="str">
        <f>VLOOKUP(Items[[#This Row],[OrderID]],Orders[],5)</f>
        <v>2015-05-21</v>
      </c>
    </row>
    <row r="1922" spans="1:13" x14ac:dyDescent="0.25">
      <c r="A1922">
        <v>142894592</v>
      </c>
      <c r="B1922">
        <v>202884360</v>
      </c>
      <c r="C1922">
        <v>11</v>
      </c>
      <c r="D1922" t="b">
        <v>0</v>
      </c>
      <c r="E1922" s="6" t="s">
        <v>86</v>
      </c>
      <c r="F1922" s="6" t="s">
        <v>35</v>
      </c>
      <c r="G1922">
        <v>0</v>
      </c>
      <c r="H1922">
        <v>50</v>
      </c>
      <c r="I1922">
        <v>1</v>
      </c>
      <c r="J1922" s="6">
        <f>(Items[[#This Row],[FinalPrice]]*Items[[#This Row],[Quantity]])</f>
        <v>0</v>
      </c>
      <c r="K1922" s="6">
        <f>(Items[[#This Row],[OriginalTagPrice]]*Items[[#This Row],[Quantity]])</f>
        <v>50</v>
      </c>
      <c r="L1922" s="6">
        <f>(Items[[#This Row],[FinalPrice]]-Items[[#This Row],[OriginalTagPrice]])*Items[[#This Row],[Quantity]]</f>
        <v>-50</v>
      </c>
      <c r="M1922" s="6" t="str">
        <f>VLOOKUP(Items[[#This Row],[OrderID]],Orders[],5)</f>
        <v>2015-05-21</v>
      </c>
    </row>
    <row r="1923" spans="1:13" x14ac:dyDescent="0.25">
      <c r="A1923">
        <v>142897612</v>
      </c>
      <c r="B1923">
        <v>201171764</v>
      </c>
      <c r="C1923">
        <v>2</v>
      </c>
      <c r="D1923" t="b">
        <v>0</v>
      </c>
      <c r="E1923" s="6" t="s">
        <v>35</v>
      </c>
      <c r="F1923" s="6" t="s">
        <v>253</v>
      </c>
      <c r="G1923">
        <v>3.75</v>
      </c>
      <c r="H1923">
        <v>3.75</v>
      </c>
      <c r="I1923">
        <v>1</v>
      </c>
      <c r="J1923" s="6">
        <f>(Items[[#This Row],[FinalPrice]]*Items[[#This Row],[Quantity]])</f>
        <v>3.75</v>
      </c>
      <c r="K1923" s="6">
        <f>(Items[[#This Row],[OriginalTagPrice]]*Items[[#This Row],[Quantity]])</f>
        <v>3.75</v>
      </c>
      <c r="L1923" s="6">
        <f>(Items[[#This Row],[FinalPrice]]-Items[[#This Row],[OriginalTagPrice]])*Items[[#This Row],[Quantity]]</f>
        <v>0</v>
      </c>
      <c r="M1923" s="6" t="str">
        <f>VLOOKUP(Items[[#This Row],[OrderID]],Orders[],5)</f>
        <v>2015-05-14</v>
      </c>
    </row>
    <row r="1924" spans="1:13" x14ac:dyDescent="0.25">
      <c r="A1924">
        <v>142908910</v>
      </c>
      <c r="B1924">
        <v>201188644</v>
      </c>
      <c r="C1924">
        <v>1</v>
      </c>
      <c r="D1924" t="b">
        <v>1</v>
      </c>
      <c r="E1924" s="6" t="s">
        <v>63</v>
      </c>
      <c r="F1924" s="6" t="s">
        <v>35</v>
      </c>
      <c r="G1924">
        <v>0</v>
      </c>
      <c r="H1924">
        <v>65</v>
      </c>
      <c r="I1924">
        <v>1</v>
      </c>
      <c r="J1924" s="6">
        <f>(Items[[#This Row],[FinalPrice]]*Items[[#This Row],[Quantity]])</f>
        <v>0</v>
      </c>
      <c r="K1924" s="6">
        <f>(Items[[#This Row],[OriginalTagPrice]]*Items[[#This Row],[Quantity]])</f>
        <v>65</v>
      </c>
      <c r="L1924" s="6">
        <f>(Items[[#This Row],[FinalPrice]]-Items[[#This Row],[OriginalTagPrice]])*Items[[#This Row],[Quantity]]</f>
        <v>-65</v>
      </c>
      <c r="M1924" s="6" t="str">
        <f>VLOOKUP(Items[[#This Row],[OrderID]],Orders[],5)</f>
        <v>2015-05-14</v>
      </c>
    </row>
    <row r="1925" spans="1:13" x14ac:dyDescent="0.25">
      <c r="A1925">
        <v>142908910</v>
      </c>
      <c r="B1925">
        <v>201213262</v>
      </c>
      <c r="C1925">
        <v>12</v>
      </c>
      <c r="D1925" t="b">
        <v>0</v>
      </c>
      <c r="E1925" s="6" t="s">
        <v>35</v>
      </c>
      <c r="F1925" s="6" t="s">
        <v>35</v>
      </c>
      <c r="G1925">
        <v>0</v>
      </c>
      <c r="H1925">
        <v>15</v>
      </c>
      <c r="I1925">
        <v>1</v>
      </c>
      <c r="J1925" s="6">
        <f>(Items[[#This Row],[FinalPrice]]*Items[[#This Row],[Quantity]])</f>
        <v>0</v>
      </c>
      <c r="K1925" s="6">
        <f>(Items[[#This Row],[OriginalTagPrice]]*Items[[#This Row],[Quantity]])</f>
        <v>15</v>
      </c>
      <c r="L1925" s="6">
        <f>(Items[[#This Row],[FinalPrice]]-Items[[#This Row],[OriginalTagPrice]])*Items[[#This Row],[Quantity]]</f>
        <v>-15</v>
      </c>
      <c r="M1925" s="6" t="str">
        <f>VLOOKUP(Items[[#This Row],[OrderID]],Orders[],5)</f>
        <v>2015-05-14</v>
      </c>
    </row>
    <row r="1926" spans="1:13" x14ac:dyDescent="0.25">
      <c r="A1926">
        <v>142910776</v>
      </c>
      <c r="B1926">
        <v>201191373</v>
      </c>
      <c r="C1926">
        <v>1</v>
      </c>
      <c r="D1926" t="b">
        <v>1</v>
      </c>
      <c r="E1926" s="6" t="s">
        <v>113</v>
      </c>
      <c r="F1926" s="6" t="s">
        <v>35</v>
      </c>
      <c r="G1926">
        <v>0</v>
      </c>
      <c r="H1926">
        <v>80</v>
      </c>
      <c r="I1926">
        <v>1</v>
      </c>
      <c r="J1926" s="6">
        <f>(Items[[#This Row],[FinalPrice]]*Items[[#This Row],[Quantity]])</f>
        <v>0</v>
      </c>
      <c r="K1926" s="6">
        <f>(Items[[#This Row],[OriginalTagPrice]]*Items[[#This Row],[Quantity]])</f>
        <v>80</v>
      </c>
      <c r="L1926" s="6">
        <f>(Items[[#This Row],[FinalPrice]]-Items[[#This Row],[OriginalTagPrice]])*Items[[#This Row],[Quantity]]</f>
        <v>-80</v>
      </c>
      <c r="M1926" s="6" t="str">
        <f>VLOOKUP(Items[[#This Row],[OrderID]],Orders[],5)</f>
        <v>2015-05-22</v>
      </c>
    </row>
    <row r="1927" spans="1:13" x14ac:dyDescent="0.25">
      <c r="A1927">
        <v>142910776</v>
      </c>
      <c r="B1927">
        <v>203307728</v>
      </c>
      <c r="C1927">
        <v>1</v>
      </c>
      <c r="D1927" t="b">
        <v>1</v>
      </c>
      <c r="E1927" s="6" t="s">
        <v>264</v>
      </c>
      <c r="F1927" s="6" t="s">
        <v>35</v>
      </c>
      <c r="G1927">
        <v>25</v>
      </c>
      <c r="H1927">
        <v>65</v>
      </c>
      <c r="I1927">
        <v>1</v>
      </c>
      <c r="J1927" s="6">
        <f>(Items[[#This Row],[FinalPrice]]*Items[[#This Row],[Quantity]])</f>
        <v>25</v>
      </c>
      <c r="K1927" s="6">
        <f>(Items[[#This Row],[OriginalTagPrice]]*Items[[#This Row],[Quantity]])</f>
        <v>65</v>
      </c>
      <c r="L1927" s="6">
        <f>(Items[[#This Row],[FinalPrice]]-Items[[#This Row],[OriginalTagPrice]])*Items[[#This Row],[Quantity]]</f>
        <v>-40</v>
      </c>
      <c r="M1927" s="6" t="str">
        <f>VLOOKUP(Items[[#This Row],[OrderID]],Orders[],5)</f>
        <v>2015-05-22</v>
      </c>
    </row>
    <row r="1928" spans="1:13" x14ac:dyDescent="0.25">
      <c r="A1928">
        <v>142910776</v>
      </c>
      <c r="B1928">
        <v>203355325</v>
      </c>
      <c r="C1928">
        <v>8</v>
      </c>
      <c r="D1928" t="b">
        <v>0</v>
      </c>
      <c r="E1928" s="6" t="s">
        <v>113</v>
      </c>
      <c r="F1928" s="6" t="s">
        <v>35</v>
      </c>
      <c r="G1928">
        <v>16</v>
      </c>
      <c r="H1928">
        <v>16</v>
      </c>
      <c r="I1928">
        <v>1</v>
      </c>
      <c r="J1928" s="6">
        <f>(Items[[#This Row],[FinalPrice]]*Items[[#This Row],[Quantity]])</f>
        <v>16</v>
      </c>
      <c r="K1928" s="6">
        <f>(Items[[#This Row],[OriginalTagPrice]]*Items[[#This Row],[Quantity]])</f>
        <v>16</v>
      </c>
      <c r="L1928" s="6">
        <f>(Items[[#This Row],[FinalPrice]]-Items[[#This Row],[OriginalTagPrice]])*Items[[#This Row],[Quantity]]</f>
        <v>0</v>
      </c>
      <c r="M1928" s="6" t="str">
        <f>VLOOKUP(Items[[#This Row],[OrderID]],Orders[],5)</f>
        <v>2015-05-22</v>
      </c>
    </row>
    <row r="1929" spans="1:13" x14ac:dyDescent="0.25">
      <c r="A1929">
        <v>142910776</v>
      </c>
      <c r="B1929">
        <v>203355485</v>
      </c>
      <c r="C1929">
        <v>8</v>
      </c>
      <c r="D1929" t="b">
        <v>0</v>
      </c>
      <c r="E1929" s="6" t="s">
        <v>264</v>
      </c>
      <c r="F1929" s="6" t="s">
        <v>35</v>
      </c>
      <c r="G1929">
        <v>13</v>
      </c>
      <c r="H1929">
        <v>13</v>
      </c>
      <c r="I1929">
        <v>1</v>
      </c>
      <c r="J1929" s="6">
        <f>(Items[[#This Row],[FinalPrice]]*Items[[#This Row],[Quantity]])</f>
        <v>13</v>
      </c>
      <c r="K1929" s="6">
        <f>(Items[[#This Row],[OriginalTagPrice]]*Items[[#This Row],[Quantity]])</f>
        <v>13</v>
      </c>
      <c r="L1929" s="6">
        <f>(Items[[#This Row],[FinalPrice]]-Items[[#This Row],[OriginalTagPrice]])*Items[[#This Row],[Quantity]]</f>
        <v>0</v>
      </c>
      <c r="M1929" s="6" t="str">
        <f>VLOOKUP(Items[[#This Row],[OrderID]],Orders[],5)</f>
        <v>2015-05-22</v>
      </c>
    </row>
    <row r="1930" spans="1:13" x14ac:dyDescent="0.25">
      <c r="A1930">
        <v>142912501</v>
      </c>
      <c r="B1930">
        <v>201193988</v>
      </c>
      <c r="C1930">
        <v>1</v>
      </c>
      <c r="D1930" t="b">
        <v>1</v>
      </c>
      <c r="E1930" s="6" t="s">
        <v>65</v>
      </c>
      <c r="F1930" s="6" t="s">
        <v>35</v>
      </c>
      <c r="G1930">
        <v>35</v>
      </c>
      <c r="H1930">
        <v>70</v>
      </c>
      <c r="I1930">
        <v>1</v>
      </c>
      <c r="J1930" s="6">
        <f>(Items[[#This Row],[FinalPrice]]*Items[[#This Row],[Quantity]])</f>
        <v>35</v>
      </c>
      <c r="K1930" s="6">
        <f>(Items[[#This Row],[OriginalTagPrice]]*Items[[#This Row],[Quantity]])</f>
        <v>70</v>
      </c>
      <c r="L1930" s="6">
        <f>(Items[[#This Row],[FinalPrice]]-Items[[#This Row],[OriginalTagPrice]])*Items[[#This Row],[Quantity]]</f>
        <v>-35</v>
      </c>
      <c r="M1930" s="6" t="str">
        <f>VLOOKUP(Items[[#This Row],[OrderID]],Orders[],5)</f>
        <v>2015-05-15</v>
      </c>
    </row>
    <row r="1931" spans="1:13" x14ac:dyDescent="0.25">
      <c r="A1931">
        <v>142912501</v>
      </c>
      <c r="B1931">
        <v>201456504</v>
      </c>
      <c r="C1931">
        <v>3</v>
      </c>
      <c r="D1931" t="b">
        <v>0</v>
      </c>
      <c r="E1931" s="6" t="s">
        <v>35</v>
      </c>
      <c r="F1931" s="6" t="s">
        <v>35</v>
      </c>
      <c r="G1931">
        <v>50</v>
      </c>
      <c r="H1931">
        <v>100</v>
      </c>
      <c r="I1931">
        <v>1</v>
      </c>
      <c r="J1931" s="6">
        <f>(Items[[#This Row],[FinalPrice]]*Items[[#This Row],[Quantity]])</f>
        <v>50</v>
      </c>
      <c r="K1931" s="6">
        <f>(Items[[#This Row],[OriginalTagPrice]]*Items[[#This Row],[Quantity]])</f>
        <v>100</v>
      </c>
      <c r="L1931" s="6">
        <f>(Items[[#This Row],[FinalPrice]]-Items[[#This Row],[OriginalTagPrice]])*Items[[#This Row],[Quantity]]</f>
        <v>-50</v>
      </c>
      <c r="M1931" s="6" t="str">
        <f>VLOOKUP(Items[[#This Row],[OrderID]],Orders[],5)</f>
        <v>2015-05-15</v>
      </c>
    </row>
    <row r="1932" spans="1:13" x14ac:dyDescent="0.25">
      <c r="A1932">
        <v>142912501</v>
      </c>
      <c r="B1932">
        <v>201456848</v>
      </c>
      <c r="C1932">
        <v>8</v>
      </c>
      <c r="D1932" t="b">
        <v>0</v>
      </c>
      <c r="E1932" s="6" t="s">
        <v>65</v>
      </c>
      <c r="F1932" s="6" t="s">
        <v>35</v>
      </c>
      <c r="G1932">
        <v>14</v>
      </c>
      <c r="H1932">
        <v>14</v>
      </c>
      <c r="I1932">
        <v>1</v>
      </c>
      <c r="J1932" s="6">
        <f>(Items[[#This Row],[FinalPrice]]*Items[[#This Row],[Quantity]])</f>
        <v>14</v>
      </c>
      <c r="K1932" s="6">
        <f>(Items[[#This Row],[OriginalTagPrice]]*Items[[#This Row],[Quantity]])</f>
        <v>14</v>
      </c>
      <c r="L1932" s="6">
        <f>(Items[[#This Row],[FinalPrice]]-Items[[#This Row],[OriginalTagPrice]])*Items[[#This Row],[Quantity]]</f>
        <v>0</v>
      </c>
      <c r="M1932" s="6" t="str">
        <f>VLOOKUP(Items[[#This Row],[OrderID]],Orders[],5)</f>
        <v>2015-05-15</v>
      </c>
    </row>
    <row r="1933" spans="1:13" x14ac:dyDescent="0.25">
      <c r="A1933">
        <v>142913628</v>
      </c>
      <c r="B1933">
        <v>201195872</v>
      </c>
      <c r="C1933">
        <v>2</v>
      </c>
      <c r="D1933" t="b">
        <v>0</v>
      </c>
      <c r="E1933" s="6" t="s">
        <v>35</v>
      </c>
      <c r="F1933" s="6" t="s">
        <v>129</v>
      </c>
      <c r="G1933">
        <v>0.9</v>
      </c>
      <c r="H1933">
        <v>1.5</v>
      </c>
      <c r="I1933">
        <v>1</v>
      </c>
      <c r="J1933" s="6">
        <f>(Items[[#This Row],[FinalPrice]]*Items[[#This Row],[Quantity]])</f>
        <v>0.9</v>
      </c>
      <c r="K1933" s="6">
        <f>(Items[[#This Row],[OriginalTagPrice]]*Items[[#This Row],[Quantity]])</f>
        <v>1.5</v>
      </c>
      <c r="L1933" s="6">
        <f>(Items[[#This Row],[FinalPrice]]-Items[[#This Row],[OriginalTagPrice]])*Items[[#This Row],[Quantity]]</f>
        <v>-0.6</v>
      </c>
      <c r="M1933" s="6" t="str">
        <f>VLOOKUP(Items[[#This Row],[OrderID]],Orders[],5)</f>
        <v>2015-05-14</v>
      </c>
    </row>
    <row r="1934" spans="1:13" x14ac:dyDescent="0.25">
      <c r="A1934">
        <v>142914778</v>
      </c>
      <c r="B1934">
        <v>201197492</v>
      </c>
      <c r="C1934">
        <v>1</v>
      </c>
      <c r="D1934" t="b">
        <v>1</v>
      </c>
      <c r="E1934" s="6" t="s">
        <v>71</v>
      </c>
      <c r="F1934" s="6" t="s">
        <v>35</v>
      </c>
      <c r="G1934">
        <v>35</v>
      </c>
      <c r="H1934">
        <v>70</v>
      </c>
      <c r="I1934">
        <v>1</v>
      </c>
      <c r="J1934" s="6">
        <f>(Items[[#This Row],[FinalPrice]]*Items[[#This Row],[Quantity]])</f>
        <v>35</v>
      </c>
      <c r="K1934" s="6">
        <f>(Items[[#This Row],[OriginalTagPrice]]*Items[[#This Row],[Quantity]])</f>
        <v>70</v>
      </c>
      <c r="L1934" s="6">
        <f>(Items[[#This Row],[FinalPrice]]-Items[[#This Row],[OriginalTagPrice]])*Items[[#This Row],[Quantity]]</f>
        <v>-35</v>
      </c>
      <c r="M1934" s="6" t="str">
        <f>VLOOKUP(Items[[#This Row],[OrderID]],Orders[],5)</f>
        <v>2015-05-15</v>
      </c>
    </row>
    <row r="1935" spans="1:13" x14ac:dyDescent="0.25">
      <c r="A1935">
        <v>142914778</v>
      </c>
      <c r="B1935">
        <v>201430733</v>
      </c>
      <c r="C1935">
        <v>3</v>
      </c>
      <c r="D1935" t="b">
        <v>0</v>
      </c>
      <c r="E1935" s="6" t="s">
        <v>35</v>
      </c>
      <c r="F1935" s="6" t="s">
        <v>35</v>
      </c>
      <c r="G1935">
        <v>50</v>
      </c>
      <c r="H1935">
        <v>100</v>
      </c>
      <c r="I1935">
        <v>1</v>
      </c>
      <c r="J1935" s="6">
        <f>(Items[[#This Row],[FinalPrice]]*Items[[#This Row],[Quantity]])</f>
        <v>50</v>
      </c>
      <c r="K1935" s="6">
        <f>(Items[[#This Row],[OriginalTagPrice]]*Items[[#This Row],[Quantity]])</f>
        <v>100</v>
      </c>
      <c r="L1935" s="6">
        <f>(Items[[#This Row],[FinalPrice]]-Items[[#This Row],[OriginalTagPrice]])*Items[[#This Row],[Quantity]]</f>
        <v>-50</v>
      </c>
      <c r="M1935" s="6" t="str">
        <f>VLOOKUP(Items[[#This Row],[OrderID]],Orders[],5)</f>
        <v>2015-05-15</v>
      </c>
    </row>
    <row r="1936" spans="1:13" x14ac:dyDescent="0.25">
      <c r="A1936">
        <v>142914778</v>
      </c>
      <c r="B1936">
        <v>201431207</v>
      </c>
      <c r="C1936">
        <v>8</v>
      </c>
      <c r="D1936" t="b">
        <v>0</v>
      </c>
      <c r="E1936" s="6" t="s">
        <v>71</v>
      </c>
      <c r="F1936" s="6" t="s">
        <v>35</v>
      </c>
      <c r="G1936">
        <v>15</v>
      </c>
      <c r="H1936">
        <v>15</v>
      </c>
      <c r="I1936">
        <v>1</v>
      </c>
      <c r="J1936" s="6">
        <f>(Items[[#This Row],[FinalPrice]]*Items[[#This Row],[Quantity]])</f>
        <v>15</v>
      </c>
      <c r="K1936" s="6">
        <f>(Items[[#This Row],[OriginalTagPrice]]*Items[[#This Row],[Quantity]])</f>
        <v>15</v>
      </c>
      <c r="L1936" s="6">
        <f>(Items[[#This Row],[FinalPrice]]-Items[[#This Row],[OriginalTagPrice]])*Items[[#This Row],[Quantity]]</f>
        <v>0</v>
      </c>
      <c r="M1936" s="6" t="str">
        <f>VLOOKUP(Items[[#This Row],[OrderID]],Orders[],5)</f>
        <v>2015-05-15</v>
      </c>
    </row>
    <row r="1937" spans="1:13" x14ac:dyDescent="0.25">
      <c r="A1937">
        <v>142914778</v>
      </c>
      <c r="B1937">
        <v>201431429</v>
      </c>
      <c r="C1937">
        <v>10</v>
      </c>
      <c r="D1937" t="b">
        <v>0</v>
      </c>
      <c r="E1937" s="6" t="s">
        <v>35</v>
      </c>
      <c r="F1937" s="6" t="s">
        <v>35</v>
      </c>
      <c r="G1937">
        <v>0</v>
      </c>
      <c r="H1937">
        <v>0</v>
      </c>
      <c r="I1937">
        <v>1</v>
      </c>
      <c r="J1937" s="6">
        <f>(Items[[#This Row],[FinalPrice]]*Items[[#This Row],[Quantity]])</f>
        <v>0</v>
      </c>
      <c r="K1937" s="6">
        <f>(Items[[#This Row],[OriginalTagPrice]]*Items[[#This Row],[Quantity]])</f>
        <v>0</v>
      </c>
      <c r="L1937" s="6">
        <f>(Items[[#This Row],[FinalPrice]]-Items[[#This Row],[OriginalTagPrice]])*Items[[#This Row],[Quantity]]</f>
        <v>0</v>
      </c>
      <c r="M1937" s="6" t="str">
        <f>VLOOKUP(Items[[#This Row],[OrderID]],Orders[],5)</f>
        <v>2015-05-15</v>
      </c>
    </row>
    <row r="1938" spans="1:13" x14ac:dyDescent="0.25">
      <c r="A1938">
        <v>142914778</v>
      </c>
      <c r="B1938">
        <v>201431438</v>
      </c>
      <c r="C1938">
        <v>11</v>
      </c>
      <c r="D1938" t="b">
        <v>0</v>
      </c>
      <c r="E1938" s="6" t="s">
        <v>83</v>
      </c>
      <c r="F1938" s="6" t="s">
        <v>35</v>
      </c>
      <c r="G1938">
        <v>0</v>
      </c>
      <c r="H1938">
        <v>50</v>
      </c>
      <c r="I1938">
        <v>1</v>
      </c>
      <c r="J1938" s="6">
        <f>(Items[[#This Row],[FinalPrice]]*Items[[#This Row],[Quantity]])</f>
        <v>0</v>
      </c>
      <c r="K1938" s="6">
        <f>(Items[[#This Row],[OriginalTagPrice]]*Items[[#This Row],[Quantity]])</f>
        <v>50</v>
      </c>
      <c r="L1938" s="6">
        <f>(Items[[#This Row],[FinalPrice]]-Items[[#This Row],[OriginalTagPrice]])*Items[[#This Row],[Quantity]]</f>
        <v>-50</v>
      </c>
      <c r="M1938" s="6" t="str">
        <f>VLOOKUP(Items[[#This Row],[OrderID]],Orders[],5)</f>
        <v>2015-05-15</v>
      </c>
    </row>
    <row r="1939" spans="1:13" x14ac:dyDescent="0.25">
      <c r="A1939">
        <v>142915716</v>
      </c>
      <c r="B1939">
        <v>201198807</v>
      </c>
      <c r="C1939">
        <v>1</v>
      </c>
      <c r="D1939" t="b">
        <v>1</v>
      </c>
      <c r="E1939" s="6" t="s">
        <v>58</v>
      </c>
      <c r="F1939" s="6" t="s">
        <v>35</v>
      </c>
      <c r="G1939">
        <v>15</v>
      </c>
      <c r="H1939">
        <v>40</v>
      </c>
      <c r="I1939">
        <v>1</v>
      </c>
      <c r="J1939" s="6">
        <f>(Items[[#This Row],[FinalPrice]]*Items[[#This Row],[Quantity]])</f>
        <v>15</v>
      </c>
      <c r="K1939" s="6">
        <f>(Items[[#This Row],[OriginalTagPrice]]*Items[[#This Row],[Quantity]])</f>
        <v>40</v>
      </c>
      <c r="L1939" s="6">
        <f>(Items[[#This Row],[FinalPrice]]-Items[[#This Row],[OriginalTagPrice]])*Items[[#This Row],[Quantity]]</f>
        <v>-25</v>
      </c>
      <c r="M1939" s="6" t="str">
        <f>VLOOKUP(Items[[#This Row],[OrderID]],Orders[],5)</f>
        <v>2015-05-14</v>
      </c>
    </row>
    <row r="1940" spans="1:13" x14ac:dyDescent="0.25">
      <c r="A1940">
        <v>142915716</v>
      </c>
      <c r="B1940">
        <v>201233800</v>
      </c>
      <c r="C1940">
        <v>8</v>
      </c>
      <c r="D1940" t="b">
        <v>0</v>
      </c>
      <c r="E1940" s="6" t="s">
        <v>58</v>
      </c>
      <c r="F1940" s="6" t="s">
        <v>35</v>
      </c>
      <c r="G1940">
        <v>10</v>
      </c>
      <c r="H1940">
        <v>10</v>
      </c>
      <c r="I1940">
        <v>1</v>
      </c>
      <c r="J1940" s="6">
        <f>(Items[[#This Row],[FinalPrice]]*Items[[#This Row],[Quantity]])</f>
        <v>10</v>
      </c>
      <c r="K1940" s="6">
        <f>(Items[[#This Row],[OriginalTagPrice]]*Items[[#This Row],[Quantity]])</f>
        <v>10</v>
      </c>
      <c r="L1940" s="6">
        <f>(Items[[#This Row],[FinalPrice]]-Items[[#This Row],[OriginalTagPrice]])*Items[[#This Row],[Quantity]]</f>
        <v>0</v>
      </c>
      <c r="M1940" s="6" t="str">
        <f>VLOOKUP(Items[[#This Row],[OrderID]],Orders[],5)</f>
        <v>2015-05-14</v>
      </c>
    </row>
    <row r="1941" spans="1:13" x14ac:dyDescent="0.25">
      <c r="A1941">
        <v>142923845</v>
      </c>
      <c r="B1941">
        <v>201210887</v>
      </c>
      <c r="C1941">
        <v>1</v>
      </c>
      <c r="D1941" t="b">
        <v>1</v>
      </c>
      <c r="E1941" s="6" t="s">
        <v>113</v>
      </c>
      <c r="F1941" s="6" t="s">
        <v>35</v>
      </c>
      <c r="G1941">
        <v>45</v>
      </c>
      <c r="H1941">
        <v>80</v>
      </c>
      <c r="I1941">
        <v>1</v>
      </c>
      <c r="J1941" s="6">
        <f>(Items[[#This Row],[FinalPrice]]*Items[[#This Row],[Quantity]])</f>
        <v>45</v>
      </c>
      <c r="K1941" s="6">
        <f>(Items[[#This Row],[OriginalTagPrice]]*Items[[#This Row],[Quantity]])</f>
        <v>80</v>
      </c>
      <c r="L1941" s="6">
        <f>(Items[[#This Row],[FinalPrice]]-Items[[#This Row],[OriginalTagPrice]])*Items[[#This Row],[Quantity]]</f>
        <v>-35</v>
      </c>
      <c r="M1941" s="6" t="str">
        <f>VLOOKUP(Items[[#This Row],[OrderID]],Orders[],5)</f>
        <v>2015-05-15</v>
      </c>
    </row>
    <row r="1942" spans="1:13" x14ac:dyDescent="0.25">
      <c r="A1942">
        <v>142923845</v>
      </c>
      <c r="B1942">
        <v>201503708</v>
      </c>
      <c r="C1942">
        <v>8</v>
      </c>
      <c r="D1942" t="b">
        <v>0</v>
      </c>
      <c r="E1942" s="6" t="s">
        <v>113</v>
      </c>
      <c r="F1942" s="6" t="s">
        <v>35</v>
      </c>
      <c r="G1942">
        <v>12</v>
      </c>
      <c r="H1942">
        <v>12</v>
      </c>
      <c r="I1942">
        <v>1</v>
      </c>
      <c r="J1942" s="6">
        <f>(Items[[#This Row],[FinalPrice]]*Items[[#This Row],[Quantity]])</f>
        <v>12</v>
      </c>
      <c r="K1942" s="6">
        <f>(Items[[#This Row],[OriginalTagPrice]]*Items[[#This Row],[Quantity]])</f>
        <v>12</v>
      </c>
      <c r="L1942" s="6">
        <f>(Items[[#This Row],[FinalPrice]]-Items[[#This Row],[OriginalTagPrice]])*Items[[#This Row],[Quantity]]</f>
        <v>0</v>
      </c>
      <c r="M1942" s="6" t="str">
        <f>VLOOKUP(Items[[#This Row],[OrderID]],Orders[],5)</f>
        <v>2015-05-15</v>
      </c>
    </row>
    <row r="1943" spans="1:13" x14ac:dyDescent="0.25">
      <c r="A1943">
        <v>142928473</v>
      </c>
      <c r="B1943">
        <v>201218104</v>
      </c>
      <c r="C1943">
        <v>1</v>
      </c>
      <c r="D1943" t="b">
        <v>1</v>
      </c>
      <c r="E1943" s="6" t="s">
        <v>92</v>
      </c>
      <c r="F1943" s="6" t="s">
        <v>35</v>
      </c>
      <c r="G1943">
        <v>18</v>
      </c>
      <c r="H1943">
        <v>20</v>
      </c>
      <c r="I1943">
        <v>1</v>
      </c>
      <c r="J1943" s="6">
        <f>(Items[[#This Row],[FinalPrice]]*Items[[#This Row],[Quantity]])</f>
        <v>18</v>
      </c>
      <c r="K1943" s="6">
        <f>(Items[[#This Row],[OriginalTagPrice]]*Items[[#This Row],[Quantity]])</f>
        <v>20</v>
      </c>
      <c r="L1943" s="6">
        <f>(Items[[#This Row],[FinalPrice]]-Items[[#This Row],[OriginalTagPrice]])*Items[[#This Row],[Quantity]]</f>
        <v>-2</v>
      </c>
      <c r="M1943" s="6" t="str">
        <f>VLOOKUP(Items[[#This Row],[OrderID]],Orders[],5)</f>
        <v>2015-05-14</v>
      </c>
    </row>
    <row r="1944" spans="1:13" x14ac:dyDescent="0.25">
      <c r="A1944">
        <v>142928473</v>
      </c>
      <c r="B1944">
        <v>201218106</v>
      </c>
      <c r="C1944">
        <v>1</v>
      </c>
      <c r="D1944" t="b">
        <v>1</v>
      </c>
      <c r="E1944" s="6" t="s">
        <v>92</v>
      </c>
      <c r="F1944" s="6" t="s">
        <v>35</v>
      </c>
      <c r="G1944">
        <v>10</v>
      </c>
      <c r="H1944">
        <v>15</v>
      </c>
      <c r="I1944">
        <v>1</v>
      </c>
      <c r="J1944" s="6">
        <f>(Items[[#This Row],[FinalPrice]]*Items[[#This Row],[Quantity]])</f>
        <v>10</v>
      </c>
      <c r="K1944" s="6">
        <f>(Items[[#This Row],[OriginalTagPrice]]*Items[[#This Row],[Quantity]])</f>
        <v>15</v>
      </c>
      <c r="L1944" s="6">
        <f>(Items[[#This Row],[FinalPrice]]-Items[[#This Row],[OriginalTagPrice]])*Items[[#This Row],[Quantity]]</f>
        <v>-5</v>
      </c>
      <c r="M1944" s="6" t="str">
        <f>VLOOKUP(Items[[#This Row],[OrderID]],Orders[],5)</f>
        <v>2015-05-14</v>
      </c>
    </row>
    <row r="1945" spans="1:13" x14ac:dyDescent="0.25">
      <c r="A1945">
        <v>142928473</v>
      </c>
      <c r="B1945">
        <v>201218107</v>
      </c>
      <c r="C1945">
        <v>1</v>
      </c>
      <c r="D1945" t="b">
        <v>1</v>
      </c>
      <c r="E1945" s="6" t="s">
        <v>58</v>
      </c>
      <c r="F1945" s="6" t="s">
        <v>35</v>
      </c>
      <c r="G1945">
        <v>25</v>
      </c>
      <c r="H1945">
        <v>30</v>
      </c>
      <c r="I1945">
        <v>1</v>
      </c>
      <c r="J1945" s="6">
        <f>(Items[[#This Row],[FinalPrice]]*Items[[#This Row],[Quantity]])</f>
        <v>25</v>
      </c>
      <c r="K1945" s="6">
        <f>(Items[[#This Row],[OriginalTagPrice]]*Items[[#This Row],[Quantity]])</f>
        <v>30</v>
      </c>
      <c r="L1945" s="6">
        <f>(Items[[#This Row],[FinalPrice]]-Items[[#This Row],[OriginalTagPrice]])*Items[[#This Row],[Quantity]]</f>
        <v>-5</v>
      </c>
      <c r="M1945" s="6" t="str">
        <f>VLOOKUP(Items[[#This Row],[OrderID]],Orders[],5)</f>
        <v>2015-05-14</v>
      </c>
    </row>
    <row r="1946" spans="1:13" x14ac:dyDescent="0.25">
      <c r="A1946">
        <v>142928473</v>
      </c>
      <c r="B1946">
        <v>201242423</v>
      </c>
      <c r="C1946">
        <v>8</v>
      </c>
      <c r="D1946" t="b">
        <v>0</v>
      </c>
      <c r="E1946" s="6" t="s">
        <v>92</v>
      </c>
      <c r="F1946" s="6" t="s">
        <v>35</v>
      </c>
      <c r="G1946">
        <v>7</v>
      </c>
      <c r="H1946">
        <v>7</v>
      </c>
      <c r="I1946">
        <v>1</v>
      </c>
      <c r="J1946" s="6">
        <f>(Items[[#This Row],[FinalPrice]]*Items[[#This Row],[Quantity]])</f>
        <v>7</v>
      </c>
      <c r="K1946" s="6">
        <f>(Items[[#This Row],[OriginalTagPrice]]*Items[[#This Row],[Quantity]])</f>
        <v>7</v>
      </c>
      <c r="L1946" s="6">
        <f>(Items[[#This Row],[FinalPrice]]-Items[[#This Row],[OriginalTagPrice]])*Items[[#This Row],[Quantity]]</f>
        <v>0</v>
      </c>
      <c r="M1946" s="6" t="str">
        <f>VLOOKUP(Items[[#This Row],[OrderID]],Orders[],5)</f>
        <v>2015-05-14</v>
      </c>
    </row>
    <row r="1947" spans="1:13" x14ac:dyDescent="0.25">
      <c r="A1947">
        <v>142928998</v>
      </c>
      <c r="B1947">
        <v>201219012</v>
      </c>
      <c r="C1947">
        <v>3</v>
      </c>
      <c r="D1947" t="b">
        <v>0</v>
      </c>
      <c r="E1947" s="6" t="s">
        <v>35</v>
      </c>
      <c r="F1947" s="6" t="s">
        <v>35</v>
      </c>
      <c r="G1947">
        <v>150</v>
      </c>
      <c r="H1947">
        <v>150</v>
      </c>
      <c r="I1947">
        <v>1</v>
      </c>
      <c r="J1947" s="6">
        <f>(Items[[#This Row],[FinalPrice]]*Items[[#This Row],[Quantity]])</f>
        <v>150</v>
      </c>
      <c r="K1947" s="6">
        <f>(Items[[#This Row],[OriginalTagPrice]]*Items[[#This Row],[Quantity]])</f>
        <v>150</v>
      </c>
      <c r="L1947" s="6">
        <f>(Items[[#This Row],[FinalPrice]]-Items[[#This Row],[OriginalTagPrice]])*Items[[#This Row],[Quantity]]</f>
        <v>0</v>
      </c>
      <c r="M1947" s="6" t="str">
        <f>VLOOKUP(Items[[#This Row],[OrderID]],Orders[],5)</f>
        <v>2015-05-14</v>
      </c>
    </row>
    <row r="1948" spans="1:13" x14ac:dyDescent="0.25">
      <c r="A1948">
        <v>142928998</v>
      </c>
      <c r="B1948">
        <v>201219058</v>
      </c>
      <c r="C1948">
        <v>3</v>
      </c>
      <c r="D1948" t="b">
        <v>0</v>
      </c>
      <c r="E1948" s="6" t="s">
        <v>35</v>
      </c>
      <c r="F1948" s="6" t="s">
        <v>35</v>
      </c>
      <c r="G1948">
        <v>0</v>
      </c>
      <c r="H1948">
        <v>150</v>
      </c>
      <c r="I1948">
        <v>1</v>
      </c>
      <c r="J1948" s="6">
        <f>(Items[[#This Row],[FinalPrice]]*Items[[#This Row],[Quantity]])</f>
        <v>0</v>
      </c>
      <c r="K1948" s="6">
        <f>(Items[[#This Row],[OriginalTagPrice]]*Items[[#This Row],[Quantity]])</f>
        <v>150</v>
      </c>
      <c r="L1948" s="6">
        <f>(Items[[#This Row],[FinalPrice]]-Items[[#This Row],[OriginalTagPrice]])*Items[[#This Row],[Quantity]]</f>
        <v>-150</v>
      </c>
      <c r="M1948" s="6" t="str">
        <f>VLOOKUP(Items[[#This Row],[OrderID]],Orders[],5)</f>
        <v>2015-05-14</v>
      </c>
    </row>
    <row r="1949" spans="1:13" x14ac:dyDescent="0.25">
      <c r="A1949">
        <v>142929016</v>
      </c>
      <c r="B1949">
        <v>201218620</v>
      </c>
      <c r="C1949">
        <v>1</v>
      </c>
      <c r="D1949" t="b">
        <v>1</v>
      </c>
      <c r="E1949" s="6" t="s">
        <v>66</v>
      </c>
      <c r="F1949" s="6" t="s">
        <v>35</v>
      </c>
      <c r="G1949">
        <v>65</v>
      </c>
      <c r="H1949">
        <v>90</v>
      </c>
      <c r="I1949">
        <v>1</v>
      </c>
      <c r="J1949" s="6">
        <f>(Items[[#This Row],[FinalPrice]]*Items[[#This Row],[Quantity]])</f>
        <v>65</v>
      </c>
      <c r="K1949" s="6">
        <f>(Items[[#This Row],[OriginalTagPrice]]*Items[[#This Row],[Quantity]])</f>
        <v>90</v>
      </c>
      <c r="L1949" s="6">
        <f>(Items[[#This Row],[FinalPrice]]-Items[[#This Row],[OriginalTagPrice]])*Items[[#This Row],[Quantity]]</f>
        <v>-25</v>
      </c>
      <c r="M1949" s="6" t="str">
        <f>VLOOKUP(Items[[#This Row],[OrderID]],Orders[],5)</f>
        <v>2015-05-29</v>
      </c>
    </row>
    <row r="1950" spans="1:13" x14ac:dyDescent="0.25">
      <c r="A1950">
        <v>142929016</v>
      </c>
      <c r="B1950">
        <v>201218919</v>
      </c>
      <c r="C1950">
        <v>1</v>
      </c>
      <c r="D1950" t="b">
        <v>1</v>
      </c>
      <c r="E1950" s="6" t="s">
        <v>70</v>
      </c>
      <c r="F1950" s="6" t="s">
        <v>35</v>
      </c>
      <c r="G1950">
        <v>70</v>
      </c>
      <c r="H1950">
        <v>90</v>
      </c>
      <c r="I1950">
        <v>1</v>
      </c>
      <c r="J1950" s="6">
        <f>(Items[[#This Row],[FinalPrice]]*Items[[#This Row],[Quantity]])</f>
        <v>70</v>
      </c>
      <c r="K1950" s="6">
        <f>(Items[[#This Row],[OriginalTagPrice]]*Items[[#This Row],[Quantity]])</f>
        <v>90</v>
      </c>
      <c r="L1950" s="6">
        <f>(Items[[#This Row],[FinalPrice]]-Items[[#This Row],[OriginalTagPrice]])*Items[[#This Row],[Quantity]]</f>
        <v>-20</v>
      </c>
      <c r="M1950" s="6" t="str">
        <f>VLOOKUP(Items[[#This Row],[OrderID]],Orders[],5)</f>
        <v>2015-05-29</v>
      </c>
    </row>
    <row r="1951" spans="1:13" x14ac:dyDescent="0.25">
      <c r="A1951">
        <v>142929016</v>
      </c>
      <c r="B1951">
        <v>204965638</v>
      </c>
      <c r="C1951">
        <v>5</v>
      </c>
      <c r="D1951" t="b">
        <v>1</v>
      </c>
      <c r="E1951" s="6" t="s">
        <v>125</v>
      </c>
      <c r="F1951" s="6" t="s">
        <v>35</v>
      </c>
      <c r="G1951">
        <v>20</v>
      </c>
      <c r="H1951">
        <v>20</v>
      </c>
      <c r="I1951">
        <v>1</v>
      </c>
      <c r="J1951" s="6">
        <f>(Items[[#This Row],[FinalPrice]]*Items[[#This Row],[Quantity]])</f>
        <v>20</v>
      </c>
      <c r="K1951" s="6">
        <f>(Items[[#This Row],[OriginalTagPrice]]*Items[[#This Row],[Quantity]])</f>
        <v>20</v>
      </c>
      <c r="L1951" s="6">
        <f>(Items[[#This Row],[FinalPrice]]-Items[[#This Row],[OriginalTagPrice]])*Items[[#This Row],[Quantity]]</f>
        <v>0</v>
      </c>
      <c r="M1951" s="6" t="str">
        <f>VLOOKUP(Items[[#This Row],[OrderID]],Orders[],5)</f>
        <v>2015-05-29</v>
      </c>
    </row>
    <row r="1952" spans="1:13" x14ac:dyDescent="0.25">
      <c r="A1952">
        <v>142929016</v>
      </c>
      <c r="B1952">
        <v>204966325</v>
      </c>
      <c r="C1952">
        <v>8</v>
      </c>
      <c r="D1952" t="b">
        <v>0</v>
      </c>
      <c r="E1952" s="6" t="s">
        <v>70</v>
      </c>
      <c r="F1952" s="6" t="s">
        <v>35</v>
      </c>
      <c r="G1952">
        <v>20</v>
      </c>
      <c r="H1952">
        <v>20</v>
      </c>
      <c r="I1952">
        <v>1</v>
      </c>
      <c r="J1952" s="6">
        <f>(Items[[#This Row],[FinalPrice]]*Items[[#This Row],[Quantity]])</f>
        <v>20</v>
      </c>
      <c r="K1952" s="6">
        <f>(Items[[#This Row],[OriginalTagPrice]]*Items[[#This Row],[Quantity]])</f>
        <v>20</v>
      </c>
      <c r="L1952" s="6">
        <f>(Items[[#This Row],[FinalPrice]]-Items[[#This Row],[OriginalTagPrice]])*Items[[#This Row],[Quantity]]</f>
        <v>0</v>
      </c>
      <c r="M1952" s="6" t="str">
        <f>VLOOKUP(Items[[#This Row],[OrderID]],Orders[],5)</f>
        <v>2015-05-29</v>
      </c>
    </row>
    <row r="1953" spans="1:13" x14ac:dyDescent="0.25">
      <c r="A1953">
        <v>142929016</v>
      </c>
      <c r="B1953">
        <v>204966353</v>
      </c>
      <c r="C1953">
        <v>8</v>
      </c>
      <c r="D1953" t="b">
        <v>0</v>
      </c>
      <c r="E1953" s="6" t="s">
        <v>66</v>
      </c>
      <c r="F1953" s="6" t="s">
        <v>35</v>
      </c>
      <c r="G1953">
        <v>20</v>
      </c>
      <c r="H1953">
        <v>20</v>
      </c>
      <c r="I1953">
        <v>1</v>
      </c>
      <c r="J1953" s="6">
        <f>(Items[[#This Row],[FinalPrice]]*Items[[#This Row],[Quantity]])</f>
        <v>20</v>
      </c>
      <c r="K1953" s="6">
        <f>(Items[[#This Row],[OriginalTagPrice]]*Items[[#This Row],[Quantity]])</f>
        <v>20</v>
      </c>
      <c r="L1953" s="6">
        <f>(Items[[#This Row],[FinalPrice]]-Items[[#This Row],[OriginalTagPrice]])*Items[[#This Row],[Quantity]]</f>
        <v>0</v>
      </c>
      <c r="M1953" s="6" t="str">
        <f>VLOOKUP(Items[[#This Row],[OrderID]],Orders[],5)</f>
        <v>2015-05-29</v>
      </c>
    </row>
    <row r="1954" spans="1:13" x14ac:dyDescent="0.25">
      <c r="A1954">
        <v>142931177</v>
      </c>
      <c r="B1954">
        <v>201222464</v>
      </c>
      <c r="C1954">
        <v>3</v>
      </c>
      <c r="D1954" t="b">
        <v>0</v>
      </c>
      <c r="E1954" s="6" t="s">
        <v>35</v>
      </c>
      <c r="F1954" s="6" t="s">
        <v>35</v>
      </c>
      <c r="G1954">
        <v>150</v>
      </c>
      <c r="H1954">
        <v>300</v>
      </c>
      <c r="I1954">
        <v>1</v>
      </c>
      <c r="J1954" s="6">
        <f>(Items[[#This Row],[FinalPrice]]*Items[[#This Row],[Quantity]])</f>
        <v>150</v>
      </c>
      <c r="K1954" s="6">
        <f>(Items[[#This Row],[OriginalTagPrice]]*Items[[#This Row],[Quantity]])</f>
        <v>300</v>
      </c>
      <c r="L1954" s="6">
        <f>(Items[[#This Row],[FinalPrice]]-Items[[#This Row],[OriginalTagPrice]])*Items[[#This Row],[Quantity]]</f>
        <v>-150</v>
      </c>
      <c r="M1954" s="6" t="str">
        <f>VLOOKUP(Items[[#This Row],[OrderID]],Orders[],5)</f>
        <v>2015-05-14</v>
      </c>
    </row>
    <row r="1955" spans="1:13" x14ac:dyDescent="0.25">
      <c r="A1955">
        <v>142933672</v>
      </c>
      <c r="B1955">
        <v>201225405</v>
      </c>
      <c r="C1955">
        <v>1</v>
      </c>
      <c r="D1955" t="b">
        <v>1</v>
      </c>
      <c r="E1955" s="6" t="s">
        <v>92</v>
      </c>
      <c r="F1955" s="6" t="s">
        <v>35</v>
      </c>
      <c r="G1955">
        <v>18</v>
      </c>
      <c r="H1955">
        <v>20</v>
      </c>
      <c r="I1955">
        <v>1</v>
      </c>
      <c r="J1955" s="6">
        <f>(Items[[#This Row],[FinalPrice]]*Items[[#This Row],[Quantity]])</f>
        <v>18</v>
      </c>
      <c r="K1955" s="6">
        <f>(Items[[#This Row],[OriginalTagPrice]]*Items[[#This Row],[Quantity]])</f>
        <v>20</v>
      </c>
      <c r="L1955" s="6">
        <f>(Items[[#This Row],[FinalPrice]]-Items[[#This Row],[OriginalTagPrice]])*Items[[#This Row],[Quantity]]</f>
        <v>-2</v>
      </c>
      <c r="M1955" s="6" t="str">
        <f>VLOOKUP(Items[[#This Row],[OrderID]],Orders[],5)</f>
        <v>2015-05-14</v>
      </c>
    </row>
    <row r="1956" spans="1:13" x14ac:dyDescent="0.25">
      <c r="A1956">
        <v>142933672</v>
      </c>
      <c r="B1956">
        <v>201225816</v>
      </c>
      <c r="C1956">
        <v>1</v>
      </c>
      <c r="D1956" t="b">
        <v>1</v>
      </c>
      <c r="E1956" s="6" t="s">
        <v>92</v>
      </c>
      <c r="F1956" s="6" t="s">
        <v>35</v>
      </c>
      <c r="G1956">
        <v>12</v>
      </c>
      <c r="H1956">
        <v>15</v>
      </c>
      <c r="I1956">
        <v>1</v>
      </c>
      <c r="J1956" s="6">
        <f>(Items[[#This Row],[FinalPrice]]*Items[[#This Row],[Quantity]])</f>
        <v>12</v>
      </c>
      <c r="K1956" s="6">
        <f>(Items[[#This Row],[OriginalTagPrice]]*Items[[#This Row],[Quantity]])</f>
        <v>15</v>
      </c>
      <c r="L1956" s="6">
        <f>(Items[[#This Row],[FinalPrice]]-Items[[#This Row],[OriginalTagPrice]])*Items[[#This Row],[Quantity]]</f>
        <v>-3</v>
      </c>
      <c r="M1956" s="6" t="str">
        <f>VLOOKUP(Items[[#This Row],[OrderID]],Orders[],5)</f>
        <v>2015-05-14</v>
      </c>
    </row>
    <row r="1957" spans="1:13" x14ac:dyDescent="0.25">
      <c r="A1957">
        <v>142933672</v>
      </c>
      <c r="B1957">
        <v>201236655</v>
      </c>
      <c r="C1957">
        <v>8</v>
      </c>
      <c r="D1957" t="b">
        <v>0</v>
      </c>
      <c r="E1957" s="6" t="s">
        <v>92</v>
      </c>
      <c r="F1957" s="6" t="s">
        <v>35</v>
      </c>
      <c r="G1957">
        <v>6</v>
      </c>
      <c r="H1957">
        <v>6</v>
      </c>
      <c r="I1957">
        <v>1</v>
      </c>
      <c r="J1957" s="6">
        <f>(Items[[#This Row],[FinalPrice]]*Items[[#This Row],[Quantity]])</f>
        <v>6</v>
      </c>
      <c r="K1957" s="6">
        <f>(Items[[#This Row],[OriginalTagPrice]]*Items[[#This Row],[Quantity]])</f>
        <v>6</v>
      </c>
      <c r="L1957" s="6">
        <f>(Items[[#This Row],[FinalPrice]]-Items[[#This Row],[OriginalTagPrice]])*Items[[#This Row],[Quantity]]</f>
        <v>0</v>
      </c>
      <c r="M1957" s="6" t="str">
        <f>VLOOKUP(Items[[#This Row],[OrderID]],Orders[],5)</f>
        <v>2015-05-14</v>
      </c>
    </row>
    <row r="1958" spans="1:13" x14ac:dyDescent="0.25">
      <c r="A1958">
        <v>142936228</v>
      </c>
      <c r="B1958">
        <v>201229710</v>
      </c>
      <c r="C1958">
        <v>3</v>
      </c>
      <c r="D1958" t="b">
        <v>0</v>
      </c>
      <c r="E1958" s="6" t="s">
        <v>35</v>
      </c>
      <c r="F1958" s="6" t="s">
        <v>35</v>
      </c>
      <c r="G1958">
        <v>100</v>
      </c>
      <c r="H1958">
        <v>100</v>
      </c>
      <c r="I1958">
        <v>1</v>
      </c>
      <c r="J1958" s="6">
        <f>(Items[[#This Row],[FinalPrice]]*Items[[#This Row],[Quantity]])</f>
        <v>100</v>
      </c>
      <c r="K1958" s="6">
        <f>(Items[[#This Row],[OriginalTagPrice]]*Items[[#This Row],[Quantity]])</f>
        <v>100</v>
      </c>
      <c r="L1958" s="6">
        <f>(Items[[#This Row],[FinalPrice]]-Items[[#This Row],[OriginalTagPrice]])*Items[[#This Row],[Quantity]]</f>
        <v>0</v>
      </c>
      <c r="M1958" s="6" t="str">
        <f>VLOOKUP(Items[[#This Row],[OrderID]],Orders[],5)</f>
        <v>2015-05-14</v>
      </c>
    </row>
    <row r="1959" spans="1:13" x14ac:dyDescent="0.25">
      <c r="A1959">
        <v>142936228</v>
      </c>
      <c r="B1959">
        <v>201229793</v>
      </c>
      <c r="C1959">
        <v>3</v>
      </c>
      <c r="D1959" t="b">
        <v>0</v>
      </c>
      <c r="E1959" s="6" t="s">
        <v>35</v>
      </c>
      <c r="F1959" s="6" t="s">
        <v>35</v>
      </c>
      <c r="G1959">
        <v>0</v>
      </c>
      <c r="H1959">
        <v>100</v>
      </c>
      <c r="I1959">
        <v>1</v>
      </c>
      <c r="J1959" s="6">
        <f>(Items[[#This Row],[FinalPrice]]*Items[[#This Row],[Quantity]])</f>
        <v>0</v>
      </c>
      <c r="K1959" s="6">
        <f>(Items[[#This Row],[OriginalTagPrice]]*Items[[#This Row],[Quantity]])</f>
        <v>100</v>
      </c>
      <c r="L1959" s="6">
        <f>(Items[[#This Row],[FinalPrice]]-Items[[#This Row],[OriginalTagPrice]])*Items[[#This Row],[Quantity]]</f>
        <v>-100</v>
      </c>
      <c r="M1959" s="6" t="str">
        <f>VLOOKUP(Items[[#This Row],[OrderID]],Orders[],5)</f>
        <v>2015-05-14</v>
      </c>
    </row>
    <row r="1960" spans="1:13" x14ac:dyDescent="0.25">
      <c r="A1960">
        <v>142938209</v>
      </c>
      <c r="B1960">
        <v>201232461</v>
      </c>
      <c r="C1960">
        <v>3</v>
      </c>
      <c r="D1960" t="b">
        <v>0</v>
      </c>
      <c r="E1960" s="6" t="s">
        <v>35</v>
      </c>
      <c r="F1960" s="6" t="s">
        <v>35</v>
      </c>
      <c r="G1960">
        <v>50</v>
      </c>
      <c r="H1960">
        <v>100</v>
      </c>
      <c r="I1960">
        <v>1</v>
      </c>
      <c r="J1960" s="6">
        <f>(Items[[#This Row],[FinalPrice]]*Items[[#This Row],[Quantity]])</f>
        <v>50</v>
      </c>
      <c r="K1960" s="6">
        <f>(Items[[#This Row],[OriginalTagPrice]]*Items[[#This Row],[Quantity]])</f>
        <v>100</v>
      </c>
      <c r="L1960" s="6">
        <f>(Items[[#This Row],[FinalPrice]]-Items[[#This Row],[OriginalTagPrice]])*Items[[#This Row],[Quantity]]</f>
        <v>-50</v>
      </c>
      <c r="M1960" s="6" t="str">
        <f>VLOOKUP(Items[[#This Row],[OrderID]],Orders[],5)</f>
        <v>2015-05-14</v>
      </c>
    </row>
    <row r="1961" spans="1:13" x14ac:dyDescent="0.25">
      <c r="A1961">
        <v>142945527</v>
      </c>
      <c r="B1961">
        <v>201242585</v>
      </c>
      <c r="C1961">
        <v>1</v>
      </c>
      <c r="D1961" t="b">
        <v>1</v>
      </c>
      <c r="E1961" s="6" t="s">
        <v>55</v>
      </c>
      <c r="F1961" s="6" t="s">
        <v>35</v>
      </c>
      <c r="G1961">
        <v>30</v>
      </c>
      <c r="H1961">
        <v>30</v>
      </c>
      <c r="I1961">
        <v>1</v>
      </c>
      <c r="J1961" s="6">
        <f>(Items[[#This Row],[FinalPrice]]*Items[[#This Row],[Quantity]])</f>
        <v>30</v>
      </c>
      <c r="K1961" s="6">
        <f>(Items[[#This Row],[OriginalTagPrice]]*Items[[#This Row],[Quantity]])</f>
        <v>30</v>
      </c>
      <c r="L1961" s="6">
        <f>(Items[[#This Row],[FinalPrice]]-Items[[#This Row],[OriginalTagPrice]])*Items[[#This Row],[Quantity]]</f>
        <v>0</v>
      </c>
      <c r="M1961" s="6" t="str">
        <f>VLOOKUP(Items[[#This Row],[OrderID]],Orders[],5)</f>
        <v>2015-05-16</v>
      </c>
    </row>
    <row r="1962" spans="1:13" x14ac:dyDescent="0.25">
      <c r="A1962">
        <v>142945527</v>
      </c>
      <c r="B1962">
        <v>201690191</v>
      </c>
      <c r="C1962">
        <v>2</v>
      </c>
      <c r="D1962" t="b">
        <v>0</v>
      </c>
      <c r="E1962" s="6" t="s">
        <v>55</v>
      </c>
      <c r="F1962" s="6" t="s">
        <v>94</v>
      </c>
      <c r="G1962">
        <v>0</v>
      </c>
      <c r="H1962">
        <v>0</v>
      </c>
      <c r="I1962">
        <v>1</v>
      </c>
      <c r="J1962" s="6">
        <f>(Items[[#This Row],[FinalPrice]]*Items[[#This Row],[Quantity]])</f>
        <v>0</v>
      </c>
      <c r="K1962" s="6">
        <f>(Items[[#This Row],[OriginalTagPrice]]*Items[[#This Row],[Quantity]])</f>
        <v>0</v>
      </c>
      <c r="L1962" s="6">
        <f>(Items[[#This Row],[FinalPrice]]-Items[[#This Row],[OriginalTagPrice]])*Items[[#This Row],[Quantity]]</f>
        <v>0</v>
      </c>
      <c r="M1962" s="6" t="str">
        <f>VLOOKUP(Items[[#This Row],[OrderID]],Orders[],5)</f>
        <v>2015-05-16</v>
      </c>
    </row>
    <row r="1963" spans="1:13" x14ac:dyDescent="0.25">
      <c r="A1963">
        <v>142945527</v>
      </c>
      <c r="B1963">
        <v>201711989</v>
      </c>
      <c r="C1963">
        <v>8</v>
      </c>
      <c r="D1963" t="b">
        <v>0</v>
      </c>
      <c r="E1963" s="6" t="s">
        <v>55</v>
      </c>
      <c r="F1963" s="6" t="s">
        <v>35</v>
      </c>
      <c r="G1963">
        <v>8</v>
      </c>
      <c r="H1963">
        <v>8</v>
      </c>
      <c r="I1963">
        <v>1</v>
      </c>
      <c r="J1963" s="6">
        <f>(Items[[#This Row],[FinalPrice]]*Items[[#This Row],[Quantity]])</f>
        <v>8</v>
      </c>
      <c r="K1963" s="6">
        <f>(Items[[#This Row],[OriginalTagPrice]]*Items[[#This Row],[Quantity]])</f>
        <v>8</v>
      </c>
      <c r="L1963" s="6">
        <f>(Items[[#This Row],[FinalPrice]]-Items[[#This Row],[OriginalTagPrice]])*Items[[#This Row],[Quantity]]</f>
        <v>0</v>
      </c>
      <c r="M1963" s="6" t="str">
        <f>VLOOKUP(Items[[#This Row],[OrderID]],Orders[],5)</f>
        <v>2015-05-16</v>
      </c>
    </row>
    <row r="1964" spans="1:13" x14ac:dyDescent="0.25">
      <c r="A1964">
        <v>142945629</v>
      </c>
      <c r="B1964">
        <v>201242723</v>
      </c>
      <c r="C1964">
        <v>1</v>
      </c>
      <c r="D1964" t="b">
        <v>1</v>
      </c>
      <c r="E1964" s="6" t="s">
        <v>89</v>
      </c>
      <c r="F1964" s="6" t="s">
        <v>35</v>
      </c>
      <c r="G1964">
        <v>50</v>
      </c>
      <c r="H1964">
        <v>70</v>
      </c>
      <c r="I1964">
        <v>1</v>
      </c>
      <c r="J1964" s="6">
        <f>(Items[[#This Row],[FinalPrice]]*Items[[#This Row],[Quantity]])</f>
        <v>50</v>
      </c>
      <c r="K1964" s="6">
        <f>(Items[[#This Row],[OriginalTagPrice]]*Items[[#This Row],[Quantity]])</f>
        <v>70</v>
      </c>
      <c r="L1964" s="6">
        <f>(Items[[#This Row],[FinalPrice]]-Items[[#This Row],[OriginalTagPrice]])*Items[[#This Row],[Quantity]]</f>
        <v>-20</v>
      </c>
      <c r="M1964" s="6" t="str">
        <f>VLOOKUP(Items[[#This Row],[OrderID]],Orders[],5)</f>
        <v>2015-05-16</v>
      </c>
    </row>
    <row r="1965" spans="1:13" x14ac:dyDescent="0.25">
      <c r="A1965">
        <v>142945629</v>
      </c>
      <c r="B1965">
        <v>201690390</v>
      </c>
      <c r="C1965">
        <v>2</v>
      </c>
      <c r="D1965" t="b">
        <v>0</v>
      </c>
      <c r="E1965" s="6" t="s">
        <v>96</v>
      </c>
      <c r="F1965" s="6" t="s">
        <v>166</v>
      </c>
      <c r="G1965">
        <v>5</v>
      </c>
      <c r="H1965">
        <v>5</v>
      </c>
      <c r="I1965">
        <v>1</v>
      </c>
      <c r="J1965" s="6">
        <f>(Items[[#This Row],[FinalPrice]]*Items[[#This Row],[Quantity]])</f>
        <v>5</v>
      </c>
      <c r="K1965" s="6">
        <f>(Items[[#This Row],[OriginalTagPrice]]*Items[[#This Row],[Quantity]])</f>
        <v>5</v>
      </c>
      <c r="L1965" s="6">
        <f>(Items[[#This Row],[FinalPrice]]-Items[[#This Row],[OriginalTagPrice]])*Items[[#This Row],[Quantity]]</f>
        <v>0</v>
      </c>
      <c r="M1965" s="6" t="str">
        <f>VLOOKUP(Items[[#This Row],[OrderID]],Orders[],5)</f>
        <v>2015-05-16</v>
      </c>
    </row>
    <row r="1966" spans="1:13" x14ac:dyDescent="0.25">
      <c r="A1966">
        <v>142945629</v>
      </c>
      <c r="B1966">
        <v>201709268</v>
      </c>
      <c r="C1966">
        <v>8</v>
      </c>
      <c r="D1966" t="b">
        <v>0</v>
      </c>
      <c r="E1966" s="6" t="s">
        <v>89</v>
      </c>
      <c r="F1966" s="6" t="s">
        <v>35</v>
      </c>
      <c r="G1966">
        <v>10</v>
      </c>
      <c r="H1966">
        <v>10</v>
      </c>
      <c r="I1966">
        <v>1</v>
      </c>
      <c r="J1966" s="6">
        <f>(Items[[#This Row],[FinalPrice]]*Items[[#This Row],[Quantity]])</f>
        <v>10</v>
      </c>
      <c r="K1966" s="6">
        <f>(Items[[#This Row],[OriginalTagPrice]]*Items[[#This Row],[Quantity]])</f>
        <v>10</v>
      </c>
      <c r="L1966" s="6">
        <f>(Items[[#This Row],[FinalPrice]]-Items[[#This Row],[OriginalTagPrice]])*Items[[#This Row],[Quantity]]</f>
        <v>0</v>
      </c>
      <c r="M1966" s="6" t="str">
        <f>VLOOKUP(Items[[#This Row],[OrderID]],Orders[],5)</f>
        <v>2015-05-16</v>
      </c>
    </row>
    <row r="1967" spans="1:13" x14ac:dyDescent="0.25">
      <c r="A1967">
        <v>142947476</v>
      </c>
      <c r="B1967">
        <v>201245454</v>
      </c>
      <c r="C1967">
        <v>3</v>
      </c>
      <c r="D1967" t="b">
        <v>0</v>
      </c>
      <c r="E1967" s="6" t="s">
        <v>35</v>
      </c>
      <c r="F1967" s="6" t="s">
        <v>35</v>
      </c>
      <c r="G1967">
        <v>0</v>
      </c>
      <c r="H1967">
        <v>50</v>
      </c>
      <c r="I1967">
        <v>1</v>
      </c>
      <c r="J1967" s="6">
        <f>(Items[[#This Row],[FinalPrice]]*Items[[#This Row],[Quantity]])</f>
        <v>0</v>
      </c>
      <c r="K1967" s="6">
        <f>(Items[[#This Row],[OriginalTagPrice]]*Items[[#This Row],[Quantity]])</f>
        <v>50</v>
      </c>
      <c r="L1967" s="6">
        <f>(Items[[#This Row],[FinalPrice]]-Items[[#This Row],[OriginalTagPrice]])*Items[[#This Row],[Quantity]]</f>
        <v>-50</v>
      </c>
      <c r="M1967" s="6" t="str">
        <f>VLOOKUP(Items[[#This Row],[OrderID]],Orders[],5)</f>
        <v>2015-05-14</v>
      </c>
    </row>
    <row r="1968" spans="1:13" x14ac:dyDescent="0.25">
      <c r="A1968">
        <v>142947476</v>
      </c>
      <c r="B1968">
        <v>201245502</v>
      </c>
      <c r="C1968">
        <v>3</v>
      </c>
      <c r="D1968" t="b">
        <v>0</v>
      </c>
      <c r="E1968" s="6" t="s">
        <v>35</v>
      </c>
      <c r="F1968" s="6" t="s">
        <v>35</v>
      </c>
      <c r="G1968">
        <v>0</v>
      </c>
      <c r="H1968">
        <v>50</v>
      </c>
      <c r="I1968">
        <v>1</v>
      </c>
      <c r="J1968" s="6">
        <f>(Items[[#This Row],[FinalPrice]]*Items[[#This Row],[Quantity]])</f>
        <v>0</v>
      </c>
      <c r="K1968" s="6">
        <f>(Items[[#This Row],[OriginalTagPrice]]*Items[[#This Row],[Quantity]])</f>
        <v>50</v>
      </c>
      <c r="L1968" s="6">
        <f>(Items[[#This Row],[FinalPrice]]-Items[[#This Row],[OriginalTagPrice]])*Items[[#This Row],[Quantity]]</f>
        <v>-50</v>
      </c>
      <c r="M1968" s="6" t="str">
        <f>VLOOKUP(Items[[#This Row],[OrderID]],Orders[],5)</f>
        <v>2015-05-14</v>
      </c>
    </row>
    <row r="1969" spans="1:13" x14ac:dyDescent="0.25">
      <c r="A1969">
        <v>142947476</v>
      </c>
      <c r="B1969">
        <v>201245523</v>
      </c>
      <c r="C1969">
        <v>3</v>
      </c>
      <c r="D1969" t="b">
        <v>0</v>
      </c>
      <c r="E1969" s="6" t="s">
        <v>35</v>
      </c>
      <c r="F1969" s="6" t="s">
        <v>35</v>
      </c>
      <c r="G1969">
        <v>0</v>
      </c>
      <c r="H1969">
        <v>50</v>
      </c>
      <c r="I1969">
        <v>1</v>
      </c>
      <c r="J1969" s="6">
        <f>(Items[[#This Row],[FinalPrice]]*Items[[#This Row],[Quantity]])</f>
        <v>0</v>
      </c>
      <c r="K1969" s="6">
        <f>(Items[[#This Row],[OriginalTagPrice]]*Items[[#This Row],[Quantity]])</f>
        <v>50</v>
      </c>
      <c r="L1969" s="6">
        <f>(Items[[#This Row],[FinalPrice]]-Items[[#This Row],[OriginalTagPrice]])*Items[[#This Row],[Quantity]]</f>
        <v>-50</v>
      </c>
      <c r="M1969" s="6" t="str">
        <f>VLOOKUP(Items[[#This Row],[OrderID]],Orders[],5)</f>
        <v>2015-05-14</v>
      </c>
    </row>
    <row r="1970" spans="1:13" x14ac:dyDescent="0.25">
      <c r="A1970">
        <v>142947476</v>
      </c>
      <c r="B1970">
        <v>201245546</v>
      </c>
      <c r="C1970">
        <v>3</v>
      </c>
      <c r="D1970" t="b">
        <v>0</v>
      </c>
      <c r="E1970" s="6" t="s">
        <v>35</v>
      </c>
      <c r="F1970" s="6" t="s">
        <v>35</v>
      </c>
      <c r="G1970">
        <v>50</v>
      </c>
      <c r="H1970">
        <v>50</v>
      </c>
      <c r="I1970">
        <v>1</v>
      </c>
      <c r="J1970" s="6">
        <f>(Items[[#This Row],[FinalPrice]]*Items[[#This Row],[Quantity]])</f>
        <v>50</v>
      </c>
      <c r="K1970" s="6">
        <f>(Items[[#This Row],[OriginalTagPrice]]*Items[[#This Row],[Quantity]])</f>
        <v>50</v>
      </c>
      <c r="L1970" s="6">
        <f>(Items[[#This Row],[FinalPrice]]-Items[[#This Row],[OriginalTagPrice]])*Items[[#This Row],[Quantity]]</f>
        <v>0</v>
      </c>
      <c r="M1970" s="6" t="str">
        <f>VLOOKUP(Items[[#This Row],[OrderID]],Orders[],5)</f>
        <v>2015-05-14</v>
      </c>
    </row>
    <row r="1971" spans="1:13" x14ac:dyDescent="0.25">
      <c r="A1971">
        <v>142947476</v>
      </c>
      <c r="B1971">
        <v>201245562</v>
      </c>
      <c r="C1971">
        <v>3</v>
      </c>
      <c r="D1971" t="b">
        <v>0</v>
      </c>
      <c r="E1971" s="6" t="s">
        <v>35</v>
      </c>
      <c r="F1971" s="6" t="s">
        <v>35</v>
      </c>
      <c r="G1971">
        <v>50</v>
      </c>
      <c r="H1971">
        <v>50</v>
      </c>
      <c r="I1971">
        <v>1</v>
      </c>
      <c r="J1971" s="6">
        <f>(Items[[#This Row],[FinalPrice]]*Items[[#This Row],[Quantity]])</f>
        <v>50</v>
      </c>
      <c r="K1971" s="6">
        <f>(Items[[#This Row],[OriginalTagPrice]]*Items[[#This Row],[Quantity]])</f>
        <v>50</v>
      </c>
      <c r="L1971" s="6">
        <f>(Items[[#This Row],[FinalPrice]]-Items[[#This Row],[OriginalTagPrice]])*Items[[#This Row],[Quantity]]</f>
        <v>0</v>
      </c>
      <c r="M1971" s="6" t="str">
        <f>VLOOKUP(Items[[#This Row],[OrderID]],Orders[],5)</f>
        <v>2015-05-14</v>
      </c>
    </row>
    <row r="1972" spans="1:13" x14ac:dyDescent="0.25">
      <c r="A1972">
        <v>142947476</v>
      </c>
      <c r="B1972">
        <v>201245582</v>
      </c>
      <c r="C1972">
        <v>3</v>
      </c>
      <c r="D1972" t="b">
        <v>0</v>
      </c>
      <c r="E1972" s="6" t="s">
        <v>35</v>
      </c>
      <c r="F1972" s="6" t="s">
        <v>35</v>
      </c>
      <c r="G1972">
        <v>50</v>
      </c>
      <c r="H1972">
        <v>50</v>
      </c>
      <c r="I1972">
        <v>1</v>
      </c>
      <c r="J1972" s="6">
        <f>(Items[[#This Row],[FinalPrice]]*Items[[#This Row],[Quantity]])</f>
        <v>50</v>
      </c>
      <c r="K1972" s="6">
        <f>(Items[[#This Row],[OriginalTagPrice]]*Items[[#This Row],[Quantity]])</f>
        <v>50</v>
      </c>
      <c r="L1972" s="6">
        <f>(Items[[#This Row],[FinalPrice]]-Items[[#This Row],[OriginalTagPrice]])*Items[[#This Row],[Quantity]]</f>
        <v>0</v>
      </c>
      <c r="M1972" s="6" t="str">
        <f>VLOOKUP(Items[[#This Row],[OrderID]],Orders[],5)</f>
        <v>2015-05-14</v>
      </c>
    </row>
    <row r="1973" spans="1:13" x14ac:dyDescent="0.25">
      <c r="A1973">
        <v>142959754</v>
      </c>
      <c r="B1973">
        <v>201263295</v>
      </c>
      <c r="C1973">
        <v>1</v>
      </c>
      <c r="D1973" t="b">
        <v>1</v>
      </c>
      <c r="E1973" s="6" t="s">
        <v>68</v>
      </c>
      <c r="F1973" s="6" t="s">
        <v>35</v>
      </c>
      <c r="G1973">
        <v>0</v>
      </c>
      <c r="H1973">
        <v>70</v>
      </c>
      <c r="I1973">
        <v>1</v>
      </c>
      <c r="J1973" s="6">
        <f>(Items[[#This Row],[FinalPrice]]*Items[[#This Row],[Quantity]])</f>
        <v>0</v>
      </c>
      <c r="K1973" s="6">
        <f>(Items[[#This Row],[OriginalTagPrice]]*Items[[#This Row],[Quantity]])</f>
        <v>70</v>
      </c>
      <c r="L1973" s="6">
        <f>(Items[[#This Row],[FinalPrice]]-Items[[#This Row],[OriginalTagPrice]])*Items[[#This Row],[Quantity]]</f>
        <v>-70</v>
      </c>
      <c r="M1973" s="6" t="str">
        <f>VLOOKUP(Items[[#This Row],[OrderID]],Orders[],5)</f>
        <v>2015-05-19</v>
      </c>
    </row>
    <row r="1974" spans="1:13" x14ac:dyDescent="0.25">
      <c r="A1974">
        <v>143009335</v>
      </c>
      <c r="B1974">
        <v>201333677</v>
      </c>
      <c r="C1974">
        <v>1</v>
      </c>
      <c r="D1974" t="b">
        <v>1</v>
      </c>
      <c r="E1974" s="6" t="s">
        <v>70</v>
      </c>
      <c r="F1974" s="6" t="s">
        <v>35</v>
      </c>
      <c r="G1974">
        <v>0</v>
      </c>
      <c r="H1974">
        <v>30</v>
      </c>
      <c r="I1974">
        <v>1</v>
      </c>
      <c r="J1974" s="6">
        <f>(Items[[#This Row],[FinalPrice]]*Items[[#This Row],[Quantity]])</f>
        <v>0</v>
      </c>
      <c r="K1974" s="6">
        <f>(Items[[#This Row],[OriginalTagPrice]]*Items[[#This Row],[Quantity]])</f>
        <v>30</v>
      </c>
      <c r="L1974" s="6">
        <f>(Items[[#This Row],[FinalPrice]]-Items[[#This Row],[OriginalTagPrice]])*Items[[#This Row],[Quantity]]</f>
        <v>-30</v>
      </c>
      <c r="M1974" s="6" t="str">
        <f>VLOOKUP(Items[[#This Row],[OrderID]],Orders[],5)</f>
        <v>2015-05-16</v>
      </c>
    </row>
    <row r="1975" spans="1:13" x14ac:dyDescent="0.25">
      <c r="A1975">
        <v>143009335</v>
      </c>
      <c r="B1975">
        <v>201736910</v>
      </c>
      <c r="C1975">
        <v>10</v>
      </c>
      <c r="D1975" t="b">
        <v>0</v>
      </c>
      <c r="E1975" s="6" t="s">
        <v>35</v>
      </c>
      <c r="F1975" s="6" t="s">
        <v>35</v>
      </c>
      <c r="G1975">
        <v>0</v>
      </c>
      <c r="H1975">
        <v>0</v>
      </c>
      <c r="I1975">
        <v>1</v>
      </c>
      <c r="J1975" s="6">
        <f>(Items[[#This Row],[FinalPrice]]*Items[[#This Row],[Quantity]])</f>
        <v>0</v>
      </c>
      <c r="K1975" s="6">
        <f>(Items[[#This Row],[OriginalTagPrice]]*Items[[#This Row],[Quantity]])</f>
        <v>0</v>
      </c>
      <c r="L1975" s="6">
        <f>(Items[[#This Row],[FinalPrice]]-Items[[#This Row],[OriginalTagPrice]])*Items[[#This Row],[Quantity]]</f>
        <v>0</v>
      </c>
      <c r="M1975" s="6" t="str">
        <f>VLOOKUP(Items[[#This Row],[OrderID]],Orders[],5)</f>
        <v>2015-05-16</v>
      </c>
    </row>
    <row r="1976" spans="1:13" x14ac:dyDescent="0.25">
      <c r="A1976">
        <v>143009335</v>
      </c>
      <c r="B1976">
        <v>201736913</v>
      </c>
      <c r="C1976">
        <v>11</v>
      </c>
      <c r="D1976" t="b">
        <v>0</v>
      </c>
      <c r="E1976" s="6" t="s">
        <v>83</v>
      </c>
      <c r="F1976" s="6" t="s">
        <v>35</v>
      </c>
      <c r="G1976">
        <v>0</v>
      </c>
      <c r="H1976">
        <v>50</v>
      </c>
      <c r="I1976">
        <v>1</v>
      </c>
      <c r="J1976" s="6">
        <f>(Items[[#This Row],[FinalPrice]]*Items[[#This Row],[Quantity]])</f>
        <v>0</v>
      </c>
      <c r="K1976" s="6">
        <f>(Items[[#This Row],[OriginalTagPrice]]*Items[[#This Row],[Quantity]])</f>
        <v>50</v>
      </c>
      <c r="L1976" s="6">
        <f>(Items[[#This Row],[FinalPrice]]-Items[[#This Row],[OriginalTagPrice]])*Items[[#This Row],[Quantity]]</f>
        <v>-50</v>
      </c>
      <c r="M1976" s="6" t="str">
        <f>VLOOKUP(Items[[#This Row],[OrderID]],Orders[],5)</f>
        <v>2015-05-16</v>
      </c>
    </row>
    <row r="1977" spans="1:13" x14ac:dyDescent="0.25">
      <c r="A1977">
        <v>143022986</v>
      </c>
      <c r="B1977">
        <v>201354283</v>
      </c>
      <c r="C1977">
        <v>1</v>
      </c>
      <c r="D1977" t="b">
        <v>1</v>
      </c>
      <c r="E1977" s="6" t="s">
        <v>71</v>
      </c>
      <c r="F1977" s="6" t="s">
        <v>35</v>
      </c>
      <c r="G1977">
        <v>35</v>
      </c>
      <c r="H1977">
        <v>70</v>
      </c>
      <c r="I1977">
        <v>1</v>
      </c>
      <c r="J1977" s="6">
        <f>(Items[[#This Row],[FinalPrice]]*Items[[#This Row],[Quantity]])</f>
        <v>35</v>
      </c>
      <c r="K1977" s="6">
        <f>(Items[[#This Row],[OriginalTagPrice]]*Items[[#This Row],[Quantity]])</f>
        <v>70</v>
      </c>
      <c r="L1977" s="6">
        <f>(Items[[#This Row],[FinalPrice]]-Items[[#This Row],[OriginalTagPrice]])*Items[[#This Row],[Quantity]]</f>
        <v>-35</v>
      </c>
      <c r="M1977" s="6" t="str">
        <f>VLOOKUP(Items[[#This Row],[OrderID]],Orders[],5)</f>
        <v>2015-05-15</v>
      </c>
    </row>
    <row r="1978" spans="1:13" x14ac:dyDescent="0.25">
      <c r="A1978">
        <v>143022986</v>
      </c>
      <c r="B1978">
        <v>201355222</v>
      </c>
      <c r="C1978">
        <v>1</v>
      </c>
      <c r="D1978" t="b">
        <v>1</v>
      </c>
      <c r="E1978" s="6" t="s">
        <v>89</v>
      </c>
      <c r="F1978" s="6" t="s">
        <v>35</v>
      </c>
      <c r="G1978">
        <v>35</v>
      </c>
      <c r="H1978">
        <v>70</v>
      </c>
      <c r="I1978">
        <v>1</v>
      </c>
      <c r="J1978" s="6">
        <f>(Items[[#This Row],[FinalPrice]]*Items[[#This Row],[Quantity]])</f>
        <v>35</v>
      </c>
      <c r="K1978" s="6">
        <f>(Items[[#This Row],[OriginalTagPrice]]*Items[[#This Row],[Quantity]])</f>
        <v>70</v>
      </c>
      <c r="L1978" s="6">
        <f>(Items[[#This Row],[FinalPrice]]-Items[[#This Row],[OriginalTagPrice]])*Items[[#This Row],[Quantity]]</f>
        <v>-35</v>
      </c>
      <c r="M1978" s="6" t="str">
        <f>VLOOKUP(Items[[#This Row],[OrderID]],Orders[],5)</f>
        <v>2015-05-15</v>
      </c>
    </row>
    <row r="1979" spans="1:13" x14ac:dyDescent="0.25">
      <c r="A1979">
        <v>143022986</v>
      </c>
      <c r="B1979">
        <v>201413896</v>
      </c>
      <c r="C1979">
        <v>2</v>
      </c>
      <c r="D1979" t="b">
        <v>0</v>
      </c>
      <c r="E1979" s="6" t="s">
        <v>35</v>
      </c>
      <c r="F1979" s="6" t="s">
        <v>133</v>
      </c>
      <c r="G1979">
        <v>0</v>
      </c>
      <c r="H1979">
        <v>0</v>
      </c>
      <c r="I1979">
        <v>1</v>
      </c>
      <c r="J1979" s="6">
        <f>(Items[[#This Row],[FinalPrice]]*Items[[#This Row],[Quantity]])</f>
        <v>0</v>
      </c>
      <c r="K1979" s="6">
        <f>(Items[[#This Row],[OriginalTagPrice]]*Items[[#This Row],[Quantity]])</f>
        <v>0</v>
      </c>
      <c r="L1979" s="6">
        <f>(Items[[#This Row],[FinalPrice]]-Items[[#This Row],[OriginalTagPrice]])*Items[[#This Row],[Quantity]]</f>
        <v>0</v>
      </c>
      <c r="M1979" s="6" t="str">
        <f>VLOOKUP(Items[[#This Row],[OrderID]],Orders[],5)</f>
        <v>2015-05-15</v>
      </c>
    </row>
    <row r="1980" spans="1:13" x14ac:dyDescent="0.25">
      <c r="A1980">
        <v>143022986</v>
      </c>
      <c r="B1980">
        <v>201520287</v>
      </c>
      <c r="C1980">
        <v>2</v>
      </c>
      <c r="D1980" t="b">
        <v>0</v>
      </c>
      <c r="E1980" s="6" t="s">
        <v>35</v>
      </c>
      <c r="F1980" s="6" t="s">
        <v>91</v>
      </c>
      <c r="G1980">
        <v>8</v>
      </c>
      <c r="H1980">
        <v>8</v>
      </c>
      <c r="I1980">
        <v>1</v>
      </c>
      <c r="J1980" s="6">
        <f>(Items[[#This Row],[FinalPrice]]*Items[[#This Row],[Quantity]])</f>
        <v>8</v>
      </c>
      <c r="K1980" s="6">
        <f>(Items[[#This Row],[OriginalTagPrice]]*Items[[#This Row],[Quantity]])</f>
        <v>8</v>
      </c>
      <c r="L1980" s="6">
        <f>(Items[[#This Row],[FinalPrice]]-Items[[#This Row],[OriginalTagPrice]])*Items[[#This Row],[Quantity]]</f>
        <v>0</v>
      </c>
      <c r="M1980" s="6" t="str">
        <f>VLOOKUP(Items[[#This Row],[OrderID]],Orders[],5)</f>
        <v>2015-05-15</v>
      </c>
    </row>
    <row r="1981" spans="1:13" x14ac:dyDescent="0.25">
      <c r="A1981">
        <v>143022986</v>
      </c>
      <c r="B1981">
        <v>201521521</v>
      </c>
      <c r="C1981">
        <v>8</v>
      </c>
      <c r="D1981" t="b">
        <v>0</v>
      </c>
      <c r="E1981" s="6" t="s">
        <v>89</v>
      </c>
      <c r="F1981" s="6" t="s">
        <v>35</v>
      </c>
      <c r="G1981">
        <v>14</v>
      </c>
      <c r="H1981">
        <v>14</v>
      </c>
      <c r="I1981">
        <v>1</v>
      </c>
      <c r="J1981" s="6">
        <f>(Items[[#This Row],[FinalPrice]]*Items[[#This Row],[Quantity]])</f>
        <v>14</v>
      </c>
      <c r="K1981" s="6">
        <f>(Items[[#This Row],[OriginalTagPrice]]*Items[[#This Row],[Quantity]])</f>
        <v>14</v>
      </c>
      <c r="L1981" s="6">
        <f>(Items[[#This Row],[FinalPrice]]-Items[[#This Row],[OriginalTagPrice]])*Items[[#This Row],[Quantity]]</f>
        <v>0</v>
      </c>
      <c r="M1981" s="6" t="str">
        <f>VLOOKUP(Items[[#This Row],[OrderID]],Orders[],5)</f>
        <v>2015-05-15</v>
      </c>
    </row>
    <row r="1982" spans="1:13" x14ac:dyDescent="0.25">
      <c r="A1982">
        <v>143022986</v>
      </c>
      <c r="B1982">
        <v>201521597</v>
      </c>
      <c r="C1982">
        <v>8</v>
      </c>
      <c r="D1982" t="b">
        <v>0</v>
      </c>
      <c r="E1982" s="6" t="s">
        <v>71</v>
      </c>
      <c r="F1982" s="6" t="s">
        <v>35</v>
      </c>
      <c r="G1982">
        <v>15</v>
      </c>
      <c r="H1982">
        <v>15</v>
      </c>
      <c r="I1982">
        <v>1</v>
      </c>
      <c r="J1982" s="6">
        <f>(Items[[#This Row],[FinalPrice]]*Items[[#This Row],[Quantity]])</f>
        <v>15</v>
      </c>
      <c r="K1982" s="6">
        <f>(Items[[#This Row],[OriginalTagPrice]]*Items[[#This Row],[Quantity]])</f>
        <v>15</v>
      </c>
      <c r="L1982" s="6">
        <f>(Items[[#This Row],[FinalPrice]]-Items[[#This Row],[OriginalTagPrice]])*Items[[#This Row],[Quantity]]</f>
        <v>0</v>
      </c>
      <c r="M1982" s="6" t="str">
        <f>VLOOKUP(Items[[#This Row],[OrderID]],Orders[],5)</f>
        <v>2015-05-15</v>
      </c>
    </row>
    <row r="1983" spans="1:13" x14ac:dyDescent="0.25">
      <c r="A1983">
        <v>143023922</v>
      </c>
      <c r="B1983">
        <v>201355748</v>
      </c>
      <c r="C1983">
        <v>1</v>
      </c>
      <c r="D1983" t="b">
        <v>1</v>
      </c>
      <c r="E1983" s="6" t="s">
        <v>70</v>
      </c>
      <c r="F1983" s="6" t="s">
        <v>35</v>
      </c>
      <c r="G1983">
        <v>0</v>
      </c>
      <c r="H1983">
        <v>30</v>
      </c>
      <c r="I1983">
        <v>1</v>
      </c>
      <c r="J1983" s="6">
        <f>(Items[[#This Row],[FinalPrice]]*Items[[#This Row],[Quantity]])</f>
        <v>0</v>
      </c>
      <c r="K1983" s="6">
        <f>(Items[[#This Row],[OriginalTagPrice]]*Items[[#This Row],[Quantity]])</f>
        <v>30</v>
      </c>
      <c r="L1983" s="6">
        <f>(Items[[#This Row],[FinalPrice]]-Items[[#This Row],[OriginalTagPrice]])*Items[[#This Row],[Quantity]]</f>
        <v>-30</v>
      </c>
      <c r="M1983" s="6" t="str">
        <f>VLOOKUP(Items[[#This Row],[OrderID]],Orders[],5)</f>
        <v>2015-05-22</v>
      </c>
    </row>
    <row r="1984" spans="1:13" x14ac:dyDescent="0.25">
      <c r="A1984">
        <v>143023922</v>
      </c>
      <c r="B1984">
        <v>203210890</v>
      </c>
      <c r="C1984">
        <v>8</v>
      </c>
      <c r="D1984" t="b">
        <v>0</v>
      </c>
      <c r="E1984" s="6" t="s">
        <v>70</v>
      </c>
      <c r="F1984" s="6" t="s">
        <v>35</v>
      </c>
      <c r="G1984">
        <v>12</v>
      </c>
      <c r="H1984">
        <v>12</v>
      </c>
      <c r="I1984">
        <v>1</v>
      </c>
      <c r="J1984" s="6">
        <f>(Items[[#This Row],[FinalPrice]]*Items[[#This Row],[Quantity]])</f>
        <v>12</v>
      </c>
      <c r="K1984" s="6">
        <f>(Items[[#This Row],[OriginalTagPrice]]*Items[[#This Row],[Quantity]])</f>
        <v>12</v>
      </c>
      <c r="L1984" s="6">
        <f>(Items[[#This Row],[FinalPrice]]-Items[[#This Row],[OriginalTagPrice]])*Items[[#This Row],[Quantity]]</f>
        <v>0</v>
      </c>
      <c r="M1984" s="6" t="str">
        <f>VLOOKUP(Items[[#This Row],[OrderID]],Orders[],5)</f>
        <v>2015-05-22</v>
      </c>
    </row>
    <row r="1985" spans="1:13" x14ac:dyDescent="0.25">
      <c r="A1985">
        <v>143031959</v>
      </c>
      <c r="B1985">
        <v>201367733</v>
      </c>
      <c r="C1985">
        <v>3</v>
      </c>
      <c r="D1985" t="b">
        <v>0</v>
      </c>
      <c r="E1985" s="6" t="s">
        <v>35</v>
      </c>
      <c r="F1985" s="6" t="s">
        <v>35</v>
      </c>
      <c r="G1985">
        <v>50</v>
      </c>
      <c r="H1985">
        <v>100</v>
      </c>
      <c r="I1985">
        <v>1</v>
      </c>
      <c r="J1985" s="6">
        <f>(Items[[#This Row],[FinalPrice]]*Items[[#This Row],[Quantity]])</f>
        <v>50</v>
      </c>
      <c r="K1985" s="6">
        <f>(Items[[#This Row],[OriginalTagPrice]]*Items[[#This Row],[Quantity]])</f>
        <v>100</v>
      </c>
      <c r="L1985" s="6">
        <f>(Items[[#This Row],[FinalPrice]]-Items[[#This Row],[OriginalTagPrice]])*Items[[#This Row],[Quantity]]</f>
        <v>-50</v>
      </c>
      <c r="M1985" s="6" t="str">
        <f>VLOOKUP(Items[[#This Row],[OrderID]],Orders[],5)</f>
        <v>2015-05-15</v>
      </c>
    </row>
    <row r="1986" spans="1:13" x14ac:dyDescent="0.25">
      <c r="A1986">
        <v>143033039</v>
      </c>
      <c r="B1986">
        <v>191498378</v>
      </c>
      <c r="C1986">
        <v>1</v>
      </c>
      <c r="D1986" t="b">
        <v>1</v>
      </c>
      <c r="E1986" s="6" t="s">
        <v>60</v>
      </c>
      <c r="F1986" s="6" t="s">
        <v>35</v>
      </c>
      <c r="G1986">
        <v>25</v>
      </c>
      <c r="H1986">
        <v>30</v>
      </c>
      <c r="I1986">
        <v>1</v>
      </c>
      <c r="J1986" s="6">
        <f>(Items[[#This Row],[FinalPrice]]*Items[[#This Row],[Quantity]])</f>
        <v>25</v>
      </c>
      <c r="K1986" s="6">
        <f>(Items[[#This Row],[OriginalTagPrice]]*Items[[#This Row],[Quantity]])</f>
        <v>30</v>
      </c>
      <c r="L1986" s="6">
        <f>(Items[[#This Row],[FinalPrice]]-Items[[#This Row],[OriginalTagPrice]])*Items[[#This Row],[Quantity]]</f>
        <v>-5</v>
      </c>
      <c r="M1986" s="6" t="str">
        <f>VLOOKUP(Items[[#This Row],[OrderID]],Orders[],5)</f>
        <v>2015-05-15</v>
      </c>
    </row>
    <row r="1987" spans="1:13" x14ac:dyDescent="0.25">
      <c r="A1987">
        <v>143033039</v>
      </c>
      <c r="B1987">
        <v>196293293</v>
      </c>
      <c r="C1987">
        <v>1</v>
      </c>
      <c r="D1987" t="b">
        <v>1</v>
      </c>
      <c r="E1987" s="6" t="s">
        <v>70</v>
      </c>
      <c r="F1987" s="6" t="s">
        <v>35</v>
      </c>
      <c r="G1987">
        <v>35</v>
      </c>
      <c r="H1987">
        <v>70</v>
      </c>
      <c r="I1987">
        <v>1</v>
      </c>
      <c r="J1987" s="6">
        <f>(Items[[#This Row],[FinalPrice]]*Items[[#This Row],[Quantity]])</f>
        <v>35</v>
      </c>
      <c r="K1987" s="6">
        <f>(Items[[#This Row],[OriginalTagPrice]]*Items[[#This Row],[Quantity]])</f>
        <v>70</v>
      </c>
      <c r="L1987" s="6">
        <f>(Items[[#This Row],[FinalPrice]]-Items[[#This Row],[OriginalTagPrice]])*Items[[#This Row],[Quantity]]</f>
        <v>-35</v>
      </c>
      <c r="M1987" s="6" t="str">
        <f>VLOOKUP(Items[[#This Row],[OrderID]],Orders[],5)</f>
        <v>2015-05-15</v>
      </c>
    </row>
    <row r="1988" spans="1:13" x14ac:dyDescent="0.25">
      <c r="A1988">
        <v>143033039</v>
      </c>
      <c r="B1988">
        <v>201369713</v>
      </c>
      <c r="C1988">
        <v>2</v>
      </c>
      <c r="D1988" t="b">
        <v>0</v>
      </c>
      <c r="E1988" s="6" t="s">
        <v>35</v>
      </c>
      <c r="F1988" s="6" t="s">
        <v>94</v>
      </c>
      <c r="G1988">
        <v>0</v>
      </c>
      <c r="H1988">
        <v>0</v>
      </c>
      <c r="I1988">
        <v>1</v>
      </c>
      <c r="J1988" s="6">
        <f>(Items[[#This Row],[FinalPrice]]*Items[[#This Row],[Quantity]])</f>
        <v>0</v>
      </c>
      <c r="K1988" s="6">
        <f>(Items[[#This Row],[OriginalTagPrice]]*Items[[#This Row],[Quantity]])</f>
        <v>0</v>
      </c>
      <c r="L1988" s="6">
        <f>(Items[[#This Row],[FinalPrice]]-Items[[#This Row],[OriginalTagPrice]])*Items[[#This Row],[Quantity]]</f>
        <v>0</v>
      </c>
      <c r="M1988" s="6" t="str">
        <f>VLOOKUP(Items[[#This Row],[OrderID]],Orders[],5)</f>
        <v>2015-05-15</v>
      </c>
    </row>
    <row r="1989" spans="1:13" x14ac:dyDescent="0.25">
      <c r="A1989">
        <v>143039732</v>
      </c>
      <c r="B1989">
        <v>201379624</v>
      </c>
      <c r="C1989">
        <v>2</v>
      </c>
      <c r="D1989" t="b">
        <v>0</v>
      </c>
      <c r="E1989" s="6" t="s">
        <v>35</v>
      </c>
      <c r="F1989" s="6" t="s">
        <v>272</v>
      </c>
      <c r="G1989">
        <v>13.5</v>
      </c>
      <c r="H1989">
        <v>27</v>
      </c>
      <c r="I1989">
        <v>1</v>
      </c>
      <c r="J1989" s="6">
        <f>(Items[[#This Row],[FinalPrice]]*Items[[#This Row],[Quantity]])</f>
        <v>13.5</v>
      </c>
      <c r="K1989" s="6">
        <f>(Items[[#This Row],[OriginalTagPrice]]*Items[[#This Row],[Quantity]])</f>
        <v>27</v>
      </c>
      <c r="L1989" s="6">
        <f>(Items[[#This Row],[FinalPrice]]-Items[[#This Row],[OriginalTagPrice]])*Items[[#This Row],[Quantity]]</f>
        <v>-13.5</v>
      </c>
      <c r="M1989" s="6" t="str">
        <f>VLOOKUP(Items[[#This Row],[OrderID]],Orders[],5)</f>
        <v>2015-05-16</v>
      </c>
    </row>
    <row r="1990" spans="1:13" x14ac:dyDescent="0.25">
      <c r="A1990">
        <v>143039732</v>
      </c>
      <c r="B1990">
        <v>201379813</v>
      </c>
      <c r="C1990">
        <v>2</v>
      </c>
      <c r="D1990" t="b">
        <v>0</v>
      </c>
      <c r="E1990" s="6" t="s">
        <v>35</v>
      </c>
      <c r="F1990" s="6" t="s">
        <v>223</v>
      </c>
      <c r="G1990">
        <v>2.25</v>
      </c>
      <c r="H1990">
        <v>4.5</v>
      </c>
      <c r="I1990">
        <v>1</v>
      </c>
      <c r="J1990" s="6">
        <f>(Items[[#This Row],[FinalPrice]]*Items[[#This Row],[Quantity]])</f>
        <v>2.25</v>
      </c>
      <c r="K1990" s="6">
        <f>(Items[[#This Row],[OriginalTagPrice]]*Items[[#This Row],[Quantity]])</f>
        <v>4.5</v>
      </c>
      <c r="L1990" s="6">
        <f>(Items[[#This Row],[FinalPrice]]-Items[[#This Row],[OriginalTagPrice]])*Items[[#This Row],[Quantity]]</f>
        <v>-2.25</v>
      </c>
      <c r="M1990" s="6" t="str">
        <f>VLOOKUP(Items[[#This Row],[OrderID]],Orders[],5)</f>
        <v>2015-05-16</v>
      </c>
    </row>
    <row r="1991" spans="1:13" x14ac:dyDescent="0.25">
      <c r="A1991">
        <v>143039732</v>
      </c>
      <c r="B1991">
        <v>201381147</v>
      </c>
      <c r="C1991">
        <v>2</v>
      </c>
      <c r="D1991" t="b">
        <v>0</v>
      </c>
      <c r="E1991" s="6" t="s">
        <v>35</v>
      </c>
      <c r="F1991" s="6" t="s">
        <v>243</v>
      </c>
      <c r="G1991">
        <v>14</v>
      </c>
      <c r="H1991">
        <v>28</v>
      </c>
      <c r="I1991">
        <v>1</v>
      </c>
      <c r="J1991" s="6">
        <f>(Items[[#This Row],[FinalPrice]]*Items[[#This Row],[Quantity]])</f>
        <v>14</v>
      </c>
      <c r="K1991" s="6">
        <f>(Items[[#This Row],[OriginalTagPrice]]*Items[[#This Row],[Quantity]])</f>
        <v>28</v>
      </c>
      <c r="L1991" s="6">
        <f>(Items[[#This Row],[FinalPrice]]-Items[[#This Row],[OriginalTagPrice]])*Items[[#This Row],[Quantity]]</f>
        <v>-14</v>
      </c>
      <c r="M1991" s="6" t="str">
        <f>VLOOKUP(Items[[#This Row],[OrderID]],Orders[],5)</f>
        <v>2015-05-16</v>
      </c>
    </row>
    <row r="1992" spans="1:13" x14ac:dyDescent="0.25">
      <c r="A1992">
        <v>143039732</v>
      </c>
      <c r="B1992">
        <v>201381298</v>
      </c>
      <c r="C1992">
        <v>2</v>
      </c>
      <c r="D1992" t="b">
        <v>0</v>
      </c>
      <c r="E1992" s="6" t="s">
        <v>35</v>
      </c>
      <c r="F1992" s="6" t="s">
        <v>135</v>
      </c>
      <c r="G1992">
        <v>13.75</v>
      </c>
      <c r="H1992">
        <v>27.5</v>
      </c>
      <c r="I1992">
        <v>1</v>
      </c>
      <c r="J1992" s="6">
        <f>(Items[[#This Row],[FinalPrice]]*Items[[#This Row],[Quantity]])</f>
        <v>13.75</v>
      </c>
      <c r="K1992" s="6">
        <f>(Items[[#This Row],[OriginalTagPrice]]*Items[[#This Row],[Quantity]])</f>
        <v>27.5</v>
      </c>
      <c r="L1992" s="6">
        <f>(Items[[#This Row],[FinalPrice]]-Items[[#This Row],[OriginalTagPrice]])*Items[[#This Row],[Quantity]]</f>
        <v>-13.75</v>
      </c>
      <c r="M1992" s="6" t="str">
        <f>VLOOKUP(Items[[#This Row],[OrderID]],Orders[],5)</f>
        <v>2015-05-16</v>
      </c>
    </row>
    <row r="1993" spans="1:13" x14ac:dyDescent="0.25">
      <c r="A1993">
        <v>143039732</v>
      </c>
      <c r="B1993">
        <v>201381407</v>
      </c>
      <c r="C1993">
        <v>2</v>
      </c>
      <c r="D1993" t="b">
        <v>0</v>
      </c>
      <c r="E1993" s="6" t="s">
        <v>35</v>
      </c>
      <c r="F1993" s="6" t="s">
        <v>136</v>
      </c>
      <c r="G1993">
        <v>13.75</v>
      </c>
      <c r="H1993">
        <v>27.5</v>
      </c>
      <c r="I1993">
        <v>1</v>
      </c>
      <c r="J1993" s="6">
        <f>(Items[[#This Row],[FinalPrice]]*Items[[#This Row],[Quantity]])</f>
        <v>13.75</v>
      </c>
      <c r="K1993" s="6">
        <f>(Items[[#This Row],[OriginalTagPrice]]*Items[[#This Row],[Quantity]])</f>
        <v>27.5</v>
      </c>
      <c r="L1993" s="6">
        <f>(Items[[#This Row],[FinalPrice]]-Items[[#This Row],[OriginalTagPrice]])*Items[[#This Row],[Quantity]]</f>
        <v>-13.75</v>
      </c>
      <c r="M1993" s="6" t="str">
        <f>VLOOKUP(Items[[#This Row],[OrderID]],Orders[],5)</f>
        <v>2015-05-16</v>
      </c>
    </row>
    <row r="1994" spans="1:13" x14ac:dyDescent="0.25">
      <c r="A1994">
        <v>143045394</v>
      </c>
      <c r="B1994">
        <v>196297040</v>
      </c>
      <c r="C1994">
        <v>1</v>
      </c>
      <c r="D1994" t="b">
        <v>1</v>
      </c>
      <c r="E1994" s="6" t="s">
        <v>56</v>
      </c>
      <c r="F1994" s="6" t="s">
        <v>35</v>
      </c>
      <c r="G1994">
        <v>35</v>
      </c>
      <c r="H1994">
        <v>70</v>
      </c>
      <c r="I1994">
        <v>1</v>
      </c>
      <c r="J1994" s="6">
        <f>(Items[[#This Row],[FinalPrice]]*Items[[#This Row],[Quantity]])</f>
        <v>35</v>
      </c>
      <c r="K1994" s="6">
        <f>(Items[[#This Row],[OriginalTagPrice]]*Items[[#This Row],[Quantity]])</f>
        <v>70</v>
      </c>
      <c r="L1994" s="6">
        <f>(Items[[#This Row],[FinalPrice]]-Items[[#This Row],[OriginalTagPrice]])*Items[[#This Row],[Quantity]]</f>
        <v>-35</v>
      </c>
      <c r="M1994" s="6" t="str">
        <f>VLOOKUP(Items[[#This Row],[OrderID]],Orders[],5)</f>
        <v>2015-05-15</v>
      </c>
    </row>
    <row r="1995" spans="1:13" x14ac:dyDescent="0.25">
      <c r="A1995">
        <v>143045394</v>
      </c>
      <c r="B1995">
        <v>196297043</v>
      </c>
      <c r="C1995">
        <v>1</v>
      </c>
      <c r="D1995" t="b">
        <v>1</v>
      </c>
      <c r="E1995" s="6" t="s">
        <v>56</v>
      </c>
      <c r="F1995" s="6" t="s">
        <v>35</v>
      </c>
      <c r="G1995">
        <v>10</v>
      </c>
      <c r="H1995">
        <v>10</v>
      </c>
      <c r="I1995">
        <v>1</v>
      </c>
      <c r="J1995" s="6">
        <f>(Items[[#This Row],[FinalPrice]]*Items[[#This Row],[Quantity]])</f>
        <v>10</v>
      </c>
      <c r="K1995" s="6">
        <f>(Items[[#This Row],[OriginalTagPrice]]*Items[[#This Row],[Quantity]])</f>
        <v>10</v>
      </c>
      <c r="L1995" s="6">
        <f>(Items[[#This Row],[FinalPrice]]-Items[[#This Row],[OriginalTagPrice]])*Items[[#This Row],[Quantity]]</f>
        <v>0</v>
      </c>
      <c r="M1995" s="6" t="str">
        <f>VLOOKUP(Items[[#This Row],[OrderID]],Orders[],5)</f>
        <v>2015-05-15</v>
      </c>
    </row>
    <row r="1996" spans="1:13" x14ac:dyDescent="0.25">
      <c r="A1996">
        <v>143045394</v>
      </c>
      <c r="B1996">
        <v>196299142</v>
      </c>
      <c r="C1996">
        <v>1</v>
      </c>
      <c r="D1996" t="b">
        <v>1</v>
      </c>
      <c r="E1996" s="6" t="s">
        <v>60</v>
      </c>
      <c r="F1996" s="6" t="s">
        <v>35</v>
      </c>
      <c r="G1996">
        <v>35</v>
      </c>
      <c r="H1996">
        <v>50</v>
      </c>
      <c r="I1996">
        <v>1</v>
      </c>
      <c r="J1996" s="6">
        <f>(Items[[#This Row],[FinalPrice]]*Items[[#This Row],[Quantity]])</f>
        <v>35</v>
      </c>
      <c r="K1996" s="6">
        <f>(Items[[#This Row],[OriginalTagPrice]]*Items[[#This Row],[Quantity]])</f>
        <v>50</v>
      </c>
      <c r="L1996" s="6">
        <f>(Items[[#This Row],[FinalPrice]]-Items[[#This Row],[OriginalTagPrice]])*Items[[#This Row],[Quantity]]</f>
        <v>-15</v>
      </c>
      <c r="M1996" s="6" t="str">
        <f>VLOOKUP(Items[[#This Row],[OrderID]],Orders[],5)</f>
        <v>2015-05-15</v>
      </c>
    </row>
    <row r="1997" spans="1:13" x14ac:dyDescent="0.25">
      <c r="A1997">
        <v>143045996</v>
      </c>
      <c r="B1997">
        <v>201388913</v>
      </c>
      <c r="C1997">
        <v>3</v>
      </c>
      <c r="D1997" t="b">
        <v>0</v>
      </c>
      <c r="E1997" s="6" t="s">
        <v>35</v>
      </c>
      <c r="F1997" s="6" t="s">
        <v>35</v>
      </c>
      <c r="G1997">
        <v>50</v>
      </c>
      <c r="H1997">
        <v>100</v>
      </c>
      <c r="I1997">
        <v>1</v>
      </c>
      <c r="J1997" s="6">
        <f>(Items[[#This Row],[FinalPrice]]*Items[[#This Row],[Quantity]])</f>
        <v>50</v>
      </c>
      <c r="K1997" s="6">
        <f>(Items[[#This Row],[OriginalTagPrice]]*Items[[#This Row],[Quantity]])</f>
        <v>100</v>
      </c>
      <c r="L1997" s="6">
        <f>(Items[[#This Row],[FinalPrice]]-Items[[#This Row],[OriginalTagPrice]])*Items[[#This Row],[Quantity]]</f>
        <v>-50</v>
      </c>
      <c r="M1997" s="6" t="str">
        <f>VLOOKUP(Items[[#This Row],[OrderID]],Orders[],5)</f>
        <v>2015-05-15</v>
      </c>
    </row>
    <row r="1998" spans="1:13" x14ac:dyDescent="0.25">
      <c r="A1998">
        <v>143046684</v>
      </c>
      <c r="B1998">
        <v>191497734</v>
      </c>
      <c r="C1998">
        <v>1</v>
      </c>
      <c r="D1998" t="b">
        <v>1</v>
      </c>
      <c r="E1998" s="6" t="s">
        <v>89</v>
      </c>
      <c r="F1998" s="6" t="s">
        <v>35</v>
      </c>
      <c r="G1998">
        <v>15</v>
      </c>
      <c r="H1998">
        <v>15</v>
      </c>
      <c r="I1998">
        <v>1</v>
      </c>
      <c r="J1998" s="6">
        <f>(Items[[#This Row],[FinalPrice]]*Items[[#This Row],[Quantity]])</f>
        <v>15</v>
      </c>
      <c r="K1998" s="6">
        <f>(Items[[#This Row],[OriginalTagPrice]]*Items[[#This Row],[Quantity]])</f>
        <v>15</v>
      </c>
      <c r="L1998" s="6">
        <f>(Items[[#This Row],[FinalPrice]]-Items[[#This Row],[OriginalTagPrice]])*Items[[#This Row],[Quantity]]</f>
        <v>0</v>
      </c>
      <c r="M1998" s="6" t="str">
        <f>VLOOKUP(Items[[#This Row],[OrderID]],Orders[],5)</f>
        <v>2015-05-15</v>
      </c>
    </row>
    <row r="1999" spans="1:13" x14ac:dyDescent="0.25">
      <c r="A1999">
        <v>143046684</v>
      </c>
      <c r="B1999">
        <v>191500776</v>
      </c>
      <c r="C1999">
        <v>1</v>
      </c>
      <c r="D1999" t="b">
        <v>1</v>
      </c>
      <c r="E1999" s="6" t="s">
        <v>89</v>
      </c>
      <c r="F1999" s="6" t="s">
        <v>35</v>
      </c>
      <c r="G1999">
        <v>35</v>
      </c>
      <c r="H1999">
        <v>70</v>
      </c>
      <c r="I1999">
        <v>1</v>
      </c>
      <c r="J1999" s="6">
        <f>(Items[[#This Row],[FinalPrice]]*Items[[#This Row],[Quantity]])</f>
        <v>35</v>
      </c>
      <c r="K1999" s="6">
        <f>(Items[[#This Row],[OriginalTagPrice]]*Items[[#This Row],[Quantity]])</f>
        <v>70</v>
      </c>
      <c r="L1999" s="6">
        <f>(Items[[#This Row],[FinalPrice]]-Items[[#This Row],[OriginalTagPrice]])*Items[[#This Row],[Quantity]]</f>
        <v>-35</v>
      </c>
      <c r="M1999" s="6" t="str">
        <f>VLOOKUP(Items[[#This Row],[OrderID]],Orders[],5)</f>
        <v>2015-05-15</v>
      </c>
    </row>
    <row r="2000" spans="1:13" x14ac:dyDescent="0.25">
      <c r="A2000">
        <v>143046684</v>
      </c>
      <c r="B2000">
        <v>197570841</v>
      </c>
      <c r="C2000">
        <v>1</v>
      </c>
      <c r="D2000" t="b">
        <v>1</v>
      </c>
      <c r="E2000" s="6" t="s">
        <v>89</v>
      </c>
      <c r="F2000" s="6" t="s">
        <v>35</v>
      </c>
      <c r="G2000">
        <v>10</v>
      </c>
      <c r="H2000">
        <v>10</v>
      </c>
      <c r="I2000">
        <v>1</v>
      </c>
      <c r="J2000" s="6">
        <f>(Items[[#This Row],[FinalPrice]]*Items[[#This Row],[Quantity]])</f>
        <v>10</v>
      </c>
      <c r="K2000" s="6">
        <f>(Items[[#This Row],[OriginalTagPrice]]*Items[[#This Row],[Quantity]])</f>
        <v>10</v>
      </c>
      <c r="L2000" s="6">
        <f>(Items[[#This Row],[FinalPrice]]-Items[[#This Row],[OriginalTagPrice]])*Items[[#This Row],[Quantity]]</f>
        <v>0</v>
      </c>
      <c r="M2000" s="6" t="str">
        <f>VLOOKUP(Items[[#This Row],[OrderID]],Orders[],5)</f>
        <v>2015-05-15</v>
      </c>
    </row>
    <row r="2001" spans="1:13" x14ac:dyDescent="0.25">
      <c r="A2001">
        <v>143046684</v>
      </c>
      <c r="B2001">
        <v>201390615</v>
      </c>
      <c r="C2001">
        <v>8</v>
      </c>
      <c r="D2001" t="b">
        <v>0</v>
      </c>
      <c r="E2001" s="6" t="s">
        <v>60</v>
      </c>
      <c r="F2001" s="6" t="s">
        <v>35</v>
      </c>
      <c r="G2001">
        <v>10</v>
      </c>
      <c r="H2001">
        <v>10</v>
      </c>
      <c r="I2001">
        <v>1</v>
      </c>
      <c r="J2001" s="6">
        <f>(Items[[#This Row],[FinalPrice]]*Items[[#This Row],[Quantity]])</f>
        <v>10</v>
      </c>
      <c r="K2001" s="6">
        <f>(Items[[#This Row],[OriginalTagPrice]]*Items[[#This Row],[Quantity]])</f>
        <v>10</v>
      </c>
      <c r="L2001" s="6">
        <f>(Items[[#This Row],[FinalPrice]]-Items[[#This Row],[OriginalTagPrice]])*Items[[#This Row],[Quantity]]</f>
        <v>0</v>
      </c>
      <c r="M2001" s="6" t="str">
        <f>VLOOKUP(Items[[#This Row],[OrderID]],Orders[],5)</f>
        <v>2015-05-15</v>
      </c>
    </row>
    <row r="2002" spans="1:13" x14ac:dyDescent="0.25">
      <c r="A2002">
        <v>143046684</v>
      </c>
      <c r="B2002">
        <v>201390702</v>
      </c>
      <c r="C2002">
        <v>8</v>
      </c>
      <c r="D2002" t="b">
        <v>0</v>
      </c>
      <c r="E2002" s="6" t="s">
        <v>56</v>
      </c>
      <c r="F2002" s="6" t="s">
        <v>35</v>
      </c>
      <c r="G2002">
        <v>16</v>
      </c>
      <c r="H2002">
        <v>16</v>
      </c>
      <c r="I2002">
        <v>1</v>
      </c>
      <c r="J2002" s="6">
        <f>(Items[[#This Row],[FinalPrice]]*Items[[#This Row],[Quantity]])</f>
        <v>16</v>
      </c>
      <c r="K2002" s="6">
        <f>(Items[[#This Row],[OriginalTagPrice]]*Items[[#This Row],[Quantity]])</f>
        <v>16</v>
      </c>
      <c r="L2002" s="6">
        <f>(Items[[#This Row],[FinalPrice]]-Items[[#This Row],[OriginalTagPrice]])*Items[[#This Row],[Quantity]]</f>
        <v>0</v>
      </c>
      <c r="M2002" s="6" t="str">
        <f>VLOOKUP(Items[[#This Row],[OrderID]],Orders[],5)</f>
        <v>2015-05-15</v>
      </c>
    </row>
    <row r="2003" spans="1:13" x14ac:dyDescent="0.25">
      <c r="A2003">
        <v>143046684</v>
      </c>
      <c r="B2003">
        <v>201390856</v>
      </c>
      <c r="C2003">
        <v>8</v>
      </c>
      <c r="D2003" t="b">
        <v>0</v>
      </c>
      <c r="E2003" s="6" t="s">
        <v>89</v>
      </c>
      <c r="F2003" s="6" t="s">
        <v>35</v>
      </c>
      <c r="G2003">
        <v>18</v>
      </c>
      <c r="H2003">
        <v>18</v>
      </c>
      <c r="I2003">
        <v>1</v>
      </c>
      <c r="J2003" s="6">
        <f>(Items[[#This Row],[FinalPrice]]*Items[[#This Row],[Quantity]])</f>
        <v>18</v>
      </c>
      <c r="K2003" s="6">
        <f>(Items[[#This Row],[OriginalTagPrice]]*Items[[#This Row],[Quantity]])</f>
        <v>18</v>
      </c>
      <c r="L2003" s="6">
        <f>(Items[[#This Row],[FinalPrice]]-Items[[#This Row],[OriginalTagPrice]])*Items[[#This Row],[Quantity]]</f>
        <v>0</v>
      </c>
      <c r="M2003" s="6" t="str">
        <f>VLOOKUP(Items[[#This Row],[OrderID]],Orders[],5)</f>
        <v>2015-05-15</v>
      </c>
    </row>
    <row r="2004" spans="1:13" x14ac:dyDescent="0.25">
      <c r="A2004">
        <v>143047893</v>
      </c>
      <c r="B2004">
        <v>201021651</v>
      </c>
      <c r="C2004">
        <v>1</v>
      </c>
      <c r="D2004" t="b">
        <v>1</v>
      </c>
      <c r="E2004" s="6" t="s">
        <v>89</v>
      </c>
      <c r="F2004" s="6" t="s">
        <v>35</v>
      </c>
      <c r="G2004">
        <v>35</v>
      </c>
      <c r="H2004">
        <v>70</v>
      </c>
      <c r="I2004">
        <v>1</v>
      </c>
      <c r="J2004" s="6">
        <f>(Items[[#This Row],[FinalPrice]]*Items[[#This Row],[Quantity]])</f>
        <v>35</v>
      </c>
      <c r="K2004" s="6">
        <f>(Items[[#This Row],[OriginalTagPrice]]*Items[[#This Row],[Quantity]])</f>
        <v>70</v>
      </c>
      <c r="L2004" s="6">
        <f>(Items[[#This Row],[FinalPrice]]-Items[[#This Row],[OriginalTagPrice]])*Items[[#This Row],[Quantity]]</f>
        <v>-35</v>
      </c>
      <c r="M2004" s="6" t="str">
        <f>VLOOKUP(Items[[#This Row],[OrderID]],Orders[],5)</f>
        <v>2015-05-15</v>
      </c>
    </row>
    <row r="2005" spans="1:13" x14ac:dyDescent="0.25">
      <c r="A2005">
        <v>143047893</v>
      </c>
      <c r="B2005">
        <v>201391961</v>
      </c>
      <c r="C2005">
        <v>2</v>
      </c>
      <c r="D2005" t="b">
        <v>0</v>
      </c>
      <c r="E2005" s="6" t="s">
        <v>89</v>
      </c>
      <c r="F2005" s="6" t="s">
        <v>88</v>
      </c>
      <c r="G2005">
        <v>0</v>
      </c>
      <c r="H2005">
        <v>0</v>
      </c>
      <c r="I2005">
        <v>1</v>
      </c>
      <c r="J2005" s="6">
        <f>(Items[[#This Row],[FinalPrice]]*Items[[#This Row],[Quantity]])</f>
        <v>0</v>
      </c>
      <c r="K2005" s="6">
        <f>(Items[[#This Row],[OriginalTagPrice]]*Items[[#This Row],[Quantity]])</f>
        <v>0</v>
      </c>
      <c r="L2005" s="6">
        <f>(Items[[#This Row],[FinalPrice]]-Items[[#This Row],[OriginalTagPrice]])*Items[[#This Row],[Quantity]]</f>
        <v>0</v>
      </c>
      <c r="M2005" s="6" t="str">
        <f>VLOOKUP(Items[[#This Row],[OrderID]],Orders[],5)</f>
        <v>2015-05-15</v>
      </c>
    </row>
    <row r="2006" spans="1:13" x14ac:dyDescent="0.25">
      <c r="A2006">
        <v>143047893</v>
      </c>
      <c r="B2006">
        <v>201392144</v>
      </c>
      <c r="C2006">
        <v>8</v>
      </c>
      <c r="D2006" t="b">
        <v>0</v>
      </c>
      <c r="E2006" s="6" t="s">
        <v>89</v>
      </c>
      <c r="F2006" s="6" t="s">
        <v>35</v>
      </c>
      <c r="G2006">
        <v>10</v>
      </c>
      <c r="H2006">
        <v>10</v>
      </c>
      <c r="I2006">
        <v>1</v>
      </c>
      <c r="J2006" s="6">
        <f>(Items[[#This Row],[FinalPrice]]*Items[[#This Row],[Quantity]])</f>
        <v>10</v>
      </c>
      <c r="K2006" s="6">
        <f>(Items[[#This Row],[OriginalTagPrice]]*Items[[#This Row],[Quantity]])</f>
        <v>10</v>
      </c>
      <c r="L2006" s="6">
        <f>(Items[[#This Row],[FinalPrice]]-Items[[#This Row],[OriginalTagPrice]])*Items[[#This Row],[Quantity]]</f>
        <v>0</v>
      </c>
      <c r="M2006" s="6" t="str">
        <f>VLOOKUP(Items[[#This Row],[OrderID]],Orders[],5)</f>
        <v>2015-05-15</v>
      </c>
    </row>
    <row r="2007" spans="1:13" x14ac:dyDescent="0.25">
      <c r="A2007">
        <v>143054094</v>
      </c>
      <c r="B2007">
        <v>201400961</v>
      </c>
      <c r="C2007">
        <v>1</v>
      </c>
      <c r="D2007" t="b">
        <v>1</v>
      </c>
      <c r="E2007" s="6" t="s">
        <v>63</v>
      </c>
      <c r="F2007" s="6" t="s">
        <v>35</v>
      </c>
      <c r="G2007">
        <v>0</v>
      </c>
      <c r="H2007">
        <v>65</v>
      </c>
      <c r="I2007">
        <v>1</v>
      </c>
      <c r="J2007" s="6">
        <f>(Items[[#This Row],[FinalPrice]]*Items[[#This Row],[Quantity]])</f>
        <v>0</v>
      </c>
      <c r="K2007" s="6">
        <f>(Items[[#This Row],[OriginalTagPrice]]*Items[[#This Row],[Quantity]])</f>
        <v>65</v>
      </c>
      <c r="L2007" s="6">
        <f>(Items[[#This Row],[FinalPrice]]-Items[[#This Row],[OriginalTagPrice]])*Items[[#This Row],[Quantity]]</f>
        <v>-65</v>
      </c>
      <c r="M2007" s="6" t="str">
        <f>VLOOKUP(Items[[#This Row],[OrderID]],Orders[],5)</f>
        <v>2015-05-15</v>
      </c>
    </row>
    <row r="2008" spans="1:13" x14ac:dyDescent="0.25">
      <c r="A2008">
        <v>143054094</v>
      </c>
      <c r="B2008">
        <v>201502180</v>
      </c>
      <c r="C2008">
        <v>8</v>
      </c>
      <c r="D2008" t="b">
        <v>0</v>
      </c>
      <c r="E2008" s="6" t="s">
        <v>63</v>
      </c>
      <c r="F2008" s="6" t="s">
        <v>35</v>
      </c>
      <c r="G2008">
        <v>10</v>
      </c>
      <c r="H2008">
        <v>10</v>
      </c>
      <c r="I2008">
        <v>1</v>
      </c>
      <c r="J2008" s="6">
        <f>(Items[[#This Row],[FinalPrice]]*Items[[#This Row],[Quantity]])</f>
        <v>10</v>
      </c>
      <c r="K2008" s="6">
        <f>(Items[[#This Row],[OriginalTagPrice]]*Items[[#This Row],[Quantity]])</f>
        <v>10</v>
      </c>
      <c r="L2008" s="6">
        <f>(Items[[#This Row],[FinalPrice]]-Items[[#This Row],[OriginalTagPrice]])*Items[[#This Row],[Quantity]]</f>
        <v>0</v>
      </c>
      <c r="M2008" s="6" t="str">
        <f>VLOOKUP(Items[[#This Row],[OrderID]],Orders[],5)</f>
        <v>2015-05-15</v>
      </c>
    </row>
    <row r="2009" spans="1:13" x14ac:dyDescent="0.25">
      <c r="A2009">
        <v>143054527</v>
      </c>
      <c r="B2009">
        <v>191500406</v>
      </c>
      <c r="C2009">
        <v>1</v>
      </c>
      <c r="D2009" t="b">
        <v>1</v>
      </c>
      <c r="E2009" s="6" t="s">
        <v>60</v>
      </c>
      <c r="F2009" s="6" t="s">
        <v>35</v>
      </c>
      <c r="G2009">
        <v>35</v>
      </c>
      <c r="H2009">
        <v>70</v>
      </c>
      <c r="I2009">
        <v>1</v>
      </c>
      <c r="J2009" s="6">
        <f>(Items[[#This Row],[FinalPrice]]*Items[[#This Row],[Quantity]])</f>
        <v>35</v>
      </c>
      <c r="K2009" s="6">
        <f>(Items[[#This Row],[OriginalTagPrice]]*Items[[#This Row],[Quantity]])</f>
        <v>70</v>
      </c>
      <c r="L2009" s="6">
        <f>(Items[[#This Row],[FinalPrice]]-Items[[#This Row],[OriginalTagPrice]])*Items[[#This Row],[Quantity]]</f>
        <v>-35</v>
      </c>
      <c r="M2009" s="6" t="str">
        <f>VLOOKUP(Items[[#This Row],[OrderID]],Orders[],5)</f>
        <v>2015-05-15</v>
      </c>
    </row>
    <row r="2010" spans="1:13" x14ac:dyDescent="0.25">
      <c r="A2010">
        <v>143054527</v>
      </c>
      <c r="B2010">
        <v>201394547</v>
      </c>
      <c r="C2010">
        <v>1</v>
      </c>
      <c r="D2010" t="b">
        <v>1</v>
      </c>
      <c r="E2010" s="6" t="s">
        <v>70</v>
      </c>
      <c r="F2010" s="6" t="s">
        <v>35</v>
      </c>
      <c r="G2010">
        <v>35</v>
      </c>
      <c r="H2010">
        <v>70</v>
      </c>
      <c r="I2010">
        <v>1</v>
      </c>
      <c r="J2010" s="6">
        <f>(Items[[#This Row],[FinalPrice]]*Items[[#This Row],[Quantity]])</f>
        <v>35</v>
      </c>
      <c r="K2010" s="6">
        <f>(Items[[#This Row],[OriginalTagPrice]]*Items[[#This Row],[Quantity]])</f>
        <v>70</v>
      </c>
      <c r="L2010" s="6">
        <f>(Items[[#This Row],[FinalPrice]]-Items[[#This Row],[OriginalTagPrice]])*Items[[#This Row],[Quantity]]</f>
        <v>-35</v>
      </c>
      <c r="M2010" s="6" t="str">
        <f>VLOOKUP(Items[[#This Row],[OrderID]],Orders[],5)</f>
        <v>2015-05-15</v>
      </c>
    </row>
    <row r="2011" spans="1:13" x14ac:dyDescent="0.25">
      <c r="A2011">
        <v>143054527</v>
      </c>
      <c r="B2011">
        <v>201402111</v>
      </c>
      <c r="C2011">
        <v>2</v>
      </c>
      <c r="D2011" t="b">
        <v>0</v>
      </c>
      <c r="E2011" s="6" t="s">
        <v>35</v>
      </c>
      <c r="F2011" s="6" t="s">
        <v>108</v>
      </c>
      <c r="G2011">
        <v>0</v>
      </c>
      <c r="H2011">
        <v>0</v>
      </c>
      <c r="I2011">
        <v>1</v>
      </c>
      <c r="J2011" s="6">
        <f>(Items[[#This Row],[FinalPrice]]*Items[[#This Row],[Quantity]])</f>
        <v>0</v>
      </c>
      <c r="K2011" s="6">
        <f>(Items[[#This Row],[OriginalTagPrice]]*Items[[#This Row],[Quantity]])</f>
        <v>0</v>
      </c>
      <c r="L2011" s="6">
        <f>(Items[[#This Row],[FinalPrice]]-Items[[#This Row],[OriginalTagPrice]])*Items[[#This Row],[Quantity]]</f>
        <v>0</v>
      </c>
      <c r="M2011" s="6" t="str">
        <f>VLOOKUP(Items[[#This Row],[OrderID]],Orders[],5)</f>
        <v>2015-05-15</v>
      </c>
    </row>
    <row r="2012" spans="1:13" x14ac:dyDescent="0.25">
      <c r="A2012">
        <v>143054527</v>
      </c>
      <c r="B2012">
        <v>201402231</v>
      </c>
      <c r="C2012">
        <v>2</v>
      </c>
      <c r="D2012" t="b">
        <v>0</v>
      </c>
      <c r="E2012" s="6" t="s">
        <v>35</v>
      </c>
      <c r="F2012" s="6" t="s">
        <v>273</v>
      </c>
      <c r="G2012">
        <v>6</v>
      </c>
      <c r="H2012">
        <v>8</v>
      </c>
      <c r="I2012">
        <v>1</v>
      </c>
      <c r="J2012" s="6">
        <f>(Items[[#This Row],[FinalPrice]]*Items[[#This Row],[Quantity]])</f>
        <v>6</v>
      </c>
      <c r="K2012" s="6">
        <f>(Items[[#This Row],[OriginalTagPrice]]*Items[[#This Row],[Quantity]])</f>
        <v>8</v>
      </c>
      <c r="L2012" s="6">
        <f>(Items[[#This Row],[FinalPrice]]-Items[[#This Row],[OriginalTagPrice]])*Items[[#This Row],[Quantity]]</f>
        <v>-2</v>
      </c>
      <c r="M2012" s="6" t="str">
        <f>VLOOKUP(Items[[#This Row],[OrderID]],Orders[],5)</f>
        <v>2015-05-15</v>
      </c>
    </row>
    <row r="2013" spans="1:13" x14ac:dyDescent="0.25">
      <c r="A2013">
        <v>143054527</v>
      </c>
      <c r="B2013">
        <v>201427454</v>
      </c>
      <c r="C2013">
        <v>2</v>
      </c>
      <c r="D2013" t="b">
        <v>0</v>
      </c>
      <c r="E2013" s="6" t="s">
        <v>35</v>
      </c>
      <c r="F2013" s="6" t="s">
        <v>91</v>
      </c>
      <c r="G2013">
        <v>8</v>
      </c>
      <c r="H2013">
        <v>8</v>
      </c>
      <c r="I2013">
        <v>1</v>
      </c>
      <c r="J2013" s="6">
        <f>(Items[[#This Row],[FinalPrice]]*Items[[#This Row],[Quantity]])</f>
        <v>8</v>
      </c>
      <c r="K2013" s="6">
        <f>(Items[[#This Row],[OriginalTagPrice]]*Items[[#This Row],[Quantity]])</f>
        <v>8</v>
      </c>
      <c r="L2013" s="6">
        <f>(Items[[#This Row],[FinalPrice]]-Items[[#This Row],[OriginalTagPrice]])*Items[[#This Row],[Quantity]]</f>
        <v>0</v>
      </c>
      <c r="M2013" s="6" t="str">
        <f>VLOOKUP(Items[[#This Row],[OrderID]],Orders[],5)</f>
        <v>2015-05-15</v>
      </c>
    </row>
    <row r="2014" spans="1:13" x14ac:dyDescent="0.25">
      <c r="A2014">
        <v>143066325</v>
      </c>
      <c r="B2014">
        <v>201419392</v>
      </c>
      <c r="C2014">
        <v>3</v>
      </c>
      <c r="D2014" t="b">
        <v>0</v>
      </c>
      <c r="E2014" s="6" t="s">
        <v>35</v>
      </c>
      <c r="F2014" s="6" t="s">
        <v>35</v>
      </c>
      <c r="G2014">
        <v>50</v>
      </c>
      <c r="H2014">
        <v>100</v>
      </c>
      <c r="I2014">
        <v>1</v>
      </c>
      <c r="J2014" s="6">
        <f>(Items[[#This Row],[FinalPrice]]*Items[[#This Row],[Quantity]])</f>
        <v>50</v>
      </c>
      <c r="K2014" s="6">
        <f>(Items[[#This Row],[OriginalTagPrice]]*Items[[#This Row],[Quantity]])</f>
        <v>100</v>
      </c>
      <c r="L2014" s="6">
        <f>(Items[[#This Row],[FinalPrice]]-Items[[#This Row],[OriginalTagPrice]])*Items[[#This Row],[Quantity]]</f>
        <v>-50</v>
      </c>
      <c r="M2014" s="6" t="str">
        <f>VLOOKUP(Items[[#This Row],[OrderID]],Orders[],5)</f>
        <v>2015-05-15</v>
      </c>
    </row>
    <row r="2015" spans="1:13" x14ac:dyDescent="0.25">
      <c r="A2015">
        <v>143067354</v>
      </c>
      <c r="B2015">
        <v>201420697</v>
      </c>
      <c r="C2015">
        <v>1</v>
      </c>
      <c r="D2015" t="b">
        <v>1</v>
      </c>
      <c r="E2015" s="6" t="s">
        <v>60</v>
      </c>
      <c r="F2015" s="6" t="s">
        <v>35</v>
      </c>
      <c r="G2015">
        <v>25</v>
      </c>
      <c r="H2015">
        <v>40</v>
      </c>
      <c r="I2015">
        <v>1</v>
      </c>
      <c r="J2015" s="6">
        <f>(Items[[#This Row],[FinalPrice]]*Items[[#This Row],[Quantity]])</f>
        <v>25</v>
      </c>
      <c r="K2015" s="6">
        <f>(Items[[#This Row],[OriginalTagPrice]]*Items[[#This Row],[Quantity]])</f>
        <v>40</v>
      </c>
      <c r="L2015" s="6">
        <f>(Items[[#This Row],[FinalPrice]]-Items[[#This Row],[OriginalTagPrice]])*Items[[#This Row],[Quantity]]</f>
        <v>-15</v>
      </c>
      <c r="M2015" s="6" t="str">
        <f>VLOOKUP(Items[[#This Row],[OrderID]],Orders[],5)</f>
        <v>2015-05-19</v>
      </c>
    </row>
    <row r="2016" spans="1:13" x14ac:dyDescent="0.25">
      <c r="A2016">
        <v>143067354</v>
      </c>
      <c r="B2016">
        <v>201421201</v>
      </c>
      <c r="C2016">
        <v>1</v>
      </c>
      <c r="D2016" t="b">
        <v>1</v>
      </c>
      <c r="E2016" s="6" t="s">
        <v>72</v>
      </c>
      <c r="F2016" s="6" t="s">
        <v>35</v>
      </c>
      <c r="G2016">
        <v>25</v>
      </c>
      <c r="H2016">
        <v>40</v>
      </c>
      <c r="I2016">
        <v>1</v>
      </c>
      <c r="J2016" s="6">
        <f>(Items[[#This Row],[FinalPrice]]*Items[[#This Row],[Quantity]])</f>
        <v>25</v>
      </c>
      <c r="K2016" s="6">
        <f>(Items[[#This Row],[OriginalTagPrice]]*Items[[#This Row],[Quantity]])</f>
        <v>40</v>
      </c>
      <c r="L2016" s="6">
        <f>(Items[[#This Row],[FinalPrice]]-Items[[#This Row],[OriginalTagPrice]])*Items[[#This Row],[Quantity]]</f>
        <v>-15</v>
      </c>
      <c r="M2016" s="6" t="str">
        <f>VLOOKUP(Items[[#This Row],[OrderID]],Orders[],5)</f>
        <v>2015-05-19</v>
      </c>
    </row>
    <row r="2017" spans="1:13" x14ac:dyDescent="0.25">
      <c r="A2017">
        <v>143067354</v>
      </c>
      <c r="B2017">
        <v>202313234</v>
      </c>
      <c r="C2017">
        <v>2</v>
      </c>
      <c r="D2017" t="b">
        <v>0</v>
      </c>
      <c r="E2017" s="6" t="s">
        <v>60</v>
      </c>
      <c r="F2017" s="6" t="s">
        <v>274</v>
      </c>
      <c r="G2017">
        <v>0</v>
      </c>
      <c r="H2017">
        <v>0</v>
      </c>
      <c r="I2017">
        <v>1</v>
      </c>
      <c r="J2017" s="6">
        <f>(Items[[#This Row],[FinalPrice]]*Items[[#This Row],[Quantity]])</f>
        <v>0</v>
      </c>
      <c r="K2017" s="6">
        <f>(Items[[#This Row],[OriginalTagPrice]]*Items[[#This Row],[Quantity]])</f>
        <v>0</v>
      </c>
      <c r="L2017" s="6">
        <f>(Items[[#This Row],[FinalPrice]]-Items[[#This Row],[OriginalTagPrice]])*Items[[#This Row],[Quantity]]</f>
        <v>0</v>
      </c>
      <c r="M2017" s="6" t="str">
        <f>VLOOKUP(Items[[#This Row],[OrderID]],Orders[],5)</f>
        <v>2015-05-19</v>
      </c>
    </row>
    <row r="2018" spans="1:13" x14ac:dyDescent="0.25">
      <c r="A2018">
        <v>143067861</v>
      </c>
      <c r="B2018">
        <v>201421768</v>
      </c>
      <c r="C2018">
        <v>3</v>
      </c>
      <c r="D2018" t="b">
        <v>0</v>
      </c>
      <c r="E2018" s="6" t="s">
        <v>35</v>
      </c>
      <c r="F2018" s="6" t="s">
        <v>35</v>
      </c>
      <c r="G2018">
        <v>50</v>
      </c>
      <c r="H2018">
        <v>100</v>
      </c>
      <c r="I2018">
        <v>1</v>
      </c>
      <c r="J2018" s="6">
        <f>(Items[[#This Row],[FinalPrice]]*Items[[#This Row],[Quantity]])</f>
        <v>50</v>
      </c>
      <c r="K2018" s="6">
        <f>(Items[[#This Row],[OriginalTagPrice]]*Items[[#This Row],[Quantity]])</f>
        <v>100</v>
      </c>
      <c r="L2018" s="6">
        <f>(Items[[#This Row],[FinalPrice]]-Items[[#This Row],[OriginalTagPrice]])*Items[[#This Row],[Quantity]]</f>
        <v>-50</v>
      </c>
      <c r="M2018" s="6" t="str">
        <f>VLOOKUP(Items[[#This Row],[OrderID]],Orders[],5)</f>
        <v>2015-05-15</v>
      </c>
    </row>
    <row r="2019" spans="1:13" x14ac:dyDescent="0.25">
      <c r="A2019">
        <v>143072307</v>
      </c>
      <c r="B2019">
        <v>191500164</v>
      </c>
      <c r="C2019">
        <v>1</v>
      </c>
      <c r="D2019" t="b">
        <v>1</v>
      </c>
      <c r="E2019" s="6" t="s">
        <v>89</v>
      </c>
      <c r="F2019" s="6" t="s">
        <v>35</v>
      </c>
      <c r="G2019">
        <v>35</v>
      </c>
      <c r="H2019">
        <v>70</v>
      </c>
      <c r="I2019">
        <v>1</v>
      </c>
      <c r="J2019" s="6">
        <f>(Items[[#This Row],[FinalPrice]]*Items[[#This Row],[Quantity]])</f>
        <v>35</v>
      </c>
      <c r="K2019" s="6">
        <f>(Items[[#This Row],[OriginalTagPrice]]*Items[[#This Row],[Quantity]])</f>
        <v>70</v>
      </c>
      <c r="L2019" s="6">
        <f>(Items[[#This Row],[FinalPrice]]-Items[[#This Row],[OriginalTagPrice]])*Items[[#This Row],[Quantity]]</f>
        <v>-35</v>
      </c>
      <c r="M2019" s="6" t="str">
        <f>VLOOKUP(Items[[#This Row],[OrderID]],Orders[],5)</f>
        <v>2015-05-15</v>
      </c>
    </row>
    <row r="2020" spans="1:13" x14ac:dyDescent="0.25">
      <c r="A2020">
        <v>143072307</v>
      </c>
      <c r="B2020">
        <v>196295339</v>
      </c>
      <c r="C2020">
        <v>1</v>
      </c>
      <c r="D2020" t="b">
        <v>1</v>
      </c>
      <c r="E2020" s="6" t="s">
        <v>89</v>
      </c>
      <c r="F2020" s="6" t="s">
        <v>35</v>
      </c>
      <c r="G2020">
        <v>15</v>
      </c>
      <c r="H2020">
        <v>15</v>
      </c>
      <c r="I2020">
        <v>1</v>
      </c>
      <c r="J2020" s="6">
        <f>(Items[[#This Row],[FinalPrice]]*Items[[#This Row],[Quantity]])</f>
        <v>15</v>
      </c>
      <c r="K2020" s="6">
        <f>(Items[[#This Row],[OriginalTagPrice]]*Items[[#This Row],[Quantity]])</f>
        <v>15</v>
      </c>
      <c r="L2020" s="6">
        <f>(Items[[#This Row],[FinalPrice]]-Items[[#This Row],[OriginalTagPrice]])*Items[[#This Row],[Quantity]]</f>
        <v>0</v>
      </c>
      <c r="M2020" s="6" t="str">
        <f>VLOOKUP(Items[[#This Row],[OrderID]],Orders[],5)</f>
        <v>2015-05-15</v>
      </c>
    </row>
    <row r="2021" spans="1:13" x14ac:dyDescent="0.25">
      <c r="A2021">
        <v>143072307</v>
      </c>
      <c r="B2021">
        <v>197571643</v>
      </c>
      <c r="C2021">
        <v>1</v>
      </c>
      <c r="D2021" t="b">
        <v>1</v>
      </c>
      <c r="E2021" s="6" t="s">
        <v>89</v>
      </c>
      <c r="F2021" s="6" t="s">
        <v>35</v>
      </c>
      <c r="G2021">
        <v>10</v>
      </c>
      <c r="H2021">
        <v>10</v>
      </c>
      <c r="I2021">
        <v>1</v>
      </c>
      <c r="J2021" s="6">
        <f>(Items[[#This Row],[FinalPrice]]*Items[[#This Row],[Quantity]])</f>
        <v>10</v>
      </c>
      <c r="K2021" s="6">
        <f>(Items[[#This Row],[OriginalTagPrice]]*Items[[#This Row],[Quantity]])</f>
        <v>10</v>
      </c>
      <c r="L2021" s="6">
        <f>(Items[[#This Row],[FinalPrice]]-Items[[#This Row],[OriginalTagPrice]])*Items[[#This Row],[Quantity]]</f>
        <v>0</v>
      </c>
      <c r="M2021" s="6" t="str">
        <f>VLOOKUP(Items[[#This Row],[OrderID]],Orders[],5)</f>
        <v>2015-05-15</v>
      </c>
    </row>
    <row r="2022" spans="1:13" x14ac:dyDescent="0.25">
      <c r="A2022">
        <v>143072307</v>
      </c>
      <c r="B2022">
        <v>201428134</v>
      </c>
      <c r="C2022">
        <v>2</v>
      </c>
      <c r="D2022" t="b">
        <v>0</v>
      </c>
      <c r="E2022" s="6" t="s">
        <v>35</v>
      </c>
      <c r="F2022" s="6" t="s">
        <v>94</v>
      </c>
      <c r="G2022">
        <v>0</v>
      </c>
      <c r="H2022">
        <v>0</v>
      </c>
      <c r="I2022">
        <v>1</v>
      </c>
      <c r="J2022" s="6">
        <f>(Items[[#This Row],[FinalPrice]]*Items[[#This Row],[Quantity]])</f>
        <v>0</v>
      </c>
      <c r="K2022" s="6">
        <f>(Items[[#This Row],[OriginalTagPrice]]*Items[[#This Row],[Quantity]])</f>
        <v>0</v>
      </c>
      <c r="L2022" s="6">
        <f>(Items[[#This Row],[FinalPrice]]-Items[[#This Row],[OriginalTagPrice]])*Items[[#This Row],[Quantity]]</f>
        <v>0</v>
      </c>
      <c r="M2022" s="6" t="str">
        <f>VLOOKUP(Items[[#This Row],[OrderID]],Orders[],5)</f>
        <v>2015-05-15</v>
      </c>
    </row>
    <row r="2023" spans="1:13" x14ac:dyDescent="0.25">
      <c r="A2023">
        <v>143072307</v>
      </c>
      <c r="B2023">
        <v>201441287</v>
      </c>
      <c r="C2023">
        <v>2</v>
      </c>
      <c r="D2023" t="b">
        <v>0</v>
      </c>
      <c r="E2023" s="6" t="s">
        <v>35</v>
      </c>
      <c r="F2023" s="6" t="s">
        <v>62</v>
      </c>
      <c r="G2023">
        <v>8</v>
      </c>
      <c r="H2023">
        <v>8</v>
      </c>
      <c r="I2023">
        <v>1</v>
      </c>
      <c r="J2023" s="6">
        <f>(Items[[#This Row],[FinalPrice]]*Items[[#This Row],[Quantity]])</f>
        <v>8</v>
      </c>
      <c r="K2023" s="6">
        <f>(Items[[#This Row],[OriginalTagPrice]]*Items[[#This Row],[Quantity]])</f>
        <v>8</v>
      </c>
      <c r="L2023" s="6">
        <f>(Items[[#This Row],[FinalPrice]]-Items[[#This Row],[OriginalTagPrice]])*Items[[#This Row],[Quantity]]</f>
        <v>0</v>
      </c>
      <c r="M2023" s="6" t="str">
        <f>VLOOKUP(Items[[#This Row],[OrderID]],Orders[],5)</f>
        <v>2015-05-15</v>
      </c>
    </row>
    <row r="2024" spans="1:13" x14ac:dyDescent="0.25">
      <c r="A2024">
        <v>143072307</v>
      </c>
      <c r="B2024">
        <v>201467774</v>
      </c>
      <c r="C2024">
        <v>8</v>
      </c>
      <c r="D2024" t="b">
        <v>0</v>
      </c>
      <c r="E2024" s="6" t="s">
        <v>89</v>
      </c>
      <c r="F2024" s="6" t="s">
        <v>35</v>
      </c>
      <c r="G2024">
        <v>16</v>
      </c>
      <c r="H2024">
        <v>16</v>
      </c>
      <c r="I2024">
        <v>1</v>
      </c>
      <c r="J2024" s="6">
        <f>(Items[[#This Row],[FinalPrice]]*Items[[#This Row],[Quantity]])</f>
        <v>16</v>
      </c>
      <c r="K2024" s="6">
        <f>(Items[[#This Row],[OriginalTagPrice]]*Items[[#This Row],[Quantity]])</f>
        <v>16</v>
      </c>
      <c r="L2024" s="6">
        <f>(Items[[#This Row],[FinalPrice]]-Items[[#This Row],[OriginalTagPrice]])*Items[[#This Row],[Quantity]]</f>
        <v>0</v>
      </c>
      <c r="M2024" s="6" t="str">
        <f>VLOOKUP(Items[[#This Row],[OrderID]],Orders[],5)</f>
        <v>2015-05-15</v>
      </c>
    </row>
    <row r="2025" spans="1:13" x14ac:dyDescent="0.25">
      <c r="A2025">
        <v>143073216</v>
      </c>
      <c r="B2025">
        <v>201429526</v>
      </c>
      <c r="C2025">
        <v>3</v>
      </c>
      <c r="D2025" t="b">
        <v>0</v>
      </c>
      <c r="E2025" s="6" t="s">
        <v>35</v>
      </c>
      <c r="F2025" s="6" t="s">
        <v>35</v>
      </c>
      <c r="G2025">
        <v>50</v>
      </c>
      <c r="H2025">
        <v>100</v>
      </c>
      <c r="I2025">
        <v>1</v>
      </c>
      <c r="J2025" s="6">
        <f>(Items[[#This Row],[FinalPrice]]*Items[[#This Row],[Quantity]])</f>
        <v>50</v>
      </c>
      <c r="K2025" s="6">
        <f>(Items[[#This Row],[OriginalTagPrice]]*Items[[#This Row],[Quantity]])</f>
        <v>100</v>
      </c>
      <c r="L2025" s="6">
        <f>(Items[[#This Row],[FinalPrice]]-Items[[#This Row],[OriginalTagPrice]])*Items[[#This Row],[Quantity]]</f>
        <v>-50</v>
      </c>
      <c r="M2025" s="6" t="str">
        <f>VLOOKUP(Items[[#This Row],[OrderID]],Orders[],5)</f>
        <v>2015-05-15</v>
      </c>
    </row>
    <row r="2026" spans="1:13" x14ac:dyDescent="0.25">
      <c r="A2026">
        <v>143074081</v>
      </c>
      <c r="B2026">
        <v>191497732</v>
      </c>
      <c r="C2026">
        <v>1</v>
      </c>
      <c r="D2026" t="b">
        <v>1</v>
      </c>
      <c r="E2026" s="6" t="s">
        <v>68</v>
      </c>
      <c r="F2026" s="6" t="s">
        <v>35</v>
      </c>
      <c r="G2026">
        <v>25</v>
      </c>
      <c r="H2026">
        <v>30</v>
      </c>
      <c r="I2026">
        <v>1</v>
      </c>
      <c r="J2026" s="6">
        <f>(Items[[#This Row],[FinalPrice]]*Items[[#This Row],[Quantity]])</f>
        <v>25</v>
      </c>
      <c r="K2026" s="6">
        <f>(Items[[#This Row],[OriginalTagPrice]]*Items[[#This Row],[Quantity]])</f>
        <v>30</v>
      </c>
      <c r="L2026" s="6">
        <f>(Items[[#This Row],[FinalPrice]]-Items[[#This Row],[OriginalTagPrice]])*Items[[#This Row],[Quantity]]</f>
        <v>-5</v>
      </c>
      <c r="M2026" s="6" t="str">
        <f>VLOOKUP(Items[[#This Row],[OrderID]],Orders[],5)</f>
        <v>2015-05-15</v>
      </c>
    </row>
    <row r="2027" spans="1:13" x14ac:dyDescent="0.25">
      <c r="A2027">
        <v>143074081</v>
      </c>
      <c r="B2027">
        <v>201430758</v>
      </c>
      <c r="C2027">
        <v>2</v>
      </c>
      <c r="D2027" t="b">
        <v>0</v>
      </c>
      <c r="E2027" s="6" t="s">
        <v>68</v>
      </c>
      <c r="F2027" s="6" t="s">
        <v>97</v>
      </c>
      <c r="G2027">
        <v>0</v>
      </c>
      <c r="H2027">
        <v>0</v>
      </c>
      <c r="I2027">
        <v>1</v>
      </c>
      <c r="J2027" s="6">
        <f>(Items[[#This Row],[FinalPrice]]*Items[[#This Row],[Quantity]])</f>
        <v>0</v>
      </c>
      <c r="K2027" s="6">
        <f>(Items[[#This Row],[OriginalTagPrice]]*Items[[#This Row],[Quantity]])</f>
        <v>0</v>
      </c>
      <c r="L2027" s="6">
        <f>(Items[[#This Row],[FinalPrice]]-Items[[#This Row],[OriginalTagPrice]])*Items[[#This Row],[Quantity]]</f>
        <v>0</v>
      </c>
      <c r="M2027" s="6" t="str">
        <f>VLOOKUP(Items[[#This Row],[OrderID]],Orders[],5)</f>
        <v>2015-05-15</v>
      </c>
    </row>
    <row r="2028" spans="1:13" x14ac:dyDescent="0.25">
      <c r="A2028">
        <v>143074081</v>
      </c>
      <c r="B2028">
        <v>201473798</v>
      </c>
      <c r="C2028">
        <v>8</v>
      </c>
      <c r="D2028" t="b">
        <v>0</v>
      </c>
      <c r="E2028" s="6" t="s">
        <v>68</v>
      </c>
      <c r="F2028" s="6" t="s">
        <v>35</v>
      </c>
      <c r="G2028">
        <v>5.25</v>
      </c>
      <c r="H2028">
        <v>5.25</v>
      </c>
      <c r="I2028">
        <v>1</v>
      </c>
      <c r="J2028" s="6">
        <f>(Items[[#This Row],[FinalPrice]]*Items[[#This Row],[Quantity]])</f>
        <v>5.25</v>
      </c>
      <c r="K2028" s="6">
        <f>(Items[[#This Row],[OriginalTagPrice]]*Items[[#This Row],[Quantity]])</f>
        <v>5.25</v>
      </c>
      <c r="L2028" s="6">
        <f>(Items[[#This Row],[FinalPrice]]-Items[[#This Row],[OriginalTagPrice]])*Items[[#This Row],[Quantity]]</f>
        <v>0</v>
      </c>
      <c r="M2028" s="6" t="str">
        <f>VLOOKUP(Items[[#This Row],[OrderID]],Orders[],5)</f>
        <v>2015-05-15</v>
      </c>
    </row>
    <row r="2029" spans="1:13" x14ac:dyDescent="0.25">
      <c r="A2029">
        <v>143074296</v>
      </c>
      <c r="B2029">
        <v>201431233</v>
      </c>
      <c r="C2029">
        <v>2</v>
      </c>
      <c r="D2029" t="b">
        <v>0</v>
      </c>
      <c r="E2029" s="6" t="s">
        <v>35</v>
      </c>
      <c r="F2029" s="6" t="s">
        <v>266</v>
      </c>
      <c r="G2029">
        <v>5</v>
      </c>
      <c r="H2029">
        <v>5</v>
      </c>
      <c r="I2029">
        <v>2</v>
      </c>
      <c r="J2029" s="6">
        <f>(Items[[#This Row],[FinalPrice]]*Items[[#This Row],[Quantity]])</f>
        <v>10</v>
      </c>
      <c r="K2029" s="6">
        <f>(Items[[#This Row],[OriginalTagPrice]]*Items[[#This Row],[Quantity]])</f>
        <v>10</v>
      </c>
      <c r="L2029" s="6">
        <f>(Items[[#This Row],[FinalPrice]]-Items[[#This Row],[OriginalTagPrice]])*Items[[#This Row],[Quantity]]</f>
        <v>0</v>
      </c>
      <c r="M2029" s="6" t="str">
        <f>VLOOKUP(Items[[#This Row],[OrderID]],Orders[],5)</f>
        <v>2015-05-15</v>
      </c>
    </row>
    <row r="2030" spans="1:13" x14ac:dyDescent="0.25">
      <c r="A2030">
        <v>143077271</v>
      </c>
      <c r="B2030">
        <v>201435371</v>
      </c>
      <c r="C2030">
        <v>1</v>
      </c>
      <c r="D2030" t="b">
        <v>1</v>
      </c>
      <c r="E2030" s="6" t="s">
        <v>66</v>
      </c>
      <c r="F2030" s="6" t="s">
        <v>35</v>
      </c>
      <c r="G2030">
        <v>35</v>
      </c>
      <c r="H2030">
        <v>70</v>
      </c>
      <c r="I2030">
        <v>1</v>
      </c>
      <c r="J2030" s="6">
        <f>(Items[[#This Row],[FinalPrice]]*Items[[#This Row],[Quantity]])</f>
        <v>35</v>
      </c>
      <c r="K2030" s="6">
        <f>(Items[[#This Row],[OriginalTagPrice]]*Items[[#This Row],[Quantity]])</f>
        <v>70</v>
      </c>
      <c r="L2030" s="6">
        <f>(Items[[#This Row],[FinalPrice]]-Items[[#This Row],[OriginalTagPrice]])*Items[[#This Row],[Quantity]]</f>
        <v>-35</v>
      </c>
      <c r="M2030" s="6" t="str">
        <f>VLOOKUP(Items[[#This Row],[OrderID]],Orders[],5)</f>
        <v>2015-05-15</v>
      </c>
    </row>
    <row r="2031" spans="1:13" x14ac:dyDescent="0.25">
      <c r="A2031">
        <v>143077271</v>
      </c>
      <c r="B2031">
        <v>201566284</v>
      </c>
      <c r="C2031">
        <v>3</v>
      </c>
      <c r="D2031" t="b">
        <v>0</v>
      </c>
      <c r="E2031" s="6" t="s">
        <v>35</v>
      </c>
      <c r="F2031" s="6" t="s">
        <v>35</v>
      </c>
      <c r="G2031">
        <v>50</v>
      </c>
      <c r="H2031">
        <v>50</v>
      </c>
      <c r="I2031">
        <v>1</v>
      </c>
      <c r="J2031" s="6">
        <f>(Items[[#This Row],[FinalPrice]]*Items[[#This Row],[Quantity]])</f>
        <v>50</v>
      </c>
      <c r="K2031" s="6">
        <f>(Items[[#This Row],[OriginalTagPrice]]*Items[[#This Row],[Quantity]])</f>
        <v>50</v>
      </c>
      <c r="L2031" s="6">
        <f>(Items[[#This Row],[FinalPrice]]-Items[[#This Row],[OriginalTagPrice]])*Items[[#This Row],[Quantity]]</f>
        <v>0</v>
      </c>
      <c r="M2031" s="6" t="str">
        <f>VLOOKUP(Items[[#This Row],[OrderID]],Orders[],5)</f>
        <v>2015-05-15</v>
      </c>
    </row>
    <row r="2032" spans="1:13" x14ac:dyDescent="0.25">
      <c r="A2032">
        <v>143077271</v>
      </c>
      <c r="B2032">
        <v>201566299</v>
      </c>
      <c r="C2032">
        <v>3</v>
      </c>
      <c r="D2032" t="b">
        <v>0</v>
      </c>
      <c r="E2032" s="6" t="s">
        <v>35</v>
      </c>
      <c r="F2032" s="6" t="s">
        <v>35</v>
      </c>
      <c r="G2032">
        <v>0</v>
      </c>
      <c r="H2032">
        <v>50</v>
      </c>
      <c r="I2032">
        <v>1</v>
      </c>
      <c r="J2032" s="6">
        <f>(Items[[#This Row],[FinalPrice]]*Items[[#This Row],[Quantity]])</f>
        <v>0</v>
      </c>
      <c r="K2032" s="6">
        <f>(Items[[#This Row],[OriginalTagPrice]]*Items[[#This Row],[Quantity]])</f>
        <v>50</v>
      </c>
      <c r="L2032" s="6">
        <f>(Items[[#This Row],[FinalPrice]]-Items[[#This Row],[OriginalTagPrice]])*Items[[#This Row],[Quantity]]</f>
        <v>-50</v>
      </c>
      <c r="M2032" s="6" t="str">
        <f>VLOOKUP(Items[[#This Row],[OrderID]],Orders[],5)</f>
        <v>2015-05-15</v>
      </c>
    </row>
    <row r="2033" spans="1:13" x14ac:dyDescent="0.25">
      <c r="A2033">
        <v>143077271</v>
      </c>
      <c r="B2033">
        <v>201566478</v>
      </c>
      <c r="C2033">
        <v>10</v>
      </c>
      <c r="D2033" t="b">
        <v>0</v>
      </c>
      <c r="E2033" s="6" t="s">
        <v>35</v>
      </c>
      <c r="F2033" s="6" t="s">
        <v>35</v>
      </c>
      <c r="G2033">
        <v>0</v>
      </c>
      <c r="H2033">
        <v>0</v>
      </c>
      <c r="I2033">
        <v>1</v>
      </c>
      <c r="J2033" s="6">
        <f>(Items[[#This Row],[FinalPrice]]*Items[[#This Row],[Quantity]])</f>
        <v>0</v>
      </c>
      <c r="K2033" s="6">
        <f>(Items[[#This Row],[OriginalTagPrice]]*Items[[#This Row],[Quantity]])</f>
        <v>0</v>
      </c>
      <c r="L2033" s="6">
        <f>(Items[[#This Row],[FinalPrice]]-Items[[#This Row],[OriginalTagPrice]])*Items[[#This Row],[Quantity]]</f>
        <v>0</v>
      </c>
      <c r="M2033" s="6" t="str">
        <f>VLOOKUP(Items[[#This Row],[OrderID]],Orders[],5)</f>
        <v>2015-05-15</v>
      </c>
    </row>
    <row r="2034" spans="1:13" x14ac:dyDescent="0.25">
      <c r="A2034">
        <v>143077271</v>
      </c>
      <c r="B2034">
        <v>201566484</v>
      </c>
      <c r="C2034">
        <v>11</v>
      </c>
      <c r="D2034" t="b">
        <v>0</v>
      </c>
      <c r="E2034" s="6" t="s">
        <v>86</v>
      </c>
      <c r="F2034" s="6" t="s">
        <v>35</v>
      </c>
      <c r="G2034">
        <v>0</v>
      </c>
      <c r="H2034">
        <v>50</v>
      </c>
      <c r="I2034">
        <v>1</v>
      </c>
      <c r="J2034" s="6">
        <f>(Items[[#This Row],[FinalPrice]]*Items[[#This Row],[Quantity]])</f>
        <v>0</v>
      </c>
      <c r="K2034" s="6">
        <f>(Items[[#This Row],[OriginalTagPrice]]*Items[[#This Row],[Quantity]])</f>
        <v>50</v>
      </c>
      <c r="L2034" s="6">
        <f>(Items[[#This Row],[FinalPrice]]-Items[[#This Row],[OriginalTagPrice]])*Items[[#This Row],[Quantity]]</f>
        <v>-50</v>
      </c>
      <c r="M2034" s="6" t="str">
        <f>VLOOKUP(Items[[#This Row],[OrderID]],Orders[],5)</f>
        <v>2015-05-15</v>
      </c>
    </row>
    <row r="2035" spans="1:13" x14ac:dyDescent="0.25">
      <c r="A2035">
        <v>143086967</v>
      </c>
      <c r="B2035">
        <v>201449447</v>
      </c>
      <c r="C2035">
        <v>1</v>
      </c>
      <c r="D2035" t="b">
        <v>1</v>
      </c>
      <c r="E2035" s="6" t="s">
        <v>58</v>
      </c>
      <c r="F2035" s="6" t="s">
        <v>35</v>
      </c>
      <c r="G2035">
        <v>25</v>
      </c>
      <c r="H2035">
        <v>30</v>
      </c>
      <c r="I2035">
        <v>1</v>
      </c>
      <c r="J2035" s="6">
        <f>(Items[[#This Row],[FinalPrice]]*Items[[#This Row],[Quantity]])</f>
        <v>25</v>
      </c>
      <c r="K2035" s="6">
        <f>(Items[[#This Row],[OriginalTagPrice]]*Items[[#This Row],[Quantity]])</f>
        <v>30</v>
      </c>
      <c r="L2035" s="6">
        <f>(Items[[#This Row],[FinalPrice]]-Items[[#This Row],[OriginalTagPrice]])*Items[[#This Row],[Quantity]]</f>
        <v>-5</v>
      </c>
      <c r="M2035" s="6" t="str">
        <f>VLOOKUP(Items[[#This Row],[OrderID]],Orders[],5)</f>
        <v>2015-05-15</v>
      </c>
    </row>
    <row r="2036" spans="1:13" x14ac:dyDescent="0.25">
      <c r="A2036">
        <v>143088489</v>
      </c>
      <c r="B2036">
        <v>201451615</v>
      </c>
      <c r="C2036">
        <v>1</v>
      </c>
      <c r="D2036" t="b">
        <v>1</v>
      </c>
      <c r="E2036" s="6" t="s">
        <v>56</v>
      </c>
      <c r="F2036" s="6" t="s">
        <v>35</v>
      </c>
      <c r="G2036">
        <v>35</v>
      </c>
      <c r="H2036">
        <v>70</v>
      </c>
      <c r="I2036">
        <v>1</v>
      </c>
      <c r="J2036" s="6">
        <f>(Items[[#This Row],[FinalPrice]]*Items[[#This Row],[Quantity]])</f>
        <v>35</v>
      </c>
      <c r="K2036" s="6">
        <f>(Items[[#This Row],[OriginalTagPrice]]*Items[[#This Row],[Quantity]])</f>
        <v>70</v>
      </c>
      <c r="L2036" s="6">
        <f>(Items[[#This Row],[FinalPrice]]-Items[[#This Row],[OriginalTagPrice]])*Items[[#This Row],[Quantity]]</f>
        <v>-35</v>
      </c>
      <c r="M2036" s="6" t="str">
        <f>VLOOKUP(Items[[#This Row],[OrderID]],Orders[],5)</f>
        <v>2015-05-16</v>
      </c>
    </row>
    <row r="2037" spans="1:13" x14ac:dyDescent="0.25">
      <c r="A2037">
        <v>143088489</v>
      </c>
      <c r="B2037">
        <v>201763521</v>
      </c>
      <c r="C2037">
        <v>8</v>
      </c>
      <c r="D2037" t="b">
        <v>0</v>
      </c>
      <c r="E2037" s="6" t="s">
        <v>56</v>
      </c>
      <c r="F2037" s="6" t="s">
        <v>35</v>
      </c>
      <c r="G2037">
        <v>10</v>
      </c>
      <c r="H2037">
        <v>10</v>
      </c>
      <c r="I2037">
        <v>1</v>
      </c>
      <c r="J2037" s="6">
        <f>(Items[[#This Row],[FinalPrice]]*Items[[#This Row],[Quantity]])</f>
        <v>10</v>
      </c>
      <c r="K2037" s="6">
        <f>(Items[[#This Row],[OriginalTagPrice]]*Items[[#This Row],[Quantity]])</f>
        <v>10</v>
      </c>
      <c r="L2037" s="6">
        <f>(Items[[#This Row],[FinalPrice]]-Items[[#This Row],[OriginalTagPrice]])*Items[[#This Row],[Quantity]]</f>
        <v>0</v>
      </c>
      <c r="M2037" s="6" t="str">
        <f>VLOOKUP(Items[[#This Row],[OrderID]],Orders[],5)</f>
        <v>2015-05-16</v>
      </c>
    </row>
    <row r="2038" spans="1:13" x14ac:dyDescent="0.25">
      <c r="A2038">
        <v>143088489</v>
      </c>
      <c r="B2038">
        <v>201764284</v>
      </c>
      <c r="C2038">
        <v>10</v>
      </c>
      <c r="D2038" t="b">
        <v>0</v>
      </c>
      <c r="E2038" s="6" t="s">
        <v>35</v>
      </c>
      <c r="F2038" s="6" t="s">
        <v>35</v>
      </c>
      <c r="G2038">
        <v>0</v>
      </c>
      <c r="H2038">
        <v>0</v>
      </c>
      <c r="I2038">
        <v>1</v>
      </c>
      <c r="J2038" s="6">
        <f>(Items[[#This Row],[FinalPrice]]*Items[[#This Row],[Quantity]])</f>
        <v>0</v>
      </c>
      <c r="K2038" s="6">
        <f>(Items[[#This Row],[OriginalTagPrice]]*Items[[#This Row],[Quantity]])</f>
        <v>0</v>
      </c>
      <c r="L2038" s="6">
        <f>(Items[[#This Row],[FinalPrice]]-Items[[#This Row],[OriginalTagPrice]])*Items[[#This Row],[Quantity]]</f>
        <v>0</v>
      </c>
      <c r="M2038" s="6" t="str">
        <f>VLOOKUP(Items[[#This Row],[OrderID]],Orders[],5)</f>
        <v>2015-05-16</v>
      </c>
    </row>
    <row r="2039" spans="1:13" x14ac:dyDescent="0.25">
      <c r="A2039">
        <v>143088489</v>
      </c>
      <c r="B2039">
        <v>201764285</v>
      </c>
      <c r="C2039">
        <v>11</v>
      </c>
      <c r="D2039" t="b">
        <v>0</v>
      </c>
      <c r="E2039" s="6" t="s">
        <v>104</v>
      </c>
      <c r="F2039" s="6" t="s">
        <v>35</v>
      </c>
      <c r="G2039">
        <v>0</v>
      </c>
      <c r="H2039">
        <v>50</v>
      </c>
      <c r="I2039">
        <v>1</v>
      </c>
      <c r="J2039" s="6">
        <f>(Items[[#This Row],[FinalPrice]]*Items[[#This Row],[Quantity]])</f>
        <v>0</v>
      </c>
      <c r="K2039" s="6">
        <f>(Items[[#This Row],[OriginalTagPrice]]*Items[[#This Row],[Quantity]])</f>
        <v>50</v>
      </c>
      <c r="L2039" s="6">
        <f>(Items[[#This Row],[FinalPrice]]-Items[[#This Row],[OriginalTagPrice]])*Items[[#This Row],[Quantity]]</f>
        <v>-50</v>
      </c>
      <c r="M2039" s="6" t="str">
        <f>VLOOKUP(Items[[#This Row],[OrderID]],Orders[],5)</f>
        <v>2015-05-16</v>
      </c>
    </row>
    <row r="2040" spans="1:13" x14ac:dyDescent="0.25">
      <c r="A2040">
        <v>143090574</v>
      </c>
      <c r="B2040">
        <v>201454852</v>
      </c>
      <c r="C2040">
        <v>3</v>
      </c>
      <c r="D2040" t="b">
        <v>0</v>
      </c>
      <c r="E2040" s="6" t="s">
        <v>35</v>
      </c>
      <c r="F2040" s="6" t="s">
        <v>35</v>
      </c>
      <c r="G2040">
        <v>50</v>
      </c>
      <c r="H2040">
        <v>100</v>
      </c>
      <c r="I2040">
        <v>1</v>
      </c>
      <c r="J2040" s="6">
        <f>(Items[[#This Row],[FinalPrice]]*Items[[#This Row],[Quantity]])</f>
        <v>50</v>
      </c>
      <c r="K2040" s="6">
        <f>(Items[[#This Row],[OriginalTagPrice]]*Items[[#This Row],[Quantity]])</f>
        <v>100</v>
      </c>
      <c r="L2040" s="6">
        <f>(Items[[#This Row],[FinalPrice]]-Items[[#This Row],[OriginalTagPrice]])*Items[[#This Row],[Quantity]]</f>
        <v>-50</v>
      </c>
      <c r="M2040" s="6" t="str">
        <f>VLOOKUP(Items[[#This Row],[OrderID]],Orders[],5)</f>
        <v>2015-05-15</v>
      </c>
    </row>
    <row r="2041" spans="1:13" x14ac:dyDescent="0.25">
      <c r="A2041">
        <v>143093266</v>
      </c>
      <c r="B2041">
        <v>200059745</v>
      </c>
      <c r="C2041">
        <v>1</v>
      </c>
      <c r="D2041" t="b">
        <v>1</v>
      </c>
      <c r="E2041" s="6" t="s">
        <v>66</v>
      </c>
      <c r="F2041" s="6" t="s">
        <v>35</v>
      </c>
      <c r="G2041">
        <v>25</v>
      </c>
      <c r="H2041">
        <v>70</v>
      </c>
      <c r="I2041">
        <v>1</v>
      </c>
      <c r="J2041" s="6">
        <f>(Items[[#This Row],[FinalPrice]]*Items[[#This Row],[Quantity]])</f>
        <v>25</v>
      </c>
      <c r="K2041" s="6">
        <f>(Items[[#This Row],[OriginalTagPrice]]*Items[[#This Row],[Quantity]])</f>
        <v>70</v>
      </c>
      <c r="L2041" s="6">
        <f>(Items[[#This Row],[FinalPrice]]-Items[[#This Row],[OriginalTagPrice]])*Items[[#This Row],[Quantity]]</f>
        <v>-45</v>
      </c>
      <c r="M2041" s="6" t="str">
        <f>VLOOKUP(Items[[#This Row],[OrderID]],Orders[],5)</f>
        <v>2015-05-15</v>
      </c>
    </row>
    <row r="2042" spans="1:13" x14ac:dyDescent="0.25">
      <c r="A2042">
        <v>143093266</v>
      </c>
      <c r="B2042">
        <v>200059746</v>
      </c>
      <c r="C2042">
        <v>1</v>
      </c>
      <c r="D2042" t="b">
        <v>1</v>
      </c>
      <c r="E2042" s="6" t="s">
        <v>66</v>
      </c>
      <c r="F2042" s="6" t="s">
        <v>35</v>
      </c>
      <c r="G2042">
        <v>20</v>
      </c>
      <c r="H2042">
        <v>20</v>
      </c>
      <c r="I2042">
        <v>1</v>
      </c>
      <c r="J2042" s="6">
        <f>(Items[[#This Row],[FinalPrice]]*Items[[#This Row],[Quantity]])</f>
        <v>20</v>
      </c>
      <c r="K2042" s="6">
        <f>(Items[[#This Row],[OriginalTagPrice]]*Items[[#This Row],[Quantity]])</f>
        <v>20</v>
      </c>
      <c r="L2042" s="6">
        <f>(Items[[#This Row],[FinalPrice]]-Items[[#This Row],[OriginalTagPrice]])*Items[[#This Row],[Quantity]]</f>
        <v>0</v>
      </c>
      <c r="M2042" s="6" t="str">
        <f>VLOOKUP(Items[[#This Row],[OrderID]],Orders[],5)</f>
        <v>2015-05-15</v>
      </c>
    </row>
    <row r="2043" spans="1:13" x14ac:dyDescent="0.25">
      <c r="A2043">
        <v>143095954</v>
      </c>
      <c r="B2043">
        <v>201462977</v>
      </c>
      <c r="C2043">
        <v>3</v>
      </c>
      <c r="D2043" t="b">
        <v>0</v>
      </c>
      <c r="E2043" s="6" t="s">
        <v>35</v>
      </c>
      <c r="F2043" s="6" t="s">
        <v>35</v>
      </c>
      <c r="G2043">
        <v>50</v>
      </c>
      <c r="H2043">
        <v>100</v>
      </c>
      <c r="I2043">
        <v>1</v>
      </c>
      <c r="J2043" s="6">
        <f>(Items[[#This Row],[FinalPrice]]*Items[[#This Row],[Quantity]])</f>
        <v>50</v>
      </c>
      <c r="K2043" s="6">
        <f>(Items[[#This Row],[OriginalTagPrice]]*Items[[#This Row],[Quantity]])</f>
        <v>100</v>
      </c>
      <c r="L2043" s="6">
        <f>(Items[[#This Row],[FinalPrice]]-Items[[#This Row],[OriginalTagPrice]])*Items[[#This Row],[Quantity]]</f>
        <v>-50</v>
      </c>
      <c r="M2043" s="6" t="str">
        <f>VLOOKUP(Items[[#This Row],[OrderID]],Orders[],5)</f>
        <v>2015-05-15</v>
      </c>
    </row>
    <row r="2044" spans="1:13" x14ac:dyDescent="0.25">
      <c r="A2044">
        <v>143095954</v>
      </c>
      <c r="B2044">
        <v>201463224</v>
      </c>
      <c r="C2044">
        <v>10</v>
      </c>
      <c r="D2044" t="b">
        <v>0</v>
      </c>
      <c r="E2044" s="6" t="s">
        <v>35</v>
      </c>
      <c r="F2044" s="6" t="s">
        <v>35</v>
      </c>
      <c r="G2044">
        <v>0</v>
      </c>
      <c r="H2044">
        <v>0</v>
      </c>
      <c r="I2044">
        <v>1</v>
      </c>
      <c r="J2044" s="6">
        <f>(Items[[#This Row],[FinalPrice]]*Items[[#This Row],[Quantity]])</f>
        <v>0</v>
      </c>
      <c r="K2044" s="6">
        <f>(Items[[#This Row],[OriginalTagPrice]]*Items[[#This Row],[Quantity]])</f>
        <v>0</v>
      </c>
      <c r="L2044" s="6">
        <f>(Items[[#This Row],[FinalPrice]]-Items[[#This Row],[OriginalTagPrice]])*Items[[#This Row],[Quantity]]</f>
        <v>0</v>
      </c>
      <c r="M2044" s="6" t="str">
        <f>VLOOKUP(Items[[#This Row],[OrderID]],Orders[],5)</f>
        <v>2015-05-15</v>
      </c>
    </row>
    <row r="2045" spans="1:13" x14ac:dyDescent="0.25">
      <c r="A2045">
        <v>143095954</v>
      </c>
      <c r="B2045">
        <v>201463228</v>
      </c>
      <c r="C2045">
        <v>11</v>
      </c>
      <c r="D2045" t="b">
        <v>0</v>
      </c>
      <c r="E2045" s="6" t="s">
        <v>104</v>
      </c>
      <c r="F2045" s="6" t="s">
        <v>35</v>
      </c>
      <c r="G2045">
        <v>0</v>
      </c>
      <c r="H2045">
        <v>50</v>
      </c>
      <c r="I2045">
        <v>1</v>
      </c>
      <c r="J2045" s="6">
        <f>(Items[[#This Row],[FinalPrice]]*Items[[#This Row],[Quantity]])</f>
        <v>0</v>
      </c>
      <c r="K2045" s="6">
        <f>(Items[[#This Row],[OriginalTagPrice]]*Items[[#This Row],[Quantity]])</f>
        <v>50</v>
      </c>
      <c r="L2045" s="6">
        <f>(Items[[#This Row],[FinalPrice]]-Items[[#This Row],[OriginalTagPrice]])*Items[[#This Row],[Quantity]]</f>
        <v>-50</v>
      </c>
      <c r="M2045" s="6" t="str">
        <f>VLOOKUP(Items[[#This Row],[OrderID]],Orders[],5)</f>
        <v>2015-05-15</v>
      </c>
    </row>
    <row r="2046" spans="1:13" x14ac:dyDescent="0.25">
      <c r="A2046">
        <v>143096828</v>
      </c>
      <c r="B2046">
        <v>201464221</v>
      </c>
      <c r="C2046">
        <v>3</v>
      </c>
      <c r="D2046" t="b">
        <v>0</v>
      </c>
      <c r="E2046" s="6" t="s">
        <v>35</v>
      </c>
      <c r="F2046" s="6" t="s">
        <v>35</v>
      </c>
      <c r="G2046">
        <v>150</v>
      </c>
      <c r="H2046">
        <v>300</v>
      </c>
      <c r="I2046">
        <v>1</v>
      </c>
      <c r="J2046" s="6">
        <f>(Items[[#This Row],[FinalPrice]]*Items[[#This Row],[Quantity]])</f>
        <v>150</v>
      </c>
      <c r="K2046" s="6">
        <f>(Items[[#This Row],[OriginalTagPrice]]*Items[[#This Row],[Quantity]])</f>
        <v>300</v>
      </c>
      <c r="L2046" s="6">
        <f>(Items[[#This Row],[FinalPrice]]-Items[[#This Row],[OriginalTagPrice]])*Items[[#This Row],[Quantity]]</f>
        <v>-150</v>
      </c>
      <c r="M2046" s="6" t="str">
        <f>VLOOKUP(Items[[#This Row],[OrderID]],Orders[],5)</f>
        <v>2015-05-15</v>
      </c>
    </row>
    <row r="2047" spans="1:13" x14ac:dyDescent="0.25">
      <c r="A2047">
        <v>143096828</v>
      </c>
      <c r="B2047">
        <v>201464765</v>
      </c>
      <c r="C2047">
        <v>10</v>
      </c>
      <c r="D2047" t="b">
        <v>0</v>
      </c>
      <c r="E2047" s="6" t="s">
        <v>35</v>
      </c>
      <c r="F2047" s="6" t="s">
        <v>35</v>
      </c>
      <c r="G2047">
        <v>0</v>
      </c>
      <c r="H2047">
        <v>0</v>
      </c>
      <c r="I2047">
        <v>1</v>
      </c>
      <c r="J2047" s="6">
        <f>(Items[[#This Row],[FinalPrice]]*Items[[#This Row],[Quantity]])</f>
        <v>0</v>
      </c>
      <c r="K2047" s="6">
        <f>(Items[[#This Row],[OriginalTagPrice]]*Items[[#This Row],[Quantity]])</f>
        <v>0</v>
      </c>
      <c r="L2047" s="6">
        <f>(Items[[#This Row],[FinalPrice]]-Items[[#This Row],[OriginalTagPrice]])*Items[[#This Row],[Quantity]]</f>
        <v>0</v>
      </c>
      <c r="M2047" s="6" t="str">
        <f>VLOOKUP(Items[[#This Row],[OrderID]],Orders[],5)</f>
        <v>2015-05-15</v>
      </c>
    </row>
    <row r="2048" spans="1:13" x14ac:dyDescent="0.25">
      <c r="A2048">
        <v>143096828</v>
      </c>
      <c r="B2048">
        <v>201464770</v>
      </c>
      <c r="C2048">
        <v>11</v>
      </c>
      <c r="D2048" t="b">
        <v>0</v>
      </c>
      <c r="E2048" s="6" t="s">
        <v>83</v>
      </c>
      <c r="F2048" s="6" t="s">
        <v>35</v>
      </c>
      <c r="G2048">
        <v>0</v>
      </c>
      <c r="H2048">
        <v>50</v>
      </c>
      <c r="I2048">
        <v>1</v>
      </c>
      <c r="J2048" s="6">
        <f>(Items[[#This Row],[FinalPrice]]*Items[[#This Row],[Quantity]])</f>
        <v>0</v>
      </c>
      <c r="K2048" s="6">
        <f>(Items[[#This Row],[OriginalTagPrice]]*Items[[#This Row],[Quantity]])</f>
        <v>50</v>
      </c>
      <c r="L2048" s="6">
        <f>(Items[[#This Row],[FinalPrice]]-Items[[#This Row],[OriginalTagPrice]])*Items[[#This Row],[Quantity]]</f>
        <v>-50</v>
      </c>
      <c r="M2048" s="6" t="str">
        <f>VLOOKUP(Items[[#This Row],[OrderID]],Orders[],5)</f>
        <v>2015-05-15</v>
      </c>
    </row>
    <row r="2049" spans="1:13" x14ac:dyDescent="0.25">
      <c r="A2049">
        <v>143098411</v>
      </c>
      <c r="B2049">
        <v>201466645</v>
      </c>
      <c r="C2049">
        <v>2</v>
      </c>
      <c r="D2049" t="b">
        <v>0</v>
      </c>
      <c r="E2049" s="6" t="s">
        <v>35</v>
      </c>
      <c r="F2049" s="6" t="s">
        <v>275</v>
      </c>
      <c r="G2049">
        <v>8</v>
      </c>
      <c r="H2049">
        <v>8</v>
      </c>
      <c r="I2049">
        <v>1</v>
      </c>
      <c r="J2049" s="6">
        <f>(Items[[#This Row],[FinalPrice]]*Items[[#This Row],[Quantity]])</f>
        <v>8</v>
      </c>
      <c r="K2049" s="6">
        <f>(Items[[#This Row],[OriginalTagPrice]]*Items[[#This Row],[Quantity]])</f>
        <v>8</v>
      </c>
      <c r="L2049" s="6">
        <f>(Items[[#This Row],[FinalPrice]]-Items[[#This Row],[OriginalTagPrice]])*Items[[#This Row],[Quantity]]</f>
        <v>0</v>
      </c>
      <c r="M2049" s="6" t="str">
        <f>VLOOKUP(Items[[#This Row],[OrderID]],Orders[],5)</f>
        <v>2015-05-15</v>
      </c>
    </row>
    <row r="2050" spans="1:13" x14ac:dyDescent="0.25">
      <c r="A2050">
        <v>143098411</v>
      </c>
      <c r="B2050">
        <v>201466700</v>
      </c>
      <c r="C2050">
        <v>2</v>
      </c>
      <c r="D2050" t="b">
        <v>0</v>
      </c>
      <c r="E2050" s="6" t="s">
        <v>35</v>
      </c>
      <c r="F2050" s="6" t="s">
        <v>91</v>
      </c>
      <c r="G2050">
        <v>8</v>
      </c>
      <c r="H2050">
        <v>8</v>
      </c>
      <c r="I2050">
        <v>1</v>
      </c>
      <c r="J2050" s="6">
        <f>(Items[[#This Row],[FinalPrice]]*Items[[#This Row],[Quantity]])</f>
        <v>8</v>
      </c>
      <c r="K2050" s="6">
        <f>(Items[[#This Row],[OriginalTagPrice]]*Items[[#This Row],[Quantity]])</f>
        <v>8</v>
      </c>
      <c r="L2050" s="6">
        <f>(Items[[#This Row],[FinalPrice]]-Items[[#This Row],[OriginalTagPrice]])*Items[[#This Row],[Quantity]]</f>
        <v>0</v>
      </c>
      <c r="M2050" s="6" t="str">
        <f>VLOOKUP(Items[[#This Row],[OrderID]],Orders[],5)</f>
        <v>2015-05-15</v>
      </c>
    </row>
    <row r="2051" spans="1:13" x14ac:dyDescent="0.25">
      <c r="A2051">
        <v>143102432</v>
      </c>
      <c r="B2051">
        <v>201473410</v>
      </c>
      <c r="C2051">
        <v>3</v>
      </c>
      <c r="D2051" t="b">
        <v>0</v>
      </c>
      <c r="E2051" s="6" t="s">
        <v>35</v>
      </c>
      <c r="F2051" s="6" t="s">
        <v>35</v>
      </c>
      <c r="G2051">
        <v>50</v>
      </c>
      <c r="H2051">
        <v>50</v>
      </c>
      <c r="I2051">
        <v>1</v>
      </c>
      <c r="J2051" s="6">
        <f>(Items[[#This Row],[FinalPrice]]*Items[[#This Row],[Quantity]])</f>
        <v>50</v>
      </c>
      <c r="K2051" s="6">
        <f>(Items[[#This Row],[OriginalTagPrice]]*Items[[#This Row],[Quantity]])</f>
        <v>50</v>
      </c>
      <c r="L2051" s="6">
        <f>(Items[[#This Row],[FinalPrice]]-Items[[#This Row],[OriginalTagPrice]])*Items[[#This Row],[Quantity]]</f>
        <v>0</v>
      </c>
      <c r="M2051" s="6" t="str">
        <f>VLOOKUP(Items[[#This Row],[OrderID]],Orders[],5)</f>
        <v>2015-05-15</v>
      </c>
    </row>
    <row r="2052" spans="1:13" x14ac:dyDescent="0.25">
      <c r="A2052">
        <v>143102432</v>
      </c>
      <c r="B2052">
        <v>201473480</v>
      </c>
      <c r="C2052">
        <v>3</v>
      </c>
      <c r="D2052" t="b">
        <v>0</v>
      </c>
      <c r="E2052" s="6" t="s">
        <v>35</v>
      </c>
      <c r="F2052" s="6" t="s">
        <v>35</v>
      </c>
      <c r="G2052">
        <v>0</v>
      </c>
      <c r="H2052">
        <v>50</v>
      </c>
      <c r="I2052">
        <v>1</v>
      </c>
      <c r="J2052" s="6">
        <f>(Items[[#This Row],[FinalPrice]]*Items[[#This Row],[Quantity]])</f>
        <v>0</v>
      </c>
      <c r="K2052" s="6">
        <f>(Items[[#This Row],[OriginalTagPrice]]*Items[[#This Row],[Quantity]])</f>
        <v>50</v>
      </c>
      <c r="L2052" s="6">
        <f>(Items[[#This Row],[FinalPrice]]-Items[[#This Row],[OriginalTagPrice]])*Items[[#This Row],[Quantity]]</f>
        <v>-50</v>
      </c>
      <c r="M2052" s="6" t="str">
        <f>VLOOKUP(Items[[#This Row],[OrderID]],Orders[],5)</f>
        <v>2015-05-15</v>
      </c>
    </row>
    <row r="2053" spans="1:13" x14ac:dyDescent="0.25">
      <c r="A2053">
        <v>143102432</v>
      </c>
      <c r="B2053">
        <v>201473546</v>
      </c>
      <c r="C2053">
        <v>3</v>
      </c>
      <c r="D2053" t="b">
        <v>0</v>
      </c>
      <c r="E2053" s="6" t="s">
        <v>35</v>
      </c>
      <c r="F2053" s="6" t="s">
        <v>35</v>
      </c>
      <c r="G2053">
        <v>0</v>
      </c>
      <c r="H2053">
        <v>50</v>
      </c>
      <c r="I2053">
        <v>1</v>
      </c>
      <c r="J2053" s="6">
        <f>(Items[[#This Row],[FinalPrice]]*Items[[#This Row],[Quantity]])</f>
        <v>0</v>
      </c>
      <c r="K2053" s="6">
        <f>(Items[[#This Row],[OriginalTagPrice]]*Items[[#This Row],[Quantity]])</f>
        <v>50</v>
      </c>
      <c r="L2053" s="6">
        <f>(Items[[#This Row],[FinalPrice]]-Items[[#This Row],[OriginalTagPrice]])*Items[[#This Row],[Quantity]]</f>
        <v>-50</v>
      </c>
      <c r="M2053" s="6" t="str">
        <f>VLOOKUP(Items[[#This Row],[OrderID]],Orders[],5)</f>
        <v>2015-05-15</v>
      </c>
    </row>
    <row r="2054" spans="1:13" x14ac:dyDescent="0.25">
      <c r="A2054">
        <v>143102432</v>
      </c>
      <c r="B2054">
        <v>201473591</v>
      </c>
      <c r="C2054">
        <v>3</v>
      </c>
      <c r="D2054" t="b">
        <v>0</v>
      </c>
      <c r="E2054" s="6" t="s">
        <v>35</v>
      </c>
      <c r="F2054" s="6" t="s">
        <v>35</v>
      </c>
      <c r="G2054">
        <v>50</v>
      </c>
      <c r="H2054">
        <v>50</v>
      </c>
      <c r="I2054">
        <v>1</v>
      </c>
      <c r="J2054" s="6">
        <f>(Items[[#This Row],[FinalPrice]]*Items[[#This Row],[Quantity]])</f>
        <v>50</v>
      </c>
      <c r="K2054" s="6">
        <f>(Items[[#This Row],[OriginalTagPrice]]*Items[[#This Row],[Quantity]])</f>
        <v>50</v>
      </c>
      <c r="L2054" s="6">
        <f>(Items[[#This Row],[FinalPrice]]-Items[[#This Row],[OriginalTagPrice]])*Items[[#This Row],[Quantity]]</f>
        <v>0</v>
      </c>
      <c r="M2054" s="6" t="str">
        <f>VLOOKUP(Items[[#This Row],[OrderID]],Orders[],5)</f>
        <v>2015-05-15</v>
      </c>
    </row>
    <row r="2055" spans="1:13" x14ac:dyDescent="0.25">
      <c r="A2055">
        <v>143112089</v>
      </c>
      <c r="B2055">
        <v>201486811</v>
      </c>
      <c r="C2055">
        <v>3</v>
      </c>
      <c r="D2055" t="b">
        <v>0</v>
      </c>
      <c r="E2055" s="6" t="s">
        <v>35</v>
      </c>
      <c r="F2055" s="6" t="s">
        <v>35</v>
      </c>
      <c r="G2055">
        <v>50</v>
      </c>
      <c r="H2055">
        <v>50</v>
      </c>
      <c r="I2055">
        <v>1</v>
      </c>
      <c r="J2055" s="6">
        <f>(Items[[#This Row],[FinalPrice]]*Items[[#This Row],[Quantity]])</f>
        <v>50</v>
      </c>
      <c r="K2055" s="6">
        <f>(Items[[#This Row],[OriginalTagPrice]]*Items[[#This Row],[Quantity]])</f>
        <v>50</v>
      </c>
      <c r="L2055" s="6">
        <f>(Items[[#This Row],[FinalPrice]]-Items[[#This Row],[OriginalTagPrice]])*Items[[#This Row],[Quantity]]</f>
        <v>0</v>
      </c>
      <c r="M2055" s="6" t="str">
        <f>VLOOKUP(Items[[#This Row],[OrderID]],Orders[],5)</f>
        <v>2015-05-15</v>
      </c>
    </row>
    <row r="2056" spans="1:13" x14ac:dyDescent="0.25">
      <c r="A2056">
        <v>143112089</v>
      </c>
      <c r="B2056">
        <v>201486864</v>
      </c>
      <c r="C2056">
        <v>3</v>
      </c>
      <c r="D2056" t="b">
        <v>0</v>
      </c>
      <c r="E2056" s="6" t="s">
        <v>35</v>
      </c>
      <c r="F2056" s="6" t="s">
        <v>35</v>
      </c>
      <c r="G2056">
        <v>50</v>
      </c>
      <c r="H2056">
        <v>50</v>
      </c>
      <c r="I2056">
        <v>1</v>
      </c>
      <c r="J2056" s="6">
        <f>(Items[[#This Row],[FinalPrice]]*Items[[#This Row],[Quantity]])</f>
        <v>50</v>
      </c>
      <c r="K2056" s="6">
        <f>(Items[[#This Row],[OriginalTagPrice]]*Items[[#This Row],[Quantity]])</f>
        <v>50</v>
      </c>
      <c r="L2056" s="6">
        <f>(Items[[#This Row],[FinalPrice]]-Items[[#This Row],[OriginalTagPrice]])*Items[[#This Row],[Quantity]]</f>
        <v>0</v>
      </c>
      <c r="M2056" s="6" t="str">
        <f>VLOOKUP(Items[[#This Row],[OrderID]],Orders[],5)</f>
        <v>2015-05-15</v>
      </c>
    </row>
    <row r="2057" spans="1:13" x14ac:dyDescent="0.25">
      <c r="A2057">
        <v>143112089</v>
      </c>
      <c r="B2057">
        <v>201486913</v>
      </c>
      <c r="C2057">
        <v>3</v>
      </c>
      <c r="D2057" t="b">
        <v>0</v>
      </c>
      <c r="E2057" s="6" t="s">
        <v>35</v>
      </c>
      <c r="F2057" s="6" t="s">
        <v>35</v>
      </c>
      <c r="G2057">
        <v>0</v>
      </c>
      <c r="H2057">
        <v>50</v>
      </c>
      <c r="I2057">
        <v>1</v>
      </c>
      <c r="J2057" s="6">
        <f>(Items[[#This Row],[FinalPrice]]*Items[[#This Row],[Quantity]])</f>
        <v>0</v>
      </c>
      <c r="K2057" s="6">
        <f>(Items[[#This Row],[OriginalTagPrice]]*Items[[#This Row],[Quantity]])</f>
        <v>50</v>
      </c>
      <c r="L2057" s="6">
        <f>(Items[[#This Row],[FinalPrice]]-Items[[#This Row],[OriginalTagPrice]])*Items[[#This Row],[Quantity]]</f>
        <v>-50</v>
      </c>
      <c r="M2057" s="6" t="str">
        <f>VLOOKUP(Items[[#This Row],[OrderID]],Orders[],5)</f>
        <v>2015-05-15</v>
      </c>
    </row>
    <row r="2058" spans="1:13" x14ac:dyDescent="0.25">
      <c r="A2058">
        <v>143112089</v>
      </c>
      <c r="B2058">
        <v>201486987</v>
      </c>
      <c r="C2058">
        <v>3</v>
      </c>
      <c r="D2058" t="b">
        <v>0</v>
      </c>
      <c r="E2058" s="6" t="s">
        <v>35</v>
      </c>
      <c r="F2058" s="6" t="s">
        <v>35</v>
      </c>
      <c r="G2058">
        <v>0</v>
      </c>
      <c r="H2058">
        <v>50</v>
      </c>
      <c r="I2058">
        <v>1</v>
      </c>
      <c r="J2058" s="6">
        <f>(Items[[#This Row],[FinalPrice]]*Items[[#This Row],[Quantity]])</f>
        <v>0</v>
      </c>
      <c r="K2058" s="6">
        <f>(Items[[#This Row],[OriginalTagPrice]]*Items[[#This Row],[Quantity]])</f>
        <v>50</v>
      </c>
      <c r="L2058" s="6">
        <f>(Items[[#This Row],[FinalPrice]]-Items[[#This Row],[OriginalTagPrice]])*Items[[#This Row],[Quantity]]</f>
        <v>-50</v>
      </c>
      <c r="M2058" s="6" t="str">
        <f>VLOOKUP(Items[[#This Row],[OrderID]],Orders[],5)</f>
        <v>2015-05-15</v>
      </c>
    </row>
    <row r="2059" spans="1:13" x14ac:dyDescent="0.25">
      <c r="A2059">
        <v>143113893</v>
      </c>
      <c r="B2059">
        <v>201489245</v>
      </c>
      <c r="C2059">
        <v>1</v>
      </c>
      <c r="D2059" t="b">
        <v>1</v>
      </c>
      <c r="E2059" s="6" t="s">
        <v>71</v>
      </c>
      <c r="F2059" s="6" t="s">
        <v>35</v>
      </c>
      <c r="G2059">
        <v>50</v>
      </c>
      <c r="H2059">
        <v>70</v>
      </c>
      <c r="I2059">
        <v>1</v>
      </c>
      <c r="J2059" s="6">
        <f>(Items[[#This Row],[FinalPrice]]*Items[[#This Row],[Quantity]])</f>
        <v>50</v>
      </c>
      <c r="K2059" s="6">
        <f>(Items[[#This Row],[OriginalTagPrice]]*Items[[#This Row],[Quantity]])</f>
        <v>70</v>
      </c>
      <c r="L2059" s="6">
        <f>(Items[[#This Row],[FinalPrice]]-Items[[#This Row],[OriginalTagPrice]])*Items[[#This Row],[Quantity]]</f>
        <v>-20</v>
      </c>
      <c r="M2059" s="6" t="str">
        <f>VLOOKUP(Items[[#This Row],[OrderID]],Orders[],5)</f>
        <v>2015-05-17</v>
      </c>
    </row>
    <row r="2060" spans="1:13" x14ac:dyDescent="0.25">
      <c r="A2060">
        <v>143114113</v>
      </c>
      <c r="B2060">
        <v>201490213</v>
      </c>
      <c r="C2060">
        <v>12</v>
      </c>
      <c r="D2060" t="b">
        <v>0</v>
      </c>
      <c r="E2060" s="6" t="s">
        <v>35</v>
      </c>
      <c r="F2060" s="6" t="s">
        <v>35</v>
      </c>
      <c r="G2060">
        <v>50</v>
      </c>
      <c r="H2060">
        <v>100</v>
      </c>
      <c r="I2060">
        <v>1</v>
      </c>
      <c r="J2060" s="6">
        <f>(Items[[#This Row],[FinalPrice]]*Items[[#This Row],[Quantity]])</f>
        <v>50</v>
      </c>
      <c r="K2060" s="6">
        <f>(Items[[#This Row],[OriginalTagPrice]]*Items[[#This Row],[Quantity]])</f>
        <v>100</v>
      </c>
      <c r="L2060" s="6">
        <f>(Items[[#This Row],[FinalPrice]]-Items[[#This Row],[OriginalTagPrice]])*Items[[#This Row],[Quantity]]</f>
        <v>-50</v>
      </c>
      <c r="M2060" s="6" t="str">
        <f>VLOOKUP(Items[[#This Row],[OrderID]],Orders[],5)</f>
        <v>2015-05-15</v>
      </c>
    </row>
    <row r="2061" spans="1:13" x14ac:dyDescent="0.25">
      <c r="A2061">
        <v>143115852</v>
      </c>
      <c r="B2061">
        <v>201492175</v>
      </c>
      <c r="C2061">
        <v>3</v>
      </c>
      <c r="D2061" t="b">
        <v>0</v>
      </c>
      <c r="E2061" s="6" t="s">
        <v>35</v>
      </c>
      <c r="F2061" s="6" t="s">
        <v>35</v>
      </c>
      <c r="G2061">
        <v>50</v>
      </c>
      <c r="H2061">
        <v>50</v>
      </c>
      <c r="I2061">
        <v>1</v>
      </c>
      <c r="J2061" s="6">
        <f>(Items[[#This Row],[FinalPrice]]*Items[[#This Row],[Quantity]])</f>
        <v>50</v>
      </c>
      <c r="K2061" s="6">
        <f>(Items[[#This Row],[OriginalTagPrice]]*Items[[#This Row],[Quantity]])</f>
        <v>50</v>
      </c>
      <c r="L2061" s="6">
        <f>(Items[[#This Row],[FinalPrice]]-Items[[#This Row],[OriginalTagPrice]])*Items[[#This Row],[Quantity]]</f>
        <v>0</v>
      </c>
      <c r="M2061" s="6" t="str">
        <f>VLOOKUP(Items[[#This Row],[OrderID]],Orders[],5)</f>
        <v>2015-05-15</v>
      </c>
    </row>
    <row r="2062" spans="1:13" x14ac:dyDescent="0.25">
      <c r="A2062">
        <v>143115852</v>
      </c>
      <c r="B2062">
        <v>201492280</v>
      </c>
      <c r="C2062">
        <v>3</v>
      </c>
      <c r="D2062" t="b">
        <v>0</v>
      </c>
      <c r="E2062" s="6" t="s">
        <v>35</v>
      </c>
      <c r="F2062" s="6" t="s">
        <v>35</v>
      </c>
      <c r="G2062">
        <v>0</v>
      </c>
      <c r="H2062">
        <v>50</v>
      </c>
      <c r="I2062">
        <v>1</v>
      </c>
      <c r="J2062" s="6">
        <f>(Items[[#This Row],[FinalPrice]]*Items[[#This Row],[Quantity]])</f>
        <v>0</v>
      </c>
      <c r="K2062" s="6">
        <f>(Items[[#This Row],[OriginalTagPrice]]*Items[[#This Row],[Quantity]])</f>
        <v>50</v>
      </c>
      <c r="L2062" s="6">
        <f>(Items[[#This Row],[FinalPrice]]-Items[[#This Row],[OriginalTagPrice]])*Items[[#This Row],[Quantity]]</f>
        <v>-50</v>
      </c>
      <c r="M2062" s="6" t="str">
        <f>VLOOKUP(Items[[#This Row],[OrderID]],Orders[],5)</f>
        <v>2015-05-15</v>
      </c>
    </row>
    <row r="2063" spans="1:13" x14ac:dyDescent="0.25">
      <c r="A2063">
        <v>143119130</v>
      </c>
      <c r="B2063">
        <v>201496983</v>
      </c>
      <c r="C2063">
        <v>2</v>
      </c>
      <c r="D2063" t="b">
        <v>0</v>
      </c>
      <c r="E2063" s="6" t="s">
        <v>35</v>
      </c>
      <c r="F2063" s="6" t="s">
        <v>234</v>
      </c>
      <c r="G2063">
        <v>3</v>
      </c>
      <c r="H2063">
        <v>3</v>
      </c>
      <c r="I2063">
        <v>1</v>
      </c>
      <c r="J2063" s="6">
        <f>(Items[[#This Row],[FinalPrice]]*Items[[#This Row],[Quantity]])</f>
        <v>3</v>
      </c>
      <c r="K2063" s="6">
        <f>(Items[[#This Row],[OriginalTagPrice]]*Items[[#This Row],[Quantity]])</f>
        <v>3</v>
      </c>
      <c r="L2063" s="6">
        <f>(Items[[#This Row],[FinalPrice]]-Items[[#This Row],[OriginalTagPrice]])*Items[[#This Row],[Quantity]]</f>
        <v>0</v>
      </c>
      <c r="M2063" s="6" t="str">
        <f>VLOOKUP(Items[[#This Row],[OrderID]],Orders[],5)</f>
        <v>2015-05-15</v>
      </c>
    </row>
    <row r="2064" spans="1:13" x14ac:dyDescent="0.25">
      <c r="A2064">
        <v>143119130</v>
      </c>
      <c r="B2064">
        <v>201497571</v>
      </c>
      <c r="C2064">
        <v>8</v>
      </c>
      <c r="D2064" t="b">
        <v>0</v>
      </c>
      <c r="E2064" s="6" t="s">
        <v>56</v>
      </c>
      <c r="F2064" s="6" t="s">
        <v>35</v>
      </c>
      <c r="G2064">
        <v>7</v>
      </c>
      <c r="H2064">
        <v>7</v>
      </c>
      <c r="I2064">
        <v>1</v>
      </c>
      <c r="J2064" s="6">
        <f>(Items[[#This Row],[FinalPrice]]*Items[[#This Row],[Quantity]])</f>
        <v>7</v>
      </c>
      <c r="K2064" s="6">
        <f>(Items[[#This Row],[OriginalTagPrice]]*Items[[#This Row],[Quantity]])</f>
        <v>7</v>
      </c>
      <c r="L2064" s="6">
        <f>(Items[[#This Row],[FinalPrice]]-Items[[#This Row],[OriginalTagPrice]])*Items[[#This Row],[Quantity]]</f>
        <v>0</v>
      </c>
      <c r="M2064" s="6" t="str">
        <f>VLOOKUP(Items[[#This Row],[OrderID]],Orders[],5)</f>
        <v>2015-05-15</v>
      </c>
    </row>
    <row r="2065" spans="1:13" x14ac:dyDescent="0.25">
      <c r="A2065">
        <v>143123543</v>
      </c>
      <c r="B2065">
        <v>201503085</v>
      </c>
      <c r="C2065">
        <v>1</v>
      </c>
      <c r="D2065" t="b">
        <v>1</v>
      </c>
      <c r="E2065" s="6" t="s">
        <v>113</v>
      </c>
      <c r="F2065" s="6" t="s">
        <v>35</v>
      </c>
      <c r="G2065">
        <v>35</v>
      </c>
      <c r="H2065">
        <v>70</v>
      </c>
      <c r="I2065">
        <v>1</v>
      </c>
      <c r="J2065" s="6">
        <f>(Items[[#This Row],[FinalPrice]]*Items[[#This Row],[Quantity]])</f>
        <v>35</v>
      </c>
      <c r="K2065" s="6">
        <f>(Items[[#This Row],[OriginalTagPrice]]*Items[[#This Row],[Quantity]])</f>
        <v>70</v>
      </c>
      <c r="L2065" s="6">
        <f>(Items[[#This Row],[FinalPrice]]-Items[[#This Row],[OriginalTagPrice]])*Items[[#This Row],[Quantity]]</f>
        <v>-35</v>
      </c>
      <c r="M2065" s="6" t="str">
        <f>VLOOKUP(Items[[#This Row],[OrderID]],Orders[],5)</f>
        <v>2015-05-16</v>
      </c>
    </row>
    <row r="2066" spans="1:13" x14ac:dyDescent="0.25">
      <c r="A2066">
        <v>143123543</v>
      </c>
      <c r="B2066">
        <v>201503086</v>
      </c>
      <c r="C2066">
        <v>1</v>
      </c>
      <c r="D2066" t="b">
        <v>1</v>
      </c>
      <c r="E2066" s="6" t="s">
        <v>113</v>
      </c>
      <c r="F2066" s="6" t="s">
        <v>35</v>
      </c>
      <c r="G2066">
        <v>10</v>
      </c>
      <c r="H2066">
        <v>10</v>
      </c>
      <c r="I2066">
        <v>1</v>
      </c>
      <c r="J2066" s="6">
        <f>(Items[[#This Row],[FinalPrice]]*Items[[#This Row],[Quantity]])</f>
        <v>10</v>
      </c>
      <c r="K2066" s="6">
        <f>(Items[[#This Row],[OriginalTagPrice]]*Items[[#This Row],[Quantity]])</f>
        <v>10</v>
      </c>
      <c r="L2066" s="6">
        <f>(Items[[#This Row],[FinalPrice]]-Items[[#This Row],[OriginalTagPrice]])*Items[[#This Row],[Quantity]]</f>
        <v>0</v>
      </c>
      <c r="M2066" s="6" t="str">
        <f>VLOOKUP(Items[[#This Row],[OrderID]],Orders[],5)</f>
        <v>2015-05-16</v>
      </c>
    </row>
    <row r="2067" spans="1:13" x14ac:dyDescent="0.25">
      <c r="A2067">
        <v>143123543</v>
      </c>
      <c r="B2067">
        <v>201805921</v>
      </c>
      <c r="C2067">
        <v>8</v>
      </c>
      <c r="D2067" t="b">
        <v>0</v>
      </c>
      <c r="E2067" s="6" t="s">
        <v>113</v>
      </c>
      <c r="F2067" s="6" t="s">
        <v>35</v>
      </c>
      <c r="G2067">
        <v>16</v>
      </c>
      <c r="H2067">
        <v>16</v>
      </c>
      <c r="I2067">
        <v>1</v>
      </c>
      <c r="J2067" s="6">
        <f>(Items[[#This Row],[FinalPrice]]*Items[[#This Row],[Quantity]])</f>
        <v>16</v>
      </c>
      <c r="K2067" s="6">
        <f>(Items[[#This Row],[OriginalTagPrice]]*Items[[#This Row],[Quantity]])</f>
        <v>16</v>
      </c>
      <c r="L2067" s="6">
        <f>(Items[[#This Row],[FinalPrice]]-Items[[#This Row],[OriginalTagPrice]])*Items[[#This Row],[Quantity]]</f>
        <v>0</v>
      </c>
      <c r="M2067" s="6" t="str">
        <f>VLOOKUP(Items[[#This Row],[OrderID]],Orders[],5)</f>
        <v>2015-05-16</v>
      </c>
    </row>
    <row r="2068" spans="1:13" x14ac:dyDescent="0.25">
      <c r="A2068">
        <v>143124237</v>
      </c>
      <c r="B2068">
        <v>201504134</v>
      </c>
      <c r="C2068">
        <v>1</v>
      </c>
      <c r="D2068" t="b">
        <v>1</v>
      </c>
      <c r="E2068" s="6" t="s">
        <v>70</v>
      </c>
      <c r="F2068" s="6" t="s">
        <v>35</v>
      </c>
      <c r="G2068">
        <v>70</v>
      </c>
      <c r="H2068">
        <v>70</v>
      </c>
      <c r="I2068">
        <v>1</v>
      </c>
      <c r="J2068" s="6">
        <f>(Items[[#This Row],[FinalPrice]]*Items[[#This Row],[Quantity]])</f>
        <v>70</v>
      </c>
      <c r="K2068" s="6">
        <f>(Items[[#This Row],[OriginalTagPrice]]*Items[[#This Row],[Quantity]])</f>
        <v>70</v>
      </c>
      <c r="L2068" s="6">
        <f>(Items[[#This Row],[FinalPrice]]-Items[[#This Row],[OriginalTagPrice]])*Items[[#This Row],[Quantity]]</f>
        <v>0</v>
      </c>
      <c r="M2068" s="6" t="str">
        <f>VLOOKUP(Items[[#This Row],[OrderID]],Orders[],5)</f>
        <v>None</v>
      </c>
    </row>
    <row r="2069" spans="1:13" x14ac:dyDescent="0.25">
      <c r="A2069">
        <v>143125322</v>
      </c>
      <c r="B2069">
        <v>201505670</v>
      </c>
      <c r="C2069">
        <v>1</v>
      </c>
      <c r="D2069" t="b">
        <v>1</v>
      </c>
      <c r="E2069" s="6" t="s">
        <v>58</v>
      </c>
      <c r="F2069" s="6" t="s">
        <v>35</v>
      </c>
      <c r="G2069">
        <v>35</v>
      </c>
      <c r="H2069">
        <v>65</v>
      </c>
      <c r="I2069">
        <v>1</v>
      </c>
      <c r="J2069" s="6">
        <f>(Items[[#This Row],[FinalPrice]]*Items[[#This Row],[Quantity]])</f>
        <v>35</v>
      </c>
      <c r="K2069" s="6">
        <f>(Items[[#This Row],[OriginalTagPrice]]*Items[[#This Row],[Quantity]])</f>
        <v>65</v>
      </c>
      <c r="L2069" s="6">
        <f>(Items[[#This Row],[FinalPrice]]-Items[[#This Row],[OriginalTagPrice]])*Items[[#This Row],[Quantity]]</f>
        <v>-30</v>
      </c>
      <c r="M2069" s="6" t="str">
        <f>VLOOKUP(Items[[#This Row],[OrderID]],Orders[],5)</f>
        <v>2015-05-16</v>
      </c>
    </row>
    <row r="2070" spans="1:13" x14ac:dyDescent="0.25">
      <c r="A2070">
        <v>143125322</v>
      </c>
      <c r="B2070">
        <v>201792576</v>
      </c>
      <c r="C2070">
        <v>8</v>
      </c>
      <c r="D2070" t="b">
        <v>0</v>
      </c>
      <c r="E2070" s="6" t="s">
        <v>58</v>
      </c>
      <c r="F2070" s="6" t="s">
        <v>35</v>
      </c>
      <c r="G2070">
        <v>13</v>
      </c>
      <c r="H2070">
        <v>13</v>
      </c>
      <c r="I2070">
        <v>1</v>
      </c>
      <c r="J2070" s="6">
        <f>(Items[[#This Row],[FinalPrice]]*Items[[#This Row],[Quantity]])</f>
        <v>13</v>
      </c>
      <c r="K2070" s="6">
        <f>(Items[[#This Row],[OriginalTagPrice]]*Items[[#This Row],[Quantity]])</f>
        <v>13</v>
      </c>
      <c r="L2070" s="6">
        <f>(Items[[#This Row],[FinalPrice]]-Items[[#This Row],[OriginalTagPrice]])*Items[[#This Row],[Quantity]]</f>
        <v>0</v>
      </c>
      <c r="M2070" s="6" t="str">
        <f>VLOOKUP(Items[[#This Row],[OrderID]],Orders[],5)</f>
        <v>2015-05-16</v>
      </c>
    </row>
    <row r="2071" spans="1:13" x14ac:dyDescent="0.25">
      <c r="A2071">
        <v>143126947</v>
      </c>
      <c r="B2071">
        <v>201508452</v>
      </c>
      <c r="C2071">
        <v>3</v>
      </c>
      <c r="D2071" t="b">
        <v>0</v>
      </c>
      <c r="E2071" s="6" t="s">
        <v>35</v>
      </c>
      <c r="F2071" s="6" t="s">
        <v>35</v>
      </c>
      <c r="G2071">
        <v>0</v>
      </c>
      <c r="H2071">
        <v>50</v>
      </c>
      <c r="I2071">
        <v>1</v>
      </c>
      <c r="J2071" s="6">
        <f>(Items[[#This Row],[FinalPrice]]*Items[[#This Row],[Quantity]])</f>
        <v>0</v>
      </c>
      <c r="K2071" s="6">
        <f>(Items[[#This Row],[OriginalTagPrice]]*Items[[#This Row],[Quantity]])</f>
        <v>50</v>
      </c>
      <c r="L2071" s="6">
        <f>(Items[[#This Row],[FinalPrice]]-Items[[#This Row],[OriginalTagPrice]])*Items[[#This Row],[Quantity]]</f>
        <v>-50</v>
      </c>
      <c r="M2071" s="6" t="str">
        <f>VLOOKUP(Items[[#This Row],[OrderID]],Orders[],5)</f>
        <v>2015-05-15</v>
      </c>
    </row>
    <row r="2072" spans="1:13" x14ac:dyDescent="0.25">
      <c r="A2072">
        <v>143126947</v>
      </c>
      <c r="B2072">
        <v>201508502</v>
      </c>
      <c r="C2072">
        <v>3</v>
      </c>
      <c r="D2072" t="b">
        <v>0</v>
      </c>
      <c r="E2072" s="6" t="s">
        <v>35</v>
      </c>
      <c r="F2072" s="6" t="s">
        <v>35</v>
      </c>
      <c r="G2072">
        <v>50</v>
      </c>
      <c r="H2072">
        <v>50</v>
      </c>
      <c r="I2072">
        <v>1</v>
      </c>
      <c r="J2072" s="6">
        <f>(Items[[#This Row],[FinalPrice]]*Items[[#This Row],[Quantity]])</f>
        <v>50</v>
      </c>
      <c r="K2072" s="6">
        <f>(Items[[#This Row],[OriginalTagPrice]]*Items[[#This Row],[Quantity]])</f>
        <v>50</v>
      </c>
      <c r="L2072" s="6">
        <f>(Items[[#This Row],[FinalPrice]]-Items[[#This Row],[OriginalTagPrice]])*Items[[#This Row],[Quantity]]</f>
        <v>0</v>
      </c>
      <c r="M2072" s="6" t="str">
        <f>VLOOKUP(Items[[#This Row],[OrderID]],Orders[],5)</f>
        <v>2015-05-15</v>
      </c>
    </row>
    <row r="2073" spans="1:13" x14ac:dyDescent="0.25">
      <c r="A2073">
        <v>143131635</v>
      </c>
      <c r="B2073">
        <v>201514963</v>
      </c>
      <c r="C2073">
        <v>3</v>
      </c>
      <c r="D2073" t="b">
        <v>0</v>
      </c>
      <c r="E2073" s="6" t="s">
        <v>35</v>
      </c>
      <c r="F2073" s="6" t="s">
        <v>35</v>
      </c>
      <c r="G2073">
        <v>50</v>
      </c>
      <c r="H2073">
        <v>100</v>
      </c>
      <c r="I2073">
        <v>1</v>
      </c>
      <c r="J2073" s="6">
        <f>(Items[[#This Row],[FinalPrice]]*Items[[#This Row],[Quantity]])</f>
        <v>50</v>
      </c>
      <c r="K2073" s="6">
        <f>(Items[[#This Row],[OriginalTagPrice]]*Items[[#This Row],[Quantity]])</f>
        <v>100</v>
      </c>
      <c r="L2073" s="6">
        <f>(Items[[#This Row],[FinalPrice]]-Items[[#This Row],[OriginalTagPrice]])*Items[[#This Row],[Quantity]]</f>
        <v>-50</v>
      </c>
      <c r="M2073" s="6" t="str">
        <f>VLOOKUP(Items[[#This Row],[OrderID]],Orders[],5)</f>
        <v>2015-05-15</v>
      </c>
    </row>
    <row r="2074" spans="1:13" x14ac:dyDescent="0.25">
      <c r="A2074">
        <v>143132495</v>
      </c>
      <c r="B2074">
        <v>201516099</v>
      </c>
      <c r="C2074">
        <v>1</v>
      </c>
      <c r="D2074" t="b">
        <v>1</v>
      </c>
      <c r="E2074" s="6" t="s">
        <v>89</v>
      </c>
      <c r="F2074" s="6" t="s">
        <v>35</v>
      </c>
      <c r="G2074">
        <v>35</v>
      </c>
      <c r="H2074">
        <v>70</v>
      </c>
      <c r="I2074">
        <v>1</v>
      </c>
      <c r="J2074" s="6">
        <f>(Items[[#This Row],[FinalPrice]]*Items[[#This Row],[Quantity]])</f>
        <v>35</v>
      </c>
      <c r="K2074" s="6">
        <f>(Items[[#This Row],[OriginalTagPrice]]*Items[[#This Row],[Quantity]])</f>
        <v>70</v>
      </c>
      <c r="L2074" s="6">
        <f>(Items[[#This Row],[FinalPrice]]-Items[[#This Row],[OriginalTagPrice]])*Items[[#This Row],[Quantity]]</f>
        <v>-35</v>
      </c>
      <c r="M2074" s="6" t="str">
        <f>VLOOKUP(Items[[#This Row],[OrderID]],Orders[],5)</f>
        <v>2015-05-16</v>
      </c>
    </row>
    <row r="2075" spans="1:13" x14ac:dyDescent="0.25">
      <c r="A2075">
        <v>143132495</v>
      </c>
      <c r="B2075">
        <v>201516321</v>
      </c>
      <c r="C2075">
        <v>1</v>
      </c>
      <c r="D2075" t="b">
        <v>1</v>
      </c>
      <c r="E2075" s="6" t="s">
        <v>89</v>
      </c>
      <c r="F2075" s="6" t="s">
        <v>35</v>
      </c>
      <c r="G2075">
        <v>10</v>
      </c>
      <c r="H2075">
        <v>10</v>
      </c>
      <c r="I2075">
        <v>1</v>
      </c>
      <c r="J2075" s="6">
        <f>(Items[[#This Row],[FinalPrice]]*Items[[#This Row],[Quantity]])</f>
        <v>10</v>
      </c>
      <c r="K2075" s="6">
        <f>(Items[[#This Row],[OriginalTagPrice]]*Items[[#This Row],[Quantity]])</f>
        <v>10</v>
      </c>
      <c r="L2075" s="6">
        <f>(Items[[#This Row],[FinalPrice]]-Items[[#This Row],[OriginalTagPrice]])*Items[[#This Row],[Quantity]]</f>
        <v>0</v>
      </c>
      <c r="M2075" s="6" t="str">
        <f>VLOOKUP(Items[[#This Row],[OrderID]],Orders[],5)</f>
        <v>2015-05-16</v>
      </c>
    </row>
    <row r="2076" spans="1:13" x14ac:dyDescent="0.25">
      <c r="A2076">
        <v>143132495</v>
      </c>
      <c r="B2076">
        <v>201805793</v>
      </c>
      <c r="C2076">
        <v>2</v>
      </c>
      <c r="D2076" t="b">
        <v>0</v>
      </c>
      <c r="E2076" s="6" t="s">
        <v>35</v>
      </c>
      <c r="F2076" s="6" t="s">
        <v>61</v>
      </c>
      <c r="G2076">
        <v>0</v>
      </c>
      <c r="H2076">
        <v>0</v>
      </c>
      <c r="I2076">
        <v>1</v>
      </c>
      <c r="J2076" s="6">
        <f>(Items[[#This Row],[FinalPrice]]*Items[[#This Row],[Quantity]])</f>
        <v>0</v>
      </c>
      <c r="K2076" s="6">
        <f>(Items[[#This Row],[OriginalTagPrice]]*Items[[#This Row],[Quantity]])</f>
        <v>0</v>
      </c>
      <c r="L2076" s="6">
        <f>(Items[[#This Row],[FinalPrice]]-Items[[#This Row],[OriginalTagPrice]])*Items[[#This Row],[Quantity]]</f>
        <v>0</v>
      </c>
      <c r="M2076" s="6" t="str">
        <f>VLOOKUP(Items[[#This Row],[OrderID]],Orders[],5)</f>
        <v>2015-05-16</v>
      </c>
    </row>
    <row r="2077" spans="1:13" x14ac:dyDescent="0.25">
      <c r="A2077">
        <v>143132771</v>
      </c>
      <c r="B2077">
        <v>201516540</v>
      </c>
      <c r="C2077">
        <v>1</v>
      </c>
      <c r="D2077" t="b">
        <v>1</v>
      </c>
      <c r="E2077" s="6" t="s">
        <v>68</v>
      </c>
      <c r="F2077" s="6" t="s">
        <v>35</v>
      </c>
      <c r="G2077">
        <v>25</v>
      </c>
      <c r="H2077">
        <v>40</v>
      </c>
      <c r="I2077">
        <v>1</v>
      </c>
      <c r="J2077" s="6">
        <f>(Items[[#This Row],[FinalPrice]]*Items[[#This Row],[Quantity]])</f>
        <v>25</v>
      </c>
      <c r="K2077" s="6">
        <f>(Items[[#This Row],[OriginalTagPrice]]*Items[[#This Row],[Quantity]])</f>
        <v>40</v>
      </c>
      <c r="L2077" s="6">
        <f>(Items[[#This Row],[FinalPrice]]-Items[[#This Row],[OriginalTagPrice]])*Items[[#This Row],[Quantity]]</f>
        <v>-15</v>
      </c>
      <c r="M2077" s="6" t="str">
        <f>VLOOKUP(Items[[#This Row],[OrderID]],Orders[],5)</f>
        <v>2015-05-20</v>
      </c>
    </row>
    <row r="2078" spans="1:13" x14ac:dyDescent="0.25">
      <c r="A2078">
        <v>143132771</v>
      </c>
      <c r="B2078">
        <v>202709398</v>
      </c>
      <c r="C2078">
        <v>8</v>
      </c>
      <c r="D2078" t="b">
        <v>0</v>
      </c>
      <c r="E2078" s="6" t="s">
        <v>68</v>
      </c>
      <c r="F2078" s="6" t="s">
        <v>35</v>
      </c>
      <c r="G2078">
        <v>5</v>
      </c>
      <c r="H2078">
        <v>5</v>
      </c>
      <c r="I2078">
        <v>1</v>
      </c>
      <c r="J2078" s="6">
        <f>(Items[[#This Row],[FinalPrice]]*Items[[#This Row],[Quantity]])</f>
        <v>5</v>
      </c>
      <c r="K2078" s="6">
        <f>(Items[[#This Row],[OriginalTagPrice]]*Items[[#This Row],[Quantity]])</f>
        <v>5</v>
      </c>
      <c r="L2078" s="6">
        <f>(Items[[#This Row],[FinalPrice]]-Items[[#This Row],[OriginalTagPrice]])*Items[[#This Row],[Quantity]]</f>
        <v>0</v>
      </c>
      <c r="M2078" s="6" t="str">
        <f>VLOOKUP(Items[[#This Row],[OrderID]],Orders[],5)</f>
        <v>2015-05-20</v>
      </c>
    </row>
    <row r="2079" spans="1:13" x14ac:dyDescent="0.25">
      <c r="A2079">
        <v>143133178</v>
      </c>
      <c r="B2079">
        <v>201517683</v>
      </c>
      <c r="C2079">
        <v>3</v>
      </c>
      <c r="D2079" t="b">
        <v>0</v>
      </c>
      <c r="E2079" s="6" t="s">
        <v>35</v>
      </c>
      <c r="F2079" s="6" t="s">
        <v>35</v>
      </c>
      <c r="G2079">
        <v>100</v>
      </c>
      <c r="H2079">
        <v>200</v>
      </c>
      <c r="I2079">
        <v>1</v>
      </c>
      <c r="J2079" s="6">
        <f>(Items[[#This Row],[FinalPrice]]*Items[[#This Row],[Quantity]])</f>
        <v>100</v>
      </c>
      <c r="K2079" s="6">
        <f>(Items[[#This Row],[OriginalTagPrice]]*Items[[#This Row],[Quantity]])</f>
        <v>200</v>
      </c>
      <c r="L2079" s="6">
        <f>(Items[[#This Row],[FinalPrice]]-Items[[#This Row],[OriginalTagPrice]])*Items[[#This Row],[Quantity]]</f>
        <v>-100</v>
      </c>
      <c r="M2079" s="6" t="str">
        <f>VLOOKUP(Items[[#This Row],[OrderID]],Orders[],5)</f>
        <v>2015-05-15</v>
      </c>
    </row>
    <row r="2080" spans="1:13" x14ac:dyDescent="0.25">
      <c r="A2080">
        <v>143135566</v>
      </c>
      <c r="B2080">
        <v>201520660</v>
      </c>
      <c r="C2080">
        <v>3</v>
      </c>
      <c r="D2080" t="b">
        <v>0</v>
      </c>
      <c r="E2080" s="6" t="s">
        <v>35</v>
      </c>
      <c r="F2080" s="6" t="s">
        <v>35</v>
      </c>
      <c r="G2080">
        <v>50</v>
      </c>
      <c r="H2080">
        <v>100</v>
      </c>
      <c r="I2080">
        <v>1</v>
      </c>
      <c r="J2080" s="6">
        <f>(Items[[#This Row],[FinalPrice]]*Items[[#This Row],[Quantity]])</f>
        <v>50</v>
      </c>
      <c r="K2080" s="6">
        <f>(Items[[#This Row],[OriginalTagPrice]]*Items[[#This Row],[Quantity]])</f>
        <v>100</v>
      </c>
      <c r="L2080" s="6">
        <f>(Items[[#This Row],[FinalPrice]]-Items[[#This Row],[OriginalTagPrice]])*Items[[#This Row],[Quantity]]</f>
        <v>-50</v>
      </c>
      <c r="M2080" s="6" t="str">
        <f>VLOOKUP(Items[[#This Row],[OrderID]],Orders[],5)</f>
        <v>2015-05-15</v>
      </c>
    </row>
    <row r="2081" spans="1:13" x14ac:dyDescent="0.25">
      <c r="A2081">
        <v>143143351</v>
      </c>
      <c r="B2081">
        <v>201531832</v>
      </c>
      <c r="C2081">
        <v>1</v>
      </c>
      <c r="D2081" t="b">
        <v>1</v>
      </c>
      <c r="E2081" s="6" t="s">
        <v>68</v>
      </c>
      <c r="F2081" s="6" t="s">
        <v>35</v>
      </c>
      <c r="G2081">
        <v>25</v>
      </c>
      <c r="H2081">
        <v>40</v>
      </c>
      <c r="I2081">
        <v>1</v>
      </c>
      <c r="J2081" s="6">
        <f>(Items[[#This Row],[FinalPrice]]*Items[[#This Row],[Quantity]])</f>
        <v>25</v>
      </c>
      <c r="K2081" s="6">
        <f>(Items[[#This Row],[OriginalTagPrice]]*Items[[#This Row],[Quantity]])</f>
        <v>40</v>
      </c>
      <c r="L2081" s="6">
        <f>(Items[[#This Row],[FinalPrice]]-Items[[#This Row],[OriginalTagPrice]])*Items[[#This Row],[Quantity]]</f>
        <v>-15</v>
      </c>
      <c r="M2081" s="6" t="str">
        <f>VLOOKUP(Items[[#This Row],[OrderID]],Orders[],5)</f>
        <v>2015-05-15</v>
      </c>
    </row>
    <row r="2082" spans="1:13" x14ac:dyDescent="0.25">
      <c r="A2082">
        <v>143149752</v>
      </c>
      <c r="B2082">
        <v>201541535</v>
      </c>
      <c r="C2082">
        <v>3</v>
      </c>
      <c r="D2082" t="b">
        <v>0</v>
      </c>
      <c r="E2082" s="6" t="s">
        <v>35</v>
      </c>
      <c r="F2082" s="6" t="s">
        <v>35</v>
      </c>
      <c r="G2082">
        <v>100</v>
      </c>
      <c r="H2082">
        <v>100</v>
      </c>
      <c r="I2082">
        <v>1</v>
      </c>
      <c r="J2082" s="6">
        <f>(Items[[#This Row],[FinalPrice]]*Items[[#This Row],[Quantity]])</f>
        <v>100</v>
      </c>
      <c r="K2082" s="6">
        <f>(Items[[#This Row],[OriginalTagPrice]]*Items[[#This Row],[Quantity]])</f>
        <v>100</v>
      </c>
      <c r="L2082" s="6">
        <f>(Items[[#This Row],[FinalPrice]]-Items[[#This Row],[OriginalTagPrice]])*Items[[#This Row],[Quantity]]</f>
        <v>0</v>
      </c>
      <c r="M2082" s="6" t="str">
        <f>VLOOKUP(Items[[#This Row],[OrderID]],Orders[],5)</f>
        <v>2015-05-15</v>
      </c>
    </row>
    <row r="2083" spans="1:13" x14ac:dyDescent="0.25">
      <c r="A2083">
        <v>143149752</v>
      </c>
      <c r="B2083">
        <v>201541633</v>
      </c>
      <c r="C2083">
        <v>3</v>
      </c>
      <c r="D2083" t="b">
        <v>0</v>
      </c>
      <c r="E2083" s="6" t="s">
        <v>35</v>
      </c>
      <c r="F2083" s="6" t="s">
        <v>35</v>
      </c>
      <c r="G2083">
        <v>0</v>
      </c>
      <c r="H2083">
        <v>100</v>
      </c>
      <c r="I2083">
        <v>1</v>
      </c>
      <c r="J2083" s="6">
        <f>(Items[[#This Row],[FinalPrice]]*Items[[#This Row],[Quantity]])</f>
        <v>0</v>
      </c>
      <c r="K2083" s="6">
        <f>(Items[[#This Row],[OriginalTagPrice]]*Items[[#This Row],[Quantity]])</f>
        <v>100</v>
      </c>
      <c r="L2083" s="6">
        <f>(Items[[#This Row],[FinalPrice]]-Items[[#This Row],[OriginalTagPrice]])*Items[[#This Row],[Quantity]]</f>
        <v>-100</v>
      </c>
      <c r="M2083" s="6" t="str">
        <f>VLOOKUP(Items[[#This Row],[OrderID]],Orders[],5)</f>
        <v>2015-05-15</v>
      </c>
    </row>
    <row r="2084" spans="1:13" x14ac:dyDescent="0.25">
      <c r="A2084">
        <v>143152001</v>
      </c>
      <c r="B2084">
        <v>201545291</v>
      </c>
      <c r="C2084">
        <v>3</v>
      </c>
      <c r="D2084" t="b">
        <v>0</v>
      </c>
      <c r="E2084" s="6" t="s">
        <v>35</v>
      </c>
      <c r="F2084" s="6" t="s">
        <v>35</v>
      </c>
      <c r="G2084">
        <v>0</v>
      </c>
      <c r="H2084">
        <v>50</v>
      </c>
      <c r="I2084">
        <v>1</v>
      </c>
      <c r="J2084" s="6">
        <f>(Items[[#This Row],[FinalPrice]]*Items[[#This Row],[Quantity]])</f>
        <v>0</v>
      </c>
      <c r="K2084" s="6">
        <f>(Items[[#This Row],[OriginalTagPrice]]*Items[[#This Row],[Quantity]])</f>
        <v>50</v>
      </c>
      <c r="L2084" s="6">
        <f>(Items[[#This Row],[FinalPrice]]-Items[[#This Row],[OriginalTagPrice]])*Items[[#This Row],[Quantity]]</f>
        <v>-50</v>
      </c>
      <c r="M2084" s="6" t="str">
        <f>VLOOKUP(Items[[#This Row],[OrderID]],Orders[],5)</f>
        <v>2015-05-15</v>
      </c>
    </row>
    <row r="2085" spans="1:13" x14ac:dyDescent="0.25">
      <c r="A2085">
        <v>143152001</v>
      </c>
      <c r="B2085">
        <v>201545329</v>
      </c>
      <c r="C2085">
        <v>3</v>
      </c>
      <c r="D2085" t="b">
        <v>0</v>
      </c>
      <c r="E2085" s="6" t="s">
        <v>35</v>
      </c>
      <c r="F2085" s="6" t="s">
        <v>35</v>
      </c>
      <c r="G2085">
        <v>50</v>
      </c>
      <c r="H2085">
        <v>50</v>
      </c>
      <c r="I2085">
        <v>1</v>
      </c>
      <c r="J2085" s="6">
        <f>(Items[[#This Row],[FinalPrice]]*Items[[#This Row],[Quantity]])</f>
        <v>50</v>
      </c>
      <c r="K2085" s="6">
        <f>(Items[[#This Row],[OriginalTagPrice]]*Items[[#This Row],[Quantity]])</f>
        <v>50</v>
      </c>
      <c r="L2085" s="6">
        <f>(Items[[#This Row],[FinalPrice]]-Items[[#This Row],[OriginalTagPrice]])*Items[[#This Row],[Quantity]]</f>
        <v>0</v>
      </c>
      <c r="M2085" s="6" t="str">
        <f>VLOOKUP(Items[[#This Row],[OrderID]],Orders[],5)</f>
        <v>2015-05-15</v>
      </c>
    </row>
    <row r="2086" spans="1:13" x14ac:dyDescent="0.25">
      <c r="A2086">
        <v>143152314</v>
      </c>
      <c r="B2086">
        <v>201545700</v>
      </c>
      <c r="C2086">
        <v>3</v>
      </c>
      <c r="D2086" t="b">
        <v>0</v>
      </c>
      <c r="E2086" s="6" t="s">
        <v>35</v>
      </c>
      <c r="F2086" s="6" t="s">
        <v>35</v>
      </c>
      <c r="G2086">
        <v>150</v>
      </c>
      <c r="H2086">
        <v>300</v>
      </c>
      <c r="I2086">
        <v>1</v>
      </c>
      <c r="J2086" s="6">
        <f>(Items[[#This Row],[FinalPrice]]*Items[[#This Row],[Quantity]])</f>
        <v>150</v>
      </c>
      <c r="K2086" s="6">
        <f>(Items[[#This Row],[OriginalTagPrice]]*Items[[#This Row],[Quantity]])</f>
        <v>300</v>
      </c>
      <c r="L2086" s="6">
        <f>(Items[[#This Row],[FinalPrice]]-Items[[#This Row],[OriginalTagPrice]])*Items[[#This Row],[Quantity]]</f>
        <v>-150</v>
      </c>
      <c r="M2086" s="6" t="str">
        <f>VLOOKUP(Items[[#This Row],[OrderID]],Orders[],5)</f>
        <v>2015-05-15</v>
      </c>
    </row>
    <row r="2087" spans="1:13" x14ac:dyDescent="0.25">
      <c r="A2087">
        <v>143152630</v>
      </c>
      <c r="B2087">
        <v>201545723</v>
      </c>
      <c r="C2087">
        <v>2</v>
      </c>
      <c r="D2087" t="b">
        <v>0</v>
      </c>
      <c r="E2087" s="6" t="s">
        <v>35</v>
      </c>
      <c r="F2087" s="6" t="s">
        <v>226</v>
      </c>
      <c r="G2087">
        <v>5</v>
      </c>
      <c r="H2087">
        <v>5</v>
      </c>
      <c r="I2087">
        <v>1</v>
      </c>
      <c r="J2087" s="6">
        <f>(Items[[#This Row],[FinalPrice]]*Items[[#This Row],[Quantity]])</f>
        <v>5</v>
      </c>
      <c r="K2087" s="6">
        <f>(Items[[#This Row],[OriginalTagPrice]]*Items[[#This Row],[Quantity]])</f>
        <v>5</v>
      </c>
      <c r="L2087" s="6">
        <f>(Items[[#This Row],[FinalPrice]]-Items[[#This Row],[OriginalTagPrice]])*Items[[#This Row],[Quantity]]</f>
        <v>0</v>
      </c>
      <c r="M2087" s="6" t="str">
        <f>VLOOKUP(Items[[#This Row],[OrderID]],Orders[],5)</f>
        <v>2015-05-15</v>
      </c>
    </row>
    <row r="2088" spans="1:13" x14ac:dyDescent="0.25">
      <c r="A2088">
        <v>143158128</v>
      </c>
      <c r="B2088">
        <v>201553467</v>
      </c>
      <c r="C2088">
        <v>3</v>
      </c>
      <c r="D2088" t="b">
        <v>0</v>
      </c>
      <c r="E2088" s="6" t="s">
        <v>35</v>
      </c>
      <c r="F2088" s="6" t="s">
        <v>35</v>
      </c>
      <c r="G2088">
        <v>50</v>
      </c>
      <c r="H2088">
        <v>100</v>
      </c>
      <c r="I2088">
        <v>1</v>
      </c>
      <c r="J2088" s="6">
        <f>(Items[[#This Row],[FinalPrice]]*Items[[#This Row],[Quantity]])</f>
        <v>50</v>
      </c>
      <c r="K2088" s="6">
        <f>(Items[[#This Row],[OriginalTagPrice]]*Items[[#This Row],[Quantity]])</f>
        <v>100</v>
      </c>
      <c r="L2088" s="6">
        <f>(Items[[#This Row],[FinalPrice]]-Items[[#This Row],[OriginalTagPrice]])*Items[[#This Row],[Quantity]]</f>
        <v>-50</v>
      </c>
      <c r="M2088" s="6" t="str">
        <f>VLOOKUP(Items[[#This Row],[OrderID]],Orders[],5)</f>
        <v>2015-05-15</v>
      </c>
    </row>
    <row r="2089" spans="1:13" x14ac:dyDescent="0.25">
      <c r="A2089">
        <v>143159761</v>
      </c>
      <c r="B2089">
        <v>201556167</v>
      </c>
      <c r="C2089">
        <v>5</v>
      </c>
      <c r="D2089" t="b">
        <v>1</v>
      </c>
      <c r="E2089" s="6" t="s">
        <v>68</v>
      </c>
      <c r="F2089" s="6" t="s">
        <v>35</v>
      </c>
      <c r="G2089">
        <v>5</v>
      </c>
      <c r="H2089">
        <v>5</v>
      </c>
      <c r="I2089">
        <v>1</v>
      </c>
      <c r="J2089" s="6">
        <f>(Items[[#This Row],[FinalPrice]]*Items[[#This Row],[Quantity]])</f>
        <v>5</v>
      </c>
      <c r="K2089" s="6">
        <f>(Items[[#This Row],[OriginalTagPrice]]*Items[[#This Row],[Quantity]])</f>
        <v>5</v>
      </c>
      <c r="L2089" s="6">
        <f>(Items[[#This Row],[FinalPrice]]-Items[[#This Row],[OriginalTagPrice]])*Items[[#This Row],[Quantity]]</f>
        <v>0</v>
      </c>
      <c r="M2089" s="6" t="str">
        <f>VLOOKUP(Items[[#This Row],[OrderID]],Orders[],5)</f>
        <v>2015-05-15</v>
      </c>
    </row>
    <row r="2090" spans="1:13" x14ac:dyDescent="0.25">
      <c r="A2090">
        <v>143164059</v>
      </c>
      <c r="B2090">
        <v>201562562</v>
      </c>
      <c r="C2090">
        <v>10</v>
      </c>
      <c r="D2090" t="b">
        <v>0</v>
      </c>
      <c r="E2090" s="6" t="s">
        <v>35</v>
      </c>
      <c r="F2090" s="6" t="s">
        <v>35</v>
      </c>
      <c r="G2090">
        <v>0</v>
      </c>
      <c r="H2090">
        <v>0</v>
      </c>
      <c r="I2090">
        <v>1</v>
      </c>
      <c r="J2090" s="6">
        <f>(Items[[#This Row],[FinalPrice]]*Items[[#This Row],[Quantity]])</f>
        <v>0</v>
      </c>
      <c r="K2090" s="6">
        <f>(Items[[#This Row],[OriginalTagPrice]]*Items[[#This Row],[Quantity]])</f>
        <v>0</v>
      </c>
      <c r="L2090" s="6">
        <f>(Items[[#This Row],[FinalPrice]]-Items[[#This Row],[OriginalTagPrice]])*Items[[#This Row],[Quantity]]</f>
        <v>0</v>
      </c>
      <c r="M2090" s="6" t="str">
        <f>VLOOKUP(Items[[#This Row],[OrderID]],Orders[],5)</f>
        <v>2015-05-15</v>
      </c>
    </row>
    <row r="2091" spans="1:13" x14ac:dyDescent="0.25">
      <c r="A2091">
        <v>143164059</v>
      </c>
      <c r="B2091">
        <v>201562563</v>
      </c>
      <c r="C2091">
        <v>11</v>
      </c>
      <c r="D2091" t="b">
        <v>0</v>
      </c>
      <c r="E2091" s="6" t="s">
        <v>75</v>
      </c>
      <c r="F2091" s="6" t="s">
        <v>35</v>
      </c>
      <c r="G2091">
        <v>0</v>
      </c>
      <c r="H2091">
        <v>50</v>
      </c>
      <c r="I2091">
        <v>1</v>
      </c>
      <c r="J2091" s="6">
        <f>(Items[[#This Row],[FinalPrice]]*Items[[#This Row],[Quantity]])</f>
        <v>0</v>
      </c>
      <c r="K2091" s="6">
        <f>(Items[[#This Row],[OriginalTagPrice]]*Items[[#This Row],[Quantity]])</f>
        <v>50</v>
      </c>
      <c r="L2091" s="6">
        <f>(Items[[#This Row],[FinalPrice]]-Items[[#This Row],[OriginalTagPrice]])*Items[[#This Row],[Quantity]]</f>
        <v>-50</v>
      </c>
      <c r="M2091" s="6" t="str">
        <f>VLOOKUP(Items[[#This Row],[OrderID]],Orders[],5)</f>
        <v>2015-05-15</v>
      </c>
    </row>
    <row r="2092" spans="1:13" x14ac:dyDescent="0.25">
      <c r="A2092">
        <v>143167277</v>
      </c>
      <c r="B2092">
        <v>201567117</v>
      </c>
      <c r="C2092">
        <v>3</v>
      </c>
      <c r="D2092" t="b">
        <v>0</v>
      </c>
      <c r="E2092" s="6" t="s">
        <v>35</v>
      </c>
      <c r="F2092" s="6" t="s">
        <v>35</v>
      </c>
      <c r="G2092">
        <v>50</v>
      </c>
      <c r="H2092">
        <v>100</v>
      </c>
      <c r="I2092">
        <v>1</v>
      </c>
      <c r="J2092" s="6">
        <f>(Items[[#This Row],[FinalPrice]]*Items[[#This Row],[Quantity]])</f>
        <v>50</v>
      </c>
      <c r="K2092" s="6">
        <f>(Items[[#This Row],[OriginalTagPrice]]*Items[[#This Row],[Quantity]])</f>
        <v>100</v>
      </c>
      <c r="L2092" s="6">
        <f>(Items[[#This Row],[FinalPrice]]-Items[[#This Row],[OriginalTagPrice]])*Items[[#This Row],[Quantity]]</f>
        <v>-50</v>
      </c>
      <c r="M2092" s="6" t="str">
        <f>VLOOKUP(Items[[#This Row],[OrderID]],Orders[],5)</f>
        <v>2015-05-15</v>
      </c>
    </row>
    <row r="2093" spans="1:13" x14ac:dyDescent="0.25">
      <c r="A2093">
        <v>143205600</v>
      </c>
      <c r="B2093">
        <v>201623338</v>
      </c>
      <c r="C2093">
        <v>1</v>
      </c>
      <c r="D2093" t="b">
        <v>1</v>
      </c>
      <c r="E2093" s="6" t="s">
        <v>71</v>
      </c>
      <c r="F2093" s="6" t="s">
        <v>35</v>
      </c>
      <c r="G2093">
        <v>0</v>
      </c>
      <c r="H2093">
        <v>70</v>
      </c>
      <c r="I2093">
        <v>1</v>
      </c>
      <c r="J2093" s="6">
        <f>(Items[[#This Row],[FinalPrice]]*Items[[#This Row],[Quantity]])</f>
        <v>0</v>
      </c>
      <c r="K2093" s="6">
        <f>(Items[[#This Row],[OriginalTagPrice]]*Items[[#This Row],[Quantity]])</f>
        <v>70</v>
      </c>
      <c r="L2093" s="6">
        <f>(Items[[#This Row],[FinalPrice]]-Items[[#This Row],[OriginalTagPrice]])*Items[[#This Row],[Quantity]]</f>
        <v>-70</v>
      </c>
      <c r="M2093" s="6" t="str">
        <f>VLOOKUP(Items[[#This Row],[OrderID]],Orders[],5)</f>
        <v>2015-05-17</v>
      </c>
    </row>
    <row r="2094" spans="1:13" x14ac:dyDescent="0.25">
      <c r="A2094">
        <v>143213907</v>
      </c>
      <c r="B2094">
        <v>201635960</v>
      </c>
      <c r="C2094">
        <v>1</v>
      </c>
      <c r="D2094" t="b">
        <v>1</v>
      </c>
      <c r="E2094" s="6" t="s">
        <v>113</v>
      </c>
      <c r="F2094" s="6" t="s">
        <v>35</v>
      </c>
      <c r="G2094">
        <v>60</v>
      </c>
      <c r="H2094">
        <v>80</v>
      </c>
      <c r="I2094">
        <v>1</v>
      </c>
      <c r="J2094" s="6">
        <f>(Items[[#This Row],[FinalPrice]]*Items[[#This Row],[Quantity]])</f>
        <v>60</v>
      </c>
      <c r="K2094" s="6">
        <f>(Items[[#This Row],[OriginalTagPrice]]*Items[[#This Row],[Quantity]])</f>
        <v>80</v>
      </c>
      <c r="L2094" s="6">
        <f>(Items[[#This Row],[FinalPrice]]-Items[[#This Row],[OriginalTagPrice]])*Items[[#This Row],[Quantity]]</f>
        <v>-20</v>
      </c>
      <c r="M2094" s="6" t="str">
        <f>VLOOKUP(Items[[#This Row],[OrderID]],Orders[],5)</f>
        <v>2015-05-16</v>
      </c>
    </row>
    <row r="2095" spans="1:13" x14ac:dyDescent="0.25">
      <c r="A2095">
        <v>143221346</v>
      </c>
      <c r="B2095">
        <v>201647635</v>
      </c>
      <c r="C2095">
        <v>1</v>
      </c>
      <c r="D2095" t="b">
        <v>1</v>
      </c>
      <c r="E2095" s="6" t="s">
        <v>63</v>
      </c>
      <c r="F2095" s="6" t="s">
        <v>35</v>
      </c>
      <c r="G2095">
        <v>50</v>
      </c>
      <c r="H2095">
        <v>65</v>
      </c>
      <c r="I2095">
        <v>1</v>
      </c>
      <c r="J2095" s="6">
        <f>(Items[[#This Row],[FinalPrice]]*Items[[#This Row],[Quantity]])</f>
        <v>50</v>
      </c>
      <c r="K2095" s="6">
        <f>(Items[[#This Row],[OriginalTagPrice]]*Items[[#This Row],[Quantity]])</f>
        <v>65</v>
      </c>
      <c r="L2095" s="6">
        <f>(Items[[#This Row],[FinalPrice]]-Items[[#This Row],[OriginalTagPrice]])*Items[[#This Row],[Quantity]]</f>
        <v>-15</v>
      </c>
      <c r="M2095" s="6" t="str">
        <f>VLOOKUP(Items[[#This Row],[OrderID]],Orders[],5)</f>
        <v>2015-05-16</v>
      </c>
    </row>
    <row r="2096" spans="1:13" x14ac:dyDescent="0.25">
      <c r="A2096">
        <v>143225790</v>
      </c>
      <c r="B2096">
        <v>201654520</v>
      </c>
      <c r="C2096">
        <v>1</v>
      </c>
      <c r="D2096" t="b">
        <v>1</v>
      </c>
      <c r="E2096" s="6" t="s">
        <v>66</v>
      </c>
      <c r="F2096" s="6" t="s">
        <v>35</v>
      </c>
      <c r="G2096">
        <v>0</v>
      </c>
      <c r="H2096">
        <v>30</v>
      </c>
      <c r="I2096">
        <v>1</v>
      </c>
      <c r="J2096" s="6">
        <f>(Items[[#This Row],[FinalPrice]]*Items[[#This Row],[Quantity]])</f>
        <v>0</v>
      </c>
      <c r="K2096" s="6">
        <f>(Items[[#This Row],[OriginalTagPrice]]*Items[[#This Row],[Quantity]])</f>
        <v>30</v>
      </c>
      <c r="L2096" s="6">
        <f>(Items[[#This Row],[FinalPrice]]-Items[[#This Row],[OriginalTagPrice]])*Items[[#This Row],[Quantity]]</f>
        <v>-30</v>
      </c>
      <c r="M2096" s="6" t="str">
        <f>VLOOKUP(Items[[#This Row],[OrderID]],Orders[],5)</f>
        <v>2015-05-16</v>
      </c>
    </row>
    <row r="2097" spans="1:13" x14ac:dyDescent="0.25">
      <c r="A2097">
        <v>143228140</v>
      </c>
      <c r="B2097">
        <v>201206204</v>
      </c>
      <c r="C2097">
        <v>1</v>
      </c>
      <c r="D2097" t="b">
        <v>1</v>
      </c>
      <c r="E2097" s="6" t="s">
        <v>56</v>
      </c>
      <c r="F2097" s="6" t="s">
        <v>35</v>
      </c>
      <c r="G2097">
        <v>0</v>
      </c>
      <c r="H2097">
        <v>80</v>
      </c>
      <c r="I2097">
        <v>1</v>
      </c>
      <c r="J2097" s="6">
        <f>(Items[[#This Row],[FinalPrice]]*Items[[#This Row],[Quantity]])</f>
        <v>0</v>
      </c>
      <c r="K2097" s="6">
        <f>(Items[[#This Row],[OriginalTagPrice]]*Items[[#This Row],[Quantity]])</f>
        <v>80</v>
      </c>
      <c r="L2097" s="6">
        <f>(Items[[#This Row],[FinalPrice]]-Items[[#This Row],[OriginalTagPrice]])*Items[[#This Row],[Quantity]]</f>
        <v>-80</v>
      </c>
      <c r="M2097" s="6" t="str">
        <f>VLOOKUP(Items[[#This Row],[OrderID]],Orders[],5)</f>
        <v>2015-05-16</v>
      </c>
    </row>
    <row r="2098" spans="1:13" x14ac:dyDescent="0.25">
      <c r="A2098">
        <v>143228140</v>
      </c>
      <c r="B2098">
        <v>201658078</v>
      </c>
      <c r="C2098">
        <v>1</v>
      </c>
      <c r="D2098" t="b">
        <v>1</v>
      </c>
      <c r="E2098" s="6" t="s">
        <v>70</v>
      </c>
      <c r="F2098" s="6" t="s">
        <v>35</v>
      </c>
      <c r="G2098">
        <v>0</v>
      </c>
      <c r="H2098">
        <v>70</v>
      </c>
      <c r="I2098">
        <v>1</v>
      </c>
      <c r="J2098" s="6">
        <f>(Items[[#This Row],[FinalPrice]]*Items[[#This Row],[Quantity]])</f>
        <v>0</v>
      </c>
      <c r="K2098" s="6">
        <f>(Items[[#This Row],[OriginalTagPrice]]*Items[[#This Row],[Quantity]])</f>
        <v>70</v>
      </c>
      <c r="L2098" s="6">
        <f>(Items[[#This Row],[FinalPrice]]-Items[[#This Row],[OriginalTagPrice]])*Items[[#This Row],[Quantity]]</f>
        <v>-70</v>
      </c>
      <c r="M2098" s="6" t="str">
        <f>VLOOKUP(Items[[#This Row],[OrderID]],Orders[],5)</f>
        <v>2015-05-16</v>
      </c>
    </row>
    <row r="2099" spans="1:13" x14ac:dyDescent="0.25">
      <c r="A2099">
        <v>143228140</v>
      </c>
      <c r="B2099">
        <v>201717200</v>
      </c>
      <c r="C2099">
        <v>5</v>
      </c>
      <c r="D2099" t="b">
        <v>1</v>
      </c>
      <c r="E2099" s="6" t="s">
        <v>125</v>
      </c>
      <c r="F2099" s="6" t="s">
        <v>35</v>
      </c>
      <c r="G2099">
        <v>10</v>
      </c>
      <c r="H2099">
        <v>10</v>
      </c>
      <c r="I2099">
        <v>1</v>
      </c>
      <c r="J2099" s="6">
        <f>(Items[[#This Row],[FinalPrice]]*Items[[#This Row],[Quantity]])</f>
        <v>10</v>
      </c>
      <c r="K2099" s="6">
        <f>(Items[[#This Row],[OriginalTagPrice]]*Items[[#This Row],[Quantity]])</f>
        <v>10</v>
      </c>
      <c r="L2099" s="6">
        <f>(Items[[#This Row],[FinalPrice]]-Items[[#This Row],[OriginalTagPrice]])*Items[[#This Row],[Quantity]]</f>
        <v>0</v>
      </c>
      <c r="M2099" s="6" t="str">
        <f>VLOOKUP(Items[[#This Row],[OrderID]],Orders[],5)</f>
        <v>2015-05-16</v>
      </c>
    </row>
    <row r="2100" spans="1:13" x14ac:dyDescent="0.25">
      <c r="A2100">
        <v>143228140</v>
      </c>
      <c r="B2100">
        <v>201717339</v>
      </c>
      <c r="C2100">
        <v>5</v>
      </c>
      <c r="D2100" t="b">
        <v>1</v>
      </c>
      <c r="E2100" s="6" t="s">
        <v>56</v>
      </c>
      <c r="F2100" s="6" t="s">
        <v>35</v>
      </c>
      <c r="G2100">
        <v>5</v>
      </c>
      <c r="H2100">
        <v>5</v>
      </c>
      <c r="I2100">
        <v>1</v>
      </c>
      <c r="J2100" s="6">
        <f>(Items[[#This Row],[FinalPrice]]*Items[[#This Row],[Quantity]])</f>
        <v>5</v>
      </c>
      <c r="K2100" s="6">
        <f>(Items[[#This Row],[OriginalTagPrice]]*Items[[#This Row],[Quantity]])</f>
        <v>5</v>
      </c>
      <c r="L2100" s="6">
        <f>(Items[[#This Row],[FinalPrice]]-Items[[#This Row],[OriginalTagPrice]])*Items[[#This Row],[Quantity]]</f>
        <v>0</v>
      </c>
      <c r="M2100" s="6" t="str">
        <f>VLOOKUP(Items[[#This Row],[OrderID]],Orders[],5)</f>
        <v>2015-05-16</v>
      </c>
    </row>
    <row r="2101" spans="1:13" x14ac:dyDescent="0.25">
      <c r="A2101">
        <v>143228140</v>
      </c>
      <c r="B2101">
        <v>201717463</v>
      </c>
      <c r="C2101">
        <v>2</v>
      </c>
      <c r="D2101" t="b">
        <v>0</v>
      </c>
      <c r="E2101" s="6" t="s">
        <v>35</v>
      </c>
      <c r="F2101" s="6" t="s">
        <v>276</v>
      </c>
      <c r="G2101">
        <v>16.2</v>
      </c>
      <c r="H2101">
        <v>0</v>
      </c>
      <c r="I2101">
        <v>1</v>
      </c>
      <c r="J2101" s="6">
        <f>(Items[[#This Row],[FinalPrice]]*Items[[#This Row],[Quantity]])</f>
        <v>16.2</v>
      </c>
      <c r="K2101" s="6">
        <f>(Items[[#This Row],[OriginalTagPrice]]*Items[[#This Row],[Quantity]])</f>
        <v>0</v>
      </c>
      <c r="L2101" s="6">
        <f>(Items[[#This Row],[FinalPrice]]-Items[[#This Row],[OriginalTagPrice]])*Items[[#This Row],[Quantity]]</f>
        <v>16.2</v>
      </c>
      <c r="M2101" s="6" t="str">
        <f>VLOOKUP(Items[[#This Row],[OrderID]],Orders[],5)</f>
        <v>2015-05-16</v>
      </c>
    </row>
    <row r="2102" spans="1:13" x14ac:dyDescent="0.25">
      <c r="A2102">
        <v>143228140</v>
      </c>
      <c r="B2102">
        <v>201717552</v>
      </c>
      <c r="C2102">
        <v>2</v>
      </c>
      <c r="D2102" t="b">
        <v>0</v>
      </c>
      <c r="E2102" s="6" t="s">
        <v>35</v>
      </c>
      <c r="F2102" s="6" t="s">
        <v>260</v>
      </c>
      <c r="G2102">
        <v>10.8</v>
      </c>
      <c r="H2102">
        <v>12</v>
      </c>
      <c r="I2102">
        <v>1</v>
      </c>
      <c r="J2102" s="6">
        <f>(Items[[#This Row],[FinalPrice]]*Items[[#This Row],[Quantity]])</f>
        <v>10.8</v>
      </c>
      <c r="K2102" s="6">
        <f>(Items[[#This Row],[OriginalTagPrice]]*Items[[#This Row],[Quantity]])</f>
        <v>12</v>
      </c>
      <c r="L2102" s="6">
        <f>(Items[[#This Row],[FinalPrice]]-Items[[#This Row],[OriginalTagPrice]])*Items[[#This Row],[Quantity]]</f>
        <v>-1.1999999999999993</v>
      </c>
      <c r="M2102" s="6" t="str">
        <f>VLOOKUP(Items[[#This Row],[OrderID]],Orders[],5)</f>
        <v>2015-05-16</v>
      </c>
    </row>
    <row r="2103" spans="1:13" x14ac:dyDescent="0.25">
      <c r="A2103">
        <v>143228140</v>
      </c>
      <c r="B2103">
        <v>201717607</v>
      </c>
      <c r="C2103">
        <v>2</v>
      </c>
      <c r="D2103" t="b">
        <v>0</v>
      </c>
      <c r="E2103" s="6" t="s">
        <v>35</v>
      </c>
      <c r="F2103" s="6" t="s">
        <v>249</v>
      </c>
      <c r="G2103">
        <v>9</v>
      </c>
      <c r="H2103">
        <v>10</v>
      </c>
      <c r="I2103">
        <v>1</v>
      </c>
      <c r="J2103" s="6">
        <f>(Items[[#This Row],[FinalPrice]]*Items[[#This Row],[Quantity]])</f>
        <v>9</v>
      </c>
      <c r="K2103" s="6">
        <f>(Items[[#This Row],[OriginalTagPrice]]*Items[[#This Row],[Quantity]])</f>
        <v>10</v>
      </c>
      <c r="L2103" s="6">
        <f>(Items[[#This Row],[FinalPrice]]-Items[[#This Row],[OriginalTagPrice]])*Items[[#This Row],[Quantity]]</f>
        <v>-1</v>
      </c>
      <c r="M2103" s="6" t="str">
        <f>VLOOKUP(Items[[#This Row],[OrderID]],Orders[],5)</f>
        <v>2015-05-16</v>
      </c>
    </row>
    <row r="2104" spans="1:13" x14ac:dyDescent="0.25">
      <c r="A2104">
        <v>143228140</v>
      </c>
      <c r="B2104">
        <v>201718144</v>
      </c>
      <c r="C2104">
        <v>8</v>
      </c>
      <c r="D2104" t="b">
        <v>0</v>
      </c>
      <c r="E2104" s="6" t="s">
        <v>56</v>
      </c>
      <c r="F2104" s="6" t="s">
        <v>35</v>
      </c>
      <c r="G2104">
        <v>10</v>
      </c>
      <c r="H2104">
        <v>10</v>
      </c>
      <c r="I2104">
        <v>1</v>
      </c>
      <c r="J2104" s="6">
        <f>(Items[[#This Row],[FinalPrice]]*Items[[#This Row],[Quantity]])</f>
        <v>10</v>
      </c>
      <c r="K2104" s="6">
        <f>(Items[[#This Row],[OriginalTagPrice]]*Items[[#This Row],[Quantity]])</f>
        <v>10</v>
      </c>
      <c r="L2104" s="6">
        <f>(Items[[#This Row],[FinalPrice]]-Items[[#This Row],[OriginalTagPrice]])*Items[[#This Row],[Quantity]]</f>
        <v>0</v>
      </c>
      <c r="M2104" s="6" t="str">
        <f>VLOOKUP(Items[[#This Row],[OrderID]],Orders[],5)</f>
        <v>2015-05-16</v>
      </c>
    </row>
    <row r="2105" spans="1:13" x14ac:dyDescent="0.25">
      <c r="A2105">
        <v>143228140</v>
      </c>
      <c r="B2105">
        <v>201718288</v>
      </c>
      <c r="C2105">
        <v>8</v>
      </c>
      <c r="D2105" t="b">
        <v>0</v>
      </c>
      <c r="E2105" s="6" t="s">
        <v>70</v>
      </c>
      <c r="F2105" s="6" t="s">
        <v>35</v>
      </c>
      <c r="G2105">
        <v>10</v>
      </c>
      <c r="H2105">
        <v>10</v>
      </c>
      <c r="I2105">
        <v>1</v>
      </c>
      <c r="J2105" s="6">
        <f>(Items[[#This Row],[FinalPrice]]*Items[[#This Row],[Quantity]])</f>
        <v>10</v>
      </c>
      <c r="K2105" s="6">
        <f>(Items[[#This Row],[OriginalTagPrice]]*Items[[#This Row],[Quantity]])</f>
        <v>10</v>
      </c>
      <c r="L2105" s="6">
        <f>(Items[[#This Row],[FinalPrice]]-Items[[#This Row],[OriginalTagPrice]])*Items[[#This Row],[Quantity]]</f>
        <v>0</v>
      </c>
      <c r="M2105" s="6" t="str">
        <f>VLOOKUP(Items[[#This Row],[OrderID]],Orders[],5)</f>
        <v>2015-05-16</v>
      </c>
    </row>
    <row r="2106" spans="1:13" x14ac:dyDescent="0.25">
      <c r="A2106">
        <v>143235492</v>
      </c>
      <c r="B2106">
        <v>201669417</v>
      </c>
      <c r="C2106">
        <v>1</v>
      </c>
      <c r="D2106" t="b">
        <v>1</v>
      </c>
      <c r="E2106" s="6" t="s">
        <v>58</v>
      </c>
      <c r="F2106" s="6" t="s">
        <v>35</v>
      </c>
      <c r="G2106">
        <v>10</v>
      </c>
      <c r="H2106">
        <v>10</v>
      </c>
      <c r="I2106">
        <v>1</v>
      </c>
      <c r="J2106" s="6">
        <f>(Items[[#This Row],[FinalPrice]]*Items[[#This Row],[Quantity]])</f>
        <v>10</v>
      </c>
      <c r="K2106" s="6">
        <f>(Items[[#This Row],[OriginalTagPrice]]*Items[[#This Row],[Quantity]])</f>
        <v>10</v>
      </c>
      <c r="L2106" s="6">
        <f>(Items[[#This Row],[FinalPrice]]-Items[[#This Row],[OriginalTagPrice]])*Items[[#This Row],[Quantity]]</f>
        <v>0</v>
      </c>
      <c r="M2106" s="6" t="str">
        <f>VLOOKUP(Items[[#This Row],[OrderID]],Orders[],5)</f>
        <v>2015-05-16</v>
      </c>
    </row>
    <row r="2107" spans="1:13" x14ac:dyDescent="0.25">
      <c r="A2107">
        <v>143235492</v>
      </c>
      <c r="B2107">
        <v>201675534</v>
      </c>
      <c r="C2107">
        <v>8</v>
      </c>
      <c r="D2107" t="b">
        <v>0</v>
      </c>
      <c r="E2107" s="6" t="s">
        <v>58</v>
      </c>
      <c r="F2107" s="6" t="s">
        <v>35</v>
      </c>
      <c r="G2107">
        <v>10</v>
      </c>
      <c r="H2107">
        <v>10</v>
      </c>
      <c r="I2107">
        <v>1</v>
      </c>
      <c r="J2107" s="6">
        <f>(Items[[#This Row],[FinalPrice]]*Items[[#This Row],[Quantity]])</f>
        <v>10</v>
      </c>
      <c r="K2107" s="6">
        <f>(Items[[#This Row],[OriginalTagPrice]]*Items[[#This Row],[Quantity]])</f>
        <v>10</v>
      </c>
      <c r="L2107" s="6">
        <f>(Items[[#This Row],[FinalPrice]]-Items[[#This Row],[OriginalTagPrice]])*Items[[#This Row],[Quantity]]</f>
        <v>0</v>
      </c>
      <c r="M2107" s="6" t="str">
        <f>VLOOKUP(Items[[#This Row],[OrderID]],Orders[],5)</f>
        <v>2015-05-16</v>
      </c>
    </row>
    <row r="2108" spans="1:13" x14ac:dyDescent="0.25">
      <c r="A2108">
        <v>143236138</v>
      </c>
      <c r="B2108">
        <v>201669666</v>
      </c>
      <c r="C2108">
        <v>1</v>
      </c>
      <c r="D2108" t="b">
        <v>1</v>
      </c>
      <c r="E2108" s="6" t="s">
        <v>56</v>
      </c>
      <c r="F2108" s="6" t="s">
        <v>35</v>
      </c>
      <c r="G2108">
        <v>0</v>
      </c>
      <c r="H2108">
        <v>40</v>
      </c>
      <c r="I2108">
        <v>1</v>
      </c>
      <c r="J2108" s="6">
        <f>(Items[[#This Row],[FinalPrice]]*Items[[#This Row],[Quantity]])</f>
        <v>0</v>
      </c>
      <c r="K2108" s="6">
        <f>(Items[[#This Row],[OriginalTagPrice]]*Items[[#This Row],[Quantity]])</f>
        <v>40</v>
      </c>
      <c r="L2108" s="6">
        <f>(Items[[#This Row],[FinalPrice]]-Items[[#This Row],[OriginalTagPrice]])*Items[[#This Row],[Quantity]]</f>
        <v>-40</v>
      </c>
      <c r="M2108" s="6" t="str">
        <f>VLOOKUP(Items[[#This Row],[OrderID]],Orders[],5)</f>
        <v>2015-05-16</v>
      </c>
    </row>
    <row r="2109" spans="1:13" x14ac:dyDescent="0.25">
      <c r="A2109">
        <v>143236138</v>
      </c>
      <c r="B2109">
        <v>201670464</v>
      </c>
      <c r="C2109">
        <v>1</v>
      </c>
      <c r="D2109" t="b">
        <v>1</v>
      </c>
      <c r="E2109" s="6" t="s">
        <v>68</v>
      </c>
      <c r="F2109" s="6" t="s">
        <v>35</v>
      </c>
      <c r="G2109">
        <v>0</v>
      </c>
      <c r="H2109">
        <v>30</v>
      </c>
      <c r="I2109">
        <v>1</v>
      </c>
      <c r="J2109" s="6">
        <f>(Items[[#This Row],[FinalPrice]]*Items[[#This Row],[Quantity]])</f>
        <v>0</v>
      </c>
      <c r="K2109" s="6">
        <f>(Items[[#This Row],[OriginalTagPrice]]*Items[[#This Row],[Quantity]])</f>
        <v>30</v>
      </c>
      <c r="L2109" s="6">
        <f>(Items[[#This Row],[FinalPrice]]-Items[[#This Row],[OriginalTagPrice]])*Items[[#This Row],[Quantity]]</f>
        <v>-30</v>
      </c>
      <c r="M2109" s="6" t="str">
        <f>VLOOKUP(Items[[#This Row],[OrderID]],Orders[],5)</f>
        <v>2015-05-16</v>
      </c>
    </row>
    <row r="2110" spans="1:13" x14ac:dyDescent="0.25">
      <c r="A2110">
        <v>143239854</v>
      </c>
      <c r="B2110">
        <v>201676082</v>
      </c>
      <c r="C2110">
        <v>1</v>
      </c>
      <c r="D2110" t="b">
        <v>1</v>
      </c>
      <c r="E2110" s="6" t="s">
        <v>70</v>
      </c>
      <c r="F2110" s="6" t="s">
        <v>35</v>
      </c>
      <c r="G2110">
        <v>0</v>
      </c>
      <c r="H2110">
        <v>70</v>
      </c>
      <c r="I2110">
        <v>1</v>
      </c>
      <c r="J2110" s="6">
        <f>(Items[[#This Row],[FinalPrice]]*Items[[#This Row],[Quantity]])</f>
        <v>0</v>
      </c>
      <c r="K2110" s="6">
        <f>(Items[[#This Row],[OriginalTagPrice]]*Items[[#This Row],[Quantity]])</f>
        <v>70</v>
      </c>
      <c r="L2110" s="6">
        <f>(Items[[#This Row],[FinalPrice]]-Items[[#This Row],[OriginalTagPrice]])*Items[[#This Row],[Quantity]]</f>
        <v>-70</v>
      </c>
      <c r="M2110" s="6" t="str">
        <f>VLOOKUP(Items[[#This Row],[OrderID]],Orders[],5)</f>
        <v>2015-05-16</v>
      </c>
    </row>
    <row r="2111" spans="1:13" x14ac:dyDescent="0.25">
      <c r="A2111">
        <v>143239854</v>
      </c>
      <c r="B2111">
        <v>201772732</v>
      </c>
      <c r="C2111">
        <v>8</v>
      </c>
      <c r="D2111" t="b">
        <v>0</v>
      </c>
      <c r="E2111" s="6" t="s">
        <v>70</v>
      </c>
      <c r="F2111" s="6" t="s">
        <v>35</v>
      </c>
      <c r="G2111">
        <v>12</v>
      </c>
      <c r="H2111">
        <v>12</v>
      </c>
      <c r="I2111">
        <v>1</v>
      </c>
      <c r="J2111" s="6">
        <f>(Items[[#This Row],[FinalPrice]]*Items[[#This Row],[Quantity]])</f>
        <v>12</v>
      </c>
      <c r="K2111" s="6">
        <f>(Items[[#This Row],[OriginalTagPrice]]*Items[[#This Row],[Quantity]])</f>
        <v>12</v>
      </c>
      <c r="L2111" s="6">
        <f>(Items[[#This Row],[FinalPrice]]-Items[[#This Row],[OriginalTagPrice]])*Items[[#This Row],[Quantity]]</f>
        <v>0</v>
      </c>
      <c r="M2111" s="6" t="str">
        <f>VLOOKUP(Items[[#This Row],[OrderID]],Orders[],5)</f>
        <v>2015-05-16</v>
      </c>
    </row>
    <row r="2112" spans="1:13" x14ac:dyDescent="0.25">
      <c r="A2112">
        <v>143243939</v>
      </c>
      <c r="B2112">
        <v>201682465</v>
      </c>
      <c r="C2112">
        <v>2</v>
      </c>
      <c r="D2112" t="b">
        <v>0</v>
      </c>
      <c r="E2112" s="6" t="s">
        <v>35</v>
      </c>
      <c r="F2112" s="6" t="s">
        <v>220</v>
      </c>
      <c r="G2112">
        <v>1.5</v>
      </c>
      <c r="H2112">
        <v>2</v>
      </c>
      <c r="I2112">
        <v>1</v>
      </c>
      <c r="J2112" s="6">
        <f>(Items[[#This Row],[FinalPrice]]*Items[[#This Row],[Quantity]])</f>
        <v>1.5</v>
      </c>
      <c r="K2112" s="6">
        <f>(Items[[#This Row],[OriginalTagPrice]]*Items[[#This Row],[Quantity]])</f>
        <v>2</v>
      </c>
      <c r="L2112" s="6">
        <f>(Items[[#This Row],[FinalPrice]]-Items[[#This Row],[OriginalTagPrice]])*Items[[#This Row],[Quantity]]</f>
        <v>-0.5</v>
      </c>
      <c r="M2112" s="6" t="str">
        <f>VLOOKUP(Items[[#This Row],[OrderID]],Orders[],5)</f>
        <v>2015-05-16</v>
      </c>
    </row>
    <row r="2113" spans="1:13" x14ac:dyDescent="0.25">
      <c r="A2113">
        <v>143250037</v>
      </c>
      <c r="B2113">
        <v>201691708</v>
      </c>
      <c r="C2113">
        <v>3</v>
      </c>
      <c r="D2113" t="b">
        <v>0</v>
      </c>
      <c r="E2113" s="6" t="s">
        <v>35</v>
      </c>
      <c r="F2113" s="6" t="s">
        <v>35</v>
      </c>
      <c r="G2113">
        <v>30</v>
      </c>
      <c r="H2113">
        <v>30</v>
      </c>
      <c r="I2113">
        <v>1</v>
      </c>
      <c r="J2113" s="6">
        <f>(Items[[#This Row],[FinalPrice]]*Items[[#This Row],[Quantity]])</f>
        <v>30</v>
      </c>
      <c r="K2113" s="6">
        <f>(Items[[#This Row],[OriginalTagPrice]]*Items[[#This Row],[Quantity]])</f>
        <v>30</v>
      </c>
      <c r="L2113" s="6">
        <f>(Items[[#This Row],[FinalPrice]]-Items[[#This Row],[OriginalTagPrice]])*Items[[#This Row],[Quantity]]</f>
        <v>0</v>
      </c>
      <c r="M2113" s="6" t="str">
        <f>VLOOKUP(Items[[#This Row],[OrderID]],Orders[],5)</f>
        <v>2015-05-16</v>
      </c>
    </row>
    <row r="2114" spans="1:13" x14ac:dyDescent="0.25">
      <c r="A2114">
        <v>143252604</v>
      </c>
      <c r="B2114">
        <v>201695298</v>
      </c>
      <c r="C2114">
        <v>1</v>
      </c>
      <c r="D2114" t="b">
        <v>1</v>
      </c>
      <c r="E2114" s="6" t="s">
        <v>72</v>
      </c>
      <c r="F2114" s="6" t="s">
        <v>35</v>
      </c>
      <c r="G2114">
        <v>40</v>
      </c>
      <c r="H2114">
        <v>40</v>
      </c>
      <c r="I2114">
        <v>1</v>
      </c>
      <c r="J2114" s="6">
        <f>(Items[[#This Row],[FinalPrice]]*Items[[#This Row],[Quantity]])</f>
        <v>40</v>
      </c>
      <c r="K2114" s="6">
        <f>(Items[[#This Row],[OriginalTagPrice]]*Items[[#This Row],[Quantity]])</f>
        <v>40</v>
      </c>
      <c r="L2114" s="6">
        <f>(Items[[#This Row],[FinalPrice]]-Items[[#This Row],[OriginalTagPrice]])*Items[[#This Row],[Quantity]]</f>
        <v>0</v>
      </c>
      <c r="M2114" s="6" t="str">
        <f>VLOOKUP(Items[[#This Row],[OrderID]],Orders[],5)</f>
        <v>2015-05-17</v>
      </c>
    </row>
    <row r="2115" spans="1:13" x14ac:dyDescent="0.25">
      <c r="A2115">
        <v>143252604</v>
      </c>
      <c r="B2115">
        <v>201858302</v>
      </c>
      <c r="C2115">
        <v>8</v>
      </c>
      <c r="D2115" t="b">
        <v>0</v>
      </c>
      <c r="E2115" s="6" t="s">
        <v>72</v>
      </c>
      <c r="F2115" s="6" t="s">
        <v>35</v>
      </c>
      <c r="G2115">
        <v>6</v>
      </c>
      <c r="H2115">
        <v>6</v>
      </c>
      <c r="I2115">
        <v>1</v>
      </c>
      <c r="J2115" s="6">
        <f>(Items[[#This Row],[FinalPrice]]*Items[[#This Row],[Quantity]])</f>
        <v>6</v>
      </c>
      <c r="K2115" s="6">
        <f>(Items[[#This Row],[OriginalTagPrice]]*Items[[#This Row],[Quantity]])</f>
        <v>6</v>
      </c>
      <c r="L2115" s="6">
        <f>(Items[[#This Row],[FinalPrice]]-Items[[#This Row],[OriginalTagPrice]])*Items[[#This Row],[Quantity]]</f>
        <v>0</v>
      </c>
      <c r="M2115" s="6" t="str">
        <f>VLOOKUP(Items[[#This Row],[OrderID]],Orders[],5)</f>
        <v>2015-05-17</v>
      </c>
    </row>
    <row r="2116" spans="1:13" x14ac:dyDescent="0.25">
      <c r="A2116">
        <v>143252717</v>
      </c>
      <c r="B2116">
        <v>201695479</v>
      </c>
      <c r="C2116">
        <v>1</v>
      </c>
      <c r="D2116" t="b">
        <v>1</v>
      </c>
      <c r="E2116" s="6" t="s">
        <v>58</v>
      </c>
      <c r="F2116" s="6" t="s">
        <v>35</v>
      </c>
      <c r="G2116">
        <v>25</v>
      </c>
      <c r="H2116">
        <v>40</v>
      </c>
      <c r="I2116">
        <v>1</v>
      </c>
      <c r="J2116" s="6">
        <f>(Items[[#This Row],[FinalPrice]]*Items[[#This Row],[Quantity]])</f>
        <v>25</v>
      </c>
      <c r="K2116" s="6">
        <f>(Items[[#This Row],[OriginalTagPrice]]*Items[[#This Row],[Quantity]])</f>
        <v>40</v>
      </c>
      <c r="L2116" s="6">
        <f>(Items[[#This Row],[FinalPrice]]-Items[[#This Row],[OriginalTagPrice]])*Items[[#This Row],[Quantity]]</f>
        <v>-15</v>
      </c>
      <c r="M2116" s="6" t="str">
        <f>VLOOKUP(Items[[#This Row],[OrderID]],Orders[],5)</f>
        <v>2015-05-16</v>
      </c>
    </row>
    <row r="2117" spans="1:13" x14ac:dyDescent="0.25">
      <c r="A2117">
        <v>143252717</v>
      </c>
      <c r="B2117">
        <v>201738908</v>
      </c>
      <c r="C2117">
        <v>5</v>
      </c>
      <c r="D2117" t="b">
        <v>1</v>
      </c>
      <c r="E2117" s="6" t="s">
        <v>125</v>
      </c>
      <c r="F2117" s="6" t="s">
        <v>35</v>
      </c>
      <c r="G2117">
        <v>25</v>
      </c>
      <c r="H2117">
        <v>30</v>
      </c>
      <c r="I2117">
        <v>1</v>
      </c>
      <c r="J2117" s="6">
        <f>(Items[[#This Row],[FinalPrice]]*Items[[#This Row],[Quantity]])</f>
        <v>25</v>
      </c>
      <c r="K2117" s="6">
        <f>(Items[[#This Row],[OriginalTagPrice]]*Items[[#This Row],[Quantity]])</f>
        <v>30</v>
      </c>
      <c r="L2117" s="6">
        <f>(Items[[#This Row],[FinalPrice]]-Items[[#This Row],[OriginalTagPrice]])*Items[[#This Row],[Quantity]]</f>
        <v>-5</v>
      </c>
      <c r="M2117" s="6" t="str">
        <f>VLOOKUP(Items[[#This Row],[OrderID]],Orders[],5)</f>
        <v>2015-05-16</v>
      </c>
    </row>
    <row r="2118" spans="1:13" x14ac:dyDescent="0.25">
      <c r="A2118">
        <v>143252717</v>
      </c>
      <c r="B2118">
        <v>201739508</v>
      </c>
      <c r="C2118">
        <v>10</v>
      </c>
      <c r="D2118" t="b">
        <v>0</v>
      </c>
      <c r="E2118" s="6" t="s">
        <v>35</v>
      </c>
      <c r="F2118" s="6" t="s">
        <v>35</v>
      </c>
      <c r="G2118">
        <v>0</v>
      </c>
      <c r="H2118">
        <v>0</v>
      </c>
      <c r="I2118">
        <v>1</v>
      </c>
      <c r="J2118" s="6">
        <f>(Items[[#This Row],[FinalPrice]]*Items[[#This Row],[Quantity]])</f>
        <v>0</v>
      </c>
      <c r="K2118" s="6">
        <f>(Items[[#This Row],[OriginalTagPrice]]*Items[[#This Row],[Quantity]])</f>
        <v>0</v>
      </c>
      <c r="L2118" s="6">
        <f>(Items[[#This Row],[FinalPrice]]-Items[[#This Row],[OriginalTagPrice]])*Items[[#This Row],[Quantity]]</f>
        <v>0</v>
      </c>
      <c r="M2118" s="6" t="str">
        <f>VLOOKUP(Items[[#This Row],[OrderID]],Orders[],5)</f>
        <v>2015-05-16</v>
      </c>
    </row>
    <row r="2119" spans="1:13" x14ac:dyDescent="0.25">
      <c r="A2119">
        <v>143252717</v>
      </c>
      <c r="B2119">
        <v>201739511</v>
      </c>
      <c r="C2119">
        <v>11</v>
      </c>
      <c r="D2119" t="b">
        <v>0</v>
      </c>
      <c r="E2119" s="6" t="s">
        <v>83</v>
      </c>
      <c r="F2119" s="6" t="s">
        <v>35</v>
      </c>
      <c r="G2119">
        <v>0</v>
      </c>
      <c r="H2119">
        <v>50</v>
      </c>
      <c r="I2119">
        <v>1</v>
      </c>
      <c r="J2119" s="6">
        <f>(Items[[#This Row],[FinalPrice]]*Items[[#This Row],[Quantity]])</f>
        <v>0</v>
      </c>
      <c r="K2119" s="6">
        <f>(Items[[#This Row],[OriginalTagPrice]]*Items[[#This Row],[Quantity]])</f>
        <v>50</v>
      </c>
      <c r="L2119" s="6">
        <f>(Items[[#This Row],[FinalPrice]]-Items[[#This Row],[OriginalTagPrice]])*Items[[#This Row],[Quantity]]</f>
        <v>-50</v>
      </c>
      <c r="M2119" s="6" t="str">
        <f>VLOOKUP(Items[[#This Row],[OrderID]],Orders[],5)</f>
        <v>2015-05-16</v>
      </c>
    </row>
    <row r="2120" spans="1:13" x14ac:dyDescent="0.25">
      <c r="A2120">
        <v>143252717</v>
      </c>
      <c r="B2120">
        <v>201739709</v>
      </c>
      <c r="C2120">
        <v>8</v>
      </c>
      <c r="D2120" t="b">
        <v>0</v>
      </c>
      <c r="E2120" s="6" t="s">
        <v>58</v>
      </c>
      <c r="F2120" s="6" t="s">
        <v>35</v>
      </c>
      <c r="G2120">
        <v>10</v>
      </c>
      <c r="H2120">
        <v>10</v>
      </c>
      <c r="I2120">
        <v>1</v>
      </c>
      <c r="J2120" s="6">
        <f>(Items[[#This Row],[FinalPrice]]*Items[[#This Row],[Quantity]])</f>
        <v>10</v>
      </c>
      <c r="K2120" s="6">
        <f>(Items[[#This Row],[OriginalTagPrice]]*Items[[#This Row],[Quantity]])</f>
        <v>10</v>
      </c>
      <c r="L2120" s="6">
        <f>(Items[[#This Row],[FinalPrice]]-Items[[#This Row],[OriginalTagPrice]])*Items[[#This Row],[Quantity]]</f>
        <v>0</v>
      </c>
      <c r="M2120" s="6" t="str">
        <f>VLOOKUP(Items[[#This Row],[OrderID]],Orders[],5)</f>
        <v>2015-05-16</v>
      </c>
    </row>
    <row r="2121" spans="1:13" x14ac:dyDescent="0.25">
      <c r="A2121">
        <v>143252717</v>
      </c>
      <c r="B2121">
        <v>201739774</v>
      </c>
      <c r="C2121">
        <v>8</v>
      </c>
      <c r="D2121" t="b">
        <v>0</v>
      </c>
      <c r="E2121" s="6" t="s">
        <v>64</v>
      </c>
      <c r="F2121" s="6" t="s">
        <v>35</v>
      </c>
      <c r="G2121">
        <v>10</v>
      </c>
      <c r="H2121">
        <v>10</v>
      </c>
      <c r="I2121">
        <v>1</v>
      </c>
      <c r="J2121" s="6">
        <f>(Items[[#This Row],[FinalPrice]]*Items[[#This Row],[Quantity]])</f>
        <v>10</v>
      </c>
      <c r="K2121" s="6">
        <f>(Items[[#This Row],[OriginalTagPrice]]*Items[[#This Row],[Quantity]])</f>
        <v>10</v>
      </c>
      <c r="L2121" s="6">
        <f>(Items[[#This Row],[FinalPrice]]-Items[[#This Row],[OriginalTagPrice]])*Items[[#This Row],[Quantity]]</f>
        <v>0</v>
      </c>
      <c r="M2121" s="6" t="str">
        <f>VLOOKUP(Items[[#This Row],[OrderID]],Orders[],5)</f>
        <v>2015-05-16</v>
      </c>
    </row>
    <row r="2122" spans="1:13" x14ac:dyDescent="0.25">
      <c r="A2122">
        <v>143253000</v>
      </c>
      <c r="B2122">
        <v>201696073</v>
      </c>
      <c r="C2122">
        <v>2</v>
      </c>
      <c r="D2122" t="b">
        <v>0</v>
      </c>
      <c r="E2122" s="6" t="s">
        <v>35</v>
      </c>
      <c r="F2122" s="6" t="s">
        <v>220</v>
      </c>
      <c r="G2122">
        <v>1.5</v>
      </c>
      <c r="H2122">
        <v>2</v>
      </c>
      <c r="I2122">
        <v>1</v>
      </c>
      <c r="J2122" s="6">
        <f>(Items[[#This Row],[FinalPrice]]*Items[[#This Row],[Quantity]])</f>
        <v>1.5</v>
      </c>
      <c r="K2122" s="6">
        <f>(Items[[#This Row],[OriginalTagPrice]]*Items[[#This Row],[Quantity]])</f>
        <v>2</v>
      </c>
      <c r="L2122" s="6">
        <f>(Items[[#This Row],[FinalPrice]]-Items[[#This Row],[OriginalTagPrice]])*Items[[#This Row],[Quantity]]</f>
        <v>-0.5</v>
      </c>
      <c r="M2122" s="6" t="str">
        <f>VLOOKUP(Items[[#This Row],[OrderID]],Orders[],5)</f>
        <v>2015-05-16</v>
      </c>
    </row>
    <row r="2123" spans="1:13" x14ac:dyDescent="0.25">
      <c r="A2123">
        <v>143253057</v>
      </c>
      <c r="B2123">
        <v>201696058</v>
      </c>
      <c r="C2123">
        <v>1</v>
      </c>
      <c r="D2123" t="b">
        <v>1</v>
      </c>
      <c r="E2123" s="6" t="s">
        <v>93</v>
      </c>
      <c r="F2123" s="6" t="s">
        <v>35</v>
      </c>
      <c r="G2123">
        <v>0</v>
      </c>
      <c r="H2123">
        <v>70</v>
      </c>
      <c r="I2123">
        <v>1</v>
      </c>
      <c r="J2123" s="6">
        <f>(Items[[#This Row],[FinalPrice]]*Items[[#This Row],[Quantity]])</f>
        <v>0</v>
      </c>
      <c r="K2123" s="6">
        <f>(Items[[#This Row],[OriginalTagPrice]]*Items[[#This Row],[Quantity]])</f>
        <v>70</v>
      </c>
      <c r="L2123" s="6">
        <f>(Items[[#This Row],[FinalPrice]]-Items[[#This Row],[OriginalTagPrice]])*Items[[#This Row],[Quantity]]</f>
        <v>-70</v>
      </c>
      <c r="M2123" s="6" t="str">
        <f>VLOOKUP(Items[[#This Row],[OrderID]],Orders[],5)</f>
        <v>2015-05-17</v>
      </c>
    </row>
    <row r="2124" spans="1:13" x14ac:dyDescent="0.25">
      <c r="A2124">
        <v>143253057</v>
      </c>
      <c r="B2124">
        <v>201696061</v>
      </c>
      <c r="C2124">
        <v>1</v>
      </c>
      <c r="D2124" t="b">
        <v>1</v>
      </c>
      <c r="E2124" s="6" t="s">
        <v>71</v>
      </c>
      <c r="F2124" s="6" t="s">
        <v>35</v>
      </c>
      <c r="G2124">
        <v>0</v>
      </c>
      <c r="H2124">
        <v>70</v>
      </c>
      <c r="I2124">
        <v>1</v>
      </c>
      <c r="J2124" s="6">
        <f>(Items[[#This Row],[FinalPrice]]*Items[[#This Row],[Quantity]])</f>
        <v>0</v>
      </c>
      <c r="K2124" s="6">
        <f>(Items[[#This Row],[OriginalTagPrice]]*Items[[#This Row],[Quantity]])</f>
        <v>70</v>
      </c>
      <c r="L2124" s="6">
        <f>(Items[[#This Row],[FinalPrice]]-Items[[#This Row],[OriginalTagPrice]])*Items[[#This Row],[Quantity]]</f>
        <v>-70</v>
      </c>
      <c r="M2124" s="6" t="str">
        <f>VLOOKUP(Items[[#This Row],[OrderID]],Orders[],5)</f>
        <v>2015-05-17</v>
      </c>
    </row>
    <row r="2125" spans="1:13" x14ac:dyDescent="0.25">
      <c r="A2125">
        <v>143253057</v>
      </c>
      <c r="B2125">
        <v>201910836</v>
      </c>
      <c r="C2125">
        <v>8</v>
      </c>
      <c r="D2125" t="b">
        <v>0</v>
      </c>
      <c r="E2125" s="6" t="s">
        <v>96</v>
      </c>
      <c r="F2125" s="6" t="s">
        <v>35</v>
      </c>
      <c r="G2125">
        <v>10</v>
      </c>
      <c r="H2125">
        <v>10</v>
      </c>
      <c r="I2125">
        <v>1</v>
      </c>
      <c r="J2125" s="6">
        <f>(Items[[#This Row],[FinalPrice]]*Items[[#This Row],[Quantity]])</f>
        <v>10</v>
      </c>
      <c r="K2125" s="6">
        <f>(Items[[#This Row],[OriginalTagPrice]]*Items[[#This Row],[Quantity]])</f>
        <v>10</v>
      </c>
      <c r="L2125" s="6">
        <f>(Items[[#This Row],[FinalPrice]]-Items[[#This Row],[OriginalTagPrice]])*Items[[#This Row],[Quantity]]</f>
        <v>0</v>
      </c>
      <c r="M2125" s="6" t="str">
        <f>VLOOKUP(Items[[#This Row],[OrderID]],Orders[],5)</f>
        <v>2015-05-17</v>
      </c>
    </row>
    <row r="2126" spans="1:13" x14ac:dyDescent="0.25">
      <c r="A2126">
        <v>143253057</v>
      </c>
      <c r="B2126">
        <v>201910856</v>
      </c>
      <c r="C2126">
        <v>8</v>
      </c>
      <c r="D2126" t="b">
        <v>0</v>
      </c>
      <c r="E2126" s="6" t="s">
        <v>71</v>
      </c>
      <c r="F2126" s="6" t="s">
        <v>35</v>
      </c>
      <c r="G2126">
        <v>10</v>
      </c>
      <c r="H2126">
        <v>10</v>
      </c>
      <c r="I2126">
        <v>1</v>
      </c>
      <c r="J2126" s="6">
        <f>(Items[[#This Row],[FinalPrice]]*Items[[#This Row],[Quantity]])</f>
        <v>10</v>
      </c>
      <c r="K2126" s="6">
        <f>(Items[[#This Row],[OriginalTagPrice]]*Items[[#This Row],[Quantity]])</f>
        <v>10</v>
      </c>
      <c r="L2126" s="6">
        <f>(Items[[#This Row],[FinalPrice]]-Items[[#This Row],[OriginalTagPrice]])*Items[[#This Row],[Quantity]]</f>
        <v>0</v>
      </c>
      <c r="M2126" s="6" t="str">
        <f>VLOOKUP(Items[[#This Row],[OrderID]],Orders[],5)</f>
        <v>2015-05-17</v>
      </c>
    </row>
    <row r="2127" spans="1:13" x14ac:dyDescent="0.25">
      <c r="A2127">
        <v>143253588</v>
      </c>
      <c r="B2127">
        <v>201697032</v>
      </c>
      <c r="C2127">
        <v>2</v>
      </c>
      <c r="D2127" t="b">
        <v>0</v>
      </c>
      <c r="E2127" s="6" t="s">
        <v>35</v>
      </c>
      <c r="F2127" s="6" t="s">
        <v>220</v>
      </c>
      <c r="G2127">
        <v>1.5</v>
      </c>
      <c r="H2127">
        <v>2</v>
      </c>
      <c r="I2127">
        <v>1</v>
      </c>
      <c r="J2127" s="6">
        <f>(Items[[#This Row],[FinalPrice]]*Items[[#This Row],[Quantity]])</f>
        <v>1.5</v>
      </c>
      <c r="K2127" s="6">
        <f>(Items[[#This Row],[OriginalTagPrice]]*Items[[#This Row],[Quantity]])</f>
        <v>2</v>
      </c>
      <c r="L2127" s="6">
        <f>(Items[[#This Row],[FinalPrice]]-Items[[#This Row],[OriginalTagPrice]])*Items[[#This Row],[Quantity]]</f>
        <v>-0.5</v>
      </c>
      <c r="M2127" s="6" t="str">
        <f>VLOOKUP(Items[[#This Row],[OrderID]],Orders[],5)</f>
        <v>2015-05-16</v>
      </c>
    </row>
    <row r="2128" spans="1:13" x14ac:dyDescent="0.25">
      <c r="A2128">
        <v>143253588</v>
      </c>
      <c r="B2128">
        <v>201697243</v>
      </c>
      <c r="C2128">
        <v>2</v>
      </c>
      <c r="D2128" t="b">
        <v>0</v>
      </c>
      <c r="E2128" s="6" t="s">
        <v>35</v>
      </c>
      <c r="F2128" s="6" t="s">
        <v>78</v>
      </c>
      <c r="G2128">
        <v>1.5</v>
      </c>
      <c r="H2128">
        <v>1.5</v>
      </c>
      <c r="I2128">
        <v>1</v>
      </c>
      <c r="J2128" s="6">
        <f>(Items[[#This Row],[FinalPrice]]*Items[[#This Row],[Quantity]])</f>
        <v>1.5</v>
      </c>
      <c r="K2128" s="6">
        <f>(Items[[#This Row],[OriginalTagPrice]]*Items[[#This Row],[Quantity]])</f>
        <v>1.5</v>
      </c>
      <c r="L2128" s="6">
        <f>(Items[[#This Row],[FinalPrice]]-Items[[#This Row],[OriginalTagPrice]])*Items[[#This Row],[Quantity]]</f>
        <v>0</v>
      </c>
      <c r="M2128" s="6" t="str">
        <f>VLOOKUP(Items[[#This Row],[OrderID]],Orders[],5)</f>
        <v>2015-05-16</v>
      </c>
    </row>
    <row r="2129" spans="1:13" x14ac:dyDescent="0.25">
      <c r="A2129">
        <v>143257511</v>
      </c>
      <c r="B2129">
        <v>201702728</v>
      </c>
      <c r="C2129">
        <v>1</v>
      </c>
      <c r="D2129" t="b">
        <v>1</v>
      </c>
      <c r="E2129" s="6" t="s">
        <v>63</v>
      </c>
      <c r="F2129" s="6" t="s">
        <v>35</v>
      </c>
      <c r="G2129">
        <v>0</v>
      </c>
      <c r="H2129">
        <v>65</v>
      </c>
      <c r="I2129">
        <v>1</v>
      </c>
      <c r="J2129" s="6">
        <f>(Items[[#This Row],[FinalPrice]]*Items[[#This Row],[Quantity]])</f>
        <v>0</v>
      </c>
      <c r="K2129" s="6">
        <f>(Items[[#This Row],[OriginalTagPrice]]*Items[[#This Row],[Quantity]])</f>
        <v>65</v>
      </c>
      <c r="L2129" s="6">
        <f>(Items[[#This Row],[FinalPrice]]-Items[[#This Row],[OriginalTagPrice]])*Items[[#This Row],[Quantity]]</f>
        <v>-65</v>
      </c>
      <c r="M2129" s="6" t="str">
        <f>VLOOKUP(Items[[#This Row],[OrderID]],Orders[],5)</f>
        <v>2015-05-21</v>
      </c>
    </row>
    <row r="2130" spans="1:13" x14ac:dyDescent="0.25">
      <c r="A2130">
        <v>143257511</v>
      </c>
      <c r="B2130">
        <v>202920353</v>
      </c>
      <c r="C2130">
        <v>2</v>
      </c>
      <c r="D2130" t="b">
        <v>0</v>
      </c>
      <c r="E2130" s="6" t="s">
        <v>35</v>
      </c>
      <c r="F2130" s="6" t="s">
        <v>97</v>
      </c>
      <c r="G2130">
        <v>0</v>
      </c>
      <c r="H2130">
        <v>0</v>
      </c>
      <c r="I2130">
        <v>1</v>
      </c>
      <c r="J2130" s="6">
        <f>(Items[[#This Row],[FinalPrice]]*Items[[#This Row],[Quantity]])</f>
        <v>0</v>
      </c>
      <c r="K2130" s="6">
        <f>(Items[[#This Row],[OriginalTagPrice]]*Items[[#This Row],[Quantity]])</f>
        <v>0</v>
      </c>
      <c r="L2130" s="6">
        <f>(Items[[#This Row],[FinalPrice]]-Items[[#This Row],[OriginalTagPrice]])*Items[[#This Row],[Quantity]]</f>
        <v>0</v>
      </c>
      <c r="M2130" s="6" t="str">
        <f>VLOOKUP(Items[[#This Row],[OrderID]],Orders[],5)</f>
        <v>2015-05-21</v>
      </c>
    </row>
    <row r="2131" spans="1:13" x14ac:dyDescent="0.25">
      <c r="A2131">
        <v>143259972</v>
      </c>
      <c r="B2131">
        <v>201706486</v>
      </c>
      <c r="C2131">
        <v>2</v>
      </c>
      <c r="D2131" t="b">
        <v>0</v>
      </c>
      <c r="E2131" s="6" t="s">
        <v>83</v>
      </c>
      <c r="F2131" s="6" t="s">
        <v>166</v>
      </c>
      <c r="G2131">
        <v>5</v>
      </c>
      <c r="H2131">
        <v>5</v>
      </c>
      <c r="I2131">
        <v>4</v>
      </c>
      <c r="J2131" s="6">
        <f>(Items[[#This Row],[FinalPrice]]*Items[[#This Row],[Quantity]])</f>
        <v>20</v>
      </c>
      <c r="K2131" s="6">
        <f>(Items[[#This Row],[OriginalTagPrice]]*Items[[#This Row],[Quantity]])</f>
        <v>20</v>
      </c>
      <c r="L2131" s="6">
        <f>(Items[[#This Row],[FinalPrice]]-Items[[#This Row],[OriginalTagPrice]])*Items[[#This Row],[Quantity]]</f>
        <v>0</v>
      </c>
      <c r="M2131" s="6" t="str">
        <f>VLOOKUP(Items[[#This Row],[OrderID]],Orders[],5)</f>
        <v>2015-05-16</v>
      </c>
    </row>
    <row r="2132" spans="1:13" x14ac:dyDescent="0.25">
      <c r="A2132">
        <v>143259972</v>
      </c>
      <c r="B2132">
        <v>201749827</v>
      </c>
      <c r="C2132">
        <v>2</v>
      </c>
      <c r="D2132" t="b">
        <v>0</v>
      </c>
      <c r="E2132" s="6" t="s">
        <v>35</v>
      </c>
      <c r="F2132" s="6" t="s">
        <v>277</v>
      </c>
      <c r="G2132">
        <v>28.39</v>
      </c>
      <c r="H2132">
        <v>1</v>
      </c>
      <c r="I2132">
        <v>1</v>
      </c>
      <c r="J2132" s="6">
        <f>(Items[[#This Row],[FinalPrice]]*Items[[#This Row],[Quantity]])</f>
        <v>28.39</v>
      </c>
      <c r="K2132" s="6">
        <f>(Items[[#This Row],[OriginalTagPrice]]*Items[[#This Row],[Quantity]])</f>
        <v>1</v>
      </c>
      <c r="L2132" s="6">
        <f>(Items[[#This Row],[FinalPrice]]-Items[[#This Row],[OriginalTagPrice]])*Items[[#This Row],[Quantity]]</f>
        <v>27.39</v>
      </c>
      <c r="M2132" s="6" t="str">
        <f>VLOOKUP(Items[[#This Row],[OrderID]],Orders[],5)</f>
        <v>2015-05-16</v>
      </c>
    </row>
    <row r="2133" spans="1:13" x14ac:dyDescent="0.25">
      <c r="A2133">
        <v>143261312</v>
      </c>
      <c r="B2133">
        <v>201708404</v>
      </c>
      <c r="C2133">
        <v>1</v>
      </c>
      <c r="D2133" t="b">
        <v>1</v>
      </c>
      <c r="E2133" s="6" t="s">
        <v>66</v>
      </c>
      <c r="F2133" s="6" t="s">
        <v>35</v>
      </c>
      <c r="G2133">
        <v>35</v>
      </c>
      <c r="H2133">
        <v>70</v>
      </c>
      <c r="I2133">
        <v>1</v>
      </c>
      <c r="J2133" s="6">
        <f>(Items[[#This Row],[FinalPrice]]*Items[[#This Row],[Quantity]])</f>
        <v>35</v>
      </c>
      <c r="K2133" s="6">
        <f>(Items[[#This Row],[OriginalTagPrice]]*Items[[#This Row],[Quantity]])</f>
        <v>70</v>
      </c>
      <c r="L2133" s="6">
        <f>(Items[[#This Row],[FinalPrice]]-Items[[#This Row],[OriginalTagPrice]])*Items[[#This Row],[Quantity]]</f>
        <v>-35</v>
      </c>
      <c r="M2133" s="6" t="str">
        <f>VLOOKUP(Items[[#This Row],[OrderID]],Orders[],5)</f>
        <v>2015-05-16</v>
      </c>
    </row>
    <row r="2134" spans="1:13" x14ac:dyDescent="0.25">
      <c r="A2134">
        <v>143261312</v>
      </c>
      <c r="B2134">
        <v>201786731</v>
      </c>
      <c r="C2134">
        <v>8</v>
      </c>
      <c r="D2134" t="b">
        <v>0</v>
      </c>
      <c r="E2134" s="6" t="s">
        <v>66</v>
      </c>
      <c r="F2134" s="6" t="s">
        <v>35</v>
      </c>
      <c r="G2134">
        <v>14</v>
      </c>
      <c r="H2134">
        <v>14</v>
      </c>
      <c r="I2134">
        <v>1</v>
      </c>
      <c r="J2134" s="6">
        <f>(Items[[#This Row],[FinalPrice]]*Items[[#This Row],[Quantity]])</f>
        <v>14</v>
      </c>
      <c r="K2134" s="6">
        <f>(Items[[#This Row],[OriginalTagPrice]]*Items[[#This Row],[Quantity]])</f>
        <v>14</v>
      </c>
      <c r="L2134" s="6">
        <f>(Items[[#This Row],[FinalPrice]]-Items[[#This Row],[OriginalTagPrice]])*Items[[#This Row],[Quantity]]</f>
        <v>0</v>
      </c>
      <c r="M2134" s="6" t="str">
        <f>VLOOKUP(Items[[#This Row],[OrderID]],Orders[],5)</f>
        <v>2015-05-16</v>
      </c>
    </row>
    <row r="2135" spans="1:13" x14ac:dyDescent="0.25">
      <c r="A2135">
        <v>143261312</v>
      </c>
      <c r="B2135">
        <v>201787053</v>
      </c>
      <c r="C2135">
        <v>10</v>
      </c>
      <c r="D2135" t="b">
        <v>0</v>
      </c>
      <c r="E2135" s="6" t="s">
        <v>35</v>
      </c>
      <c r="F2135" s="6" t="s">
        <v>35</v>
      </c>
      <c r="G2135">
        <v>0</v>
      </c>
      <c r="H2135">
        <v>0</v>
      </c>
      <c r="I2135">
        <v>1</v>
      </c>
      <c r="J2135" s="6">
        <f>(Items[[#This Row],[FinalPrice]]*Items[[#This Row],[Quantity]])</f>
        <v>0</v>
      </c>
      <c r="K2135" s="6">
        <f>(Items[[#This Row],[OriginalTagPrice]]*Items[[#This Row],[Quantity]])</f>
        <v>0</v>
      </c>
      <c r="L2135" s="6">
        <f>(Items[[#This Row],[FinalPrice]]-Items[[#This Row],[OriginalTagPrice]])*Items[[#This Row],[Quantity]]</f>
        <v>0</v>
      </c>
      <c r="M2135" s="6" t="str">
        <f>VLOOKUP(Items[[#This Row],[OrderID]],Orders[],5)</f>
        <v>2015-05-16</v>
      </c>
    </row>
    <row r="2136" spans="1:13" x14ac:dyDescent="0.25">
      <c r="A2136">
        <v>143261312</v>
      </c>
      <c r="B2136">
        <v>201787055</v>
      </c>
      <c r="C2136">
        <v>11</v>
      </c>
      <c r="D2136" t="b">
        <v>0</v>
      </c>
      <c r="E2136" s="6" t="s">
        <v>104</v>
      </c>
      <c r="F2136" s="6" t="s">
        <v>35</v>
      </c>
      <c r="G2136">
        <v>0</v>
      </c>
      <c r="H2136">
        <v>50</v>
      </c>
      <c r="I2136">
        <v>1</v>
      </c>
      <c r="J2136" s="6">
        <f>(Items[[#This Row],[FinalPrice]]*Items[[#This Row],[Quantity]])</f>
        <v>0</v>
      </c>
      <c r="K2136" s="6">
        <f>(Items[[#This Row],[OriginalTagPrice]]*Items[[#This Row],[Quantity]])</f>
        <v>50</v>
      </c>
      <c r="L2136" s="6">
        <f>(Items[[#This Row],[FinalPrice]]-Items[[#This Row],[OriginalTagPrice]])*Items[[#This Row],[Quantity]]</f>
        <v>-50</v>
      </c>
      <c r="M2136" s="6" t="str">
        <f>VLOOKUP(Items[[#This Row],[OrderID]],Orders[],5)</f>
        <v>2015-05-16</v>
      </c>
    </row>
    <row r="2137" spans="1:13" x14ac:dyDescent="0.25">
      <c r="A2137">
        <v>143261312</v>
      </c>
      <c r="B2137">
        <v>201787242</v>
      </c>
      <c r="C2137">
        <v>2</v>
      </c>
      <c r="D2137" t="b">
        <v>0</v>
      </c>
      <c r="E2137" s="6" t="s">
        <v>66</v>
      </c>
      <c r="F2137" s="6" t="s">
        <v>274</v>
      </c>
      <c r="G2137">
        <v>0</v>
      </c>
      <c r="H2137">
        <v>0</v>
      </c>
      <c r="I2137">
        <v>1</v>
      </c>
      <c r="J2137" s="6">
        <f>(Items[[#This Row],[FinalPrice]]*Items[[#This Row],[Quantity]])</f>
        <v>0</v>
      </c>
      <c r="K2137" s="6">
        <f>(Items[[#This Row],[OriginalTagPrice]]*Items[[#This Row],[Quantity]])</f>
        <v>0</v>
      </c>
      <c r="L2137" s="6">
        <f>(Items[[#This Row],[FinalPrice]]-Items[[#This Row],[OriginalTagPrice]])*Items[[#This Row],[Quantity]]</f>
        <v>0</v>
      </c>
      <c r="M2137" s="6" t="str">
        <f>VLOOKUP(Items[[#This Row],[OrderID]],Orders[],5)</f>
        <v>2015-05-16</v>
      </c>
    </row>
    <row r="2138" spans="1:13" x14ac:dyDescent="0.25">
      <c r="A2138">
        <v>143262487</v>
      </c>
      <c r="B2138">
        <v>201710186</v>
      </c>
      <c r="C2138">
        <v>1</v>
      </c>
      <c r="D2138" t="b">
        <v>1</v>
      </c>
      <c r="E2138" s="6" t="s">
        <v>70</v>
      </c>
      <c r="F2138" s="6" t="s">
        <v>35</v>
      </c>
      <c r="G2138">
        <v>0</v>
      </c>
      <c r="H2138">
        <v>30</v>
      </c>
      <c r="I2138">
        <v>1</v>
      </c>
      <c r="J2138" s="6">
        <f>(Items[[#This Row],[FinalPrice]]*Items[[#This Row],[Quantity]])</f>
        <v>0</v>
      </c>
      <c r="K2138" s="6">
        <f>(Items[[#This Row],[OriginalTagPrice]]*Items[[#This Row],[Quantity]])</f>
        <v>30</v>
      </c>
      <c r="L2138" s="6">
        <f>(Items[[#This Row],[FinalPrice]]-Items[[#This Row],[OriginalTagPrice]])*Items[[#This Row],[Quantity]]</f>
        <v>-30</v>
      </c>
      <c r="M2138" s="6" t="str">
        <f>VLOOKUP(Items[[#This Row],[OrderID]],Orders[],5)</f>
        <v>2015-05-16</v>
      </c>
    </row>
    <row r="2139" spans="1:13" x14ac:dyDescent="0.25">
      <c r="A2139">
        <v>143262758</v>
      </c>
      <c r="B2139">
        <v>201711079</v>
      </c>
      <c r="C2139">
        <v>2</v>
      </c>
      <c r="D2139" t="b">
        <v>0</v>
      </c>
      <c r="E2139" s="6" t="s">
        <v>35</v>
      </c>
      <c r="F2139" s="6" t="s">
        <v>278</v>
      </c>
      <c r="G2139">
        <v>25</v>
      </c>
      <c r="H2139">
        <v>50</v>
      </c>
      <c r="I2139">
        <v>2</v>
      </c>
      <c r="J2139" s="6">
        <f>(Items[[#This Row],[FinalPrice]]*Items[[#This Row],[Quantity]])</f>
        <v>50</v>
      </c>
      <c r="K2139" s="6">
        <f>(Items[[#This Row],[OriginalTagPrice]]*Items[[#This Row],[Quantity]])</f>
        <v>100</v>
      </c>
      <c r="L2139" s="6">
        <f>(Items[[#This Row],[FinalPrice]]-Items[[#This Row],[OriginalTagPrice]])*Items[[#This Row],[Quantity]]</f>
        <v>-50</v>
      </c>
      <c r="M2139" s="6" t="str">
        <f>VLOOKUP(Items[[#This Row],[OrderID]],Orders[],5)</f>
        <v>2015-05-16</v>
      </c>
    </row>
    <row r="2140" spans="1:13" x14ac:dyDescent="0.25">
      <c r="A2140">
        <v>143269873</v>
      </c>
      <c r="B2140">
        <v>201721327</v>
      </c>
      <c r="C2140">
        <v>1</v>
      </c>
      <c r="D2140" t="b">
        <v>1</v>
      </c>
      <c r="E2140" s="6" t="s">
        <v>58</v>
      </c>
      <c r="F2140" s="6" t="s">
        <v>35</v>
      </c>
      <c r="G2140">
        <v>35</v>
      </c>
      <c r="H2140">
        <v>65</v>
      </c>
      <c r="I2140">
        <v>1</v>
      </c>
      <c r="J2140" s="6">
        <f>(Items[[#This Row],[FinalPrice]]*Items[[#This Row],[Quantity]])</f>
        <v>35</v>
      </c>
      <c r="K2140" s="6">
        <f>(Items[[#This Row],[OriginalTagPrice]]*Items[[#This Row],[Quantity]])</f>
        <v>65</v>
      </c>
      <c r="L2140" s="6">
        <f>(Items[[#This Row],[FinalPrice]]-Items[[#This Row],[OriginalTagPrice]])*Items[[#This Row],[Quantity]]</f>
        <v>-30</v>
      </c>
      <c r="M2140" s="6" t="str">
        <f>VLOOKUP(Items[[#This Row],[OrderID]],Orders[],5)</f>
        <v>2015-05-20</v>
      </c>
    </row>
    <row r="2141" spans="1:13" x14ac:dyDescent="0.25">
      <c r="A2141">
        <v>143269873</v>
      </c>
      <c r="B2141">
        <v>202721640</v>
      </c>
      <c r="C2141">
        <v>2</v>
      </c>
      <c r="D2141" t="b">
        <v>0</v>
      </c>
      <c r="E2141" s="6" t="s">
        <v>86</v>
      </c>
      <c r="F2141" s="6" t="s">
        <v>101</v>
      </c>
      <c r="G2141">
        <v>0</v>
      </c>
      <c r="H2141">
        <v>5</v>
      </c>
      <c r="I2141">
        <v>1</v>
      </c>
      <c r="J2141" s="6">
        <f>(Items[[#This Row],[FinalPrice]]*Items[[#This Row],[Quantity]])</f>
        <v>0</v>
      </c>
      <c r="K2141" s="6">
        <f>(Items[[#This Row],[OriginalTagPrice]]*Items[[#This Row],[Quantity]])</f>
        <v>5</v>
      </c>
      <c r="L2141" s="6">
        <f>(Items[[#This Row],[FinalPrice]]-Items[[#This Row],[OriginalTagPrice]])*Items[[#This Row],[Quantity]]</f>
        <v>-5</v>
      </c>
      <c r="M2141" s="6" t="str">
        <f>VLOOKUP(Items[[#This Row],[OrderID]],Orders[],5)</f>
        <v>2015-05-20</v>
      </c>
    </row>
    <row r="2142" spans="1:13" x14ac:dyDescent="0.25">
      <c r="A2142">
        <v>143269873</v>
      </c>
      <c r="B2142">
        <v>202721697</v>
      </c>
      <c r="C2142">
        <v>2</v>
      </c>
      <c r="D2142" t="b">
        <v>0</v>
      </c>
      <c r="E2142" s="6" t="s">
        <v>86</v>
      </c>
      <c r="F2142" s="6" t="s">
        <v>78</v>
      </c>
      <c r="G2142">
        <v>1.5</v>
      </c>
      <c r="H2142">
        <v>1.5</v>
      </c>
      <c r="I2142">
        <v>1</v>
      </c>
      <c r="J2142" s="6">
        <f>(Items[[#This Row],[FinalPrice]]*Items[[#This Row],[Quantity]])</f>
        <v>1.5</v>
      </c>
      <c r="K2142" s="6">
        <f>(Items[[#This Row],[OriginalTagPrice]]*Items[[#This Row],[Quantity]])</f>
        <v>1.5</v>
      </c>
      <c r="L2142" s="6">
        <f>(Items[[#This Row],[FinalPrice]]-Items[[#This Row],[OriginalTagPrice]])*Items[[#This Row],[Quantity]]</f>
        <v>0</v>
      </c>
      <c r="M2142" s="6" t="str">
        <f>VLOOKUP(Items[[#This Row],[OrderID]],Orders[],5)</f>
        <v>2015-05-20</v>
      </c>
    </row>
    <row r="2143" spans="1:13" x14ac:dyDescent="0.25">
      <c r="A2143">
        <v>143269873</v>
      </c>
      <c r="B2143">
        <v>202735166</v>
      </c>
      <c r="C2143">
        <v>8</v>
      </c>
      <c r="D2143" t="b">
        <v>0</v>
      </c>
      <c r="E2143" s="6" t="s">
        <v>58</v>
      </c>
      <c r="F2143" s="6" t="s">
        <v>35</v>
      </c>
      <c r="G2143">
        <v>10.5</v>
      </c>
      <c r="H2143">
        <v>10.5</v>
      </c>
      <c r="I2143">
        <v>1</v>
      </c>
      <c r="J2143" s="6">
        <f>(Items[[#This Row],[FinalPrice]]*Items[[#This Row],[Quantity]])</f>
        <v>10.5</v>
      </c>
      <c r="K2143" s="6">
        <f>(Items[[#This Row],[OriginalTagPrice]]*Items[[#This Row],[Quantity]])</f>
        <v>10.5</v>
      </c>
      <c r="L2143" s="6">
        <f>(Items[[#This Row],[FinalPrice]]-Items[[#This Row],[OriginalTagPrice]])*Items[[#This Row],[Quantity]]</f>
        <v>0</v>
      </c>
      <c r="M2143" s="6" t="str">
        <f>VLOOKUP(Items[[#This Row],[OrderID]],Orders[],5)</f>
        <v>2015-05-20</v>
      </c>
    </row>
    <row r="2144" spans="1:13" x14ac:dyDescent="0.25">
      <c r="A2144">
        <v>143272175</v>
      </c>
      <c r="B2144">
        <v>201725059</v>
      </c>
      <c r="C2144">
        <v>10</v>
      </c>
      <c r="D2144" t="b">
        <v>0</v>
      </c>
      <c r="E2144" s="6" t="s">
        <v>35</v>
      </c>
      <c r="F2144" s="6" t="s">
        <v>35</v>
      </c>
      <c r="G2144">
        <v>0</v>
      </c>
      <c r="H2144">
        <v>0</v>
      </c>
      <c r="I2144">
        <v>1</v>
      </c>
      <c r="J2144" s="6">
        <f>(Items[[#This Row],[FinalPrice]]*Items[[#This Row],[Quantity]])</f>
        <v>0</v>
      </c>
      <c r="K2144" s="6">
        <f>(Items[[#This Row],[OriginalTagPrice]]*Items[[#This Row],[Quantity]])</f>
        <v>0</v>
      </c>
      <c r="L2144" s="6">
        <f>(Items[[#This Row],[FinalPrice]]-Items[[#This Row],[OriginalTagPrice]])*Items[[#This Row],[Quantity]]</f>
        <v>0</v>
      </c>
      <c r="M2144" s="6" t="str">
        <f>VLOOKUP(Items[[#This Row],[OrderID]],Orders[],5)</f>
        <v>2015-05-16</v>
      </c>
    </row>
    <row r="2145" spans="1:13" x14ac:dyDescent="0.25">
      <c r="A2145">
        <v>143272175</v>
      </c>
      <c r="B2145">
        <v>201725061</v>
      </c>
      <c r="C2145">
        <v>11</v>
      </c>
      <c r="D2145" t="b">
        <v>0</v>
      </c>
      <c r="E2145" s="6" t="s">
        <v>96</v>
      </c>
      <c r="F2145" s="6" t="s">
        <v>35</v>
      </c>
      <c r="G2145">
        <v>50</v>
      </c>
      <c r="H2145">
        <v>50</v>
      </c>
      <c r="I2145">
        <v>1</v>
      </c>
      <c r="J2145" s="6">
        <f>(Items[[#This Row],[FinalPrice]]*Items[[#This Row],[Quantity]])</f>
        <v>50</v>
      </c>
      <c r="K2145" s="6">
        <f>(Items[[#This Row],[OriginalTagPrice]]*Items[[#This Row],[Quantity]])</f>
        <v>50</v>
      </c>
      <c r="L2145" s="6">
        <f>(Items[[#This Row],[FinalPrice]]-Items[[#This Row],[OriginalTagPrice]])*Items[[#This Row],[Quantity]]</f>
        <v>0</v>
      </c>
      <c r="M2145" s="6" t="str">
        <f>VLOOKUP(Items[[#This Row],[OrderID]],Orders[],5)</f>
        <v>2015-05-16</v>
      </c>
    </row>
    <row r="2146" spans="1:13" x14ac:dyDescent="0.25">
      <c r="A2146">
        <v>143272854</v>
      </c>
      <c r="B2146">
        <v>201725786</v>
      </c>
      <c r="C2146">
        <v>1</v>
      </c>
      <c r="D2146" t="b">
        <v>1</v>
      </c>
      <c r="E2146" s="6" t="s">
        <v>71</v>
      </c>
      <c r="F2146" s="6" t="s">
        <v>35</v>
      </c>
      <c r="G2146">
        <v>0</v>
      </c>
      <c r="H2146">
        <v>70</v>
      </c>
      <c r="I2146">
        <v>1</v>
      </c>
      <c r="J2146" s="6">
        <f>(Items[[#This Row],[FinalPrice]]*Items[[#This Row],[Quantity]])</f>
        <v>0</v>
      </c>
      <c r="K2146" s="6">
        <f>(Items[[#This Row],[OriginalTagPrice]]*Items[[#This Row],[Quantity]])</f>
        <v>70</v>
      </c>
      <c r="L2146" s="6">
        <f>(Items[[#This Row],[FinalPrice]]-Items[[#This Row],[OriginalTagPrice]])*Items[[#This Row],[Quantity]]</f>
        <v>-70</v>
      </c>
      <c r="M2146" s="6" t="str">
        <f>VLOOKUP(Items[[#This Row],[OrderID]],Orders[],5)</f>
        <v>2015-05-17</v>
      </c>
    </row>
    <row r="2147" spans="1:13" x14ac:dyDescent="0.25">
      <c r="A2147">
        <v>143273112</v>
      </c>
      <c r="B2147">
        <v>201726140</v>
      </c>
      <c r="C2147">
        <v>1</v>
      </c>
      <c r="D2147" t="b">
        <v>1</v>
      </c>
      <c r="E2147" s="6" t="s">
        <v>71</v>
      </c>
      <c r="F2147" s="6" t="s">
        <v>35</v>
      </c>
      <c r="G2147">
        <v>0</v>
      </c>
      <c r="H2147">
        <v>70</v>
      </c>
      <c r="I2147">
        <v>1</v>
      </c>
      <c r="J2147" s="6">
        <f>(Items[[#This Row],[FinalPrice]]*Items[[#This Row],[Quantity]])</f>
        <v>0</v>
      </c>
      <c r="K2147" s="6">
        <f>(Items[[#This Row],[OriginalTagPrice]]*Items[[#This Row],[Quantity]])</f>
        <v>70</v>
      </c>
      <c r="L2147" s="6">
        <f>(Items[[#This Row],[FinalPrice]]-Items[[#This Row],[OriginalTagPrice]])*Items[[#This Row],[Quantity]]</f>
        <v>-70</v>
      </c>
      <c r="M2147" s="6" t="str">
        <f>VLOOKUP(Items[[#This Row],[OrderID]],Orders[],5)</f>
        <v>2015-05-17</v>
      </c>
    </row>
    <row r="2148" spans="1:13" x14ac:dyDescent="0.25">
      <c r="A2148">
        <v>143275943</v>
      </c>
      <c r="B2148">
        <v>201730462</v>
      </c>
      <c r="C2148">
        <v>12</v>
      </c>
      <c r="D2148" t="b">
        <v>0</v>
      </c>
      <c r="E2148" s="6" t="s">
        <v>35</v>
      </c>
      <c r="F2148" s="6" t="s">
        <v>35</v>
      </c>
      <c r="G2148">
        <v>100</v>
      </c>
      <c r="H2148">
        <v>200</v>
      </c>
      <c r="I2148">
        <v>1</v>
      </c>
      <c r="J2148" s="6">
        <f>(Items[[#This Row],[FinalPrice]]*Items[[#This Row],[Quantity]])</f>
        <v>100</v>
      </c>
      <c r="K2148" s="6">
        <f>(Items[[#This Row],[OriginalTagPrice]]*Items[[#This Row],[Quantity]])</f>
        <v>200</v>
      </c>
      <c r="L2148" s="6">
        <f>(Items[[#This Row],[FinalPrice]]-Items[[#This Row],[OriginalTagPrice]])*Items[[#This Row],[Quantity]]</f>
        <v>-100</v>
      </c>
      <c r="M2148" s="6" t="str">
        <f>VLOOKUP(Items[[#This Row],[OrderID]],Orders[],5)</f>
        <v>2015-05-16</v>
      </c>
    </row>
    <row r="2149" spans="1:13" x14ac:dyDescent="0.25">
      <c r="A2149">
        <v>143280156</v>
      </c>
      <c r="B2149">
        <v>201737132</v>
      </c>
      <c r="C2149">
        <v>2</v>
      </c>
      <c r="D2149" t="b">
        <v>0</v>
      </c>
      <c r="E2149" s="6" t="s">
        <v>35</v>
      </c>
      <c r="F2149" s="6" t="s">
        <v>269</v>
      </c>
      <c r="G2149">
        <v>0</v>
      </c>
      <c r="H2149">
        <v>3.5</v>
      </c>
      <c r="I2149">
        <v>1</v>
      </c>
      <c r="J2149" s="6">
        <f>(Items[[#This Row],[FinalPrice]]*Items[[#This Row],[Quantity]])</f>
        <v>0</v>
      </c>
      <c r="K2149" s="6">
        <f>(Items[[#This Row],[OriginalTagPrice]]*Items[[#This Row],[Quantity]])</f>
        <v>3.5</v>
      </c>
      <c r="L2149" s="6">
        <f>(Items[[#This Row],[FinalPrice]]-Items[[#This Row],[OriginalTagPrice]])*Items[[#This Row],[Quantity]]</f>
        <v>-3.5</v>
      </c>
      <c r="M2149" s="6" t="str">
        <f>VLOOKUP(Items[[#This Row],[OrderID]],Orders[],5)</f>
        <v>2015-05-16</v>
      </c>
    </row>
    <row r="2150" spans="1:13" x14ac:dyDescent="0.25">
      <c r="A2150">
        <v>143284382</v>
      </c>
      <c r="B2150">
        <v>199679728</v>
      </c>
      <c r="C2150">
        <v>1</v>
      </c>
      <c r="D2150" t="b">
        <v>1</v>
      </c>
      <c r="E2150" s="6" t="s">
        <v>65</v>
      </c>
      <c r="F2150" s="6" t="s">
        <v>35</v>
      </c>
      <c r="G2150">
        <v>30</v>
      </c>
      <c r="H2150">
        <v>40</v>
      </c>
      <c r="I2150">
        <v>1</v>
      </c>
      <c r="J2150" s="6">
        <f>(Items[[#This Row],[FinalPrice]]*Items[[#This Row],[Quantity]])</f>
        <v>30</v>
      </c>
      <c r="K2150" s="6">
        <f>(Items[[#This Row],[OriginalTagPrice]]*Items[[#This Row],[Quantity]])</f>
        <v>40</v>
      </c>
      <c r="L2150" s="6">
        <f>(Items[[#This Row],[FinalPrice]]-Items[[#This Row],[OriginalTagPrice]])*Items[[#This Row],[Quantity]]</f>
        <v>-10</v>
      </c>
      <c r="M2150" s="6" t="str">
        <f>VLOOKUP(Items[[#This Row],[OrderID]],Orders[],5)</f>
        <v>2015-05-16</v>
      </c>
    </row>
    <row r="2151" spans="1:13" x14ac:dyDescent="0.25">
      <c r="A2151">
        <v>143284382</v>
      </c>
      <c r="B2151">
        <v>199679729</v>
      </c>
      <c r="C2151">
        <v>1</v>
      </c>
      <c r="D2151" t="b">
        <v>1</v>
      </c>
      <c r="E2151" s="6" t="s">
        <v>55</v>
      </c>
      <c r="F2151" s="6" t="s">
        <v>35</v>
      </c>
      <c r="G2151">
        <v>0</v>
      </c>
      <c r="H2151">
        <v>70</v>
      </c>
      <c r="I2151">
        <v>1</v>
      </c>
      <c r="J2151" s="6">
        <f>(Items[[#This Row],[FinalPrice]]*Items[[#This Row],[Quantity]])</f>
        <v>0</v>
      </c>
      <c r="K2151" s="6">
        <f>(Items[[#This Row],[OriginalTagPrice]]*Items[[#This Row],[Quantity]])</f>
        <v>70</v>
      </c>
      <c r="L2151" s="6">
        <f>(Items[[#This Row],[FinalPrice]]-Items[[#This Row],[OriginalTagPrice]])*Items[[#This Row],[Quantity]]</f>
        <v>-70</v>
      </c>
      <c r="M2151" s="6" t="str">
        <f>VLOOKUP(Items[[#This Row],[OrderID]],Orders[],5)</f>
        <v>2015-05-16</v>
      </c>
    </row>
    <row r="2152" spans="1:13" x14ac:dyDescent="0.25">
      <c r="A2152">
        <v>143284382</v>
      </c>
      <c r="B2152">
        <v>199679730</v>
      </c>
      <c r="C2152">
        <v>1</v>
      </c>
      <c r="D2152" t="b">
        <v>1</v>
      </c>
      <c r="E2152" s="6" t="s">
        <v>58</v>
      </c>
      <c r="F2152" s="6" t="s">
        <v>35</v>
      </c>
      <c r="G2152">
        <v>0</v>
      </c>
      <c r="H2152">
        <v>40</v>
      </c>
      <c r="I2152">
        <v>1</v>
      </c>
      <c r="J2152" s="6">
        <f>(Items[[#This Row],[FinalPrice]]*Items[[#This Row],[Quantity]])</f>
        <v>0</v>
      </c>
      <c r="K2152" s="6">
        <f>(Items[[#This Row],[OriginalTagPrice]]*Items[[#This Row],[Quantity]])</f>
        <v>40</v>
      </c>
      <c r="L2152" s="6">
        <f>(Items[[#This Row],[FinalPrice]]-Items[[#This Row],[OriginalTagPrice]])*Items[[#This Row],[Quantity]]</f>
        <v>-40</v>
      </c>
      <c r="M2152" s="6" t="str">
        <f>VLOOKUP(Items[[#This Row],[OrderID]],Orders[],5)</f>
        <v>2015-05-16</v>
      </c>
    </row>
    <row r="2153" spans="1:13" x14ac:dyDescent="0.25">
      <c r="A2153">
        <v>143284382</v>
      </c>
      <c r="B2153">
        <v>201743253</v>
      </c>
      <c r="C2153">
        <v>1</v>
      </c>
      <c r="D2153" t="b">
        <v>1</v>
      </c>
      <c r="E2153" s="6" t="s">
        <v>89</v>
      </c>
      <c r="F2153" s="6" t="s">
        <v>35</v>
      </c>
      <c r="G2153">
        <v>0</v>
      </c>
      <c r="H2153">
        <v>30</v>
      </c>
      <c r="I2153">
        <v>1</v>
      </c>
      <c r="J2153" s="6">
        <f>(Items[[#This Row],[FinalPrice]]*Items[[#This Row],[Quantity]])</f>
        <v>0</v>
      </c>
      <c r="K2153" s="6">
        <f>(Items[[#This Row],[OriginalTagPrice]]*Items[[#This Row],[Quantity]])</f>
        <v>30</v>
      </c>
      <c r="L2153" s="6">
        <f>(Items[[#This Row],[FinalPrice]]-Items[[#This Row],[OriginalTagPrice]])*Items[[#This Row],[Quantity]]</f>
        <v>-30</v>
      </c>
      <c r="M2153" s="6" t="str">
        <f>VLOOKUP(Items[[#This Row],[OrderID]],Orders[],5)</f>
        <v>2015-05-16</v>
      </c>
    </row>
    <row r="2154" spans="1:13" x14ac:dyDescent="0.25">
      <c r="A2154">
        <v>143284382</v>
      </c>
      <c r="B2154">
        <v>201757667</v>
      </c>
      <c r="C2154">
        <v>8</v>
      </c>
      <c r="D2154" t="b">
        <v>0</v>
      </c>
      <c r="E2154" s="6" t="s">
        <v>65</v>
      </c>
      <c r="F2154" s="6" t="s">
        <v>35</v>
      </c>
      <c r="G2154">
        <v>7</v>
      </c>
      <c r="H2154">
        <v>7</v>
      </c>
      <c r="I2154">
        <v>1</v>
      </c>
      <c r="J2154" s="6">
        <f>(Items[[#This Row],[FinalPrice]]*Items[[#This Row],[Quantity]])</f>
        <v>7</v>
      </c>
      <c r="K2154" s="6">
        <f>(Items[[#This Row],[OriginalTagPrice]]*Items[[#This Row],[Quantity]])</f>
        <v>7</v>
      </c>
      <c r="L2154" s="6">
        <f>(Items[[#This Row],[FinalPrice]]-Items[[#This Row],[OriginalTagPrice]])*Items[[#This Row],[Quantity]]</f>
        <v>0</v>
      </c>
      <c r="M2154" s="6" t="str">
        <f>VLOOKUP(Items[[#This Row],[OrderID]],Orders[],5)</f>
        <v>2015-05-16</v>
      </c>
    </row>
    <row r="2155" spans="1:13" x14ac:dyDescent="0.25">
      <c r="A2155">
        <v>143284382</v>
      </c>
      <c r="B2155">
        <v>201757719</v>
      </c>
      <c r="C2155">
        <v>8</v>
      </c>
      <c r="D2155" t="b">
        <v>0</v>
      </c>
      <c r="E2155" s="6" t="s">
        <v>55</v>
      </c>
      <c r="F2155" s="6" t="s">
        <v>35</v>
      </c>
      <c r="G2155">
        <v>11</v>
      </c>
      <c r="H2155">
        <v>11</v>
      </c>
      <c r="I2155">
        <v>1</v>
      </c>
      <c r="J2155" s="6">
        <f>(Items[[#This Row],[FinalPrice]]*Items[[#This Row],[Quantity]])</f>
        <v>11</v>
      </c>
      <c r="K2155" s="6">
        <f>(Items[[#This Row],[OriginalTagPrice]]*Items[[#This Row],[Quantity]])</f>
        <v>11</v>
      </c>
      <c r="L2155" s="6">
        <f>(Items[[#This Row],[FinalPrice]]-Items[[#This Row],[OriginalTagPrice]])*Items[[#This Row],[Quantity]]</f>
        <v>0</v>
      </c>
      <c r="M2155" s="6" t="str">
        <f>VLOOKUP(Items[[#This Row],[OrderID]],Orders[],5)</f>
        <v>2015-05-16</v>
      </c>
    </row>
    <row r="2156" spans="1:13" x14ac:dyDescent="0.25">
      <c r="A2156">
        <v>143284382</v>
      </c>
      <c r="B2156">
        <v>201757791</v>
      </c>
      <c r="C2156">
        <v>8</v>
      </c>
      <c r="D2156" t="b">
        <v>0</v>
      </c>
      <c r="E2156" s="6" t="s">
        <v>58</v>
      </c>
      <c r="F2156" s="6" t="s">
        <v>35</v>
      </c>
      <c r="G2156">
        <v>6</v>
      </c>
      <c r="H2156">
        <v>6</v>
      </c>
      <c r="I2156">
        <v>1</v>
      </c>
      <c r="J2156" s="6">
        <f>(Items[[#This Row],[FinalPrice]]*Items[[#This Row],[Quantity]])</f>
        <v>6</v>
      </c>
      <c r="K2156" s="6">
        <f>(Items[[#This Row],[OriginalTagPrice]]*Items[[#This Row],[Quantity]])</f>
        <v>6</v>
      </c>
      <c r="L2156" s="6">
        <f>(Items[[#This Row],[FinalPrice]]-Items[[#This Row],[OriginalTagPrice]])*Items[[#This Row],[Quantity]]</f>
        <v>0</v>
      </c>
      <c r="M2156" s="6" t="str">
        <f>VLOOKUP(Items[[#This Row],[OrderID]],Orders[],5)</f>
        <v>2015-05-16</v>
      </c>
    </row>
    <row r="2157" spans="1:13" x14ac:dyDescent="0.25">
      <c r="A2157">
        <v>143284382</v>
      </c>
      <c r="B2157">
        <v>201757853</v>
      </c>
      <c r="C2157">
        <v>8</v>
      </c>
      <c r="D2157" t="b">
        <v>0</v>
      </c>
      <c r="E2157" s="6" t="s">
        <v>89</v>
      </c>
      <c r="F2157" s="6" t="s">
        <v>35</v>
      </c>
      <c r="G2157">
        <v>6</v>
      </c>
      <c r="H2157">
        <v>6</v>
      </c>
      <c r="I2157">
        <v>1</v>
      </c>
      <c r="J2157" s="6">
        <f>(Items[[#This Row],[FinalPrice]]*Items[[#This Row],[Quantity]])</f>
        <v>6</v>
      </c>
      <c r="K2157" s="6">
        <f>(Items[[#This Row],[OriginalTagPrice]]*Items[[#This Row],[Quantity]])</f>
        <v>6</v>
      </c>
      <c r="L2157" s="6">
        <f>(Items[[#This Row],[FinalPrice]]-Items[[#This Row],[OriginalTagPrice]])*Items[[#This Row],[Quantity]]</f>
        <v>0</v>
      </c>
      <c r="M2157" s="6" t="str">
        <f>VLOOKUP(Items[[#This Row],[OrderID]],Orders[],5)</f>
        <v>2015-05-16</v>
      </c>
    </row>
    <row r="2158" spans="1:13" x14ac:dyDescent="0.25">
      <c r="A2158">
        <v>143292356</v>
      </c>
      <c r="B2158">
        <v>201755285</v>
      </c>
      <c r="C2158">
        <v>2</v>
      </c>
      <c r="D2158" t="b">
        <v>0</v>
      </c>
      <c r="E2158" s="6" t="s">
        <v>35</v>
      </c>
      <c r="F2158" s="6" t="s">
        <v>233</v>
      </c>
      <c r="G2158">
        <v>1.8</v>
      </c>
      <c r="H2158">
        <v>2</v>
      </c>
      <c r="I2158">
        <v>1</v>
      </c>
      <c r="J2158" s="6">
        <f>(Items[[#This Row],[FinalPrice]]*Items[[#This Row],[Quantity]])</f>
        <v>1.8</v>
      </c>
      <c r="K2158" s="6">
        <f>(Items[[#This Row],[OriginalTagPrice]]*Items[[#This Row],[Quantity]])</f>
        <v>2</v>
      </c>
      <c r="L2158" s="6">
        <f>(Items[[#This Row],[FinalPrice]]-Items[[#This Row],[OriginalTagPrice]])*Items[[#This Row],[Quantity]]</f>
        <v>-0.19999999999999996</v>
      </c>
      <c r="M2158" s="6" t="str">
        <f>VLOOKUP(Items[[#This Row],[OrderID]],Orders[],5)</f>
        <v>2015-05-16</v>
      </c>
    </row>
    <row r="2159" spans="1:13" x14ac:dyDescent="0.25">
      <c r="A2159">
        <v>143296012</v>
      </c>
      <c r="B2159">
        <v>201760375</v>
      </c>
      <c r="C2159">
        <v>2</v>
      </c>
      <c r="D2159" t="b">
        <v>0</v>
      </c>
      <c r="E2159" s="6" t="s">
        <v>35</v>
      </c>
      <c r="F2159" s="6" t="s">
        <v>78</v>
      </c>
      <c r="G2159">
        <v>1.23</v>
      </c>
      <c r="H2159">
        <v>1.5</v>
      </c>
      <c r="I2159">
        <v>1</v>
      </c>
      <c r="J2159" s="6">
        <f>(Items[[#This Row],[FinalPrice]]*Items[[#This Row],[Quantity]])</f>
        <v>1.23</v>
      </c>
      <c r="K2159" s="6">
        <f>(Items[[#This Row],[OriginalTagPrice]]*Items[[#This Row],[Quantity]])</f>
        <v>1.5</v>
      </c>
      <c r="L2159" s="6">
        <f>(Items[[#This Row],[FinalPrice]]-Items[[#This Row],[OriginalTagPrice]])*Items[[#This Row],[Quantity]]</f>
        <v>-0.27</v>
      </c>
      <c r="M2159" s="6" t="str">
        <f>VLOOKUP(Items[[#This Row],[OrderID]],Orders[],5)</f>
        <v>2015-05-16</v>
      </c>
    </row>
    <row r="2160" spans="1:13" x14ac:dyDescent="0.25">
      <c r="A2160">
        <v>143297575</v>
      </c>
      <c r="B2160">
        <v>201762690</v>
      </c>
      <c r="C2160">
        <v>2</v>
      </c>
      <c r="D2160" t="b">
        <v>0</v>
      </c>
      <c r="E2160" s="6" t="s">
        <v>35</v>
      </c>
      <c r="F2160" s="6" t="s">
        <v>168</v>
      </c>
      <c r="G2160">
        <v>2</v>
      </c>
      <c r="H2160">
        <v>2</v>
      </c>
      <c r="I2160">
        <v>1</v>
      </c>
      <c r="J2160" s="6">
        <f>(Items[[#This Row],[FinalPrice]]*Items[[#This Row],[Quantity]])</f>
        <v>2</v>
      </c>
      <c r="K2160" s="6">
        <f>(Items[[#This Row],[OriginalTagPrice]]*Items[[#This Row],[Quantity]])</f>
        <v>2</v>
      </c>
      <c r="L2160" s="6">
        <f>(Items[[#This Row],[FinalPrice]]-Items[[#This Row],[OriginalTagPrice]])*Items[[#This Row],[Quantity]]</f>
        <v>0</v>
      </c>
      <c r="M2160" s="6" t="str">
        <f>VLOOKUP(Items[[#This Row],[OrderID]],Orders[],5)</f>
        <v>2015-05-16</v>
      </c>
    </row>
    <row r="2161" spans="1:13" x14ac:dyDescent="0.25">
      <c r="A2161">
        <v>143299873</v>
      </c>
      <c r="B2161">
        <v>201765920</v>
      </c>
      <c r="C2161">
        <v>1</v>
      </c>
      <c r="D2161" t="b">
        <v>1</v>
      </c>
      <c r="E2161" s="6" t="s">
        <v>66</v>
      </c>
      <c r="F2161" s="6" t="s">
        <v>35</v>
      </c>
      <c r="G2161">
        <v>0</v>
      </c>
      <c r="H2161">
        <v>30</v>
      </c>
      <c r="I2161">
        <v>1</v>
      </c>
      <c r="J2161" s="6">
        <f>(Items[[#This Row],[FinalPrice]]*Items[[#This Row],[Quantity]])</f>
        <v>0</v>
      </c>
      <c r="K2161" s="6">
        <f>(Items[[#This Row],[OriginalTagPrice]]*Items[[#This Row],[Quantity]])</f>
        <v>30</v>
      </c>
      <c r="L2161" s="6">
        <f>(Items[[#This Row],[FinalPrice]]-Items[[#This Row],[OriginalTagPrice]])*Items[[#This Row],[Quantity]]</f>
        <v>-30</v>
      </c>
      <c r="M2161" s="6" t="str">
        <f>VLOOKUP(Items[[#This Row],[OrderID]],Orders[],5)</f>
        <v>2015-05-16</v>
      </c>
    </row>
    <row r="2162" spans="1:13" x14ac:dyDescent="0.25">
      <c r="A2162">
        <v>143299873</v>
      </c>
      <c r="B2162">
        <v>201793253</v>
      </c>
      <c r="C2162">
        <v>8</v>
      </c>
      <c r="D2162" t="b">
        <v>0</v>
      </c>
      <c r="E2162" s="6" t="s">
        <v>66</v>
      </c>
      <c r="F2162" s="6" t="s">
        <v>35</v>
      </c>
      <c r="G2162">
        <v>7</v>
      </c>
      <c r="H2162">
        <v>7</v>
      </c>
      <c r="I2162">
        <v>1</v>
      </c>
      <c r="J2162" s="6">
        <f>(Items[[#This Row],[FinalPrice]]*Items[[#This Row],[Quantity]])</f>
        <v>7</v>
      </c>
      <c r="K2162" s="6">
        <f>(Items[[#This Row],[OriginalTagPrice]]*Items[[#This Row],[Quantity]])</f>
        <v>7</v>
      </c>
      <c r="L2162" s="6">
        <f>(Items[[#This Row],[FinalPrice]]-Items[[#This Row],[OriginalTagPrice]])*Items[[#This Row],[Quantity]]</f>
        <v>0</v>
      </c>
      <c r="M2162" s="6" t="str">
        <f>VLOOKUP(Items[[#This Row],[OrderID]],Orders[],5)</f>
        <v>2015-05-16</v>
      </c>
    </row>
    <row r="2163" spans="1:13" x14ac:dyDescent="0.25">
      <c r="A2163">
        <v>143300473</v>
      </c>
      <c r="B2163">
        <v>199646066</v>
      </c>
      <c r="C2163">
        <v>1</v>
      </c>
      <c r="D2163" t="b">
        <v>1</v>
      </c>
      <c r="E2163" s="6" t="s">
        <v>70</v>
      </c>
      <c r="F2163" s="6" t="s">
        <v>35</v>
      </c>
      <c r="G2163">
        <v>0</v>
      </c>
      <c r="H2163">
        <v>70</v>
      </c>
      <c r="I2163">
        <v>1</v>
      </c>
      <c r="J2163" s="6">
        <f>(Items[[#This Row],[FinalPrice]]*Items[[#This Row],[Quantity]])</f>
        <v>0</v>
      </c>
      <c r="K2163" s="6">
        <f>(Items[[#This Row],[OriginalTagPrice]]*Items[[#This Row],[Quantity]])</f>
        <v>70</v>
      </c>
      <c r="L2163" s="6">
        <f>(Items[[#This Row],[FinalPrice]]-Items[[#This Row],[OriginalTagPrice]])*Items[[#This Row],[Quantity]]</f>
        <v>-70</v>
      </c>
      <c r="M2163" s="6" t="str">
        <f>VLOOKUP(Items[[#This Row],[OrderID]],Orders[],5)</f>
        <v>2015-05-16</v>
      </c>
    </row>
    <row r="2164" spans="1:13" x14ac:dyDescent="0.25">
      <c r="A2164">
        <v>143300473</v>
      </c>
      <c r="B2164">
        <v>199646067</v>
      </c>
      <c r="C2164">
        <v>1</v>
      </c>
      <c r="D2164" t="b">
        <v>1</v>
      </c>
      <c r="E2164" s="6" t="s">
        <v>68</v>
      </c>
      <c r="F2164" s="6" t="s">
        <v>35</v>
      </c>
      <c r="G2164">
        <v>0</v>
      </c>
      <c r="H2164">
        <v>30</v>
      </c>
      <c r="I2164">
        <v>1</v>
      </c>
      <c r="J2164" s="6">
        <f>(Items[[#This Row],[FinalPrice]]*Items[[#This Row],[Quantity]])</f>
        <v>0</v>
      </c>
      <c r="K2164" s="6">
        <f>(Items[[#This Row],[OriginalTagPrice]]*Items[[#This Row],[Quantity]])</f>
        <v>30</v>
      </c>
      <c r="L2164" s="6">
        <f>(Items[[#This Row],[FinalPrice]]-Items[[#This Row],[OriginalTagPrice]])*Items[[#This Row],[Quantity]]</f>
        <v>-30</v>
      </c>
      <c r="M2164" s="6" t="str">
        <f>VLOOKUP(Items[[#This Row],[OrderID]],Orders[],5)</f>
        <v>2015-05-16</v>
      </c>
    </row>
    <row r="2165" spans="1:13" x14ac:dyDescent="0.25">
      <c r="A2165">
        <v>143300473</v>
      </c>
      <c r="B2165">
        <v>201770278</v>
      </c>
      <c r="C2165">
        <v>2</v>
      </c>
      <c r="D2165" t="b">
        <v>0</v>
      </c>
      <c r="E2165" s="6" t="s">
        <v>35</v>
      </c>
      <c r="F2165" s="6" t="s">
        <v>234</v>
      </c>
      <c r="G2165">
        <v>2.7</v>
      </c>
      <c r="H2165">
        <v>3</v>
      </c>
      <c r="I2165">
        <v>1</v>
      </c>
      <c r="J2165" s="6">
        <f>(Items[[#This Row],[FinalPrice]]*Items[[#This Row],[Quantity]])</f>
        <v>2.7</v>
      </c>
      <c r="K2165" s="6">
        <f>(Items[[#This Row],[OriginalTagPrice]]*Items[[#This Row],[Quantity]])</f>
        <v>3</v>
      </c>
      <c r="L2165" s="6">
        <f>(Items[[#This Row],[FinalPrice]]-Items[[#This Row],[OriginalTagPrice]])*Items[[#This Row],[Quantity]]</f>
        <v>-0.29999999999999982</v>
      </c>
      <c r="M2165" s="6" t="str">
        <f>VLOOKUP(Items[[#This Row],[OrderID]],Orders[],5)</f>
        <v>2015-05-16</v>
      </c>
    </row>
    <row r="2166" spans="1:13" x14ac:dyDescent="0.25">
      <c r="A2166">
        <v>143300473</v>
      </c>
      <c r="B2166">
        <v>201774583</v>
      </c>
      <c r="C2166">
        <v>2</v>
      </c>
      <c r="D2166" t="b">
        <v>0</v>
      </c>
      <c r="E2166" s="6" t="s">
        <v>35</v>
      </c>
      <c r="F2166" s="6" t="s">
        <v>131</v>
      </c>
      <c r="G2166">
        <v>21.6</v>
      </c>
      <c r="H2166">
        <v>24</v>
      </c>
      <c r="I2166">
        <v>1</v>
      </c>
      <c r="J2166" s="6">
        <f>(Items[[#This Row],[FinalPrice]]*Items[[#This Row],[Quantity]])</f>
        <v>21.6</v>
      </c>
      <c r="K2166" s="6">
        <f>(Items[[#This Row],[OriginalTagPrice]]*Items[[#This Row],[Quantity]])</f>
        <v>24</v>
      </c>
      <c r="L2166" s="6">
        <f>(Items[[#This Row],[FinalPrice]]-Items[[#This Row],[OriginalTagPrice]])*Items[[#This Row],[Quantity]]</f>
        <v>-2.3999999999999986</v>
      </c>
      <c r="M2166" s="6" t="str">
        <f>VLOOKUP(Items[[#This Row],[OrderID]],Orders[],5)</f>
        <v>2015-05-16</v>
      </c>
    </row>
    <row r="2167" spans="1:13" x14ac:dyDescent="0.25">
      <c r="A2167">
        <v>143300473</v>
      </c>
      <c r="B2167">
        <v>201773459</v>
      </c>
      <c r="C2167">
        <v>8</v>
      </c>
      <c r="D2167" t="b">
        <v>0</v>
      </c>
      <c r="E2167" s="6" t="s">
        <v>70</v>
      </c>
      <c r="F2167" s="6" t="s">
        <v>35</v>
      </c>
      <c r="G2167">
        <v>12</v>
      </c>
      <c r="H2167">
        <v>12</v>
      </c>
      <c r="I2167">
        <v>1</v>
      </c>
      <c r="J2167" s="6">
        <f>(Items[[#This Row],[FinalPrice]]*Items[[#This Row],[Quantity]])</f>
        <v>12</v>
      </c>
      <c r="K2167" s="6">
        <f>(Items[[#This Row],[OriginalTagPrice]]*Items[[#This Row],[Quantity]])</f>
        <v>12</v>
      </c>
      <c r="L2167" s="6">
        <f>(Items[[#This Row],[FinalPrice]]-Items[[#This Row],[OriginalTagPrice]])*Items[[#This Row],[Quantity]]</f>
        <v>0</v>
      </c>
      <c r="M2167" s="6" t="str">
        <f>VLOOKUP(Items[[#This Row],[OrderID]],Orders[],5)</f>
        <v>2015-05-16</v>
      </c>
    </row>
    <row r="2168" spans="1:13" x14ac:dyDescent="0.25">
      <c r="A2168">
        <v>143300473</v>
      </c>
      <c r="B2168">
        <v>201773502</v>
      </c>
      <c r="C2168">
        <v>8</v>
      </c>
      <c r="D2168" t="b">
        <v>0</v>
      </c>
      <c r="E2168" s="6" t="s">
        <v>68</v>
      </c>
      <c r="F2168" s="6" t="s">
        <v>35</v>
      </c>
      <c r="G2168">
        <v>6</v>
      </c>
      <c r="H2168">
        <v>6</v>
      </c>
      <c r="I2168">
        <v>1</v>
      </c>
      <c r="J2168" s="6">
        <f>(Items[[#This Row],[FinalPrice]]*Items[[#This Row],[Quantity]])</f>
        <v>6</v>
      </c>
      <c r="K2168" s="6">
        <f>(Items[[#This Row],[OriginalTagPrice]]*Items[[#This Row],[Quantity]])</f>
        <v>6</v>
      </c>
      <c r="L2168" s="6">
        <f>(Items[[#This Row],[FinalPrice]]-Items[[#This Row],[OriginalTagPrice]])*Items[[#This Row],[Quantity]]</f>
        <v>0</v>
      </c>
      <c r="M2168" s="6" t="str">
        <f>VLOOKUP(Items[[#This Row],[OrderID]],Orders[],5)</f>
        <v>2015-05-16</v>
      </c>
    </row>
    <row r="2169" spans="1:13" x14ac:dyDescent="0.25">
      <c r="A2169">
        <v>143300473</v>
      </c>
      <c r="B2169">
        <v>201774390</v>
      </c>
      <c r="C2169">
        <v>12</v>
      </c>
      <c r="D2169" t="b">
        <v>0</v>
      </c>
      <c r="E2169" s="6" t="s">
        <v>35</v>
      </c>
      <c r="F2169" s="6" t="s">
        <v>35</v>
      </c>
      <c r="G2169">
        <v>0</v>
      </c>
      <c r="H2169">
        <v>20</v>
      </c>
      <c r="I2169">
        <v>1</v>
      </c>
      <c r="J2169" s="6">
        <f>(Items[[#This Row],[FinalPrice]]*Items[[#This Row],[Quantity]])</f>
        <v>0</v>
      </c>
      <c r="K2169" s="6">
        <f>(Items[[#This Row],[OriginalTagPrice]]*Items[[#This Row],[Quantity]])</f>
        <v>20</v>
      </c>
      <c r="L2169" s="6">
        <f>(Items[[#This Row],[FinalPrice]]-Items[[#This Row],[OriginalTagPrice]])*Items[[#This Row],[Quantity]]</f>
        <v>-20</v>
      </c>
      <c r="M2169" s="6" t="str">
        <f>VLOOKUP(Items[[#This Row],[OrderID]],Orders[],5)</f>
        <v>2015-05-16</v>
      </c>
    </row>
    <row r="2170" spans="1:13" x14ac:dyDescent="0.25">
      <c r="A2170">
        <v>143300547</v>
      </c>
      <c r="B2170">
        <v>199839429</v>
      </c>
      <c r="C2170">
        <v>1</v>
      </c>
      <c r="D2170" t="b">
        <v>1</v>
      </c>
      <c r="E2170" s="6" t="s">
        <v>113</v>
      </c>
      <c r="F2170" s="6" t="s">
        <v>35</v>
      </c>
      <c r="G2170">
        <v>50</v>
      </c>
      <c r="H2170">
        <v>70</v>
      </c>
      <c r="I2170">
        <v>1</v>
      </c>
      <c r="J2170" s="6">
        <f>(Items[[#This Row],[FinalPrice]]*Items[[#This Row],[Quantity]])</f>
        <v>50</v>
      </c>
      <c r="K2170" s="6">
        <f>(Items[[#This Row],[OriginalTagPrice]]*Items[[#This Row],[Quantity]])</f>
        <v>70</v>
      </c>
      <c r="L2170" s="6">
        <f>(Items[[#This Row],[FinalPrice]]-Items[[#This Row],[OriginalTagPrice]])*Items[[#This Row],[Quantity]]</f>
        <v>-20</v>
      </c>
      <c r="M2170" s="6" t="str">
        <f>VLOOKUP(Items[[#This Row],[OrderID]],Orders[],5)</f>
        <v>2015-05-16</v>
      </c>
    </row>
    <row r="2171" spans="1:13" x14ac:dyDescent="0.25">
      <c r="A2171">
        <v>143300547</v>
      </c>
      <c r="B2171">
        <v>201660720</v>
      </c>
      <c r="C2171">
        <v>1</v>
      </c>
      <c r="D2171" t="b">
        <v>1</v>
      </c>
      <c r="E2171" s="6" t="s">
        <v>55</v>
      </c>
      <c r="F2171" s="6" t="s">
        <v>35</v>
      </c>
      <c r="G2171">
        <v>0</v>
      </c>
      <c r="H2171">
        <v>30</v>
      </c>
      <c r="I2171">
        <v>1</v>
      </c>
      <c r="J2171" s="6">
        <f>(Items[[#This Row],[FinalPrice]]*Items[[#This Row],[Quantity]])</f>
        <v>0</v>
      </c>
      <c r="K2171" s="6">
        <f>(Items[[#This Row],[OriginalTagPrice]]*Items[[#This Row],[Quantity]])</f>
        <v>30</v>
      </c>
      <c r="L2171" s="6">
        <f>(Items[[#This Row],[FinalPrice]]-Items[[#This Row],[OriginalTagPrice]])*Items[[#This Row],[Quantity]]</f>
        <v>-30</v>
      </c>
      <c r="M2171" s="6" t="str">
        <f>VLOOKUP(Items[[#This Row],[OrderID]],Orders[],5)</f>
        <v>2015-05-16</v>
      </c>
    </row>
    <row r="2172" spans="1:13" x14ac:dyDescent="0.25">
      <c r="A2172">
        <v>143300547</v>
      </c>
      <c r="B2172">
        <v>201774930</v>
      </c>
      <c r="C2172">
        <v>8</v>
      </c>
      <c r="D2172" t="b">
        <v>0</v>
      </c>
      <c r="E2172" s="6" t="s">
        <v>113</v>
      </c>
      <c r="F2172" s="6" t="s">
        <v>35</v>
      </c>
      <c r="G2172">
        <v>7</v>
      </c>
      <c r="H2172">
        <v>7</v>
      </c>
      <c r="I2172">
        <v>1</v>
      </c>
      <c r="J2172" s="6">
        <f>(Items[[#This Row],[FinalPrice]]*Items[[#This Row],[Quantity]])</f>
        <v>7</v>
      </c>
      <c r="K2172" s="6">
        <f>(Items[[#This Row],[OriginalTagPrice]]*Items[[#This Row],[Quantity]])</f>
        <v>7</v>
      </c>
      <c r="L2172" s="6">
        <f>(Items[[#This Row],[FinalPrice]]-Items[[#This Row],[OriginalTagPrice]])*Items[[#This Row],[Quantity]]</f>
        <v>0</v>
      </c>
      <c r="M2172" s="6" t="str">
        <f>VLOOKUP(Items[[#This Row],[OrderID]],Orders[],5)</f>
        <v>2015-05-16</v>
      </c>
    </row>
    <row r="2173" spans="1:13" x14ac:dyDescent="0.25">
      <c r="A2173">
        <v>143309921</v>
      </c>
      <c r="B2173">
        <v>201780595</v>
      </c>
      <c r="C2173">
        <v>1</v>
      </c>
      <c r="D2173" t="b">
        <v>1</v>
      </c>
      <c r="E2173" s="6" t="s">
        <v>56</v>
      </c>
      <c r="F2173" s="6" t="s">
        <v>35</v>
      </c>
      <c r="G2173">
        <v>40</v>
      </c>
      <c r="H2173">
        <v>40</v>
      </c>
      <c r="I2173">
        <v>1</v>
      </c>
      <c r="J2173" s="6">
        <f>(Items[[#This Row],[FinalPrice]]*Items[[#This Row],[Quantity]])</f>
        <v>40</v>
      </c>
      <c r="K2173" s="6">
        <f>(Items[[#This Row],[OriginalTagPrice]]*Items[[#This Row],[Quantity]])</f>
        <v>40</v>
      </c>
      <c r="L2173" s="6">
        <f>(Items[[#This Row],[FinalPrice]]-Items[[#This Row],[OriginalTagPrice]])*Items[[#This Row],[Quantity]]</f>
        <v>0</v>
      </c>
      <c r="M2173" s="6" t="str">
        <f>VLOOKUP(Items[[#This Row],[OrderID]],Orders[],5)</f>
        <v>2015-05-21</v>
      </c>
    </row>
    <row r="2174" spans="1:13" x14ac:dyDescent="0.25">
      <c r="A2174">
        <v>143309921</v>
      </c>
      <c r="B2174">
        <v>201780597</v>
      </c>
      <c r="C2174">
        <v>1</v>
      </c>
      <c r="D2174" t="b">
        <v>1</v>
      </c>
      <c r="E2174" s="6" t="s">
        <v>56</v>
      </c>
      <c r="F2174" s="6" t="s">
        <v>35</v>
      </c>
      <c r="G2174">
        <v>40</v>
      </c>
      <c r="H2174">
        <v>40</v>
      </c>
      <c r="I2174">
        <v>1</v>
      </c>
      <c r="J2174" s="6">
        <f>(Items[[#This Row],[FinalPrice]]*Items[[#This Row],[Quantity]])</f>
        <v>40</v>
      </c>
      <c r="K2174" s="6">
        <f>(Items[[#This Row],[OriginalTagPrice]]*Items[[#This Row],[Quantity]])</f>
        <v>40</v>
      </c>
      <c r="L2174" s="6">
        <f>(Items[[#This Row],[FinalPrice]]-Items[[#This Row],[OriginalTagPrice]])*Items[[#This Row],[Quantity]]</f>
        <v>0</v>
      </c>
      <c r="M2174" s="6" t="str">
        <f>VLOOKUP(Items[[#This Row],[OrderID]],Orders[],5)</f>
        <v>2015-05-21</v>
      </c>
    </row>
    <row r="2175" spans="1:13" x14ac:dyDescent="0.25">
      <c r="A2175">
        <v>143309921</v>
      </c>
      <c r="B2175">
        <v>201780598</v>
      </c>
      <c r="C2175">
        <v>1</v>
      </c>
      <c r="D2175" t="b">
        <v>1</v>
      </c>
      <c r="E2175" s="6" t="s">
        <v>56</v>
      </c>
      <c r="F2175" s="6" t="s">
        <v>35</v>
      </c>
      <c r="G2175">
        <v>15</v>
      </c>
      <c r="H2175">
        <v>15</v>
      </c>
      <c r="I2175">
        <v>1</v>
      </c>
      <c r="J2175" s="6">
        <f>(Items[[#This Row],[FinalPrice]]*Items[[#This Row],[Quantity]])</f>
        <v>15</v>
      </c>
      <c r="K2175" s="6">
        <f>(Items[[#This Row],[OriginalTagPrice]]*Items[[#This Row],[Quantity]])</f>
        <v>15</v>
      </c>
      <c r="L2175" s="6">
        <f>(Items[[#This Row],[FinalPrice]]-Items[[#This Row],[OriginalTagPrice]])*Items[[#This Row],[Quantity]]</f>
        <v>0</v>
      </c>
      <c r="M2175" s="6" t="str">
        <f>VLOOKUP(Items[[#This Row],[OrderID]],Orders[],5)</f>
        <v>2015-05-21</v>
      </c>
    </row>
    <row r="2176" spans="1:13" x14ac:dyDescent="0.25">
      <c r="A2176">
        <v>143309921</v>
      </c>
      <c r="B2176">
        <v>202941014</v>
      </c>
      <c r="C2176">
        <v>8</v>
      </c>
      <c r="D2176" t="b">
        <v>0</v>
      </c>
      <c r="E2176" s="6" t="s">
        <v>56</v>
      </c>
      <c r="F2176" s="6" t="s">
        <v>35</v>
      </c>
      <c r="G2176">
        <v>19.5</v>
      </c>
      <c r="H2176">
        <v>19.5</v>
      </c>
      <c r="I2176">
        <v>1</v>
      </c>
      <c r="J2176" s="6">
        <f>(Items[[#This Row],[FinalPrice]]*Items[[#This Row],[Quantity]])</f>
        <v>19.5</v>
      </c>
      <c r="K2176" s="6">
        <f>(Items[[#This Row],[OriginalTagPrice]]*Items[[#This Row],[Quantity]])</f>
        <v>19.5</v>
      </c>
      <c r="L2176" s="6">
        <f>(Items[[#This Row],[FinalPrice]]-Items[[#This Row],[OriginalTagPrice]])*Items[[#This Row],[Quantity]]</f>
        <v>0</v>
      </c>
      <c r="M2176" s="6" t="str">
        <f>VLOOKUP(Items[[#This Row],[OrderID]],Orders[],5)</f>
        <v>2015-05-21</v>
      </c>
    </row>
    <row r="2177" spans="1:13" x14ac:dyDescent="0.25">
      <c r="A2177">
        <v>143310106</v>
      </c>
      <c r="B2177">
        <v>201780873</v>
      </c>
      <c r="C2177">
        <v>1</v>
      </c>
      <c r="D2177" t="b">
        <v>1</v>
      </c>
      <c r="E2177" s="6" t="s">
        <v>60</v>
      </c>
      <c r="F2177" s="6" t="s">
        <v>35</v>
      </c>
      <c r="G2177">
        <v>25</v>
      </c>
      <c r="H2177">
        <v>40</v>
      </c>
      <c r="I2177">
        <v>1</v>
      </c>
      <c r="J2177" s="6">
        <f>(Items[[#This Row],[FinalPrice]]*Items[[#This Row],[Quantity]])</f>
        <v>25</v>
      </c>
      <c r="K2177" s="6">
        <f>(Items[[#This Row],[OriginalTagPrice]]*Items[[#This Row],[Quantity]])</f>
        <v>40</v>
      </c>
      <c r="L2177" s="6">
        <f>(Items[[#This Row],[FinalPrice]]-Items[[#This Row],[OriginalTagPrice]])*Items[[#This Row],[Quantity]]</f>
        <v>-15</v>
      </c>
      <c r="M2177" s="6" t="str">
        <f>VLOOKUP(Items[[#This Row],[OrderID]],Orders[],5)</f>
        <v>2015-05-21</v>
      </c>
    </row>
    <row r="2178" spans="1:13" x14ac:dyDescent="0.25">
      <c r="A2178">
        <v>143310106</v>
      </c>
      <c r="B2178">
        <v>201780874</v>
      </c>
      <c r="C2178">
        <v>1</v>
      </c>
      <c r="D2178" t="b">
        <v>1</v>
      </c>
      <c r="E2178" s="6" t="s">
        <v>60</v>
      </c>
      <c r="F2178" s="6" t="s">
        <v>35</v>
      </c>
      <c r="G2178">
        <v>15</v>
      </c>
      <c r="H2178">
        <v>15</v>
      </c>
      <c r="I2178">
        <v>1</v>
      </c>
      <c r="J2178" s="6">
        <f>(Items[[#This Row],[FinalPrice]]*Items[[#This Row],[Quantity]])</f>
        <v>15</v>
      </c>
      <c r="K2178" s="6">
        <f>(Items[[#This Row],[OriginalTagPrice]]*Items[[#This Row],[Quantity]])</f>
        <v>15</v>
      </c>
      <c r="L2178" s="6">
        <f>(Items[[#This Row],[FinalPrice]]-Items[[#This Row],[OriginalTagPrice]])*Items[[#This Row],[Quantity]]</f>
        <v>0</v>
      </c>
      <c r="M2178" s="6" t="str">
        <f>VLOOKUP(Items[[#This Row],[OrderID]],Orders[],5)</f>
        <v>2015-05-21</v>
      </c>
    </row>
    <row r="2179" spans="1:13" x14ac:dyDescent="0.25">
      <c r="A2179">
        <v>143310106</v>
      </c>
      <c r="B2179">
        <v>202916653</v>
      </c>
      <c r="C2179">
        <v>2</v>
      </c>
      <c r="D2179" t="b">
        <v>0</v>
      </c>
      <c r="E2179" s="6" t="s">
        <v>35</v>
      </c>
      <c r="F2179" s="6" t="s">
        <v>269</v>
      </c>
      <c r="G2179">
        <v>3.5</v>
      </c>
      <c r="H2179">
        <v>3.5</v>
      </c>
      <c r="I2179">
        <v>1</v>
      </c>
      <c r="J2179" s="6">
        <f>(Items[[#This Row],[FinalPrice]]*Items[[#This Row],[Quantity]])</f>
        <v>3.5</v>
      </c>
      <c r="K2179" s="6">
        <f>(Items[[#This Row],[OriginalTagPrice]]*Items[[#This Row],[Quantity]])</f>
        <v>3.5</v>
      </c>
      <c r="L2179" s="6">
        <f>(Items[[#This Row],[FinalPrice]]-Items[[#This Row],[OriginalTagPrice]])*Items[[#This Row],[Quantity]]</f>
        <v>0</v>
      </c>
      <c r="M2179" s="6" t="str">
        <f>VLOOKUP(Items[[#This Row],[OrderID]],Orders[],5)</f>
        <v>2015-05-21</v>
      </c>
    </row>
    <row r="2180" spans="1:13" x14ac:dyDescent="0.25">
      <c r="A2180">
        <v>143310106</v>
      </c>
      <c r="B2180">
        <v>202916659</v>
      </c>
      <c r="C2180">
        <v>2</v>
      </c>
      <c r="D2180" t="b">
        <v>0</v>
      </c>
      <c r="E2180" s="6" t="s">
        <v>35</v>
      </c>
      <c r="F2180" s="6" t="s">
        <v>99</v>
      </c>
      <c r="G2180">
        <v>0</v>
      </c>
      <c r="H2180">
        <v>0</v>
      </c>
      <c r="I2180">
        <v>1</v>
      </c>
      <c r="J2180" s="6">
        <f>(Items[[#This Row],[FinalPrice]]*Items[[#This Row],[Quantity]])</f>
        <v>0</v>
      </c>
      <c r="K2180" s="6">
        <f>(Items[[#This Row],[OriginalTagPrice]]*Items[[#This Row],[Quantity]])</f>
        <v>0</v>
      </c>
      <c r="L2180" s="6">
        <f>(Items[[#This Row],[FinalPrice]]-Items[[#This Row],[OriginalTagPrice]])*Items[[#This Row],[Quantity]]</f>
        <v>0</v>
      </c>
      <c r="M2180" s="6" t="str">
        <f>VLOOKUP(Items[[#This Row],[OrderID]],Orders[],5)</f>
        <v>2015-05-21</v>
      </c>
    </row>
    <row r="2181" spans="1:13" x14ac:dyDescent="0.25">
      <c r="A2181">
        <v>143310106</v>
      </c>
      <c r="B2181">
        <v>202941108</v>
      </c>
      <c r="C2181">
        <v>8</v>
      </c>
      <c r="D2181" t="b">
        <v>0</v>
      </c>
      <c r="E2181" s="6" t="s">
        <v>60</v>
      </c>
      <c r="F2181" s="6" t="s">
        <v>35</v>
      </c>
      <c r="G2181">
        <v>10</v>
      </c>
      <c r="H2181">
        <v>10</v>
      </c>
      <c r="I2181">
        <v>1</v>
      </c>
      <c r="J2181" s="6">
        <f>(Items[[#This Row],[FinalPrice]]*Items[[#This Row],[Quantity]])</f>
        <v>10</v>
      </c>
      <c r="K2181" s="6">
        <f>(Items[[#This Row],[OriginalTagPrice]]*Items[[#This Row],[Quantity]])</f>
        <v>10</v>
      </c>
      <c r="L2181" s="6">
        <f>(Items[[#This Row],[FinalPrice]]-Items[[#This Row],[OriginalTagPrice]])*Items[[#This Row],[Quantity]]</f>
        <v>0</v>
      </c>
      <c r="M2181" s="6" t="str">
        <f>VLOOKUP(Items[[#This Row],[OrderID]],Orders[],5)</f>
        <v>2015-05-21</v>
      </c>
    </row>
    <row r="2182" spans="1:13" x14ac:dyDescent="0.25">
      <c r="A2182">
        <v>143310675</v>
      </c>
      <c r="B2182">
        <v>201781828</v>
      </c>
      <c r="C2182">
        <v>1</v>
      </c>
      <c r="D2182" t="b">
        <v>1</v>
      </c>
      <c r="E2182" s="6" t="s">
        <v>58</v>
      </c>
      <c r="F2182" s="6" t="s">
        <v>35</v>
      </c>
      <c r="G2182">
        <v>0</v>
      </c>
      <c r="H2182">
        <v>65</v>
      </c>
      <c r="I2182">
        <v>1</v>
      </c>
      <c r="J2182" s="6">
        <f>(Items[[#This Row],[FinalPrice]]*Items[[#This Row],[Quantity]])</f>
        <v>0</v>
      </c>
      <c r="K2182" s="6">
        <f>(Items[[#This Row],[OriginalTagPrice]]*Items[[#This Row],[Quantity]])</f>
        <v>65</v>
      </c>
      <c r="L2182" s="6">
        <f>(Items[[#This Row],[FinalPrice]]-Items[[#This Row],[OriginalTagPrice]])*Items[[#This Row],[Quantity]]</f>
        <v>-65</v>
      </c>
      <c r="M2182" s="6" t="str">
        <f>VLOOKUP(Items[[#This Row],[OrderID]],Orders[],5)</f>
        <v>2015-05-21</v>
      </c>
    </row>
    <row r="2183" spans="1:13" x14ac:dyDescent="0.25">
      <c r="A2183">
        <v>143312881</v>
      </c>
      <c r="B2183">
        <v>200619931</v>
      </c>
      <c r="C2183">
        <v>1</v>
      </c>
      <c r="D2183" t="b">
        <v>1</v>
      </c>
      <c r="E2183" s="6" t="s">
        <v>113</v>
      </c>
      <c r="F2183" s="6" t="s">
        <v>35</v>
      </c>
      <c r="G2183">
        <v>40</v>
      </c>
      <c r="H2183">
        <v>55</v>
      </c>
      <c r="I2183">
        <v>1</v>
      </c>
      <c r="J2183" s="6">
        <f>(Items[[#This Row],[FinalPrice]]*Items[[#This Row],[Quantity]])</f>
        <v>40</v>
      </c>
      <c r="K2183" s="6">
        <f>(Items[[#This Row],[OriginalTagPrice]]*Items[[#This Row],[Quantity]])</f>
        <v>55</v>
      </c>
      <c r="L2183" s="6">
        <f>(Items[[#This Row],[FinalPrice]]-Items[[#This Row],[OriginalTagPrice]])*Items[[#This Row],[Quantity]]</f>
        <v>-15</v>
      </c>
      <c r="M2183" s="6" t="str">
        <f>VLOOKUP(Items[[#This Row],[OrderID]],Orders[],5)</f>
        <v>2015-05-16</v>
      </c>
    </row>
    <row r="2184" spans="1:13" x14ac:dyDescent="0.25">
      <c r="A2184">
        <v>143312881</v>
      </c>
      <c r="B2184">
        <v>201785352</v>
      </c>
      <c r="C2184">
        <v>2</v>
      </c>
      <c r="D2184" t="b">
        <v>0</v>
      </c>
      <c r="E2184" s="6" t="s">
        <v>113</v>
      </c>
      <c r="F2184" s="6" t="s">
        <v>69</v>
      </c>
      <c r="G2184">
        <v>0</v>
      </c>
      <c r="H2184">
        <v>0</v>
      </c>
      <c r="I2184">
        <v>1</v>
      </c>
      <c r="J2184" s="6">
        <f>(Items[[#This Row],[FinalPrice]]*Items[[#This Row],[Quantity]])</f>
        <v>0</v>
      </c>
      <c r="K2184" s="6">
        <f>(Items[[#This Row],[OriginalTagPrice]]*Items[[#This Row],[Quantity]])</f>
        <v>0</v>
      </c>
      <c r="L2184" s="6">
        <f>(Items[[#This Row],[FinalPrice]]-Items[[#This Row],[OriginalTagPrice]])*Items[[#This Row],[Quantity]]</f>
        <v>0</v>
      </c>
      <c r="M2184" s="6" t="str">
        <f>VLOOKUP(Items[[#This Row],[OrderID]],Orders[],5)</f>
        <v>2015-05-16</v>
      </c>
    </row>
    <row r="2185" spans="1:13" x14ac:dyDescent="0.25">
      <c r="A2185">
        <v>143312881</v>
      </c>
      <c r="B2185">
        <v>201785353</v>
      </c>
      <c r="C2185">
        <v>2</v>
      </c>
      <c r="D2185" t="b">
        <v>0</v>
      </c>
      <c r="E2185" s="6" t="s">
        <v>113</v>
      </c>
      <c r="F2185" s="6" t="s">
        <v>87</v>
      </c>
      <c r="G2185">
        <v>4.5</v>
      </c>
      <c r="H2185">
        <v>5</v>
      </c>
      <c r="I2185">
        <v>1</v>
      </c>
      <c r="J2185" s="6">
        <f>(Items[[#This Row],[FinalPrice]]*Items[[#This Row],[Quantity]])</f>
        <v>4.5</v>
      </c>
      <c r="K2185" s="6">
        <f>(Items[[#This Row],[OriginalTagPrice]]*Items[[#This Row],[Quantity]])</f>
        <v>5</v>
      </c>
      <c r="L2185" s="6">
        <f>(Items[[#This Row],[FinalPrice]]-Items[[#This Row],[OriginalTagPrice]])*Items[[#This Row],[Quantity]]</f>
        <v>-0.5</v>
      </c>
      <c r="M2185" s="6" t="str">
        <f>VLOOKUP(Items[[#This Row],[OrderID]],Orders[],5)</f>
        <v>2015-05-16</v>
      </c>
    </row>
    <row r="2186" spans="1:13" x14ac:dyDescent="0.25">
      <c r="A2186">
        <v>143312881</v>
      </c>
      <c r="B2186">
        <v>201785357</v>
      </c>
      <c r="C2186">
        <v>2</v>
      </c>
      <c r="D2186" t="b">
        <v>0</v>
      </c>
      <c r="E2186" s="6" t="s">
        <v>113</v>
      </c>
      <c r="F2186" s="6" t="s">
        <v>85</v>
      </c>
      <c r="G2186">
        <v>3.15</v>
      </c>
      <c r="H2186">
        <v>3.5</v>
      </c>
      <c r="I2186">
        <v>1</v>
      </c>
      <c r="J2186" s="6">
        <f>(Items[[#This Row],[FinalPrice]]*Items[[#This Row],[Quantity]])</f>
        <v>3.15</v>
      </c>
      <c r="K2186" s="6">
        <f>(Items[[#This Row],[OriginalTagPrice]]*Items[[#This Row],[Quantity]])</f>
        <v>3.5</v>
      </c>
      <c r="L2186" s="6">
        <f>(Items[[#This Row],[FinalPrice]]-Items[[#This Row],[OriginalTagPrice]])*Items[[#This Row],[Quantity]]</f>
        <v>-0.35000000000000009</v>
      </c>
      <c r="M2186" s="6" t="str">
        <f>VLOOKUP(Items[[#This Row],[OrderID]],Orders[],5)</f>
        <v>2015-05-16</v>
      </c>
    </row>
    <row r="2187" spans="1:13" x14ac:dyDescent="0.25">
      <c r="A2187">
        <v>143312881</v>
      </c>
      <c r="B2187">
        <v>201795515</v>
      </c>
      <c r="C2187">
        <v>2</v>
      </c>
      <c r="D2187" t="b">
        <v>0</v>
      </c>
      <c r="E2187" s="6" t="s">
        <v>113</v>
      </c>
      <c r="F2187" s="6" t="s">
        <v>163</v>
      </c>
      <c r="G2187">
        <v>15.75</v>
      </c>
      <c r="H2187">
        <v>17.5</v>
      </c>
      <c r="I2187">
        <v>1</v>
      </c>
      <c r="J2187" s="6">
        <f>(Items[[#This Row],[FinalPrice]]*Items[[#This Row],[Quantity]])</f>
        <v>15.75</v>
      </c>
      <c r="K2187" s="6">
        <f>(Items[[#This Row],[OriginalTagPrice]]*Items[[#This Row],[Quantity]])</f>
        <v>17.5</v>
      </c>
      <c r="L2187" s="6">
        <f>(Items[[#This Row],[FinalPrice]]-Items[[#This Row],[OriginalTagPrice]])*Items[[#This Row],[Quantity]]</f>
        <v>-1.75</v>
      </c>
      <c r="M2187" s="6" t="str">
        <f>VLOOKUP(Items[[#This Row],[OrderID]],Orders[],5)</f>
        <v>2015-05-16</v>
      </c>
    </row>
    <row r="2188" spans="1:13" x14ac:dyDescent="0.25">
      <c r="A2188">
        <v>143312881</v>
      </c>
      <c r="B2188">
        <v>201795068</v>
      </c>
      <c r="C2188">
        <v>10</v>
      </c>
      <c r="D2188" t="b">
        <v>0</v>
      </c>
      <c r="E2188" s="6" t="s">
        <v>35</v>
      </c>
      <c r="F2188" s="6" t="s">
        <v>35</v>
      </c>
      <c r="G2188">
        <v>0</v>
      </c>
      <c r="H2188">
        <v>0</v>
      </c>
      <c r="I2188">
        <v>1</v>
      </c>
      <c r="J2188" s="6">
        <f>(Items[[#This Row],[FinalPrice]]*Items[[#This Row],[Quantity]])</f>
        <v>0</v>
      </c>
      <c r="K2188" s="6">
        <f>(Items[[#This Row],[OriginalTagPrice]]*Items[[#This Row],[Quantity]])</f>
        <v>0</v>
      </c>
      <c r="L2188" s="6">
        <f>(Items[[#This Row],[FinalPrice]]-Items[[#This Row],[OriginalTagPrice]])*Items[[#This Row],[Quantity]]</f>
        <v>0</v>
      </c>
      <c r="M2188" s="6" t="str">
        <f>VLOOKUP(Items[[#This Row],[OrderID]],Orders[],5)</f>
        <v>2015-05-16</v>
      </c>
    </row>
    <row r="2189" spans="1:13" x14ac:dyDescent="0.25">
      <c r="A2189">
        <v>143312881</v>
      </c>
      <c r="B2189">
        <v>201795069</v>
      </c>
      <c r="C2189">
        <v>11</v>
      </c>
      <c r="D2189" t="b">
        <v>0</v>
      </c>
      <c r="E2189" s="6" t="s">
        <v>75</v>
      </c>
      <c r="F2189" s="6" t="s">
        <v>35</v>
      </c>
      <c r="G2189">
        <v>0</v>
      </c>
      <c r="H2189">
        <v>50</v>
      </c>
      <c r="I2189">
        <v>1</v>
      </c>
      <c r="J2189" s="6">
        <f>(Items[[#This Row],[FinalPrice]]*Items[[#This Row],[Quantity]])</f>
        <v>0</v>
      </c>
      <c r="K2189" s="6">
        <f>(Items[[#This Row],[OriginalTagPrice]]*Items[[#This Row],[Quantity]])</f>
        <v>50</v>
      </c>
      <c r="L2189" s="6">
        <f>(Items[[#This Row],[FinalPrice]]-Items[[#This Row],[OriginalTagPrice]])*Items[[#This Row],[Quantity]]</f>
        <v>-50</v>
      </c>
      <c r="M2189" s="6" t="str">
        <f>VLOOKUP(Items[[#This Row],[OrderID]],Orders[],5)</f>
        <v>2015-05-16</v>
      </c>
    </row>
    <row r="2190" spans="1:13" x14ac:dyDescent="0.25">
      <c r="A2190">
        <v>143312881</v>
      </c>
      <c r="B2190">
        <v>201795354</v>
      </c>
      <c r="C2190">
        <v>8</v>
      </c>
      <c r="D2190" t="b">
        <v>0</v>
      </c>
      <c r="E2190" s="6" t="s">
        <v>113</v>
      </c>
      <c r="F2190" s="6" t="s">
        <v>35</v>
      </c>
      <c r="G2190">
        <v>11</v>
      </c>
      <c r="H2190">
        <v>11</v>
      </c>
      <c r="I2190">
        <v>1</v>
      </c>
      <c r="J2190" s="6">
        <f>(Items[[#This Row],[FinalPrice]]*Items[[#This Row],[Quantity]])</f>
        <v>11</v>
      </c>
      <c r="K2190" s="6">
        <f>(Items[[#This Row],[OriginalTagPrice]]*Items[[#This Row],[Quantity]])</f>
        <v>11</v>
      </c>
      <c r="L2190" s="6">
        <f>(Items[[#This Row],[FinalPrice]]-Items[[#This Row],[OriginalTagPrice]])*Items[[#This Row],[Quantity]]</f>
        <v>0</v>
      </c>
      <c r="M2190" s="6" t="str">
        <f>VLOOKUP(Items[[#This Row],[OrderID]],Orders[],5)</f>
        <v>2015-05-16</v>
      </c>
    </row>
    <row r="2191" spans="1:13" x14ac:dyDescent="0.25">
      <c r="A2191">
        <v>143313712</v>
      </c>
      <c r="B2191">
        <v>201786513</v>
      </c>
      <c r="C2191">
        <v>8</v>
      </c>
      <c r="D2191" t="b">
        <v>0</v>
      </c>
      <c r="E2191" s="6" t="s">
        <v>68</v>
      </c>
      <c r="F2191" s="6" t="s">
        <v>35</v>
      </c>
      <c r="G2191">
        <v>7</v>
      </c>
      <c r="H2191">
        <v>7</v>
      </c>
      <c r="I2191">
        <v>1</v>
      </c>
      <c r="J2191" s="6">
        <f>(Items[[#This Row],[FinalPrice]]*Items[[#This Row],[Quantity]])</f>
        <v>7</v>
      </c>
      <c r="K2191" s="6">
        <f>(Items[[#This Row],[OriginalTagPrice]]*Items[[#This Row],[Quantity]])</f>
        <v>7</v>
      </c>
      <c r="L2191" s="6">
        <f>(Items[[#This Row],[FinalPrice]]-Items[[#This Row],[OriginalTagPrice]])*Items[[#This Row],[Quantity]]</f>
        <v>0</v>
      </c>
      <c r="M2191" s="6" t="str">
        <f>VLOOKUP(Items[[#This Row],[OrderID]],Orders[],5)</f>
        <v>2015-05-16</v>
      </c>
    </row>
    <row r="2192" spans="1:13" x14ac:dyDescent="0.25">
      <c r="A2192">
        <v>143313712</v>
      </c>
      <c r="B2192">
        <v>201786553</v>
      </c>
      <c r="C2192">
        <v>8</v>
      </c>
      <c r="D2192" t="b">
        <v>0</v>
      </c>
      <c r="E2192" s="6" t="s">
        <v>56</v>
      </c>
      <c r="F2192" s="6" t="s">
        <v>35</v>
      </c>
      <c r="G2192">
        <v>7</v>
      </c>
      <c r="H2192">
        <v>7</v>
      </c>
      <c r="I2192">
        <v>1</v>
      </c>
      <c r="J2192" s="6">
        <f>(Items[[#This Row],[FinalPrice]]*Items[[#This Row],[Quantity]])</f>
        <v>7</v>
      </c>
      <c r="K2192" s="6">
        <f>(Items[[#This Row],[OriginalTagPrice]]*Items[[#This Row],[Quantity]])</f>
        <v>7</v>
      </c>
      <c r="L2192" s="6">
        <f>(Items[[#This Row],[FinalPrice]]-Items[[#This Row],[OriginalTagPrice]])*Items[[#This Row],[Quantity]]</f>
        <v>0</v>
      </c>
      <c r="M2192" s="6" t="str">
        <f>VLOOKUP(Items[[#This Row],[OrderID]],Orders[],5)</f>
        <v>2015-05-16</v>
      </c>
    </row>
    <row r="2193" spans="1:13" x14ac:dyDescent="0.25">
      <c r="A2193">
        <v>143317060</v>
      </c>
      <c r="B2193">
        <v>201791331</v>
      </c>
      <c r="C2193">
        <v>1</v>
      </c>
      <c r="D2193" t="b">
        <v>1</v>
      </c>
      <c r="E2193" s="6" t="s">
        <v>66</v>
      </c>
      <c r="F2193" s="6" t="s">
        <v>35</v>
      </c>
      <c r="G2193">
        <v>50</v>
      </c>
      <c r="H2193">
        <v>70</v>
      </c>
      <c r="I2193">
        <v>1</v>
      </c>
      <c r="J2193" s="6">
        <f>(Items[[#This Row],[FinalPrice]]*Items[[#This Row],[Quantity]])</f>
        <v>50</v>
      </c>
      <c r="K2193" s="6">
        <f>(Items[[#This Row],[OriginalTagPrice]]*Items[[#This Row],[Quantity]])</f>
        <v>70</v>
      </c>
      <c r="L2193" s="6">
        <f>(Items[[#This Row],[FinalPrice]]-Items[[#This Row],[OriginalTagPrice]])*Items[[#This Row],[Quantity]]</f>
        <v>-20</v>
      </c>
      <c r="M2193" s="6" t="str">
        <f>VLOOKUP(Items[[#This Row],[OrderID]],Orders[],5)</f>
        <v>2015-05-16</v>
      </c>
    </row>
    <row r="2194" spans="1:13" x14ac:dyDescent="0.25">
      <c r="A2194">
        <v>143317060</v>
      </c>
      <c r="B2194">
        <v>201809313</v>
      </c>
      <c r="C2194">
        <v>8</v>
      </c>
      <c r="D2194" t="b">
        <v>0</v>
      </c>
      <c r="E2194" s="6" t="s">
        <v>66</v>
      </c>
      <c r="F2194" s="6" t="s">
        <v>35</v>
      </c>
      <c r="G2194">
        <v>10.5</v>
      </c>
      <c r="H2194">
        <v>10.5</v>
      </c>
      <c r="I2194">
        <v>1</v>
      </c>
      <c r="J2194" s="6">
        <f>(Items[[#This Row],[FinalPrice]]*Items[[#This Row],[Quantity]])</f>
        <v>10.5</v>
      </c>
      <c r="K2194" s="6">
        <f>(Items[[#This Row],[OriginalTagPrice]]*Items[[#This Row],[Quantity]])</f>
        <v>10.5</v>
      </c>
      <c r="L2194" s="6">
        <f>(Items[[#This Row],[FinalPrice]]-Items[[#This Row],[OriginalTagPrice]])*Items[[#This Row],[Quantity]]</f>
        <v>0</v>
      </c>
      <c r="M2194" s="6" t="str">
        <f>VLOOKUP(Items[[#This Row],[OrderID]],Orders[],5)</f>
        <v>2015-05-16</v>
      </c>
    </row>
    <row r="2195" spans="1:13" x14ac:dyDescent="0.25">
      <c r="A2195">
        <v>143317060</v>
      </c>
      <c r="B2195">
        <v>201809371</v>
      </c>
      <c r="C2195">
        <v>2</v>
      </c>
      <c r="D2195" t="b">
        <v>0</v>
      </c>
      <c r="E2195" s="6" t="s">
        <v>66</v>
      </c>
      <c r="F2195" s="6" t="s">
        <v>244</v>
      </c>
      <c r="G2195">
        <v>0</v>
      </c>
      <c r="H2195">
        <v>1.5</v>
      </c>
      <c r="I2195">
        <v>1</v>
      </c>
      <c r="J2195" s="6">
        <f>(Items[[#This Row],[FinalPrice]]*Items[[#This Row],[Quantity]])</f>
        <v>0</v>
      </c>
      <c r="K2195" s="6">
        <f>(Items[[#This Row],[OriginalTagPrice]]*Items[[#This Row],[Quantity]])</f>
        <v>1.5</v>
      </c>
      <c r="L2195" s="6">
        <f>(Items[[#This Row],[FinalPrice]]-Items[[#This Row],[OriginalTagPrice]])*Items[[#This Row],[Quantity]]</f>
        <v>-1.5</v>
      </c>
      <c r="M2195" s="6" t="str">
        <f>VLOOKUP(Items[[#This Row],[OrderID]],Orders[],5)</f>
        <v>2015-05-16</v>
      </c>
    </row>
    <row r="2196" spans="1:13" x14ac:dyDescent="0.25">
      <c r="A2196">
        <v>143317527</v>
      </c>
      <c r="B2196">
        <v>201505902</v>
      </c>
      <c r="C2196">
        <v>1</v>
      </c>
      <c r="D2196" t="b">
        <v>1</v>
      </c>
      <c r="E2196" s="6" t="s">
        <v>63</v>
      </c>
      <c r="F2196" s="6" t="s">
        <v>35</v>
      </c>
      <c r="G2196">
        <v>0</v>
      </c>
      <c r="H2196">
        <v>65</v>
      </c>
      <c r="I2196">
        <v>1</v>
      </c>
      <c r="J2196" s="6">
        <f>(Items[[#This Row],[FinalPrice]]*Items[[#This Row],[Quantity]])</f>
        <v>0</v>
      </c>
      <c r="K2196" s="6">
        <f>(Items[[#This Row],[OriginalTagPrice]]*Items[[#This Row],[Quantity]])</f>
        <v>65</v>
      </c>
      <c r="L2196" s="6">
        <f>(Items[[#This Row],[FinalPrice]]-Items[[#This Row],[OriginalTagPrice]])*Items[[#This Row],[Quantity]]</f>
        <v>-65</v>
      </c>
      <c r="M2196" s="6" t="str">
        <f>VLOOKUP(Items[[#This Row],[OrderID]],Orders[],5)</f>
        <v>2015-05-16</v>
      </c>
    </row>
    <row r="2197" spans="1:13" x14ac:dyDescent="0.25">
      <c r="A2197">
        <v>143317527</v>
      </c>
      <c r="B2197">
        <v>201792162</v>
      </c>
      <c r="C2197">
        <v>2</v>
      </c>
      <c r="D2197" t="b">
        <v>0</v>
      </c>
      <c r="E2197" s="6" t="s">
        <v>35</v>
      </c>
      <c r="F2197" s="6" t="s">
        <v>69</v>
      </c>
      <c r="G2197">
        <v>0</v>
      </c>
      <c r="H2197">
        <v>0</v>
      </c>
      <c r="I2197">
        <v>1</v>
      </c>
      <c r="J2197" s="6">
        <f>(Items[[#This Row],[FinalPrice]]*Items[[#This Row],[Quantity]])</f>
        <v>0</v>
      </c>
      <c r="K2197" s="6">
        <f>(Items[[#This Row],[OriginalTagPrice]]*Items[[#This Row],[Quantity]])</f>
        <v>0</v>
      </c>
      <c r="L2197" s="6">
        <f>(Items[[#This Row],[FinalPrice]]-Items[[#This Row],[OriginalTagPrice]])*Items[[#This Row],[Quantity]]</f>
        <v>0</v>
      </c>
      <c r="M2197" s="6" t="str">
        <f>VLOOKUP(Items[[#This Row],[OrderID]],Orders[],5)</f>
        <v>2015-05-16</v>
      </c>
    </row>
    <row r="2198" spans="1:13" x14ac:dyDescent="0.25">
      <c r="A2198">
        <v>143317527</v>
      </c>
      <c r="B2198">
        <v>201792193</v>
      </c>
      <c r="C2198">
        <v>8</v>
      </c>
      <c r="D2198" t="b">
        <v>0</v>
      </c>
      <c r="E2198" s="6" t="s">
        <v>63</v>
      </c>
      <c r="F2198" s="6" t="s">
        <v>35</v>
      </c>
      <c r="G2198">
        <v>20</v>
      </c>
      <c r="H2198">
        <v>20</v>
      </c>
      <c r="I2198">
        <v>1</v>
      </c>
      <c r="J2198" s="6">
        <f>(Items[[#This Row],[FinalPrice]]*Items[[#This Row],[Quantity]])</f>
        <v>20</v>
      </c>
      <c r="K2198" s="6">
        <f>(Items[[#This Row],[OriginalTagPrice]]*Items[[#This Row],[Quantity]])</f>
        <v>20</v>
      </c>
      <c r="L2198" s="6">
        <f>(Items[[#This Row],[FinalPrice]]-Items[[#This Row],[OriginalTagPrice]])*Items[[#This Row],[Quantity]]</f>
        <v>0</v>
      </c>
      <c r="M2198" s="6" t="str">
        <f>VLOOKUP(Items[[#This Row],[OrderID]],Orders[],5)</f>
        <v>2015-05-16</v>
      </c>
    </row>
    <row r="2199" spans="1:13" x14ac:dyDescent="0.25">
      <c r="A2199">
        <v>143320327</v>
      </c>
      <c r="B2199">
        <v>201796468</v>
      </c>
      <c r="C2199">
        <v>2</v>
      </c>
      <c r="D2199" t="b">
        <v>0</v>
      </c>
      <c r="E2199" s="6" t="s">
        <v>35</v>
      </c>
      <c r="F2199" s="6" t="s">
        <v>279</v>
      </c>
      <c r="G2199">
        <v>24.3</v>
      </c>
      <c r="H2199">
        <v>27</v>
      </c>
      <c r="I2199">
        <v>1</v>
      </c>
      <c r="J2199" s="6">
        <f>(Items[[#This Row],[FinalPrice]]*Items[[#This Row],[Quantity]])</f>
        <v>24.3</v>
      </c>
      <c r="K2199" s="6">
        <f>(Items[[#This Row],[OriginalTagPrice]]*Items[[#This Row],[Quantity]])</f>
        <v>27</v>
      </c>
      <c r="L2199" s="6">
        <f>(Items[[#This Row],[FinalPrice]]-Items[[#This Row],[OriginalTagPrice]])*Items[[#This Row],[Quantity]]</f>
        <v>-2.6999999999999993</v>
      </c>
      <c r="M2199" s="6" t="str">
        <f>VLOOKUP(Items[[#This Row],[OrderID]],Orders[],5)</f>
        <v>2015-05-16</v>
      </c>
    </row>
    <row r="2200" spans="1:13" x14ac:dyDescent="0.25">
      <c r="A2200">
        <v>143320469</v>
      </c>
      <c r="B2200">
        <v>201796669</v>
      </c>
      <c r="C2200">
        <v>2</v>
      </c>
      <c r="D2200" t="b">
        <v>0</v>
      </c>
      <c r="E2200" s="6" t="s">
        <v>35</v>
      </c>
      <c r="F2200" s="6" t="s">
        <v>222</v>
      </c>
      <c r="G2200">
        <v>1.5</v>
      </c>
      <c r="H2200">
        <v>2</v>
      </c>
      <c r="I2200">
        <v>1</v>
      </c>
      <c r="J2200" s="6">
        <f>(Items[[#This Row],[FinalPrice]]*Items[[#This Row],[Quantity]])</f>
        <v>1.5</v>
      </c>
      <c r="K2200" s="6">
        <f>(Items[[#This Row],[OriginalTagPrice]]*Items[[#This Row],[Quantity]])</f>
        <v>2</v>
      </c>
      <c r="L2200" s="6">
        <f>(Items[[#This Row],[FinalPrice]]-Items[[#This Row],[OriginalTagPrice]])*Items[[#This Row],[Quantity]]</f>
        <v>-0.5</v>
      </c>
      <c r="M2200" s="6" t="str">
        <f>VLOOKUP(Items[[#This Row],[OrderID]],Orders[],5)</f>
        <v>2015-05-16</v>
      </c>
    </row>
    <row r="2201" spans="1:13" x14ac:dyDescent="0.25">
      <c r="A2201">
        <v>143324313</v>
      </c>
      <c r="B2201">
        <v>201802313</v>
      </c>
      <c r="C2201">
        <v>1</v>
      </c>
      <c r="D2201" t="b">
        <v>1</v>
      </c>
      <c r="E2201" s="6" t="s">
        <v>70</v>
      </c>
      <c r="F2201" s="6" t="s">
        <v>35</v>
      </c>
      <c r="G2201">
        <v>0</v>
      </c>
      <c r="H2201">
        <v>30</v>
      </c>
      <c r="I2201">
        <v>1</v>
      </c>
      <c r="J2201" s="6">
        <f>(Items[[#This Row],[FinalPrice]]*Items[[#This Row],[Quantity]])</f>
        <v>0</v>
      </c>
      <c r="K2201" s="6">
        <f>(Items[[#This Row],[OriginalTagPrice]]*Items[[#This Row],[Quantity]])</f>
        <v>30</v>
      </c>
      <c r="L2201" s="6">
        <f>(Items[[#This Row],[FinalPrice]]-Items[[#This Row],[OriginalTagPrice]])*Items[[#This Row],[Quantity]]</f>
        <v>-30</v>
      </c>
      <c r="M2201" s="6" t="str">
        <f>VLOOKUP(Items[[#This Row],[OrderID]],Orders[],5)</f>
        <v>2015-05-17</v>
      </c>
    </row>
    <row r="2202" spans="1:13" x14ac:dyDescent="0.25">
      <c r="A2202">
        <v>143324313</v>
      </c>
      <c r="B2202">
        <v>201882293</v>
      </c>
      <c r="C2202">
        <v>8</v>
      </c>
      <c r="D2202" t="b">
        <v>0</v>
      </c>
      <c r="E2202" s="6" t="s">
        <v>70</v>
      </c>
      <c r="F2202" s="6" t="s">
        <v>35</v>
      </c>
      <c r="G2202">
        <v>10</v>
      </c>
      <c r="H2202">
        <v>10</v>
      </c>
      <c r="I2202">
        <v>1</v>
      </c>
      <c r="J2202" s="6">
        <f>(Items[[#This Row],[FinalPrice]]*Items[[#This Row],[Quantity]])</f>
        <v>10</v>
      </c>
      <c r="K2202" s="6">
        <f>(Items[[#This Row],[OriginalTagPrice]]*Items[[#This Row],[Quantity]])</f>
        <v>10</v>
      </c>
      <c r="L2202" s="6">
        <f>(Items[[#This Row],[FinalPrice]]-Items[[#This Row],[OriginalTagPrice]])*Items[[#This Row],[Quantity]]</f>
        <v>0</v>
      </c>
      <c r="M2202" s="6" t="str">
        <f>VLOOKUP(Items[[#This Row],[OrderID]],Orders[],5)</f>
        <v>2015-05-17</v>
      </c>
    </row>
    <row r="2203" spans="1:13" x14ac:dyDescent="0.25">
      <c r="A2203">
        <v>143324318</v>
      </c>
      <c r="B2203">
        <v>201802443</v>
      </c>
      <c r="C2203">
        <v>2</v>
      </c>
      <c r="D2203" t="b">
        <v>0</v>
      </c>
      <c r="E2203" s="6" t="s">
        <v>35</v>
      </c>
      <c r="F2203" s="6" t="s">
        <v>248</v>
      </c>
      <c r="G2203">
        <v>16</v>
      </c>
      <c r="H2203">
        <v>36</v>
      </c>
      <c r="I2203">
        <v>1</v>
      </c>
      <c r="J2203" s="6">
        <f>(Items[[#This Row],[FinalPrice]]*Items[[#This Row],[Quantity]])</f>
        <v>16</v>
      </c>
      <c r="K2203" s="6">
        <f>(Items[[#This Row],[OriginalTagPrice]]*Items[[#This Row],[Quantity]])</f>
        <v>36</v>
      </c>
      <c r="L2203" s="6">
        <f>(Items[[#This Row],[FinalPrice]]-Items[[#This Row],[OriginalTagPrice]])*Items[[#This Row],[Quantity]]</f>
        <v>-20</v>
      </c>
      <c r="M2203" s="6" t="str">
        <f>VLOOKUP(Items[[#This Row],[OrderID]],Orders[],5)</f>
        <v>2015-05-16</v>
      </c>
    </row>
    <row r="2204" spans="1:13" x14ac:dyDescent="0.25">
      <c r="A2204">
        <v>143324318</v>
      </c>
      <c r="B2204">
        <v>201802518</v>
      </c>
      <c r="C2204">
        <v>2</v>
      </c>
      <c r="D2204" t="b">
        <v>0</v>
      </c>
      <c r="E2204" s="6" t="s">
        <v>35</v>
      </c>
      <c r="F2204" s="6" t="s">
        <v>280</v>
      </c>
      <c r="G2204">
        <v>2.75</v>
      </c>
      <c r="H2204">
        <v>5.5</v>
      </c>
      <c r="I2204">
        <v>3</v>
      </c>
      <c r="J2204" s="6">
        <f>(Items[[#This Row],[FinalPrice]]*Items[[#This Row],[Quantity]])</f>
        <v>8.25</v>
      </c>
      <c r="K2204" s="6">
        <f>(Items[[#This Row],[OriginalTagPrice]]*Items[[#This Row],[Quantity]])</f>
        <v>16.5</v>
      </c>
      <c r="L2204" s="6">
        <f>(Items[[#This Row],[FinalPrice]]-Items[[#This Row],[OriginalTagPrice]])*Items[[#This Row],[Quantity]]</f>
        <v>-8.25</v>
      </c>
      <c r="M2204" s="6" t="str">
        <f>VLOOKUP(Items[[#This Row],[OrderID]],Orders[],5)</f>
        <v>2015-05-16</v>
      </c>
    </row>
    <row r="2205" spans="1:13" x14ac:dyDescent="0.25">
      <c r="A2205">
        <v>143326415</v>
      </c>
      <c r="B2205">
        <v>201805461</v>
      </c>
      <c r="C2205">
        <v>2</v>
      </c>
      <c r="D2205" t="b">
        <v>0</v>
      </c>
      <c r="E2205" s="6" t="s">
        <v>35</v>
      </c>
      <c r="F2205" s="6" t="s">
        <v>57</v>
      </c>
      <c r="G2205">
        <v>6</v>
      </c>
      <c r="H2205">
        <v>8</v>
      </c>
      <c r="I2205">
        <v>1</v>
      </c>
      <c r="J2205" s="6">
        <f>(Items[[#This Row],[FinalPrice]]*Items[[#This Row],[Quantity]])</f>
        <v>6</v>
      </c>
      <c r="K2205" s="6">
        <f>(Items[[#This Row],[OriginalTagPrice]]*Items[[#This Row],[Quantity]])</f>
        <v>8</v>
      </c>
      <c r="L2205" s="6">
        <f>(Items[[#This Row],[FinalPrice]]-Items[[#This Row],[OriginalTagPrice]])*Items[[#This Row],[Quantity]]</f>
        <v>-2</v>
      </c>
      <c r="M2205" s="6" t="str">
        <f>VLOOKUP(Items[[#This Row],[OrderID]],Orders[],5)</f>
        <v>2015-05-16</v>
      </c>
    </row>
    <row r="2206" spans="1:13" x14ac:dyDescent="0.25">
      <c r="A2206">
        <v>143328116</v>
      </c>
      <c r="B2206">
        <v>201807832</v>
      </c>
      <c r="C2206">
        <v>1</v>
      </c>
      <c r="D2206" t="b">
        <v>1</v>
      </c>
      <c r="E2206" s="6" t="s">
        <v>68</v>
      </c>
      <c r="F2206" s="6" t="s">
        <v>35</v>
      </c>
      <c r="G2206">
        <v>35</v>
      </c>
      <c r="H2206">
        <v>40</v>
      </c>
      <c r="I2206">
        <v>1</v>
      </c>
      <c r="J2206" s="6">
        <f>(Items[[#This Row],[FinalPrice]]*Items[[#This Row],[Quantity]])</f>
        <v>35</v>
      </c>
      <c r="K2206" s="6">
        <f>(Items[[#This Row],[OriginalTagPrice]]*Items[[#This Row],[Quantity]])</f>
        <v>40</v>
      </c>
      <c r="L2206" s="6">
        <f>(Items[[#This Row],[FinalPrice]]-Items[[#This Row],[OriginalTagPrice]])*Items[[#This Row],[Quantity]]</f>
        <v>-5</v>
      </c>
      <c r="M2206" s="6" t="str">
        <f>VLOOKUP(Items[[#This Row],[OrderID]],Orders[],5)</f>
        <v>2015-05-25</v>
      </c>
    </row>
    <row r="2207" spans="1:13" x14ac:dyDescent="0.25">
      <c r="A2207">
        <v>143328116</v>
      </c>
      <c r="B2207">
        <v>201807833</v>
      </c>
      <c r="C2207">
        <v>1</v>
      </c>
      <c r="D2207" t="b">
        <v>1</v>
      </c>
      <c r="E2207" s="6" t="s">
        <v>68</v>
      </c>
      <c r="F2207" s="6" t="s">
        <v>35</v>
      </c>
      <c r="G2207">
        <v>10</v>
      </c>
      <c r="H2207">
        <v>10</v>
      </c>
      <c r="I2207">
        <v>1</v>
      </c>
      <c r="J2207" s="6">
        <f>(Items[[#This Row],[FinalPrice]]*Items[[#This Row],[Quantity]])</f>
        <v>10</v>
      </c>
      <c r="K2207" s="6">
        <f>(Items[[#This Row],[OriginalTagPrice]]*Items[[#This Row],[Quantity]])</f>
        <v>10</v>
      </c>
      <c r="L2207" s="6">
        <f>(Items[[#This Row],[FinalPrice]]-Items[[#This Row],[OriginalTagPrice]])*Items[[#This Row],[Quantity]]</f>
        <v>0</v>
      </c>
      <c r="M2207" s="6" t="str">
        <f>VLOOKUP(Items[[#This Row],[OrderID]],Orders[],5)</f>
        <v>2015-05-25</v>
      </c>
    </row>
    <row r="2208" spans="1:13" x14ac:dyDescent="0.25">
      <c r="A2208">
        <v>143328116</v>
      </c>
      <c r="B2208">
        <v>203771785</v>
      </c>
      <c r="C2208">
        <v>5</v>
      </c>
      <c r="D2208" t="b">
        <v>1</v>
      </c>
      <c r="E2208" s="6" t="s">
        <v>125</v>
      </c>
      <c r="F2208" s="6" t="s">
        <v>35</v>
      </c>
      <c r="G2208">
        <v>5</v>
      </c>
      <c r="H2208">
        <v>5</v>
      </c>
      <c r="I2208">
        <v>1</v>
      </c>
      <c r="J2208" s="6">
        <f>(Items[[#This Row],[FinalPrice]]*Items[[#This Row],[Quantity]])</f>
        <v>5</v>
      </c>
      <c r="K2208" s="6">
        <f>(Items[[#This Row],[OriginalTagPrice]]*Items[[#This Row],[Quantity]])</f>
        <v>5</v>
      </c>
      <c r="L2208" s="6">
        <f>(Items[[#This Row],[FinalPrice]]-Items[[#This Row],[OriginalTagPrice]])*Items[[#This Row],[Quantity]]</f>
        <v>0</v>
      </c>
      <c r="M2208" s="6" t="str">
        <f>VLOOKUP(Items[[#This Row],[OrderID]],Orders[],5)</f>
        <v>2015-05-25</v>
      </c>
    </row>
    <row r="2209" spans="1:13" x14ac:dyDescent="0.25">
      <c r="A2209">
        <v>143328116</v>
      </c>
      <c r="B2209">
        <v>203771851</v>
      </c>
      <c r="C2209">
        <v>8</v>
      </c>
      <c r="D2209" t="b">
        <v>0</v>
      </c>
      <c r="E2209" s="6" t="s">
        <v>68</v>
      </c>
      <c r="F2209" s="6" t="s">
        <v>35</v>
      </c>
      <c r="G2209">
        <v>10</v>
      </c>
      <c r="H2209">
        <v>10</v>
      </c>
      <c r="I2209">
        <v>1</v>
      </c>
      <c r="J2209" s="6">
        <f>(Items[[#This Row],[FinalPrice]]*Items[[#This Row],[Quantity]])</f>
        <v>10</v>
      </c>
      <c r="K2209" s="6">
        <f>(Items[[#This Row],[OriginalTagPrice]]*Items[[#This Row],[Quantity]])</f>
        <v>10</v>
      </c>
      <c r="L2209" s="6">
        <f>(Items[[#This Row],[FinalPrice]]-Items[[#This Row],[OriginalTagPrice]])*Items[[#This Row],[Quantity]]</f>
        <v>0</v>
      </c>
      <c r="M2209" s="6" t="str">
        <f>VLOOKUP(Items[[#This Row],[OrderID]],Orders[],5)</f>
        <v>2015-05-25</v>
      </c>
    </row>
    <row r="2210" spans="1:13" x14ac:dyDescent="0.25">
      <c r="A2210">
        <v>143328116</v>
      </c>
      <c r="B2210">
        <v>203771887</v>
      </c>
      <c r="C2210">
        <v>2</v>
      </c>
      <c r="D2210" t="b">
        <v>0</v>
      </c>
      <c r="E2210" s="6" t="s">
        <v>35</v>
      </c>
      <c r="F2210" s="6" t="s">
        <v>97</v>
      </c>
      <c r="G2210">
        <v>0</v>
      </c>
      <c r="H2210">
        <v>0</v>
      </c>
      <c r="I2210">
        <v>1</v>
      </c>
      <c r="J2210" s="6">
        <f>(Items[[#This Row],[FinalPrice]]*Items[[#This Row],[Quantity]])</f>
        <v>0</v>
      </c>
      <c r="K2210" s="6">
        <f>(Items[[#This Row],[OriginalTagPrice]]*Items[[#This Row],[Quantity]])</f>
        <v>0</v>
      </c>
      <c r="L2210" s="6">
        <f>(Items[[#This Row],[FinalPrice]]-Items[[#This Row],[OriginalTagPrice]])*Items[[#This Row],[Quantity]]</f>
        <v>0</v>
      </c>
      <c r="M2210" s="6" t="str">
        <f>VLOOKUP(Items[[#This Row],[OrderID]],Orders[],5)</f>
        <v>2015-05-25</v>
      </c>
    </row>
    <row r="2211" spans="1:13" x14ac:dyDescent="0.25">
      <c r="A2211">
        <v>143328170</v>
      </c>
      <c r="B2211">
        <v>201807917</v>
      </c>
      <c r="C2211">
        <v>10</v>
      </c>
      <c r="D2211" t="b">
        <v>0</v>
      </c>
      <c r="E2211" s="6" t="s">
        <v>35</v>
      </c>
      <c r="F2211" s="6" t="s">
        <v>35</v>
      </c>
      <c r="G2211">
        <v>0</v>
      </c>
      <c r="H2211">
        <v>0</v>
      </c>
      <c r="I2211">
        <v>1</v>
      </c>
      <c r="J2211" s="6">
        <f>(Items[[#This Row],[FinalPrice]]*Items[[#This Row],[Quantity]])</f>
        <v>0</v>
      </c>
      <c r="K2211" s="6">
        <f>(Items[[#This Row],[OriginalTagPrice]]*Items[[#This Row],[Quantity]])</f>
        <v>0</v>
      </c>
      <c r="L2211" s="6">
        <f>(Items[[#This Row],[FinalPrice]]-Items[[#This Row],[OriginalTagPrice]])*Items[[#This Row],[Quantity]]</f>
        <v>0</v>
      </c>
      <c r="M2211" s="6" t="str">
        <f>VLOOKUP(Items[[#This Row],[OrderID]],Orders[],5)</f>
        <v>2015-05-16</v>
      </c>
    </row>
    <row r="2212" spans="1:13" x14ac:dyDescent="0.25">
      <c r="A2212">
        <v>143328170</v>
      </c>
      <c r="B2212">
        <v>201807918</v>
      </c>
      <c r="C2212">
        <v>11</v>
      </c>
      <c r="D2212" t="b">
        <v>0</v>
      </c>
      <c r="E2212" s="6" t="s">
        <v>35</v>
      </c>
      <c r="F2212" s="6" t="s">
        <v>35</v>
      </c>
      <c r="G2212">
        <v>0</v>
      </c>
      <c r="H2212">
        <v>45</v>
      </c>
      <c r="I2212">
        <v>1</v>
      </c>
      <c r="J2212" s="6">
        <f>(Items[[#This Row],[FinalPrice]]*Items[[#This Row],[Quantity]])</f>
        <v>0</v>
      </c>
      <c r="K2212" s="6">
        <f>(Items[[#This Row],[OriginalTagPrice]]*Items[[#This Row],[Quantity]])</f>
        <v>45</v>
      </c>
      <c r="L2212" s="6">
        <f>(Items[[#This Row],[FinalPrice]]-Items[[#This Row],[OriginalTagPrice]])*Items[[#This Row],[Quantity]]</f>
        <v>-45</v>
      </c>
      <c r="M2212" s="6" t="str">
        <f>VLOOKUP(Items[[#This Row],[OrderID]],Orders[],5)</f>
        <v>2015-05-16</v>
      </c>
    </row>
    <row r="2213" spans="1:13" x14ac:dyDescent="0.25">
      <c r="A2213">
        <v>143328404</v>
      </c>
      <c r="B2213">
        <v>201808295</v>
      </c>
      <c r="C2213">
        <v>2</v>
      </c>
      <c r="D2213" t="b">
        <v>0</v>
      </c>
      <c r="E2213" s="6" t="s">
        <v>35</v>
      </c>
      <c r="F2213" s="6" t="s">
        <v>256</v>
      </c>
      <c r="G2213">
        <v>6.75</v>
      </c>
      <c r="H2213">
        <v>9</v>
      </c>
      <c r="I2213">
        <v>1</v>
      </c>
      <c r="J2213" s="6">
        <f>(Items[[#This Row],[FinalPrice]]*Items[[#This Row],[Quantity]])</f>
        <v>6.75</v>
      </c>
      <c r="K2213" s="6">
        <f>(Items[[#This Row],[OriginalTagPrice]]*Items[[#This Row],[Quantity]])</f>
        <v>9</v>
      </c>
      <c r="L2213" s="6">
        <f>(Items[[#This Row],[FinalPrice]]-Items[[#This Row],[OriginalTagPrice]])*Items[[#This Row],[Quantity]]</f>
        <v>-2.25</v>
      </c>
      <c r="M2213" s="6" t="str">
        <f>VLOOKUP(Items[[#This Row],[OrderID]],Orders[],5)</f>
        <v>2015-05-16</v>
      </c>
    </row>
    <row r="2214" spans="1:13" x14ac:dyDescent="0.25">
      <c r="A2214">
        <v>143329118</v>
      </c>
      <c r="B2214">
        <v>201809227</v>
      </c>
      <c r="C2214">
        <v>1</v>
      </c>
      <c r="D2214" t="b">
        <v>1</v>
      </c>
      <c r="E2214" s="6" t="s">
        <v>68</v>
      </c>
      <c r="F2214" s="6" t="s">
        <v>35</v>
      </c>
      <c r="G2214">
        <v>0</v>
      </c>
      <c r="H2214">
        <v>0</v>
      </c>
      <c r="I2214">
        <v>1</v>
      </c>
      <c r="J2214" s="6">
        <f>(Items[[#This Row],[FinalPrice]]*Items[[#This Row],[Quantity]])</f>
        <v>0</v>
      </c>
      <c r="K2214" s="6">
        <f>(Items[[#This Row],[OriginalTagPrice]]*Items[[#This Row],[Quantity]])</f>
        <v>0</v>
      </c>
      <c r="L2214" s="6">
        <f>(Items[[#This Row],[FinalPrice]]-Items[[#This Row],[OriginalTagPrice]])*Items[[#This Row],[Quantity]]</f>
        <v>0</v>
      </c>
      <c r="M2214" s="6" t="str">
        <f>VLOOKUP(Items[[#This Row],[OrderID]],Orders[],5)</f>
        <v>2015-05-18</v>
      </c>
    </row>
    <row r="2215" spans="1:13" x14ac:dyDescent="0.25">
      <c r="A2215">
        <v>143329118</v>
      </c>
      <c r="B2215">
        <v>202080406</v>
      </c>
      <c r="C2215">
        <v>2</v>
      </c>
      <c r="D2215" t="b">
        <v>0</v>
      </c>
      <c r="E2215" s="6" t="s">
        <v>68</v>
      </c>
      <c r="F2215" s="6" t="s">
        <v>168</v>
      </c>
      <c r="G2215">
        <v>2</v>
      </c>
      <c r="H2215">
        <v>2</v>
      </c>
      <c r="I2215">
        <v>1</v>
      </c>
      <c r="J2215" s="6">
        <f>(Items[[#This Row],[FinalPrice]]*Items[[#This Row],[Quantity]])</f>
        <v>2</v>
      </c>
      <c r="K2215" s="6">
        <f>(Items[[#This Row],[OriginalTagPrice]]*Items[[#This Row],[Quantity]])</f>
        <v>2</v>
      </c>
      <c r="L2215" s="6">
        <f>(Items[[#This Row],[FinalPrice]]-Items[[#This Row],[OriginalTagPrice]])*Items[[#This Row],[Quantity]]</f>
        <v>0</v>
      </c>
      <c r="M2215" s="6" t="str">
        <f>VLOOKUP(Items[[#This Row],[OrderID]],Orders[],5)</f>
        <v>2015-05-18</v>
      </c>
    </row>
    <row r="2216" spans="1:13" x14ac:dyDescent="0.25">
      <c r="A2216">
        <v>143329118</v>
      </c>
      <c r="B2216">
        <v>202091377</v>
      </c>
      <c r="C2216">
        <v>10</v>
      </c>
      <c r="D2216" t="b">
        <v>0</v>
      </c>
      <c r="E2216" s="6" t="s">
        <v>35</v>
      </c>
      <c r="F2216" s="6" t="s">
        <v>35</v>
      </c>
      <c r="G2216">
        <v>0</v>
      </c>
      <c r="H2216">
        <v>0</v>
      </c>
      <c r="I2216">
        <v>1</v>
      </c>
      <c r="J2216" s="6">
        <f>(Items[[#This Row],[FinalPrice]]*Items[[#This Row],[Quantity]])</f>
        <v>0</v>
      </c>
      <c r="K2216" s="6">
        <f>(Items[[#This Row],[OriginalTagPrice]]*Items[[#This Row],[Quantity]])</f>
        <v>0</v>
      </c>
      <c r="L2216" s="6">
        <f>(Items[[#This Row],[FinalPrice]]-Items[[#This Row],[OriginalTagPrice]])*Items[[#This Row],[Quantity]]</f>
        <v>0</v>
      </c>
      <c r="M2216" s="6" t="str">
        <f>VLOOKUP(Items[[#This Row],[OrderID]],Orders[],5)</f>
        <v>2015-05-18</v>
      </c>
    </row>
    <row r="2217" spans="1:13" x14ac:dyDescent="0.25">
      <c r="A2217">
        <v>143329118</v>
      </c>
      <c r="B2217">
        <v>202091378</v>
      </c>
      <c r="C2217">
        <v>11</v>
      </c>
      <c r="D2217" t="b">
        <v>0</v>
      </c>
      <c r="E2217" s="6" t="s">
        <v>96</v>
      </c>
      <c r="F2217" s="6" t="s">
        <v>35</v>
      </c>
      <c r="G2217">
        <v>0</v>
      </c>
      <c r="H2217">
        <v>50</v>
      </c>
      <c r="I2217">
        <v>1</v>
      </c>
      <c r="J2217" s="6">
        <f>(Items[[#This Row],[FinalPrice]]*Items[[#This Row],[Quantity]])</f>
        <v>0</v>
      </c>
      <c r="K2217" s="6">
        <f>(Items[[#This Row],[OriginalTagPrice]]*Items[[#This Row],[Quantity]])</f>
        <v>50</v>
      </c>
      <c r="L2217" s="6">
        <f>(Items[[#This Row],[FinalPrice]]-Items[[#This Row],[OriginalTagPrice]])*Items[[#This Row],[Quantity]]</f>
        <v>-50</v>
      </c>
      <c r="M2217" s="6" t="str">
        <f>VLOOKUP(Items[[#This Row],[OrderID]],Orders[],5)</f>
        <v>2015-05-18</v>
      </c>
    </row>
    <row r="2218" spans="1:13" x14ac:dyDescent="0.25">
      <c r="A2218">
        <v>143333018</v>
      </c>
      <c r="B2218">
        <v>201814929</v>
      </c>
      <c r="C2218">
        <v>1</v>
      </c>
      <c r="D2218" t="b">
        <v>1</v>
      </c>
      <c r="E2218" s="6" t="s">
        <v>60</v>
      </c>
      <c r="F2218" s="6" t="s">
        <v>35</v>
      </c>
      <c r="G2218">
        <v>0</v>
      </c>
      <c r="H2218">
        <v>50</v>
      </c>
      <c r="I2218">
        <v>1</v>
      </c>
      <c r="J2218" s="6">
        <f>(Items[[#This Row],[FinalPrice]]*Items[[#This Row],[Quantity]])</f>
        <v>0</v>
      </c>
      <c r="K2218" s="6">
        <f>(Items[[#This Row],[OriginalTagPrice]]*Items[[#This Row],[Quantity]])</f>
        <v>50</v>
      </c>
      <c r="L2218" s="6">
        <f>(Items[[#This Row],[FinalPrice]]-Items[[#This Row],[OriginalTagPrice]])*Items[[#This Row],[Quantity]]</f>
        <v>-50</v>
      </c>
      <c r="M2218" s="6" t="str">
        <f>VLOOKUP(Items[[#This Row],[OrderID]],Orders[],5)</f>
        <v>2015-05-28</v>
      </c>
    </row>
    <row r="2219" spans="1:13" x14ac:dyDescent="0.25">
      <c r="A2219">
        <v>143333018</v>
      </c>
      <c r="B2219">
        <v>204582941</v>
      </c>
      <c r="C2219">
        <v>8</v>
      </c>
      <c r="D2219" t="b">
        <v>0</v>
      </c>
      <c r="E2219" s="6" t="s">
        <v>60</v>
      </c>
      <c r="F2219" s="6" t="s">
        <v>35</v>
      </c>
      <c r="G2219">
        <v>20</v>
      </c>
      <c r="H2219">
        <v>20</v>
      </c>
      <c r="I2219">
        <v>1</v>
      </c>
      <c r="J2219" s="6">
        <f>(Items[[#This Row],[FinalPrice]]*Items[[#This Row],[Quantity]])</f>
        <v>20</v>
      </c>
      <c r="K2219" s="6">
        <f>(Items[[#This Row],[OriginalTagPrice]]*Items[[#This Row],[Quantity]])</f>
        <v>20</v>
      </c>
      <c r="L2219" s="6">
        <f>(Items[[#This Row],[FinalPrice]]-Items[[#This Row],[OriginalTagPrice]])*Items[[#This Row],[Quantity]]</f>
        <v>0</v>
      </c>
      <c r="M2219" s="6" t="str">
        <f>VLOOKUP(Items[[#This Row],[OrderID]],Orders[],5)</f>
        <v>2015-05-28</v>
      </c>
    </row>
    <row r="2220" spans="1:13" x14ac:dyDescent="0.25">
      <c r="A2220">
        <v>143360189</v>
      </c>
      <c r="B2220">
        <v>201851910</v>
      </c>
      <c r="C2220">
        <v>1</v>
      </c>
      <c r="D2220" t="b">
        <v>1</v>
      </c>
      <c r="E2220" s="6" t="s">
        <v>70</v>
      </c>
      <c r="F2220" s="6" t="s">
        <v>35</v>
      </c>
      <c r="G2220">
        <v>50</v>
      </c>
      <c r="H2220">
        <v>70</v>
      </c>
      <c r="I2220">
        <v>1</v>
      </c>
      <c r="J2220" s="6">
        <f>(Items[[#This Row],[FinalPrice]]*Items[[#This Row],[Quantity]])</f>
        <v>50</v>
      </c>
      <c r="K2220" s="6">
        <f>(Items[[#This Row],[OriginalTagPrice]]*Items[[#This Row],[Quantity]])</f>
        <v>70</v>
      </c>
      <c r="L2220" s="6">
        <f>(Items[[#This Row],[FinalPrice]]-Items[[#This Row],[OriginalTagPrice]])*Items[[#This Row],[Quantity]]</f>
        <v>-20</v>
      </c>
      <c r="M2220" s="6" t="str">
        <f>VLOOKUP(Items[[#This Row],[OrderID]],Orders[],5)</f>
        <v>2015-05-17</v>
      </c>
    </row>
    <row r="2221" spans="1:13" x14ac:dyDescent="0.25">
      <c r="A2221">
        <v>143360189</v>
      </c>
      <c r="B2221">
        <v>201873489</v>
      </c>
      <c r="C2221">
        <v>8</v>
      </c>
      <c r="D2221" t="b">
        <v>0</v>
      </c>
      <c r="E2221" s="6" t="s">
        <v>70</v>
      </c>
      <c r="F2221" s="6" t="s">
        <v>35</v>
      </c>
      <c r="G2221">
        <v>14</v>
      </c>
      <c r="H2221">
        <v>14</v>
      </c>
      <c r="I2221">
        <v>1</v>
      </c>
      <c r="J2221" s="6">
        <f>(Items[[#This Row],[FinalPrice]]*Items[[#This Row],[Quantity]])</f>
        <v>14</v>
      </c>
      <c r="K2221" s="6">
        <f>(Items[[#This Row],[OriginalTagPrice]]*Items[[#This Row],[Quantity]])</f>
        <v>14</v>
      </c>
      <c r="L2221" s="6">
        <f>(Items[[#This Row],[FinalPrice]]-Items[[#This Row],[OriginalTagPrice]])*Items[[#This Row],[Quantity]]</f>
        <v>0</v>
      </c>
      <c r="M2221" s="6" t="str">
        <f>VLOOKUP(Items[[#This Row],[OrderID]],Orders[],5)</f>
        <v>2015-05-17</v>
      </c>
    </row>
    <row r="2222" spans="1:13" x14ac:dyDescent="0.25">
      <c r="A2222">
        <v>143361556</v>
      </c>
      <c r="B2222">
        <v>201854104</v>
      </c>
      <c r="C2222">
        <v>2</v>
      </c>
      <c r="D2222" t="b">
        <v>0</v>
      </c>
      <c r="E2222" s="6" t="s">
        <v>35</v>
      </c>
      <c r="F2222" s="6" t="s">
        <v>147</v>
      </c>
      <c r="G2222">
        <v>3.33</v>
      </c>
      <c r="H2222">
        <v>6</v>
      </c>
      <c r="I2222">
        <v>3</v>
      </c>
      <c r="J2222" s="6">
        <f>(Items[[#This Row],[FinalPrice]]*Items[[#This Row],[Quantity]])</f>
        <v>9.99</v>
      </c>
      <c r="K2222" s="6">
        <f>(Items[[#This Row],[OriginalTagPrice]]*Items[[#This Row],[Quantity]])</f>
        <v>18</v>
      </c>
      <c r="L2222" s="6">
        <f>(Items[[#This Row],[FinalPrice]]-Items[[#This Row],[OriginalTagPrice]])*Items[[#This Row],[Quantity]]</f>
        <v>-8.01</v>
      </c>
      <c r="M2222" s="6" t="str">
        <f>VLOOKUP(Items[[#This Row],[OrderID]],Orders[],5)</f>
        <v>2015-05-17</v>
      </c>
    </row>
    <row r="2223" spans="1:13" x14ac:dyDescent="0.25">
      <c r="A2223">
        <v>143362515</v>
      </c>
      <c r="B2223">
        <v>201855281</v>
      </c>
      <c r="C2223">
        <v>1</v>
      </c>
      <c r="D2223" t="b">
        <v>1</v>
      </c>
      <c r="E2223" s="6" t="s">
        <v>58</v>
      </c>
      <c r="F2223" s="6" t="s">
        <v>35</v>
      </c>
      <c r="G2223">
        <v>50</v>
      </c>
      <c r="H2223">
        <v>70</v>
      </c>
      <c r="I2223">
        <v>1</v>
      </c>
      <c r="J2223" s="6">
        <f>(Items[[#This Row],[FinalPrice]]*Items[[#This Row],[Quantity]])</f>
        <v>50</v>
      </c>
      <c r="K2223" s="6">
        <f>(Items[[#This Row],[OriginalTagPrice]]*Items[[#This Row],[Quantity]])</f>
        <v>70</v>
      </c>
      <c r="L2223" s="6">
        <f>(Items[[#This Row],[FinalPrice]]-Items[[#This Row],[OriginalTagPrice]])*Items[[#This Row],[Quantity]]</f>
        <v>-20</v>
      </c>
      <c r="M2223" s="6" t="str">
        <f>VLOOKUP(Items[[#This Row],[OrderID]],Orders[],5)</f>
        <v>2015-05-23</v>
      </c>
    </row>
    <row r="2224" spans="1:13" x14ac:dyDescent="0.25">
      <c r="A2224">
        <v>143362515</v>
      </c>
      <c r="B2224">
        <v>201855555</v>
      </c>
      <c r="C2224">
        <v>1</v>
      </c>
      <c r="D2224" t="b">
        <v>1</v>
      </c>
      <c r="E2224" s="6" t="s">
        <v>281</v>
      </c>
      <c r="F2224" s="6" t="s">
        <v>35</v>
      </c>
      <c r="G2224">
        <v>35</v>
      </c>
      <c r="H2224">
        <v>70</v>
      </c>
      <c r="I2224">
        <v>1</v>
      </c>
      <c r="J2224" s="6">
        <f>(Items[[#This Row],[FinalPrice]]*Items[[#This Row],[Quantity]])</f>
        <v>35</v>
      </c>
      <c r="K2224" s="6">
        <f>(Items[[#This Row],[OriginalTagPrice]]*Items[[#This Row],[Quantity]])</f>
        <v>70</v>
      </c>
      <c r="L2224" s="6">
        <f>(Items[[#This Row],[FinalPrice]]-Items[[#This Row],[OriginalTagPrice]])*Items[[#This Row],[Quantity]]</f>
        <v>-35</v>
      </c>
      <c r="M2224" s="6" t="str">
        <f>VLOOKUP(Items[[#This Row],[OrderID]],Orders[],5)</f>
        <v>2015-05-23</v>
      </c>
    </row>
    <row r="2225" spans="1:13" x14ac:dyDescent="0.25">
      <c r="A2225">
        <v>143362515</v>
      </c>
      <c r="B2225">
        <v>203537791</v>
      </c>
      <c r="C2225">
        <v>2</v>
      </c>
      <c r="D2225" t="b">
        <v>0</v>
      </c>
      <c r="E2225" s="6" t="s">
        <v>35</v>
      </c>
      <c r="F2225" s="6" t="s">
        <v>94</v>
      </c>
      <c r="G2225">
        <v>0</v>
      </c>
      <c r="H2225">
        <v>0</v>
      </c>
      <c r="I2225">
        <v>1</v>
      </c>
      <c r="J2225" s="6">
        <f>(Items[[#This Row],[FinalPrice]]*Items[[#This Row],[Quantity]])</f>
        <v>0</v>
      </c>
      <c r="K2225" s="6">
        <f>(Items[[#This Row],[OriginalTagPrice]]*Items[[#This Row],[Quantity]])</f>
        <v>0</v>
      </c>
      <c r="L2225" s="6">
        <f>(Items[[#This Row],[FinalPrice]]-Items[[#This Row],[OriginalTagPrice]])*Items[[#This Row],[Quantity]]</f>
        <v>0</v>
      </c>
      <c r="M2225" s="6" t="str">
        <f>VLOOKUP(Items[[#This Row],[OrderID]],Orders[],5)</f>
        <v>2015-05-23</v>
      </c>
    </row>
    <row r="2226" spans="1:13" x14ac:dyDescent="0.25">
      <c r="A2226">
        <v>143362515</v>
      </c>
      <c r="B2226">
        <v>203537837</v>
      </c>
      <c r="C2226">
        <v>2</v>
      </c>
      <c r="D2226" t="b">
        <v>0</v>
      </c>
      <c r="E2226" s="6" t="s">
        <v>35</v>
      </c>
      <c r="F2226" s="6" t="s">
        <v>103</v>
      </c>
      <c r="G2226">
        <v>0</v>
      </c>
      <c r="H2226">
        <v>0</v>
      </c>
      <c r="I2226">
        <v>1</v>
      </c>
      <c r="J2226" s="6">
        <f>(Items[[#This Row],[FinalPrice]]*Items[[#This Row],[Quantity]])</f>
        <v>0</v>
      </c>
      <c r="K2226" s="6">
        <f>(Items[[#This Row],[OriginalTagPrice]]*Items[[#This Row],[Quantity]])</f>
        <v>0</v>
      </c>
      <c r="L2226" s="6">
        <f>(Items[[#This Row],[FinalPrice]]-Items[[#This Row],[OriginalTagPrice]])*Items[[#This Row],[Quantity]]</f>
        <v>0</v>
      </c>
      <c r="M2226" s="6" t="str">
        <f>VLOOKUP(Items[[#This Row],[OrderID]],Orders[],5)</f>
        <v>2015-05-23</v>
      </c>
    </row>
    <row r="2227" spans="1:13" x14ac:dyDescent="0.25">
      <c r="A2227">
        <v>143362515</v>
      </c>
      <c r="B2227">
        <v>203555438</v>
      </c>
      <c r="C2227">
        <v>2</v>
      </c>
      <c r="D2227" t="b">
        <v>0</v>
      </c>
      <c r="E2227" s="6" t="s">
        <v>35</v>
      </c>
      <c r="F2227" s="6" t="s">
        <v>235</v>
      </c>
      <c r="G2227">
        <v>4</v>
      </c>
      <c r="H2227">
        <v>4</v>
      </c>
      <c r="I2227">
        <v>1</v>
      </c>
      <c r="J2227" s="6">
        <f>(Items[[#This Row],[FinalPrice]]*Items[[#This Row],[Quantity]])</f>
        <v>4</v>
      </c>
      <c r="K2227" s="6">
        <f>(Items[[#This Row],[OriginalTagPrice]]*Items[[#This Row],[Quantity]])</f>
        <v>4</v>
      </c>
      <c r="L2227" s="6">
        <f>(Items[[#This Row],[FinalPrice]]-Items[[#This Row],[OriginalTagPrice]])*Items[[#This Row],[Quantity]]</f>
        <v>0</v>
      </c>
      <c r="M2227" s="6" t="str">
        <f>VLOOKUP(Items[[#This Row],[OrderID]],Orders[],5)</f>
        <v>2015-05-23</v>
      </c>
    </row>
    <row r="2228" spans="1:13" x14ac:dyDescent="0.25">
      <c r="A2228">
        <v>143362515</v>
      </c>
      <c r="B2228">
        <v>203560872</v>
      </c>
      <c r="C2228">
        <v>8</v>
      </c>
      <c r="D2228" t="b">
        <v>0</v>
      </c>
      <c r="E2228" s="6" t="s">
        <v>281</v>
      </c>
      <c r="F2228" s="6" t="s">
        <v>35</v>
      </c>
      <c r="G2228">
        <v>14</v>
      </c>
      <c r="H2228">
        <v>14</v>
      </c>
      <c r="I2228">
        <v>1</v>
      </c>
      <c r="J2228" s="6">
        <f>(Items[[#This Row],[FinalPrice]]*Items[[#This Row],[Quantity]])</f>
        <v>14</v>
      </c>
      <c r="K2228" s="6">
        <f>(Items[[#This Row],[OriginalTagPrice]]*Items[[#This Row],[Quantity]])</f>
        <v>14</v>
      </c>
      <c r="L2228" s="6">
        <f>(Items[[#This Row],[FinalPrice]]-Items[[#This Row],[OriginalTagPrice]])*Items[[#This Row],[Quantity]]</f>
        <v>0</v>
      </c>
      <c r="M2228" s="6" t="str">
        <f>VLOOKUP(Items[[#This Row],[OrderID]],Orders[],5)</f>
        <v>2015-05-23</v>
      </c>
    </row>
    <row r="2229" spans="1:13" x14ac:dyDescent="0.25">
      <c r="A2229">
        <v>143362515</v>
      </c>
      <c r="B2229">
        <v>203561006</v>
      </c>
      <c r="C2229">
        <v>8</v>
      </c>
      <c r="D2229" t="b">
        <v>0</v>
      </c>
      <c r="E2229" s="6" t="s">
        <v>58</v>
      </c>
      <c r="F2229" s="6" t="s">
        <v>35</v>
      </c>
      <c r="G2229">
        <v>14</v>
      </c>
      <c r="H2229">
        <v>14</v>
      </c>
      <c r="I2229">
        <v>1</v>
      </c>
      <c r="J2229" s="6">
        <f>(Items[[#This Row],[FinalPrice]]*Items[[#This Row],[Quantity]])</f>
        <v>14</v>
      </c>
      <c r="K2229" s="6">
        <f>(Items[[#This Row],[OriginalTagPrice]]*Items[[#This Row],[Quantity]])</f>
        <v>14</v>
      </c>
      <c r="L2229" s="6">
        <f>(Items[[#This Row],[FinalPrice]]-Items[[#This Row],[OriginalTagPrice]])*Items[[#This Row],[Quantity]]</f>
        <v>0</v>
      </c>
      <c r="M2229" s="6" t="str">
        <f>VLOOKUP(Items[[#This Row],[OrderID]],Orders[],5)</f>
        <v>2015-05-23</v>
      </c>
    </row>
    <row r="2230" spans="1:13" x14ac:dyDescent="0.25">
      <c r="A2230">
        <v>143364587</v>
      </c>
      <c r="B2230">
        <v>201695035</v>
      </c>
      <c r="C2230">
        <v>1</v>
      </c>
      <c r="D2230" t="b">
        <v>1</v>
      </c>
      <c r="E2230" s="6" t="s">
        <v>89</v>
      </c>
      <c r="F2230" s="6" t="s">
        <v>35</v>
      </c>
      <c r="G2230">
        <v>25</v>
      </c>
      <c r="H2230">
        <v>40</v>
      </c>
      <c r="I2230">
        <v>1</v>
      </c>
      <c r="J2230" s="6">
        <f>(Items[[#This Row],[FinalPrice]]*Items[[#This Row],[Quantity]])</f>
        <v>25</v>
      </c>
      <c r="K2230" s="6">
        <f>(Items[[#This Row],[OriginalTagPrice]]*Items[[#This Row],[Quantity]])</f>
        <v>40</v>
      </c>
      <c r="L2230" s="6">
        <f>(Items[[#This Row],[FinalPrice]]-Items[[#This Row],[OriginalTagPrice]])*Items[[#This Row],[Quantity]]</f>
        <v>-15</v>
      </c>
      <c r="M2230" s="6" t="str">
        <f>VLOOKUP(Items[[#This Row],[OrderID]],Orders[],5)</f>
        <v>2015-05-17</v>
      </c>
    </row>
    <row r="2231" spans="1:13" x14ac:dyDescent="0.25">
      <c r="A2231">
        <v>143364587</v>
      </c>
      <c r="B2231">
        <v>201858720</v>
      </c>
      <c r="C2231">
        <v>8</v>
      </c>
      <c r="D2231" t="b">
        <v>0</v>
      </c>
      <c r="E2231" s="6" t="s">
        <v>89</v>
      </c>
      <c r="F2231" s="6" t="s">
        <v>35</v>
      </c>
      <c r="G2231">
        <v>8</v>
      </c>
      <c r="H2231">
        <v>8</v>
      </c>
      <c r="I2231">
        <v>1</v>
      </c>
      <c r="J2231" s="6">
        <f>(Items[[#This Row],[FinalPrice]]*Items[[#This Row],[Quantity]])</f>
        <v>8</v>
      </c>
      <c r="K2231" s="6">
        <f>(Items[[#This Row],[OriginalTagPrice]]*Items[[#This Row],[Quantity]])</f>
        <v>8</v>
      </c>
      <c r="L2231" s="6">
        <f>(Items[[#This Row],[FinalPrice]]-Items[[#This Row],[OriginalTagPrice]])*Items[[#This Row],[Quantity]]</f>
        <v>0</v>
      </c>
      <c r="M2231" s="6" t="str">
        <f>VLOOKUP(Items[[#This Row],[OrderID]],Orders[],5)</f>
        <v>2015-05-17</v>
      </c>
    </row>
    <row r="2232" spans="1:13" x14ac:dyDescent="0.25">
      <c r="A2232">
        <v>143365178</v>
      </c>
      <c r="B2232">
        <v>201859067</v>
      </c>
      <c r="C2232">
        <v>1</v>
      </c>
      <c r="D2232" t="b">
        <v>1</v>
      </c>
      <c r="E2232" s="6" t="s">
        <v>93</v>
      </c>
      <c r="F2232" s="6" t="s">
        <v>35</v>
      </c>
      <c r="G2232">
        <v>0</v>
      </c>
      <c r="H2232">
        <v>70</v>
      </c>
      <c r="I2232">
        <v>1</v>
      </c>
      <c r="J2232" s="6">
        <f>(Items[[#This Row],[FinalPrice]]*Items[[#This Row],[Quantity]])</f>
        <v>0</v>
      </c>
      <c r="K2232" s="6">
        <f>(Items[[#This Row],[OriginalTagPrice]]*Items[[#This Row],[Quantity]])</f>
        <v>70</v>
      </c>
      <c r="L2232" s="6">
        <f>(Items[[#This Row],[FinalPrice]]-Items[[#This Row],[OriginalTagPrice]])*Items[[#This Row],[Quantity]]</f>
        <v>-70</v>
      </c>
      <c r="M2232" s="6" t="str">
        <f>VLOOKUP(Items[[#This Row],[OrderID]],Orders[],5)</f>
        <v>2015-05-17</v>
      </c>
    </row>
    <row r="2233" spans="1:13" x14ac:dyDescent="0.25">
      <c r="A2233">
        <v>143365178</v>
      </c>
      <c r="B2233">
        <v>201859205</v>
      </c>
      <c r="C2233">
        <v>1</v>
      </c>
      <c r="D2233" t="b">
        <v>1</v>
      </c>
      <c r="E2233" s="6" t="s">
        <v>70</v>
      </c>
      <c r="F2233" s="6" t="s">
        <v>35</v>
      </c>
      <c r="G2233">
        <v>70</v>
      </c>
      <c r="H2233">
        <v>70</v>
      </c>
      <c r="I2233">
        <v>1</v>
      </c>
      <c r="J2233" s="6">
        <f>(Items[[#This Row],[FinalPrice]]*Items[[#This Row],[Quantity]])</f>
        <v>70</v>
      </c>
      <c r="K2233" s="6">
        <f>(Items[[#This Row],[OriginalTagPrice]]*Items[[#This Row],[Quantity]])</f>
        <v>70</v>
      </c>
      <c r="L2233" s="6">
        <f>(Items[[#This Row],[FinalPrice]]-Items[[#This Row],[OriginalTagPrice]])*Items[[#This Row],[Quantity]]</f>
        <v>0</v>
      </c>
      <c r="M2233" s="6" t="str">
        <f>VLOOKUP(Items[[#This Row],[OrderID]],Orders[],5)</f>
        <v>2015-05-17</v>
      </c>
    </row>
    <row r="2234" spans="1:13" x14ac:dyDescent="0.25">
      <c r="A2234">
        <v>143365178</v>
      </c>
      <c r="B2234">
        <v>201897451</v>
      </c>
      <c r="C2234">
        <v>8</v>
      </c>
      <c r="D2234" t="b">
        <v>0</v>
      </c>
      <c r="E2234" s="6" t="s">
        <v>93</v>
      </c>
      <c r="F2234" s="6" t="s">
        <v>35</v>
      </c>
      <c r="G2234">
        <v>10</v>
      </c>
      <c r="H2234">
        <v>10</v>
      </c>
      <c r="I2234">
        <v>1</v>
      </c>
      <c r="J2234" s="6">
        <f>(Items[[#This Row],[FinalPrice]]*Items[[#This Row],[Quantity]])</f>
        <v>10</v>
      </c>
      <c r="K2234" s="6">
        <f>(Items[[#This Row],[OriginalTagPrice]]*Items[[#This Row],[Quantity]])</f>
        <v>10</v>
      </c>
      <c r="L2234" s="6">
        <f>(Items[[#This Row],[FinalPrice]]-Items[[#This Row],[OriginalTagPrice]])*Items[[#This Row],[Quantity]]</f>
        <v>0</v>
      </c>
      <c r="M2234" s="6" t="str">
        <f>VLOOKUP(Items[[#This Row],[OrderID]],Orders[],5)</f>
        <v>2015-05-17</v>
      </c>
    </row>
    <row r="2235" spans="1:13" x14ac:dyDescent="0.25">
      <c r="A2235">
        <v>143365178</v>
      </c>
      <c r="B2235">
        <v>201897482</v>
      </c>
      <c r="C2235">
        <v>8</v>
      </c>
      <c r="D2235" t="b">
        <v>0</v>
      </c>
      <c r="E2235" s="6" t="s">
        <v>70</v>
      </c>
      <c r="F2235" s="6" t="s">
        <v>35</v>
      </c>
      <c r="G2235">
        <v>10</v>
      </c>
      <c r="H2235">
        <v>10</v>
      </c>
      <c r="I2235">
        <v>1</v>
      </c>
      <c r="J2235" s="6">
        <f>(Items[[#This Row],[FinalPrice]]*Items[[#This Row],[Quantity]])</f>
        <v>10</v>
      </c>
      <c r="K2235" s="6">
        <f>(Items[[#This Row],[OriginalTagPrice]]*Items[[#This Row],[Quantity]])</f>
        <v>10</v>
      </c>
      <c r="L2235" s="6">
        <f>(Items[[#This Row],[FinalPrice]]-Items[[#This Row],[OriginalTagPrice]])*Items[[#This Row],[Quantity]]</f>
        <v>0</v>
      </c>
      <c r="M2235" s="6" t="str">
        <f>VLOOKUP(Items[[#This Row],[OrderID]],Orders[],5)</f>
        <v>2015-05-17</v>
      </c>
    </row>
    <row r="2236" spans="1:13" x14ac:dyDescent="0.25">
      <c r="A2236">
        <v>143365178</v>
      </c>
      <c r="B2236">
        <v>201897609</v>
      </c>
      <c r="C2236">
        <v>3</v>
      </c>
      <c r="D2236" t="b">
        <v>0</v>
      </c>
      <c r="E2236" s="6" t="s">
        <v>35</v>
      </c>
      <c r="F2236" s="6" t="s">
        <v>35</v>
      </c>
      <c r="G2236">
        <v>0</v>
      </c>
      <c r="H2236">
        <v>20</v>
      </c>
      <c r="I2236">
        <v>1</v>
      </c>
      <c r="J2236" s="6">
        <f>(Items[[#This Row],[FinalPrice]]*Items[[#This Row],[Quantity]])</f>
        <v>0</v>
      </c>
      <c r="K2236" s="6">
        <f>(Items[[#This Row],[OriginalTagPrice]]*Items[[#This Row],[Quantity]])</f>
        <v>20</v>
      </c>
      <c r="L2236" s="6">
        <f>(Items[[#This Row],[FinalPrice]]-Items[[#This Row],[OriginalTagPrice]])*Items[[#This Row],[Quantity]]</f>
        <v>-20</v>
      </c>
      <c r="M2236" s="6" t="str">
        <f>VLOOKUP(Items[[#This Row],[OrderID]],Orders[],5)</f>
        <v>2015-05-17</v>
      </c>
    </row>
    <row r="2237" spans="1:13" x14ac:dyDescent="0.25">
      <c r="A2237">
        <v>143367803</v>
      </c>
      <c r="B2237">
        <v>201862813</v>
      </c>
      <c r="C2237">
        <v>1</v>
      </c>
      <c r="D2237" t="b">
        <v>1</v>
      </c>
      <c r="E2237" s="6" t="s">
        <v>71</v>
      </c>
      <c r="F2237" s="6" t="s">
        <v>35</v>
      </c>
      <c r="G2237">
        <v>0</v>
      </c>
      <c r="H2237">
        <v>30</v>
      </c>
      <c r="I2237">
        <v>1</v>
      </c>
      <c r="J2237" s="6">
        <f>(Items[[#This Row],[FinalPrice]]*Items[[#This Row],[Quantity]])</f>
        <v>0</v>
      </c>
      <c r="K2237" s="6">
        <f>(Items[[#This Row],[OriginalTagPrice]]*Items[[#This Row],[Quantity]])</f>
        <v>30</v>
      </c>
      <c r="L2237" s="6">
        <f>(Items[[#This Row],[FinalPrice]]-Items[[#This Row],[OriginalTagPrice]])*Items[[#This Row],[Quantity]]</f>
        <v>-30</v>
      </c>
      <c r="M2237" s="6" t="str">
        <f>VLOOKUP(Items[[#This Row],[OrderID]],Orders[],5)</f>
        <v>2015-05-17</v>
      </c>
    </row>
    <row r="2238" spans="1:13" x14ac:dyDescent="0.25">
      <c r="A2238">
        <v>143367803</v>
      </c>
      <c r="B2238">
        <v>201871980</v>
      </c>
      <c r="C2238">
        <v>8</v>
      </c>
      <c r="D2238" t="b">
        <v>0</v>
      </c>
      <c r="E2238" s="6" t="s">
        <v>71</v>
      </c>
      <c r="F2238" s="6" t="s">
        <v>35</v>
      </c>
      <c r="G2238">
        <v>10</v>
      </c>
      <c r="H2238">
        <v>10</v>
      </c>
      <c r="I2238">
        <v>1</v>
      </c>
      <c r="J2238" s="6">
        <f>(Items[[#This Row],[FinalPrice]]*Items[[#This Row],[Quantity]])</f>
        <v>10</v>
      </c>
      <c r="K2238" s="6">
        <f>(Items[[#This Row],[OriginalTagPrice]]*Items[[#This Row],[Quantity]])</f>
        <v>10</v>
      </c>
      <c r="L2238" s="6">
        <f>(Items[[#This Row],[FinalPrice]]-Items[[#This Row],[OriginalTagPrice]])*Items[[#This Row],[Quantity]]</f>
        <v>0</v>
      </c>
      <c r="M2238" s="6" t="str">
        <f>VLOOKUP(Items[[#This Row],[OrderID]],Orders[],5)</f>
        <v>2015-05-17</v>
      </c>
    </row>
    <row r="2239" spans="1:13" x14ac:dyDescent="0.25">
      <c r="A2239">
        <v>143371266</v>
      </c>
      <c r="B2239">
        <v>201867757</v>
      </c>
      <c r="C2239">
        <v>1</v>
      </c>
      <c r="D2239" t="b">
        <v>1</v>
      </c>
      <c r="E2239" s="6" t="s">
        <v>71</v>
      </c>
      <c r="F2239" s="6" t="s">
        <v>35</v>
      </c>
      <c r="G2239">
        <v>0</v>
      </c>
      <c r="H2239">
        <v>90</v>
      </c>
      <c r="I2239">
        <v>1</v>
      </c>
      <c r="J2239" s="6">
        <f>(Items[[#This Row],[FinalPrice]]*Items[[#This Row],[Quantity]])</f>
        <v>0</v>
      </c>
      <c r="K2239" s="6">
        <f>(Items[[#This Row],[OriginalTagPrice]]*Items[[#This Row],[Quantity]])</f>
        <v>90</v>
      </c>
      <c r="L2239" s="6">
        <f>(Items[[#This Row],[FinalPrice]]-Items[[#This Row],[OriginalTagPrice]])*Items[[#This Row],[Quantity]]</f>
        <v>-90</v>
      </c>
      <c r="M2239" s="6" t="str">
        <f>VLOOKUP(Items[[#This Row],[OrderID]],Orders[],5)</f>
        <v>2015-05-22</v>
      </c>
    </row>
    <row r="2240" spans="1:13" x14ac:dyDescent="0.25">
      <c r="A2240">
        <v>143371266</v>
      </c>
      <c r="B2240">
        <v>201867758</v>
      </c>
      <c r="C2240">
        <v>1</v>
      </c>
      <c r="D2240" t="b">
        <v>1</v>
      </c>
      <c r="E2240" s="6" t="s">
        <v>71</v>
      </c>
      <c r="F2240" s="6" t="s">
        <v>35</v>
      </c>
      <c r="G2240">
        <v>0</v>
      </c>
      <c r="H2240">
        <v>20</v>
      </c>
      <c r="I2240">
        <v>1</v>
      </c>
      <c r="J2240" s="6">
        <f>(Items[[#This Row],[FinalPrice]]*Items[[#This Row],[Quantity]])</f>
        <v>0</v>
      </c>
      <c r="K2240" s="6">
        <f>(Items[[#This Row],[OriginalTagPrice]]*Items[[#This Row],[Quantity]])</f>
        <v>20</v>
      </c>
      <c r="L2240" s="6">
        <f>(Items[[#This Row],[FinalPrice]]-Items[[#This Row],[OriginalTagPrice]])*Items[[#This Row],[Quantity]]</f>
        <v>-20</v>
      </c>
      <c r="M2240" s="6" t="str">
        <f>VLOOKUP(Items[[#This Row],[OrderID]],Orders[],5)</f>
        <v>2015-05-22</v>
      </c>
    </row>
    <row r="2241" spans="1:13" x14ac:dyDescent="0.25">
      <c r="A2241">
        <v>143371266</v>
      </c>
      <c r="B2241">
        <v>203257552</v>
      </c>
      <c r="C2241">
        <v>8</v>
      </c>
      <c r="D2241" t="b">
        <v>0</v>
      </c>
      <c r="E2241" s="6" t="s">
        <v>71</v>
      </c>
      <c r="F2241" s="6" t="s">
        <v>35</v>
      </c>
      <c r="G2241">
        <v>25</v>
      </c>
      <c r="H2241">
        <v>25</v>
      </c>
      <c r="I2241">
        <v>1</v>
      </c>
      <c r="J2241" s="6">
        <f>(Items[[#This Row],[FinalPrice]]*Items[[#This Row],[Quantity]])</f>
        <v>25</v>
      </c>
      <c r="K2241" s="6">
        <f>(Items[[#This Row],[OriginalTagPrice]]*Items[[#This Row],[Quantity]])</f>
        <v>25</v>
      </c>
      <c r="L2241" s="6">
        <f>(Items[[#This Row],[FinalPrice]]-Items[[#This Row],[OriginalTagPrice]])*Items[[#This Row],[Quantity]]</f>
        <v>0</v>
      </c>
      <c r="M2241" s="6" t="str">
        <f>VLOOKUP(Items[[#This Row],[OrderID]],Orders[],5)</f>
        <v>2015-05-22</v>
      </c>
    </row>
    <row r="2242" spans="1:13" x14ac:dyDescent="0.25">
      <c r="A2242">
        <v>143371508</v>
      </c>
      <c r="B2242">
        <v>201868153</v>
      </c>
      <c r="C2242">
        <v>1</v>
      </c>
      <c r="D2242" t="b">
        <v>1</v>
      </c>
      <c r="E2242" s="6" t="s">
        <v>58</v>
      </c>
      <c r="F2242" s="6" t="s">
        <v>35</v>
      </c>
      <c r="G2242">
        <v>0</v>
      </c>
      <c r="H2242">
        <v>70</v>
      </c>
      <c r="I2242">
        <v>1</v>
      </c>
      <c r="J2242" s="6">
        <f>(Items[[#This Row],[FinalPrice]]*Items[[#This Row],[Quantity]])</f>
        <v>0</v>
      </c>
      <c r="K2242" s="6">
        <f>(Items[[#This Row],[OriginalTagPrice]]*Items[[#This Row],[Quantity]])</f>
        <v>70</v>
      </c>
      <c r="L2242" s="6">
        <f>(Items[[#This Row],[FinalPrice]]-Items[[#This Row],[OriginalTagPrice]])*Items[[#This Row],[Quantity]]</f>
        <v>-70</v>
      </c>
      <c r="M2242" s="6" t="str">
        <f>VLOOKUP(Items[[#This Row],[OrderID]],Orders[],5)</f>
        <v>2015-06-14</v>
      </c>
    </row>
    <row r="2243" spans="1:13" x14ac:dyDescent="0.25">
      <c r="A2243">
        <v>143371508</v>
      </c>
      <c r="B2243">
        <v>208876387</v>
      </c>
      <c r="C2243">
        <v>8</v>
      </c>
      <c r="D2243" t="b">
        <v>0</v>
      </c>
      <c r="E2243" s="6" t="s">
        <v>58</v>
      </c>
      <c r="F2243" s="6" t="s">
        <v>35</v>
      </c>
      <c r="G2243">
        <v>20</v>
      </c>
      <c r="H2243">
        <v>20</v>
      </c>
      <c r="I2243">
        <v>1</v>
      </c>
      <c r="J2243" s="6">
        <f>(Items[[#This Row],[FinalPrice]]*Items[[#This Row],[Quantity]])</f>
        <v>20</v>
      </c>
      <c r="K2243" s="6">
        <f>(Items[[#This Row],[OriginalTagPrice]]*Items[[#This Row],[Quantity]])</f>
        <v>20</v>
      </c>
      <c r="L2243" s="6">
        <f>(Items[[#This Row],[FinalPrice]]-Items[[#This Row],[OriginalTagPrice]])*Items[[#This Row],[Quantity]]</f>
        <v>0</v>
      </c>
      <c r="M2243" s="6" t="str">
        <f>VLOOKUP(Items[[#This Row],[OrderID]],Orders[],5)</f>
        <v>2015-06-14</v>
      </c>
    </row>
    <row r="2244" spans="1:13" x14ac:dyDescent="0.25">
      <c r="A2244">
        <v>143372163</v>
      </c>
      <c r="B2244">
        <v>201869293</v>
      </c>
      <c r="C2244">
        <v>2</v>
      </c>
      <c r="D2244" t="b">
        <v>0</v>
      </c>
      <c r="E2244" s="6" t="s">
        <v>75</v>
      </c>
      <c r="F2244" s="6" t="s">
        <v>222</v>
      </c>
      <c r="G2244">
        <v>1.8</v>
      </c>
      <c r="H2244">
        <v>2</v>
      </c>
      <c r="I2244">
        <v>1</v>
      </c>
      <c r="J2244" s="6">
        <f>(Items[[#This Row],[FinalPrice]]*Items[[#This Row],[Quantity]])</f>
        <v>1.8</v>
      </c>
      <c r="K2244" s="6">
        <f>(Items[[#This Row],[OriginalTagPrice]]*Items[[#This Row],[Quantity]])</f>
        <v>2</v>
      </c>
      <c r="L2244" s="6">
        <f>(Items[[#This Row],[FinalPrice]]-Items[[#This Row],[OriginalTagPrice]])*Items[[#This Row],[Quantity]]</f>
        <v>-0.19999999999999996</v>
      </c>
      <c r="M2244" s="6" t="str">
        <f>VLOOKUP(Items[[#This Row],[OrderID]],Orders[],5)</f>
        <v>2015-05-17</v>
      </c>
    </row>
    <row r="2245" spans="1:13" x14ac:dyDescent="0.25">
      <c r="A2245">
        <v>143372163</v>
      </c>
      <c r="B2245">
        <v>201869325</v>
      </c>
      <c r="C2245">
        <v>2</v>
      </c>
      <c r="D2245" t="b">
        <v>0</v>
      </c>
      <c r="E2245" s="6" t="s">
        <v>75</v>
      </c>
      <c r="F2245" s="6" t="s">
        <v>168</v>
      </c>
      <c r="G2245">
        <v>1.5</v>
      </c>
      <c r="H2245">
        <v>2</v>
      </c>
      <c r="I2245">
        <v>1</v>
      </c>
      <c r="J2245" s="6">
        <f>(Items[[#This Row],[FinalPrice]]*Items[[#This Row],[Quantity]])</f>
        <v>1.5</v>
      </c>
      <c r="K2245" s="6">
        <f>(Items[[#This Row],[OriginalTagPrice]]*Items[[#This Row],[Quantity]])</f>
        <v>2</v>
      </c>
      <c r="L2245" s="6">
        <f>(Items[[#This Row],[FinalPrice]]-Items[[#This Row],[OriginalTagPrice]])*Items[[#This Row],[Quantity]]</f>
        <v>-0.5</v>
      </c>
      <c r="M2245" s="6" t="str">
        <f>VLOOKUP(Items[[#This Row],[OrderID]],Orders[],5)</f>
        <v>2015-05-17</v>
      </c>
    </row>
    <row r="2246" spans="1:13" x14ac:dyDescent="0.25">
      <c r="A2246">
        <v>143377729</v>
      </c>
      <c r="B2246">
        <v>201877235</v>
      </c>
      <c r="C2246">
        <v>5</v>
      </c>
      <c r="D2246" t="b">
        <v>1</v>
      </c>
      <c r="E2246" s="6" t="s">
        <v>58</v>
      </c>
      <c r="F2246" s="6" t="s">
        <v>35</v>
      </c>
      <c r="G2246">
        <v>0</v>
      </c>
      <c r="H2246">
        <v>30</v>
      </c>
      <c r="I2246">
        <v>1</v>
      </c>
      <c r="J2246" s="6">
        <f>(Items[[#This Row],[FinalPrice]]*Items[[#This Row],[Quantity]])</f>
        <v>0</v>
      </c>
      <c r="K2246" s="6">
        <f>(Items[[#This Row],[OriginalTagPrice]]*Items[[#This Row],[Quantity]])</f>
        <v>30</v>
      </c>
      <c r="L2246" s="6">
        <f>(Items[[#This Row],[FinalPrice]]-Items[[#This Row],[OriginalTagPrice]])*Items[[#This Row],[Quantity]]</f>
        <v>-30</v>
      </c>
      <c r="M2246" s="6" t="str">
        <f>VLOOKUP(Items[[#This Row],[OrderID]],Orders[],5)</f>
        <v>2015-05-17</v>
      </c>
    </row>
    <row r="2247" spans="1:13" x14ac:dyDescent="0.25">
      <c r="A2247">
        <v>143377729</v>
      </c>
      <c r="B2247">
        <v>201877307</v>
      </c>
      <c r="C2247">
        <v>8</v>
      </c>
      <c r="D2247" t="b">
        <v>0</v>
      </c>
      <c r="E2247" s="6" t="s">
        <v>58</v>
      </c>
      <c r="F2247" s="6" t="s">
        <v>35</v>
      </c>
      <c r="G2247">
        <v>5</v>
      </c>
      <c r="H2247">
        <v>5</v>
      </c>
      <c r="I2247">
        <v>1</v>
      </c>
      <c r="J2247" s="6">
        <f>(Items[[#This Row],[FinalPrice]]*Items[[#This Row],[Quantity]])</f>
        <v>5</v>
      </c>
      <c r="K2247" s="6">
        <f>(Items[[#This Row],[OriginalTagPrice]]*Items[[#This Row],[Quantity]])</f>
        <v>5</v>
      </c>
      <c r="L2247" s="6">
        <f>(Items[[#This Row],[FinalPrice]]-Items[[#This Row],[OriginalTagPrice]])*Items[[#This Row],[Quantity]]</f>
        <v>0</v>
      </c>
      <c r="M2247" s="6" t="str">
        <f>VLOOKUP(Items[[#This Row],[OrderID]],Orders[],5)</f>
        <v>2015-05-17</v>
      </c>
    </row>
    <row r="2248" spans="1:13" x14ac:dyDescent="0.25">
      <c r="A2248">
        <v>143377729</v>
      </c>
      <c r="B2248">
        <v>201877397</v>
      </c>
      <c r="C2248">
        <v>12</v>
      </c>
      <c r="D2248" t="b">
        <v>0</v>
      </c>
      <c r="E2248" s="6" t="s">
        <v>35</v>
      </c>
      <c r="F2248" s="6" t="s">
        <v>35</v>
      </c>
      <c r="G2248">
        <v>0</v>
      </c>
      <c r="H2248">
        <v>20</v>
      </c>
      <c r="I2248">
        <v>1</v>
      </c>
      <c r="J2248" s="6">
        <f>(Items[[#This Row],[FinalPrice]]*Items[[#This Row],[Quantity]])</f>
        <v>0</v>
      </c>
      <c r="K2248" s="6">
        <f>(Items[[#This Row],[OriginalTagPrice]]*Items[[#This Row],[Quantity]])</f>
        <v>20</v>
      </c>
      <c r="L2248" s="6">
        <f>(Items[[#This Row],[FinalPrice]]-Items[[#This Row],[OriginalTagPrice]])*Items[[#This Row],[Quantity]]</f>
        <v>-20</v>
      </c>
      <c r="M2248" s="6" t="str">
        <f>VLOOKUP(Items[[#This Row],[OrderID]],Orders[],5)</f>
        <v>2015-05-17</v>
      </c>
    </row>
    <row r="2249" spans="1:13" x14ac:dyDescent="0.25">
      <c r="A2249">
        <v>143378589</v>
      </c>
      <c r="B2249">
        <v>201878429</v>
      </c>
      <c r="C2249">
        <v>1</v>
      </c>
      <c r="D2249" t="b">
        <v>1</v>
      </c>
      <c r="E2249" s="6" t="s">
        <v>55</v>
      </c>
      <c r="F2249" s="6" t="s">
        <v>35</v>
      </c>
      <c r="G2249">
        <v>50</v>
      </c>
      <c r="H2249">
        <v>70</v>
      </c>
      <c r="I2249">
        <v>1</v>
      </c>
      <c r="J2249" s="6">
        <f>(Items[[#This Row],[FinalPrice]]*Items[[#This Row],[Quantity]])</f>
        <v>50</v>
      </c>
      <c r="K2249" s="6">
        <f>(Items[[#This Row],[OriginalTagPrice]]*Items[[#This Row],[Quantity]])</f>
        <v>70</v>
      </c>
      <c r="L2249" s="6">
        <f>(Items[[#This Row],[FinalPrice]]-Items[[#This Row],[OriginalTagPrice]])*Items[[#This Row],[Quantity]]</f>
        <v>-20</v>
      </c>
      <c r="M2249" s="6" t="str">
        <f>VLOOKUP(Items[[#This Row],[OrderID]],Orders[],5)</f>
        <v>2015-06-18</v>
      </c>
    </row>
    <row r="2250" spans="1:13" x14ac:dyDescent="0.25">
      <c r="A2250">
        <v>143378589</v>
      </c>
      <c r="B2250">
        <v>201879422</v>
      </c>
      <c r="C2250">
        <v>1</v>
      </c>
      <c r="D2250" t="b">
        <v>1</v>
      </c>
      <c r="E2250" s="6" t="s">
        <v>68</v>
      </c>
      <c r="F2250" s="6" t="s">
        <v>35</v>
      </c>
      <c r="G2250">
        <v>25</v>
      </c>
      <c r="H2250">
        <v>70</v>
      </c>
      <c r="I2250">
        <v>1</v>
      </c>
      <c r="J2250" s="6">
        <f>(Items[[#This Row],[FinalPrice]]*Items[[#This Row],[Quantity]])</f>
        <v>25</v>
      </c>
      <c r="K2250" s="6">
        <f>(Items[[#This Row],[OriginalTagPrice]]*Items[[#This Row],[Quantity]])</f>
        <v>70</v>
      </c>
      <c r="L2250" s="6">
        <f>(Items[[#This Row],[FinalPrice]]-Items[[#This Row],[OriginalTagPrice]])*Items[[#This Row],[Quantity]]</f>
        <v>-45</v>
      </c>
      <c r="M2250" s="6" t="str">
        <f>VLOOKUP(Items[[#This Row],[OrderID]],Orders[],5)</f>
        <v>2015-06-18</v>
      </c>
    </row>
    <row r="2251" spans="1:13" x14ac:dyDescent="0.25">
      <c r="A2251">
        <v>143378589</v>
      </c>
      <c r="B2251">
        <v>201879994</v>
      </c>
      <c r="C2251">
        <v>1</v>
      </c>
      <c r="D2251" t="b">
        <v>1</v>
      </c>
      <c r="E2251" s="6" t="s">
        <v>64</v>
      </c>
      <c r="F2251" s="6" t="s">
        <v>35</v>
      </c>
      <c r="G2251">
        <v>15</v>
      </c>
      <c r="H2251">
        <v>20</v>
      </c>
      <c r="I2251">
        <v>1</v>
      </c>
      <c r="J2251" s="6">
        <f>(Items[[#This Row],[FinalPrice]]*Items[[#This Row],[Quantity]])</f>
        <v>15</v>
      </c>
      <c r="K2251" s="6">
        <f>(Items[[#This Row],[OriginalTagPrice]]*Items[[#This Row],[Quantity]])</f>
        <v>20</v>
      </c>
      <c r="L2251" s="6">
        <f>(Items[[#This Row],[FinalPrice]]-Items[[#This Row],[OriginalTagPrice]])*Items[[#This Row],[Quantity]]</f>
        <v>-5</v>
      </c>
      <c r="M2251" s="6" t="str">
        <f>VLOOKUP(Items[[#This Row],[OrderID]],Orders[],5)</f>
        <v>2015-06-18</v>
      </c>
    </row>
    <row r="2252" spans="1:13" x14ac:dyDescent="0.25">
      <c r="A2252">
        <v>143378589</v>
      </c>
      <c r="B2252">
        <v>201880574</v>
      </c>
      <c r="C2252">
        <v>1</v>
      </c>
      <c r="D2252" t="b">
        <v>1</v>
      </c>
      <c r="E2252" s="6" t="s">
        <v>58</v>
      </c>
      <c r="F2252" s="6" t="s">
        <v>35</v>
      </c>
      <c r="G2252">
        <v>15</v>
      </c>
      <c r="H2252">
        <v>20</v>
      </c>
      <c r="I2252">
        <v>1</v>
      </c>
      <c r="J2252" s="6">
        <f>(Items[[#This Row],[FinalPrice]]*Items[[#This Row],[Quantity]])</f>
        <v>15</v>
      </c>
      <c r="K2252" s="6">
        <f>(Items[[#This Row],[OriginalTagPrice]]*Items[[#This Row],[Quantity]])</f>
        <v>20</v>
      </c>
      <c r="L2252" s="6">
        <f>(Items[[#This Row],[FinalPrice]]-Items[[#This Row],[OriginalTagPrice]])*Items[[#This Row],[Quantity]]</f>
        <v>-5</v>
      </c>
      <c r="M2252" s="6" t="str">
        <f>VLOOKUP(Items[[#This Row],[OrderID]],Orders[],5)</f>
        <v>2015-06-18</v>
      </c>
    </row>
    <row r="2253" spans="1:13" x14ac:dyDescent="0.25">
      <c r="A2253">
        <v>143378589</v>
      </c>
      <c r="B2253">
        <v>209841609</v>
      </c>
      <c r="C2253">
        <v>2</v>
      </c>
      <c r="D2253" t="b">
        <v>0</v>
      </c>
      <c r="E2253" s="6" t="s">
        <v>64</v>
      </c>
      <c r="F2253" s="6" t="s">
        <v>88</v>
      </c>
      <c r="G2253">
        <v>0</v>
      </c>
      <c r="H2253">
        <v>0</v>
      </c>
      <c r="I2253">
        <v>1</v>
      </c>
      <c r="J2253" s="6">
        <f>(Items[[#This Row],[FinalPrice]]*Items[[#This Row],[Quantity]])</f>
        <v>0</v>
      </c>
      <c r="K2253" s="6">
        <f>(Items[[#This Row],[OriginalTagPrice]]*Items[[#This Row],[Quantity]])</f>
        <v>0</v>
      </c>
      <c r="L2253" s="6">
        <f>(Items[[#This Row],[FinalPrice]]-Items[[#This Row],[OriginalTagPrice]])*Items[[#This Row],[Quantity]]</f>
        <v>0</v>
      </c>
      <c r="M2253" s="6" t="str">
        <f>VLOOKUP(Items[[#This Row],[OrderID]],Orders[],5)</f>
        <v>2015-06-18</v>
      </c>
    </row>
    <row r="2254" spans="1:13" x14ac:dyDescent="0.25">
      <c r="A2254">
        <v>143378589</v>
      </c>
      <c r="B2254">
        <v>209853246</v>
      </c>
      <c r="C2254">
        <v>2</v>
      </c>
      <c r="D2254" t="b">
        <v>0</v>
      </c>
      <c r="E2254" s="6" t="s">
        <v>58</v>
      </c>
      <c r="F2254" s="6" t="s">
        <v>88</v>
      </c>
      <c r="G2254">
        <v>0</v>
      </c>
      <c r="H2254">
        <v>0</v>
      </c>
      <c r="I2254">
        <v>1</v>
      </c>
      <c r="J2254" s="6">
        <f>(Items[[#This Row],[FinalPrice]]*Items[[#This Row],[Quantity]])</f>
        <v>0</v>
      </c>
      <c r="K2254" s="6">
        <f>(Items[[#This Row],[OriginalTagPrice]]*Items[[#This Row],[Quantity]])</f>
        <v>0</v>
      </c>
      <c r="L2254" s="6">
        <f>(Items[[#This Row],[FinalPrice]]-Items[[#This Row],[OriginalTagPrice]])*Items[[#This Row],[Quantity]]</f>
        <v>0</v>
      </c>
      <c r="M2254" s="6" t="str">
        <f>VLOOKUP(Items[[#This Row],[OrderID]],Orders[],5)</f>
        <v>2015-06-18</v>
      </c>
    </row>
    <row r="2255" spans="1:13" x14ac:dyDescent="0.25">
      <c r="A2255">
        <v>143378589</v>
      </c>
      <c r="B2255">
        <v>209854173</v>
      </c>
      <c r="C2255">
        <v>2</v>
      </c>
      <c r="D2255" t="b">
        <v>0</v>
      </c>
      <c r="E2255" s="6" t="s">
        <v>258</v>
      </c>
      <c r="F2255" s="6" t="s">
        <v>97</v>
      </c>
      <c r="G2255">
        <v>0</v>
      </c>
      <c r="H2255">
        <v>0</v>
      </c>
      <c r="I2255">
        <v>1</v>
      </c>
      <c r="J2255" s="6">
        <f>(Items[[#This Row],[FinalPrice]]*Items[[#This Row],[Quantity]])</f>
        <v>0</v>
      </c>
      <c r="K2255" s="6">
        <f>(Items[[#This Row],[OriginalTagPrice]]*Items[[#This Row],[Quantity]])</f>
        <v>0</v>
      </c>
      <c r="L2255" s="6">
        <f>(Items[[#This Row],[FinalPrice]]-Items[[#This Row],[OriginalTagPrice]])*Items[[#This Row],[Quantity]]</f>
        <v>0</v>
      </c>
      <c r="M2255" s="6" t="str">
        <f>VLOOKUP(Items[[#This Row],[OrderID]],Orders[],5)</f>
        <v>2015-06-18</v>
      </c>
    </row>
    <row r="2256" spans="1:13" x14ac:dyDescent="0.25">
      <c r="A2256">
        <v>143378589</v>
      </c>
      <c r="B2256">
        <v>209882357</v>
      </c>
      <c r="C2256">
        <v>2</v>
      </c>
      <c r="D2256" t="b">
        <v>0</v>
      </c>
      <c r="E2256" s="6" t="s">
        <v>35</v>
      </c>
      <c r="F2256" s="6" t="s">
        <v>98</v>
      </c>
      <c r="G2256">
        <v>5</v>
      </c>
      <c r="H2256">
        <v>5</v>
      </c>
      <c r="I2256">
        <v>3</v>
      </c>
      <c r="J2256" s="6">
        <f>(Items[[#This Row],[FinalPrice]]*Items[[#This Row],[Quantity]])</f>
        <v>15</v>
      </c>
      <c r="K2256" s="6">
        <f>(Items[[#This Row],[OriginalTagPrice]]*Items[[#This Row],[Quantity]])</f>
        <v>15</v>
      </c>
      <c r="L2256" s="6">
        <f>(Items[[#This Row],[FinalPrice]]-Items[[#This Row],[OriginalTagPrice]])*Items[[#This Row],[Quantity]]</f>
        <v>0</v>
      </c>
      <c r="M2256" s="6" t="str">
        <f>VLOOKUP(Items[[#This Row],[OrderID]],Orders[],5)</f>
        <v>2015-06-18</v>
      </c>
    </row>
    <row r="2257" spans="1:13" x14ac:dyDescent="0.25">
      <c r="A2257">
        <v>143382801</v>
      </c>
      <c r="B2257">
        <v>201884507</v>
      </c>
      <c r="C2257">
        <v>2</v>
      </c>
      <c r="D2257" t="b">
        <v>0</v>
      </c>
      <c r="E2257" s="6" t="s">
        <v>35</v>
      </c>
      <c r="F2257" s="6" t="s">
        <v>62</v>
      </c>
      <c r="G2257">
        <v>8</v>
      </c>
      <c r="H2257">
        <v>8</v>
      </c>
      <c r="I2257">
        <v>1</v>
      </c>
      <c r="J2257" s="6">
        <f>(Items[[#This Row],[FinalPrice]]*Items[[#This Row],[Quantity]])</f>
        <v>8</v>
      </c>
      <c r="K2257" s="6">
        <f>(Items[[#This Row],[OriginalTagPrice]]*Items[[#This Row],[Quantity]])</f>
        <v>8</v>
      </c>
      <c r="L2257" s="6">
        <f>(Items[[#This Row],[FinalPrice]]-Items[[#This Row],[OriginalTagPrice]])*Items[[#This Row],[Quantity]]</f>
        <v>0</v>
      </c>
      <c r="M2257" s="6" t="str">
        <f>VLOOKUP(Items[[#This Row],[OrderID]],Orders[],5)</f>
        <v>2015-05-17</v>
      </c>
    </row>
    <row r="2258" spans="1:13" x14ac:dyDescent="0.25">
      <c r="A2258">
        <v>143382801</v>
      </c>
      <c r="B2258">
        <v>201884593</v>
      </c>
      <c r="C2258">
        <v>10</v>
      </c>
      <c r="D2258" t="b">
        <v>0</v>
      </c>
      <c r="E2258" s="6" t="s">
        <v>35</v>
      </c>
      <c r="F2258" s="6" t="s">
        <v>35</v>
      </c>
      <c r="G2258">
        <v>0</v>
      </c>
      <c r="H2258">
        <v>0</v>
      </c>
      <c r="I2258">
        <v>1</v>
      </c>
      <c r="J2258" s="6">
        <f>(Items[[#This Row],[FinalPrice]]*Items[[#This Row],[Quantity]])</f>
        <v>0</v>
      </c>
      <c r="K2258" s="6">
        <f>(Items[[#This Row],[OriginalTagPrice]]*Items[[#This Row],[Quantity]])</f>
        <v>0</v>
      </c>
      <c r="L2258" s="6">
        <f>(Items[[#This Row],[FinalPrice]]-Items[[#This Row],[OriginalTagPrice]])*Items[[#This Row],[Quantity]]</f>
        <v>0</v>
      </c>
      <c r="M2258" s="6" t="str">
        <f>VLOOKUP(Items[[#This Row],[OrderID]],Orders[],5)</f>
        <v>2015-05-17</v>
      </c>
    </row>
    <row r="2259" spans="1:13" x14ac:dyDescent="0.25">
      <c r="A2259">
        <v>143382801</v>
      </c>
      <c r="B2259">
        <v>201884594</v>
      </c>
      <c r="C2259">
        <v>11</v>
      </c>
      <c r="D2259" t="b">
        <v>0</v>
      </c>
      <c r="E2259" s="6" t="s">
        <v>83</v>
      </c>
      <c r="F2259" s="6" t="s">
        <v>35</v>
      </c>
      <c r="G2259">
        <v>0</v>
      </c>
      <c r="H2259">
        <v>50</v>
      </c>
      <c r="I2259">
        <v>1</v>
      </c>
      <c r="J2259" s="6">
        <f>(Items[[#This Row],[FinalPrice]]*Items[[#This Row],[Quantity]])</f>
        <v>0</v>
      </c>
      <c r="K2259" s="6">
        <f>(Items[[#This Row],[OriginalTagPrice]]*Items[[#This Row],[Quantity]])</f>
        <v>50</v>
      </c>
      <c r="L2259" s="6">
        <f>(Items[[#This Row],[FinalPrice]]-Items[[#This Row],[OriginalTagPrice]])*Items[[#This Row],[Quantity]]</f>
        <v>-50</v>
      </c>
      <c r="M2259" s="6" t="str">
        <f>VLOOKUP(Items[[#This Row],[OrderID]],Orders[],5)</f>
        <v>2015-05-17</v>
      </c>
    </row>
    <row r="2260" spans="1:13" x14ac:dyDescent="0.25">
      <c r="A2260">
        <v>143387093</v>
      </c>
      <c r="B2260">
        <v>201890600</v>
      </c>
      <c r="C2260">
        <v>1</v>
      </c>
      <c r="D2260" t="b">
        <v>1</v>
      </c>
      <c r="E2260" s="6" t="s">
        <v>60</v>
      </c>
      <c r="F2260" s="6" t="s">
        <v>35</v>
      </c>
      <c r="G2260">
        <v>40</v>
      </c>
      <c r="H2260">
        <v>40</v>
      </c>
      <c r="I2260">
        <v>1</v>
      </c>
      <c r="J2260" s="6">
        <f>(Items[[#This Row],[FinalPrice]]*Items[[#This Row],[Quantity]])</f>
        <v>40</v>
      </c>
      <c r="K2260" s="6">
        <f>(Items[[#This Row],[OriginalTagPrice]]*Items[[#This Row],[Quantity]])</f>
        <v>40</v>
      </c>
      <c r="L2260" s="6">
        <f>(Items[[#This Row],[FinalPrice]]-Items[[#This Row],[OriginalTagPrice]])*Items[[#This Row],[Quantity]]</f>
        <v>0</v>
      </c>
      <c r="M2260" s="6" t="str">
        <f>VLOOKUP(Items[[#This Row],[OrderID]],Orders[],5)</f>
        <v>2015-05-22</v>
      </c>
    </row>
    <row r="2261" spans="1:13" x14ac:dyDescent="0.25">
      <c r="A2261">
        <v>143387093</v>
      </c>
      <c r="B2261">
        <v>203243381</v>
      </c>
      <c r="C2261">
        <v>8</v>
      </c>
      <c r="D2261" t="b">
        <v>0</v>
      </c>
      <c r="E2261" s="6" t="s">
        <v>60</v>
      </c>
      <c r="F2261" s="6" t="s">
        <v>35</v>
      </c>
      <c r="G2261">
        <v>10.5</v>
      </c>
      <c r="H2261">
        <v>10.5</v>
      </c>
      <c r="I2261">
        <v>1</v>
      </c>
      <c r="J2261" s="6">
        <f>(Items[[#This Row],[FinalPrice]]*Items[[#This Row],[Quantity]])</f>
        <v>10.5</v>
      </c>
      <c r="K2261" s="6">
        <f>(Items[[#This Row],[OriginalTagPrice]]*Items[[#This Row],[Quantity]])</f>
        <v>10.5</v>
      </c>
      <c r="L2261" s="6">
        <f>(Items[[#This Row],[FinalPrice]]-Items[[#This Row],[OriginalTagPrice]])*Items[[#This Row],[Quantity]]</f>
        <v>0</v>
      </c>
      <c r="M2261" s="6" t="str">
        <f>VLOOKUP(Items[[#This Row],[OrderID]],Orders[],5)</f>
        <v>2015-05-22</v>
      </c>
    </row>
    <row r="2262" spans="1:13" x14ac:dyDescent="0.25">
      <c r="A2262">
        <v>143392223</v>
      </c>
      <c r="B2262">
        <v>201897967</v>
      </c>
      <c r="C2262">
        <v>1</v>
      </c>
      <c r="D2262" t="b">
        <v>1</v>
      </c>
      <c r="E2262" s="6" t="s">
        <v>93</v>
      </c>
      <c r="F2262" s="6" t="s">
        <v>35</v>
      </c>
      <c r="G2262">
        <v>0</v>
      </c>
      <c r="H2262">
        <v>70</v>
      </c>
      <c r="I2262">
        <v>1</v>
      </c>
      <c r="J2262" s="6">
        <f>(Items[[#This Row],[FinalPrice]]*Items[[#This Row],[Quantity]])</f>
        <v>0</v>
      </c>
      <c r="K2262" s="6">
        <f>(Items[[#This Row],[OriginalTagPrice]]*Items[[#This Row],[Quantity]])</f>
        <v>70</v>
      </c>
      <c r="L2262" s="6">
        <f>(Items[[#This Row],[FinalPrice]]-Items[[#This Row],[OriginalTagPrice]])*Items[[#This Row],[Quantity]]</f>
        <v>-70</v>
      </c>
      <c r="M2262" s="6" t="str">
        <f>VLOOKUP(Items[[#This Row],[OrderID]],Orders[],5)</f>
        <v>2015-06-14</v>
      </c>
    </row>
    <row r="2263" spans="1:13" x14ac:dyDescent="0.25">
      <c r="A2263">
        <v>143392223</v>
      </c>
      <c r="B2263">
        <v>208899486</v>
      </c>
      <c r="C2263">
        <v>5</v>
      </c>
      <c r="D2263" t="b">
        <v>1</v>
      </c>
      <c r="E2263" s="6" t="s">
        <v>93</v>
      </c>
      <c r="F2263" s="6" t="s">
        <v>35</v>
      </c>
      <c r="G2263">
        <v>5</v>
      </c>
      <c r="H2263">
        <v>20</v>
      </c>
      <c r="I2263">
        <v>1</v>
      </c>
      <c r="J2263" s="6">
        <f>(Items[[#This Row],[FinalPrice]]*Items[[#This Row],[Quantity]])</f>
        <v>5</v>
      </c>
      <c r="K2263" s="6">
        <f>(Items[[#This Row],[OriginalTagPrice]]*Items[[#This Row],[Quantity]])</f>
        <v>20</v>
      </c>
      <c r="L2263" s="6">
        <f>(Items[[#This Row],[FinalPrice]]-Items[[#This Row],[OriginalTagPrice]])*Items[[#This Row],[Quantity]]</f>
        <v>-15</v>
      </c>
      <c r="M2263" s="6" t="str">
        <f>VLOOKUP(Items[[#This Row],[OrderID]],Orders[],5)</f>
        <v>2015-06-14</v>
      </c>
    </row>
    <row r="2264" spans="1:13" x14ac:dyDescent="0.25">
      <c r="A2264">
        <v>143392223</v>
      </c>
      <c r="B2264">
        <v>208899703</v>
      </c>
      <c r="C2264">
        <v>8</v>
      </c>
      <c r="D2264" t="b">
        <v>0</v>
      </c>
      <c r="E2264" s="6" t="s">
        <v>93</v>
      </c>
      <c r="F2264" s="6" t="s">
        <v>35</v>
      </c>
      <c r="G2264">
        <v>9</v>
      </c>
      <c r="H2264">
        <v>9</v>
      </c>
      <c r="I2264">
        <v>1</v>
      </c>
      <c r="J2264" s="6">
        <f>(Items[[#This Row],[FinalPrice]]*Items[[#This Row],[Quantity]])</f>
        <v>9</v>
      </c>
      <c r="K2264" s="6">
        <f>(Items[[#This Row],[OriginalTagPrice]]*Items[[#This Row],[Quantity]])</f>
        <v>9</v>
      </c>
      <c r="L2264" s="6">
        <f>(Items[[#This Row],[FinalPrice]]-Items[[#This Row],[OriginalTagPrice]])*Items[[#This Row],[Quantity]]</f>
        <v>0</v>
      </c>
      <c r="M2264" s="6" t="str">
        <f>VLOOKUP(Items[[#This Row],[OrderID]],Orders[],5)</f>
        <v>2015-06-14</v>
      </c>
    </row>
    <row r="2265" spans="1:13" x14ac:dyDescent="0.25">
      <c r="A2265">
        <v>143393307</v>
      </c>
      <c r="B2265">
        <v>201899419</v>
      </c>
      <c r="C2265">
        <v>1</v>
      </c>
      <c r="D2265" t="b">
        <v>1</v>
      </c>
      <c r="E2265" s="6" t="s">
        <v>58</v>
      </c>
      <c r="F2265" s="6" t="s">
        <v>35</v>
      </c>
      <c r="G2265">
        <v>0</v>
      </c>
      <c r="H2265">
        <v>70</v>
      </c>
      <c r="I2265">
        <v>1</v>
      </c>
      <c r="J2265" s="6">
        <f>(Items[[#This Row],[FinalPrice]]*Items[[#This Row],[Quantity]])</f>
        <v>0</v>
      </c>
      <c r="K2265" s="6">
        <f>(Items[[#This Row],[OriginalTagPrice]]*Items[[#This Row],[Quantity]])</f>
        <v>70</v>
      </c>
      <c r="L2265" s="6">
        <f>(Items[[#This Row],[FinalPrice]]-Items[[#This Row],[OriginalTagPrice]])*Items[[#This Row],[Quantity]]</f>
        <v>-70</v>
      </c>
      <c r="M2265" s="6" t="str">
        <f>VLOOKUP(Items[[#This Row],[OrderID]],Orders[],5)</f>
        <v>2015-06-05</v>
      </c>
    </row>
    <row r="2266" spans="1:13" x14ac:dyDescent="0.25">
      <c r="A2266">
        <v>143393307</v>
      </c>
      <c r="B2266">
        <v>206734087</v>
      </c>
      <c r="C2266">
        <v>2</v>
      </c>
      <c r="D2266" t="b">
        <v>0</v>
      </c>
      <c r="E2266" s="6" t="s">
        <v>35</v>
      </c>
      <c r="F2266" s="6" t="s">
        <v>62</v>
      </c>
      <c r="G2266">
        <v>0</v>
      </c>
      <c r="H2266">
        <v>8</v>
      </c>
      <c r="I2266">
        <v>1</v>
      </c>
      <c r="J2266" s="6">
        <f>(Items[[#This Row],[FinalPrice]]*Items[[#This Row],[Quantity]])</f>
        <v>0</v>
      </c>
      <c r="K2266" s="6">
        <f>(Items[[#This Row],[OriginalTagPrice]]*Items[[#This Row],[Quantity]])</f>
        <v>8</v>
      </c>
      <c r="L2266" s="6">
        <f>(Items[[#This Row],[FinalPrice]]-Items[[#This Row],[OriginalTagPrice]])*Items[[#This Row],[Quantity]]</f>
        <v>-8</v>
      </c>
      <c r="M2266" s="6" t="str">
        <f>VLOOKUP(Items[[#This Row],[OrderID]],Orders[],5)</f>
        <v>2015-06-05</v>
      </c>
    </row>
    <row r="2267" spans="1:13" x14ac:dyDescent="0.25">
      <c r="A2267">
        <v>143393307</v>
      </c>
      <c r="B2267">
        <v>206771867</v>
      </c>
      <c r="C2267">
        <v>8</v>
      </c>
      <c r="D2267" t="b">
        <v>0</v>
      </c>
      <c r="E2267" s="6" t="s">
        <v>58</v>
      </c>
      <c r="F2267" s="6" t="s">
        <v>35</v>
      </c>
      <c r="G2267">
        <v>15</v>
      </c>
      <c r="H2267">
        <v>15</v>
      </c>
      <c r="I2267">
        <v>1</v>
      </c>
      <c r="J2267" s="6">
        <f>(Items[[#This Row],[FinalPrice]]*Items[[#This Row],[Quantity]])</f>
        <v>15</v>
      </c>
      <c r="K2267" s="6">
        <f>(Items[[#This Row],[OriginalTagPrice]]*Items[[#This Row],[Quantity]])</f>
        <v>15</v>
      </c>
      <c r="L2267" s="6">
        <f>(Items[[#This Row],[FinalPrice]]-Items[[#This Row],[OriginalTagPrice]])*Items[[#This Row],[Quantity]]</f>
        <v>0</v>
      </c>
      <c r="M2267" s="6" t="str">
        <f>VLOOKUP(Items[[#This Row],[OrderID]],Orders[],5)</f>
        <v>2015-06-05</v>
      </c>
    </row>
    <row r="2268" spans="1:13" x14ac:dyDescent="0.25">
      <c r="A2268">
        <v>143398298</v>
      </c>
      <c r="B2268">
        <v>201906477</v>
      </c>
      <c r="C2268">
        <v>1</v>
      </c>
      <c r="D2268" t="b">
        <v>1</v>
      </c>
      <c r="E2268" s="6" t="s">
        <v>70</v>
      </c>
      <c r="F2268" s="6" t="s">
        <v>35</v>
      </c>
      <c r="G2268">
        <v>0</v>
      </c>
      <c r="H2268">
        <v>70</v>
      </c>
      <c r="I2268">
        <v>1</v>
      </c>
      <c r="J2268" s="6">
        <f>(Items[[#This Row],[FinalPrice]]*Items[[#This Row],[Quantity]])</f>
        <v>0</v>
      </c>
      <c r="K2268" s="6">
        <f>(Items[[#This Row],[OriginalTagPrice]]*Items[[#This Row],[Quantity]])</f>
        <v>70</v>
      </c>
      <c r="L2268" s="6">
        <f>(Items[[#This Row],[FinalPrice]]-Items[[#This Row],[OriginalTagPrice]])*Items[[#This Row],[Quantity]]</f>
        <v>-70</v>
      </c>
      <c r="M2268" s="6" t="str">
        <f>VLOOKUP(Items[[#This Row],[OrderID]],Orders[],5)</f>
        <v>2015-06-07</v>
      </c>
    </row>
    <row r="2269" spans="1:13" x14ac:dyDescent="0.25">
      <c r="A2269">
        <v>143398298</v>
      </c>
      <c r="B2269">
        <v>207161653</v>
      </c>
      <c r="C2269">
        <v>10</v>
      </c>
      <c r="D2269" t="b">
        <v>0</v>
      </c>
      <c r="E2269" s="6" t="s">
        <v>35</v>
      </c>
      <c r="F2269" s="6" t="s">
        <v>35</v>
      </c>
      <c r="G2269">
        <v>0</v>
      </c>
      <c r="H2269">
        <v>50</v>
      </c>
      <c r="I2269">
        <v>1</v>
      </c>
      <c r="J2269" s="6">
        <f>(Items[[#This Row],[FinalPrice]]*Items[[#This Row],[Quantity]])</f>
        <v>0</v>
      </c>
      <c r="K2269" s="6">
        <f>(Items[[#This Row],[OriginalTagPrice]]*Items[[#This Row],[Quantity]])</f>
        <v>50</v>
      </c>
      <c r="L2269" s="6">
        <f>(Items[[#This Row],[FinalPrice]]-Items[[#This Row],[OriginalTagPrice]])*Items[[#This Row],[Quantity]]</f>
        <v>-50</v>
      </c>
      <c r="M2269" s="6" t="str">
        <f>VLOOKUP(Items[[#This Row],[OrderID]],Orders[],5)</f>
        <v>2015-06-07</v>
      </c>
    </row>
    <row r="2270" spans="1:13" x14ac:dyDescent="0.25">
      <c r="A2270">
        <v>143398298</v>
      </c>
      <c r="B2270">
        <v>207161655</v>
      </c>
      <c r="C2270">
        <v>11</v>
      </c>
      <c r="D2270" t="b">
        <v>0</v>
      </c>
      <c r="E2270" s="6" t="s">
        <v>282</v>
      </c>
      <c r="F2270" s="6" t="s">
        <v>35</v>
      </c>
      <c r="G2270">
        <v>50</v>
      </c>
      <c r="H2270">
        <v>50</v>
      </c>
      <c r="I2270">
        <v>1</v>
      </c>
      <c r="J2270" s="6">
        <f>(Items[[#This Row],[FinalPrice]]*Items[[#This Row],[Quantity]])</f>
        <v>50</v>
      </c>
      <c r="K2270" s="6">
        <f>(Items[[#This Row],[OriginalTagPrice]]*Items[[#This Row],[Quantity]])</f>
        <v>50</v>
      </c>
      <c r="L2270" s="6">
        <f>(Items[[#This Row],[FinalPrice]]-Items[[#This Row],[OriginalTagPrice]])*Items[[#This Row],[Quantity]]</f>
        <v>0</v>
      </c>
      <c r="M2270" s="6" t="str">
        <f>VLOOKUP(Items[[#This Row],[OrderID]],Orders[],5)</f>
        <v>2015-06-07</v>
      </c>
    </row>
    <row r="2271" spans="1:13" x14ac:dyDescent="0.25">
      <c r="A2271">
        <v>143398298</v>
      </c>
      <c r="B2271">
        <v>207161796</v>
      </c>
      <c r="C2271">
        <v>8</v>
      </c>
      <c r="D2271" t="b">
        <v>0</v>
      </c>
      <c r="E2271" s="6" t="s">
        <v>70</v>
      </c>
      <c r="F2271" s="6" t="s">
        <v>35</v>
      </c>
      <c r="G2271">
        <v>17</v>
      </c>
      <c r="H2271">
        <v>17</v>
      </c>
      <c r="I2271">
        <v>1</v>
      </c>
      <c r="J2271" s="6">
        <f>(Items[[#This Row],[FinalPrice]]*Items[[#This Row],[Quantity]])</f>
        <v>17</v>
      </c>
      <c r="K2271" s="6">
        <f>(Items[[#This Row],[OriginalTagPrice]]*Items[[#This Row],[Quantity]])</f>
        <v>17</v>
      </c>
      <c r="L2271" s="6">
        <f>(Items[[#This Row],[FinalPrice]]-Items[[#This Row],[OriginalTagPrice]])*Items[[#This Row],[Quantity]]</f>
        <v>0</v>
      </c>
      <c r="M2271" s="6" t="str">
        <f>VLOOKUP(Items[[#This Row],[OrderID]],Orders[],5)</f>
        <v>2015-06-07</v>
      </c>
    </row>
    <row r="2272" spans="1:13" x14ac:dyDescent="0.25">
      <c r="A2272">
        <v>143400810</v>
      </c>
      <c r="B2272">
        <v>201909950</v>
      </c>
      <c r="C2272">
        <v>1</v>
      </c>
      <c r="D2272" t="b">
        <v>1</v>
      </c>
      <c r="E2272" s="6" t="s">
        <v>56</v>
      </c>
      <c r="F2272" s="6" t="s">
        <v>35</v>
      </c>
      <c r="G2272">
        <v>40</v>
      </c>
      <c r="H2272">
        <v>40</v>
      </c>
      <c r="I2272">
        <v>1</v>
      </c>
      <c r="J2272" s="6">
        <f>(Items[[#This Row],[FinalPrice]]*Items[[#This Row],[Quantity]])</f>
        <v>40</v>
      </c>
      <c r="K2272" s="6">
        <f>(Items[[#This Row],[OriginalTagPrice]]*Items[[#This Row],[Quantity]])</f>
        <v>40</v>
      </c>
      <c r="L2272" s="6">
        <f>(Items[[#This Row],[FinalPrice]]-Items[[#This Row],[OriginalTagPrice]])*Items[[#This Row],[Quantity]]</f>
        <v>0</v>
      </c>
      <c r="M2272" s="6" t="str">
        <f>VLOOKUP(Items[[#This Row],[OrderID]],Orders[],5)</f>
        <v>None</v>
      </c>
    </row>
    <row r="2273" spans="1:13" x14ac:dyDescent="0.25">
      <c r="A2273">
        <v>143401029</v>
      </c>
      <c r="B2273">
        <v>201910284</v>
      </c>
      <c r="C2273">
        <v>1</v>
      </c>
      <c r="D2273" t="b">
        <v>1</v>
      </c>
      <c r="E2273" s="6" t="s">
        <v>60</v>
      </c>
      <c r="F2273" s="6" t="s">
        <v>35</v>
      </c>
      <c r="G2273">
        <v>70</v>
      </c>
      <c r="H2273">
        <v>70</v>
      </c>
      <c r="I2273">
        <v>1</v>
      </c>
      <c r="J2273" s="6">
        <f>(Items[[#This Row],[FinalPrice]]*Items[[#This Row],[Quantity]])</f>
        <v>70</v>
      </c>
      <c r="K2273" s="6">
        <f>(Items[[#This Row],[OriginalTagPrice]]*Items[[#This Row],[Quantity]])</f>
        <v>70</v>
      </c>
      <c r="L2273" s="6">
        <f>(Items[[#This Row],[FinalPrice]]-Items[[#This Row],[OriginalTagPrice]])*Items[[#This Row],[Quantity]]</f>
        <v>0</v>
      </c>
      <c r="M2273" s="6" t="str">
        <f>VLOOKUP(Items[[#This Row],[OrderID]],Orders[],5)</f>
        <v>None</v>
      </c>
    </row>
    <row r="2274" spans="1:13" x14ac:dyDescent="0.25">
      <c r="A2274">
        <v>143401029</v>
      </c>
      <c r="B2274">
        <v>201910286</v>
      </c>
      <c r="C2274">
        <v>1</v>
      </c>
      <c r="D2274" t="b">
        <v>1</v>
      </c>
      <c r="E2274" s="6" t="s">
        <v>60</v>
      </c>
      <c r="F2274" s="6" t="s">
        <v>35</v>
      </c>
      <c r="G2274">
        <v>10</v>
      </c>
      <c r="H2274">
        <v>10</v>
      </c>
      <c r="I2274">
        <v>1</v>
      </c>
      <c r="J2274" s="6">
        <f>(Items[[#This Row],[FinalPrice]]*Items[[#This Row],[Quantity]])</f>
        <v>10</v>
      </c>
      <c r="K2274" s="6">
        <f>(Items[[#This Row],[OriginalTagPrice]]*Items[[#This Row],[Quantity]])</f>
        <v>10</v>
      </c>
      <c r="L2274" s="6">
        <f>(Items[[#This Row],[FinalPrice]]-Items[[#This Row],[OriginalTagPrice]])*Items[[#This Row],[Quantity]]</f>
        <v>0</v>
      </c>
      <c r="M2274" s="6" t="str">
        <f>VLOOKUP(Items[[#This Row],[OrderID]],Orders[],5)</f>
        <v>None</v>
      </c>
    </row>
    <row r="2275" spans="1:13" x14ac:dyDescent="0.25">
      <c r="A2275">
        <v>143409356</v>
      </c>
      <c r="B2275">
        <v>201921966</v>
      </c>
      <c r="C2275">
        <v>1</v>
      </c>
      <c r="D2275" t="b">
        <v>1</v>
      </c>
      <c r="E2275" s="6" t="s">
        <v>250</v>
      </c>
      <c r="F2275" s="6" t="s">
        <v>35</v>
      </c>
      <c r="G2275">
        <v>40</v>
      </c>
      <c r="H2275">
        <v>45</v>
      </c>
      <c r="I2275">
        <v>1</v>
      </c>
      <c r="J2275" s="6">
        <f>(Items[[#This Row],[FinalPrice]]*Items[[#This Row],[Quantity]])</f>
        <v>40</v>
      </c>
      <c r="K2275" s="6">
        <f>(Items[[#This Row],[OriginalTagPrice]]*Items[[#This Row],[Quantity]])</f>
        <v>45</v>
      </c>
      <c r="L2275" s="6">
        <f>(Items[[#This Row],[FinalPrice]]-Items[[#This Row],[OriginalTagPrice]])*Items[[#This Row],[Quantity]]</f>
        <v>-5</v>
      </c>
      <c r="M2275" s="6" t="str">
        <f>VLOOKUP(Items[[#This Row],[OrderID]],Orders[],5)</f>
        <v>2015-05-20</v>
      </c>
    </row>
    <row r="2276" spans="1:13" x14ac:dyDescent="0.25">
      <c r="A2276">
        <v>143409356</v>
      </c>
      <c r="B2276">
        <v>202762941</v>
      </c>
      <c r="C2276">
        <v>2</v>
      </c>
      <c r="D2276" t="b">
        <v>0</v>
      </c>
      <c r="E2276" s="6" t="s">
        <v>35</v>
      </c>
      <c r="F2276" s="6" t="s">
        <v>94</v>
      </c>
      <c r="G2276">
        <v>0</v>
      </c>
      <c r="H2276">
        <v>0</v>
      </c>
      <c r="I2276">
        <v>1</v>
      </c>
      <c r="J2276" s="6">
        <f>(Items[[#This Row],[FinalPrice]]*Items[[#This Row],[Quantity]])</f>
        <v>0</v>
      </c>
      <c r="K2276" s="6">
        <f>(Items[[#This Row],[OriginalTagPrice]]*Items[[#This Row],[Quantity]])</f>
        <v>0</v>
      </c>
      <c r="L2276" s="6">
        <f>(Items[[#This Row],[FinalPrice]]-Items[[#This Row],[OriginalTagPrice]])*Items[[#This Row],[Quantity]]</f>
        <v>0</v>
      </c>
      <c r="M2276" s="6" t="str">
        <f>VLOOKUP(Items[[#This Row],[OrderID]],Orders[],5)</f>
        <v>2015-05-20</v>
      </c>
    </row>
    <row r="2277" spans="1:13" x14ac:dyDescent="0.25">
      <c r="A2277">
        <v>143409356</v>
      </c>
      <c r="B2277">
        <v>202762949</v>
      </c>
      <c r="C2277">
        <v>2</v>
      </c>
      <c r="D2277" t="b">
        <v>0</v>
      </c>
      <c r="E2277" s="6" t="s">
        <v>86</v>
      </c>
      <c r="F2277" s="6" t="s">
        <v>165</v>
      </c>
      <c r="G2277">
        <v>3.5</v>
      </c>
      <c r="H2277">
        <v>3.5</v>
      </c>
      <c r="I2277">
        <v>1</v>
      </c>
      <c r="J2277" s="6">
        <f>(Items[[#This Row],[FinalPrice]]*Items[[#This Row],[Quantity]])</f>
        <v>3.5</v>
      </c>
      <c r="K2277" s="6">
        <f>(Items[[#This Row],[OriginalTagPrice]]*Items[[#This Row],[Quantity]])</f>
        <v>3.5</v>
      </c>
      <c r="L2277" s="6">
        <f>(Items[[#This Row],[FinalPrice]]-Items[[#This Row],[OriginalTagPrice]])*Items[[#This Row],[Quantity]]</f>
        <v>0</v>
      </c>
      <c r="M2277" s="6" t="str">
        <f>VLOOKUP(Items[[#This Row],[OrderID]],Orders[],5)</f>
        <v>2015-05-20</v>
      </c>
    </row>
    <row r="2278" spans="1:13" x14ac:dyDescent="0.25">
      <c r="A2278">
        <v>143409356</v>
      </c>
      <c r="B2278">
        <v>202766369</v>
      </c>
      <c r="C2278">
        <v>8</v>
      </c>
      <c r="D2278" t="b">
        <v>0</v>
      </c>
      <c r="E2278" s="6" t="s">
        <v>250</v>
      </c>
      <c r="F2278" s="6" t="s">
        <v>35</v>
      </c>
      <c r="G2278">
        <v>9</v>
      </c>
      <c r="H2278">
        <v>9</v>
      </c>
      <c r="I2278">
        <v>1</v>
      </c>
      <c r="J2278" s="6">
        <f>(Items[[#This Row],[FinalPrice]]*Items[[#This Row],[Quantity]])</f>
        <v>9</v>
      </c>
      <c r="K2278" s="6">
        <f>(Items[[#This Row],[OriginalTagPrice]]*Items[[#This Row],[Quantity]])</f>
        <v>9</v>
      </c>
      <c r="L2278" s="6">
        <f>(Items[[#This Row],[FinalPrice]]-Items[[#This Row],[OriginalTagPrice]])*Items[[#This Row],[Quantity]]</f>
        <v>0</v>
      </c>
      <c r="M2278" s="6" t="str">
        <f>VLOOKUP(Items[[#This Row],[OrderID]],Orders[],5)</f>
        <v>2015-05-20</v>
      </c>
    </row>
    <row r="2279" spans="1:13" x14ac:dyDescent="0.25">
      <c r="A2279">
        <v>143430750</v>
      </c>
      <c r="B2279">
        <v>201951278</v>
      </c>
      <c r="C2279">
        <v>1</v>
      </c>
      <c r="D2279" t="b">
        <v>1</v>
      </c>
      <c r="E2279" s="6" t="s">
        <v>60</v>
      </c>
      <c r="F2279" s="6" t="s">
        <v>35</v>
      </c>
      <c r="G2279">
        <v>60</v>
      </c>
      <c r="H2279">
        <v>80</v>
      </c>
      <c r="I2279">
        <v>1</v>
      </c>
      <c r="J2279" s="6">
        <f>(Items[[#This Row],[FinalPrice]]*Items[[#This Row],[Quantity]])</f>
        <v>60</v>
      </c>
      <c r="K2279" s="6">
        <f>(Items[[#This Row],[OriginalTagPrice]]*Items[[#This Row],[Quantity]])</f>
        <v>80</v>
      </c>
      <c r="L2279" s="6">
        <f>(Items[[#This Row],[FinalPrice]]-Items[[#This Row],[OriginalTagPrice]])*Items[[#This Row],[Quantity]]</f>
        <v>-20</v>
      </c>
      <c r="M2279" s="6" t="str">
        <f>VLOOKUP(Items[[#This Row],[OrderID]],Orders[],5)</f>
        <v>2015-06-09</v>
      </c>
    </row>
    <row r="2280" spans="1:13" x14ac:dyDescent="0.25">
      <c r="A2280">
        <v>143430750</v>
      </c>
      <c r="B2280">
        <v>201951279</v>
      </c>
      <c r="C2280">
        <v>1</v>
      </c>
      <c r="D2280" t="b">
        <v>1</v>
      </c>
      <c r="E2280" s="6" t="s">
        <v>72</v>
      </c>
      <c r="F2280" s="6" t="s">
        <v>35</v>
      </c>
      <c r="G2280">
        <v>60</v>
      </c>
      <c r="H2280">
        <v>80</v>
      </c>
      <c r="I2280">
        <v>1</v>
      </c>
      <c r="J2280" s="6">
        <f>(Items[[#This Row],[FinalPrice]]*Items[[#This Row],[Quantity]])</f>
        <v>60</v>
      </c>
      <c r="K2280" s="6">
        <f>(Items[[#This Row],[OriginalTagPrice]]*Items[[#This Row],[Quantity]])</f>
        <v>80</v>
      </c>
      <c r="L2280" s="6">
        <f>(Items[[#This Row],[FinalPrice]]-Items[[#This Row],[OriginalTagPrice]])*Items[[#This Row],[Quantity]]</f>
        <v>-20</v>
      </c>
      <c r="M2280" s="6" t="str">
        <f>VLOOKUP(Items[[#This Row],[OrderID]],Orders[],5)</f>
        <v>2015-06-09</v>
      </c>
    </row>
    <row r="2281" spans="1:13" x14ac:dyDescent="0.25">
      <c r="A2281">
        <v>143430750</v>
      </c>
      <c r="B2281">
        <v>201951280</v>
      </c>
      <c r="C2281">
        <v>1</v>
      </c>
      <c r="D2281" t="b">
        <v>1</v>
      </c>
      <c r="E2281" s="6" t="s">
        <v>68</v>
      </c>
      <c r="F2281" s="6" t="s">
        <v>35</v>
      </c>
      <c r="G2281">
        <v>50</v>
      </c>
      <c r="H2281">
        <v>70</v>
      </c>
      <c r="I2281">
        <v>1</v>
      </c>
      <c r="J2281" s="6">
        <f>(Items[[#This Row],[FinalPrice]]*Items[[#This Row],[Quantity]])</f>
        <v>50</v>
      </c>
      <c r="K2281" s="6">
        <f>(Items[[#This Row],[OriginalTagPrice]]*Items[[#This Row],[Quantity]])</f>
        <v>70</v>
      </c>
      <c r="L2281" s="6">
        <f>(Items[[#This Row],[FinalPrice]]-Items[[#This Row],[OriginalTagPrice]])*Items[[#This Row],[Quantity]]</f>
        <v>-20</v>
      </c>
      <c r="M2281" s="6" t="str">
        <f>VLOOKUP(Items[[#This Row],[OrderID]],Orders[],5)</f>
        <v>2015-06-09</v>
      </c>
    </row>
    <row r="2282" spans="1:13" x14ac:dyDescent="0.25">
      <c r="A2282">
        <v>143430750</v>
      </c>
      <c r="B2282">
        <v>201954625</v>
      </c>
      <c r="C2282">
        <v>1</v>
      </c>
      <c r="D2282" t="b">
        <v>1</v>
      </c>
      <c r="E2282" s="6" t="s">
        <v>92</v>
      </c>
      <c r="F2282" s="6" t="s">
        <v>35</v>
      </c>
      <c r="G2282">
        <v>12</v>
      </c>
      <c r="H2282">
        <v>15</v>
      </c>
      <c r="I2282">
        <v>1</v>
      </c>
      <c r="J2282" s="6">
        <f>(Items[[#This Row],[FinalPrice]]*Items[[#This Row],[Quantity]])</f>
        <v>12</v>
      </c>
      <c r="K2282" s="6">
        <f>(Items[[#This Row],[OriginalTagPrice]]*Items[[#This Row],[Quantity]])</f>
        <v>15</v>
      </c>
      <c r="L2282" s="6">
        <f>(Items[[#This Row],[FinalPrice]]-Items[[#This Row],[OriginalTagPrice]])*Items[[#This Row],[Quantity]]</f>
        <v>-3</v>
      </c>
      <c r="M2282" s="6" t="str">
        <f>VLOOKUP(Items[[#This Row],[OrderID]],Orders[],5)</f>
        <v>2015-06-09</v>
      </c>
    </row>
    <row r="2283" spans="1:13" x14ac:dyDescent="0.25">
      <c r="A2283">
        <v>143430750</v>
      </c>
      <c r="B2283">
        <v>201954626</v>
      </c>
      <c r="C2283">
        <v>1</v>
      </c>
      <c r="D2283" t="b">
        <v>1</v>
      </c>
      <c r="E2283" s="6" t="s">
        <v>92</v>
      </c>
      <c r="F2283" s="6" t="s">
        <v>35</v>
      </c>
      <c r="G2283">
        <v>18</v>
      </c>
      <c r="H2283">
        <v>20</v>
      </c>
      <c r="I2283">
        <v>1</v>
      </c>
      <c r="J2283" s="6">
        <f>(Items[[#This Row],[FinalPrice]]*Items[[#This Row],[Quantity]])</f>
        <v>18</v>
      </c>
      <c r="K2283" s="6">
        <f>(Items[[#This Row],[OriginalTagPrice]]*Items[[#This Row],[Quantity]])</f>
        <v>20</v>
      </c>
      <c r="L2283" s="6">
        <f>(Items[[#This Row],[FinalPrice]]-Items[[#This Row],[OriginalTagPrice]])*Items[[#This Row],[Quantity]]</f>
        <v>-2</v>
      </c>
      <c r="M2283" s="6" t="str">
        <f>VLOOKUP(Items[[#This Row],[OrderID]],Orders[],5)</f>
        <v>2015-06-09</v>
      </c>
    </row>
    <row r="2284" spans="1:13" x14ac:dyDescent="0.25">
      <c r="A2284">
        <v>143430750</v>
      </c>
      <c r="B2284">
        <v>201954981</v>
      </c>
      <c r="C2284">
        <v>1</v>
      </c>
      <c r="D2284" t="b">
        <v>1</v>
      </c>
      <c r="E2284" s="6" t="s">
        <v>92</v>
      </c>
      <c r="F2284" s="6" t="s">
        <v>35</v>
      </c>
      <c r="G2284">
        <v>18</v>
      </c>
      <c r="H2284">
        <v>20</v>
      </c>
      <c r="I2284">
        <v>1</v>
      </c>
      <c r="J2284" s="6">
        <f>(Items[[#This Row],[FinalPrice]]*Items[[#This Row],[Quantity]])</f>
        <v>18</v>
      </c>
      <c r="K2284" s="6">
        <f>(Items[[#This Row],[OriginalTagPrice]]*Items[[#This Row],[Quantity]])</f>
        <v>20</v>
      </c>
      <c r="L2284" s="6">
        <f>(Items[[#This Row],[FinalPrice]]-Items[[#This Row],[OriginalTagPrice]])*Items[[#This Row],[Quantity]]</f>
        <v>-2</v>
      </c>
      <c r="M2284" s="6" t="str">
        <f>VLOOKUP(Items[[#This Row],[OrderID]],Orders[],5)</f>
        <v>2015-06-09</v>
      </c>
    </row>
    <row r="2285" spans="1:13" x14ac:dyDescent="0.25">
      <c r="A2285">
        <v>143430750</v>
      </c>
      <c r="B2285">
        <v>207519489</v>
      </c>
      <c r="C2285">
        <v>2</v>
      </c>
      <c r="D2285" t="b">
        <v>0</v>
      </c>
      <c r="E2285" s="6" t="s">
        <v>104</v>
      </c>
      <c r="F2285" s="6" t="s">
        <v>135</v>
      </c>
      <c r="G2285">
        <v>27.5</v>
      </c>
      <c r="H2285">
        <v>27.5</v>
      </c>
      <c r="I2285">
        <v>1</v>
      </c>
      <c r="J2285" s="6">
        <f>(Items[[#This Row],[FinalPrice]]*Items[[#This Row],[Quantity]])</f>
        <v>27.5</v>
      </c>
      <c r="K2285" s="6">
        <f>(Items[[#This Row],[OriginalTagPrice]]*Items[[#This Row],[Quantity]])</f>
        <v>27.5</v>
      </c>
      <c r="L2285" s="6">
        <f>(Items[[#This Row],[FinalPrice]]-Items[[#This Row],[OriginalTagPrice]])*Items[[#This Row],[Quantity]]</f>
        <v>0</v>
      </c>
      <c r="M2285" s="6" t="str">
        <f>VLOOKUP(Items[[#This Row],[OrderID]],Orders[],5)</f>
        <v>2015-06-09</v>
      </c>
    </row>
    <row r="2286" spans="1:13" x14ac:dyDescent="0.25">
      <c r="A2286">
        <v>143430750</v>
      </c>
      <c r="B2286">
        <v>207519608</v>
      </c>
      <c r="C2286">
        <v>2</v>
      </c>
      <c r="D2286" t="b">
        <v>0</v>
      </c>
      <c r="E2286" s="6" t="s">
        <v>104</v>
      </c>
      <c r="F2286" s="6" t="s">
        <v>116</v>
      </c>
      <c r="G2286">
        <v>7</v>
      </c>
      <c r="H2286">
        <v>7</v>
      </c>
      <c r="I2286">
        <v>1</v>
      </c>
      <c r="J2286" s="6">
        <f>(Items[[#This Row],[FinalPrice]]*Items[[#This Row],[Quantity]])</f>
        <v>7</v>
      </c>
      <c r="K2286" s="6">
        <f>(Items[[#This Row],[OriginalTagPrice]]*Items[[#This Row],[Quantity]])</f>
        <v>7</v>
      </c>
      <c r="L2286" s="6">
        <f>(Items[[#This Row],[FinalPrice]]-Items[[#This Row],[OriginalTagPrice]])*Items[[#This Row],[Quantity]]</f>
        <v>0</v>
      </c>
      <c r="M2286" s="6" t="str">
        <f>VLOOKUP(Items[[#This Row],[OrderID]],Orders[],5)</f>
        <v>2015-06-09</v>
      </c>
    </row>
    <row r="2287" spans="1:13" x14ac:dyDescent="0.25">
      <c r="A2287">
        <v>143430750</v>
      </c>
      <c r="B2287">
        <v>207519719</v>
      </c>
      <c r="C2287">
        <v>2</v>
      </c>
      <c r="D2287" t="b">
        <v>0</v>
      </c>
      <c r="E2287" s="6" t="s">
        <v>104</v>
      </c>
      <c r="F2287" s="6" t="s">
        <v>146</v>
      </c>
      <c r="G2287">
        <v>7</v>
      </c>
      <c r="H2287">
        <v>7</v>
      </c>
      <c r="I2287">
        <v>1</v>
      </c>
      <c r="J2287" s="6">
        <f>(Items[[#This Row],[FinalPrice]]*Items[[#This Row],[Quantity]])</f>
        <v>7</v>
      </c>
      <c r="K2287" s="6">
        <f>(Items[[#This Row],[OriginalTagPrice]]*Items[[#This Row],[Quantity]])</f>
        <v>7</v>
      </c>
      <c r="L2287" s="6">
        <f>(Items[[#This Row],[FinalPrice]]-Items[[#This Row],[OriginalTagPrice]])*Items[[#This Row],[Quantity]]</f>
        <v>0</v>
      </c>
      <c r="M2287" s="6" t="str">
        <f>VLOOKUP(Items[[#This Row],[OrderID]],Orders[],5)</f>
        <v>2015-06-09</v>
      </c>
    </row>
    <row r="2288" spans="1:13" x14ac:dyDescent="0.25">
      <c r="A2288">
        <v>143430750</v>
      </c>
      <c r="B2288">
        <v>207519883</v>
      </c>
      <c r="C2288">
        <v>2</v>
      </c>
      <c r="D2288" t="b">
        <v>0</v>
      </c>
      <c r="E2288" s="6" t="s">
        <v>35</v>
      </c>
      <c r="F2288" s="6" t="s">
        <v>91</v>
      </c>
      <c r="G2288">
        <v>6</v>
      </c>
      <c r="H2288">
        <v>8</v>
      </c>
      <c r="I2288">
        <v>1</v>
      </c>
      <c r="J2288" s="6">
        <f>(Items[[#This Row],[FinalPrice]]*Items[[#This Row],[Quantity]])</f>
        <v>6</v>
      </c>
      <c r="K2288" s="6">
        <f>(Items[[#This Row],[OriginalTagPrice]]*Items[[#This Row],[Quantity]])</f>
        <v>8</v>
      </c>
      <c r="L2288" s="6">
        <f>(Items[[#This Row],[FinalPrice]]-Items[[#This Row],[OriginalTagPrice]])*Items[[#This Row],[Quantity]]</f>
        <v>-2</v>
      </c>
      <c r="M2288" s="6" t="str">
        <f>VLOOKUP(Items[[#This Row],[OrderID]],Orders[],5)</f>
        <v>2015-06-09</v>
      </c>
    </row>
    <row r="2289" spans="1:13" x14ac:dyDescent="0.25">
      <c r="A2289">
        <v>143430750</v>
      </c>
      <c r="B2289">
        <v>207519968</v>
      </c>
      <c r="C2289">
        <v>2</v>
      </c>
      <c r="D2289" t="b">
        <v>0</v>
      </c>
      <c r="E2289" s="6" t="s">
        <v>35</v>
      </c>
      <c r="F2289" s="6" t="s">
        <v>252</v>
      </c>
      <c r="G2289">
        <v>0</v>
      </c>
      <c r="H2289">
        <v>0</v>
      </c>
      <c r="I2289">
        <v>1</v>
      </c>
      <c r="J2289" s="6">
        <f>(Items[[#This Row],[FinalPrice]]*Items[[#This Row],[Quantity]])</f>
        <v>0</v>
      </c>
      <c r="K2289" s="6">
        <f>(Items[[#This Row],[OriginalTagPrice]]*Items[[#This Row],[Quantity]])</f>
        <v>0</v>
      </c>
      <c r="L2289" s="6">
        <f>(Items[[#This Row],[FinalPrice]]-Items[[#This Row],[OriginalTagPrice]])*Items[[#This Row],[Quantity]]</f>
        <v>0</v>
      </c>
      <c r="M2289" s="6" t="str">
        <f>VLOOKUP(Items[[#This Row],[OrderID]],Orders[],5)</f>
        <v>2015-06-09</v>
      </c>
    </row>
    <row r="2290" spans="1:13" x14ac:dyDescent="0.25">
      <c r="A2290">
        <v>143430750</v>
      </c>
      <c r="B2290">
        <v>207520776</v>
      </c>
      <c r="C2290">
        <v>2</v>
      </c>
      <c r="D2290" t="b">
        <v>0</v>
      </c>
      <c r="E2290" s="6" t="s">
        <v>35</v>
      </c>
      <c r="F2290" s="6" t="s">
        <v>247</v>
      </c>
      <c r="G2290">
        <v>0</v>
      </c>
      <c r="H2290">
        <v>9</v>
      </c>
      <c r="I2290">
        <v>1</v>
      </c>
      <c r="J2290" s="6">
        <f>(Items[[#This Row],[FinalPrice]]*Items[[#This Row],[Quantity]])</f>
        <v>0</v>
      </c>
      <c r="K2290" s="6">
        <f>(Items[[#This Row],[OriginalTagPrice]]*Items[[#This Row],[Quantity]])</f>
        <v>9</v>
      </c>
      <c r="L2290" s="6">
        <f>(Items[[#This Row],[FinalPrice]]-Items[[#This Row],[OriginalTagPrice]])*Items[[#This Row],[Quantity]]</f>
        <v>-9</v>
      </c>
      <c r="M2290" s="6" t="str">
        <f>VLOOKUP(Items[[#This Row],[OrderID]],Orders[],5)</f>
        <v>2015-06-09</v>
      </c>
    </row>
    <row r="2291" spans="1:13" x14ac:dyDescent="0.25">
      <c r="A2291">
        <v>143431082</v>
      </c>
      <c r="B2291">
        <v>201953030</v>
      </c>
      <c r="C2291">
        <v>7</v>
      </c>
      <c r="D2291" t="b">
        <v>0</v>
      </c>
      <c r="E2291" s="6" t="s">
        <v>35</v>
      </c>
      <c r="F2291" s="6" t="s">
        <v>35</v>
      </c>
      <c r="G2291">
        <v>0</v>
      </c>
      <c r="H2291">
        <v>0</v>
      </c>
      <c r="I2291">
        <v>1</v>
      </c>
      <c r="J2291" s="6">
        <f>(Items[[#This Row],[FinalPrice]]*Items[[#This Row],[Quantity]])</f>
        <v>0</v>
      </c>
      <c r="K2291" s="6">
        <f>(Items[[#This Row],[OriginalTagPrice]]*Items[[#This Row],[Quantity]])</f>
        <v>0</v>
      </c>
      <c r="L2291" s="6">
        <f>(Items[[#This Row],[FinalPrice]]-Items[[#This Row],[OriginalTagPrice]])*Items[[#This Row],[Quantity]]</f>
        <v>0</v>
      </c>
      <c r="M2291" s="6" t="str">
        <f>VLOOKUP(Items[[#This Row],[OrderID]],Orders[],5)</f>
        <v>2015-05-18</v>
      </c>
    </row>
    <row r="2292" spans="1:13" x14ac:dyDescent="0.25">
      <c r="A2292">
        <v>143460817</v>
      </c>
      <c r="B2292">
        <v>201994675</v>
      </c>
      <c r="C2292">
        <v>1</v>
      </c>
      <c r="D2292" t="b">
        <v>1</v>
      </c>
      <c r="E2292" s="6" t="s">
        <v>68</v>
      </c>
      <c r="F2292" s="6" t="s">
        <v>35</v>
      </c>
      <c r="G2292">
        <v>35</v>
      </c>
      <c r="H2292">
        <v>70</v>
      </c>
      <c r="I2292">
        <v>1</v>
      </c>
      <c r="J2292" s="6">
        <f>(Items[[#This Row],[FinalPrice]]*Items[[#This Row],[Quantity]])</f>
        <v>35</v>
      </c>
      <c r="K2292" s="6">
        <f>(Items[[#This Row],[OriginalTagPrice]]*Items[[#This Row],[Quantity]])</f>
        <v>70</v>
      </c>
      <c r="L2292" s="6">
        <f>(Items[[#This Row],[FinalPrice]]-Items[[#This Row],[OriginalTagPrice]])*Items[[#This Row],[Quantity]]</f>
        <v>-35</v>
      </c>
      <c r="M2292" s="6" t="str">
        <f>VLOOKUP(Items[[#This Row],[OrderID]],Orders[],5)</f>
        <v>2015-05-18</v>
      </c>
    </row>
    <row r="2293" spans="1:13" x14ac:dyDescent="0.25">
      <c r="A2293">
        <v>143460817</v>
      </c>
      <c r="B2293">
        <v>202057302</v>
      </c>
      <c r="C2293">
        <v>8</v>
      </c>
      <c r="D2293" t="b">
        <v>0</v>
      </c>
      <c r="E2293" s="6" t="s">
        <v>68</v>
      </c>
      <c r="F2293" s="6" t="s">
        <v>35</v>
      </c>
      <c r="G2293">
        <v>20</v>
      </c>
      <c r="H2293">
        <v>20</v>
      </c>
      <c r="I2293">
        <v>1</v>
      </c>
      <c r="J2293" s="6">
        <f>(Items[[#This Row],[FinalPrice]]*Items[[#This Row],[Quantity]])</f>
        <v>20</v>
      </c>
      <c r="K2293" s="6">
        <f>(Items[[#This Row],[OriginalTagPrice]]*Items[[#This Row],[Quantity]])</f>
        <v>20</v>
      </c>
      <c r="L2293" s="6">
        <f>(Items[[#This Row],[FinalPrice]]-Items[[#This Row],[OriginalTagPrice]])*Items[[#This Row],[Quantity]]</f>
        <v>0</v>
      </c>
      <c r="M2293" s="6" t="str">
        <f>VLOOKUP(Items[[#This Row],[OrderID]],Orders[],5)</f>
        <v>2015-05-18</v>
      </c>
    </row>
    <row r="2294" spans="1:13" x14ac:dyDescent="0.25">
      <c r="A2294">
        <v>143462467</v>
      </c>
      <c r="B2294">
        <v>201997528</v>
      </c>
      <c r="C2294">
        <v>1</v>
      </c>
      <c r="D2294" t="b">
        <v>1</v>
      </c>
      <c r="E2294" s="6" t="s">
        <v>89</v>
      </c>
      <c r="F2294" s="6" t="s">
        <v>35</v>
      </c>
      <c r="G2294">
        <v>0</v>
      </c>
      <c r="H2294">
        <v>70</v>
      </c>
      <c r="I2294">
        <v>1</v>
      </c>
      <c r="J2294" s="6">
        <f>(Items[[#This Row],[FinalPrice]]*Items[[#This Row],[Quantity]])</f>
        <v>0</v>
      </c>
      <c r="K2294" s="6">
        <f>(Items[[#This Row],[OriginalTagPrice]]*Items[[#This Row],[Quantity]])</f>
        <v>70</v>
      </c>
      <c r="L2294" s="6">
        <f>(Items[[#This Row],[FinalPrice]]-Items[[#This Row],[OriginalTagPrice]])*Items[[#This Row],[Quantity]]</f>
        <v>-70</v>
      </c>
      <c r="M2294" s="6" t="str">
        <f>VLOOKUP(Items[[#This Row],[OrderID]],Orders[],5)</f>
        <v>2015-05-22</v>
      </c>
    </row>
    <row r="2295" spans="1:13" x14ac:dyDescent="0.25">
      <c r="A2295">
        <v>143462467</v>
      </c>
      <c r="B2295">
        <v>203340930</v>
      </c>
      <c r="C2295">
        <v>2</v>
      </c>
      <c r="D2295" t="b">
        <v>0</v>
      </c>
      <c r="E2295" s="6" t="s">
        <v>35</v>
      </c>
      <c r="F2295" s="6" t="s">
        <v>127</v>
      </c>
      <c r="G2295">
        <v>3.5</v>
      </c>
      <c r="H2295">
        <v>3.5</v>
      </c>
      <c r="I2295">
        <v>1</v>
      </c>
      <c r="J2295" s="6">
        <f>(Items[[#This Row],[FinalPrice]]*Items[[#This Row],[Quantity]])</f>
        <v>3.5</v>
      </c>
      <c r="K2295" s="6">
        <f>(Items[[#This Row],[OriginalTagPrice]]*Items[[#This Row],[Quantity]])</f>
        <v>3.5</v>
      </c>
      <c r="L2295" s="6">
        <f>(Items[[#This Row],[FinalPrice]]-Items[[#This Row],[OriginalTagPrice]])*Items[[#This Row],[Quantity]]</f>
        <v>0</v>
      </c>
      <c r="M2295" s="6" t="str">
        <f>VLOOKUP(Items[[#This Row],[OrderID]],Orders[],5)</f>
        <v>2015-05-22</v>
      </c>
    </row>
    <row r="2296" spans="1:13" x14ac:dyDescent="0.25">
      <c r="A2296">
        <v>143462467</v>
      </c>
      <c r="B2296">
        <v>203340944</v>
      </c>
      <c r="C2296">
        <v>2</v>
      </c>
      <c r="D2296" t="b">
        <v>0</v>
      </c>
      <c r="E2296" s="6" t="s">
        <v>35</v>
      </c>
      <c r="F2296" s="6" t="s">
        <v>128</v>
      </c>
      <c r="G2296">
        <v>0</v>
      </c>
      <c r="H2296">
        <v>0</v>
      </c>
      <c r="I2296">
        <v>3</v>
      </c>
      <c r="J2296" s="6">
        <f>(Items[[#This Row],[FinalPrice]]*Items[[#This Row],[Quantity]])</f>
        <v>0</v>
      </c>
      <c r="K2296" s="6">
        <f>(Items[[#This Row],[OriginalTagPrice]]*Items[[#This Row],[Quantity]])</f>
        <v>0</v>
      </c>
      <c r="L2296" s="6">
        <f>(Items[[#This Row],[FinalPrice]]-Items[[#This Row],[OriginalTagPrice]])*Items[[#This Row],[Quantity]]</f>
        <v>0</v>
      </c>
      <c r="M2296" s="6" t="str">
        <f>VLOOKUP(Items[[#This Row],[OrderID]],Orders[],5)</f>
        <v>2015-05-22</v>
      </c>
    </row>
    <row r="2297" spans="1:13" x14ac:dyDescent="0.25">
      <c r="A2297">
        <v>143462467</v>
      </c>
      <c r="B2297">
        <v>203341065</v>
      </c>
      <c r="C2297">
        <v>2</v>
      </c>
      <c r="D2297" t="b">
        <v>0</v>
      </c>
      <c r="E2297" s="6" t="s">
        <v>35</v>
      </c>
      <c r="F2297" s="6" t="s">
        <v>62</v>
      </c>
      <c r="G2297">
        <v>8</v>
      </c>
      <c r="H2297">
        <v>8</v>
      </c>
      <c r="I2297">
        <v>1</v>
      </c>
      <c r="J2297" s="6">
        <f>(Items[[#This Row],[FinalPrice]]*Items[[#This Row],[Quantity]])</f>
        <v>8</v>
      </c>
      <c r="K2297" s="6">
        <f>(Items[[#This Row],[OriginalTagPrice]]*Items[[#This Row],[Quantity]])</f>
        <v>8</v>
      </c>
      <c r="L2297" s="6">
        <f>(Items[[#This Row],[FinalPrice]]-Items[[#This Row],[OriginalTagPrice]])*Items[[#This Row],[Quantity]]</f>
        <v>0</v>
      </c>
      <c r="M2297" s="6" t="str">
        <f>VLOOKUP(Items[[#This Row],[OrderID]],Orders[],5)</f>
        <v>2015-05-22</v>
      </c>
    </row>
    <row r="2298" spans="1:13" x14ac:dyDescent="0.25">
      <c r="A2298">
        <v>143462467</v>
      </c>
      <c r="B2298">
        <v>203341370</v>
      </c>
      <c r="C2298">
        <v>2</v>
      </c>
      <c r="D2298" t="b">
        <v>0</v>
      </c>
      <c r="E2298" s="6" t="s">
        <v>35</v>
      </c>
      <c r="F2298" s="6" t="s">
        <v>94</v>
      </c>
      <c r="G2298">
        <v>0</v>
      </c>
      <c r="H2298">
        <v>0</v>
      </c>
      <c r="I2298">
        <v>1</v>
      </c>
      <c r="J2298" s="6">
        <f>(Items[[#This Row],[FinalPrice]]*Items[[#This Row],[Quantity]])</f>
        <v>0</v>
      </c>
      <c r="K2298" s="6">
        <f>(Items[[#This Row],[OriginalTagPrice]]*Items[[#This Row],[Quantity]])</f>
        <v>0</v>
      </c>
      <c r="L2298" s="6">
        <f>(Items[[#This Row],[FinalPrice]]-Items[[#This Row],[OriginalTagPrice]])*Items[[#This Row],[Quantity]]</f>
        <v>0</v>
      </c>
      <c r="M2298" s="6" t="str">
        <f>VLOOKUP(Items[[#This Row],[OrderID]],Orders[],5)</f>
        <v>2015-05-22</v>
      </c>
    </row>
    <row r="2299" spans="1:13" x14ac:dyDescent="0.25">
      <c r="A2299">
        <v>143462467</v>
      </c>
      <c r="B2299">
        <v>203352756</v>
      </c>
      <c r="C2299">
        <v>8</v>
      </c>
      <c r="D2299" t="b">
        <v>0</v>
      </c>
      <c r="E2299" s="6" t="s">
        <v>89</v>
      </c>
      <c r="F2299" s="6" t="s">
        <v>35</v>
      </c>
      <c r="G2299">
        <v>14</v>
      </c>
      <c r="H2299">
        <v>14</v>
      </c>
      <c r="I2299">
        <v>1</v>
      </c>
      <c r="J2299" s="6">
        <f>(Items[[#This Row],[FinalPrice]]*Items[[#This Row],[Quantity]])</f>
        <v>14</v>
      </c>
      <c r="K2299" s="6">
        <f>(Items[[#This Row],[OriginalTagPrice]]*Items[[#This Row],[Quantity]])</f>
        <v>14</v>
      </c>
      <c r="L2299" s="6">
        <f>(Items[[#This Row],[FinalPrice]]-Items[[#This Row],[OriginalTagPrice]])*Items[[#This Row],[Quantity]]</f>
        <v>0</v>
      </c>
      <c r="M2299" s="6" t="str">
        <f>VLOOKUP(Items[[#This Row],[OrderID]],Orders[],5)</f>
        <v>2015-05-22</v>
      </c>
    </row>
    <row r="2300" spans="1:13" x14ac:dyDescent="0.25">
      <c r="A2300">
        <v>143470144</v>
      </c>
      <c r="B2300">
        <v>202009410</v>
      </c>
      <c r="C2300">
        <v>1</v>
      </c>
      <c r="D2300" t="b">
        <v>1</v>
      </c>
      <c r="E2300" s="6" t="s">
        <v>71</v>
      </c>
      <c r="F2300" s="6" t="s">
        <v>35</v>
      </c>
      <c r="G2300">
        <v>0</v>
      </c>
      <c r="H2300">
        <v>30</v>
      </c>
      <c r="I2300">
        <v>1</v>
      </c>
      <c r="J2300" s="6">
        <f>(Items[[#This Row],[FinalPrice]]*Items[[#This Row],[Quantity]])</f>
        <v>0</v>
      </c>
      <c r="K2300" s="6">
        <f>(Items[[#This Row],[OriginalTagPrice]]*Items[[#This Row],[Quantity]])</f>
        <v>30</v>
      </c>
      <c r="L2300" s="6">
        <f>(Items[[#This Row],[FinalPrice]]-Items[[#This Row],[OriginalTagPrice]])*Items[[#This Row],[Quantity]]</f>
        <v>-30</v>
      </c>
      <c r="M2300" s="6" t="str">
        <f>VLOOKUP(Items[[#This Row],[OrderID]],Orders[],5)</f>
        <v>2015-05-18</v>
      </c>
    </row>
    <row r="2301" spans="1:13" x14ac:dyDescent="0.25">
      <c r="A2301">
        <v>143470144</v>
      </c>
      <c r="B2301">
        <v>202039896</v>
      </c>
      <c r="C2301">
        <v>2</v>
      </c>
      <c r="D2301" t="b">
        <v>0</v>
      </c>
      <c r="E2301" s="6" t="s">
        <v>35</v>
      </c>
      <c r="F2301" s="6" t="s">
        <v>236</v>
      </c>
      <c r="G2301">
        <v>28</v>
      </c>
      <c r="H2301">
        <v>28</v>
      </c>
      <c r="I2301">
        <v>1</v>
      </c>
      <c r="J2301" s="6">
        <f>(Items[[#This Row],[FinalPrice]]*Items[[#This Row],[Quantity]])</f>
        <v>28</v>
      </c>
      <c r="K2301" s="6">
        <f>(Items[[#This Row],[OriginalTagPrice]]*Items[[#This Row],[Quantity]])</f>
        <v>28</v>
      </c>
      <c r="L2301" s="6">
        <f>(Items[[#This Row],[FinalPrice]]-Items[[#This Row],[OriginalTagPrice]])*Items[[#This Row],[Quantity]]</f>
        <v>0</v>
      </c>
      <c r="M2301" s="6" t="str">
        <f>VLOOKUP(Items[[#This Row],[OrderID]],Orders[],5)</f>
        <v>2015-05-18</v>
      </c>
    </row>
    <row r="2302" spans="1:13" x14ac:dyDescent="0.25">
      <c r="A2302">
        <v>143470144</v>
      </c>
      <c r="B2302">
        <v>202040517</v>
      </c>
      <c r="C2302">
        <v>8</v>
      </c>
      <c r="D2302" t="b">
        <v>0</v>
      </c>
      <c r="E2302" s="6" t="s">
        <v>71</v>
      </c>
      <c r="F2302" s="6" t="s">
        <v>35</v>
      </c>
      <c r="G2302">
        <v>8</v>
      </c>
      <c r="H2302">
        <v>8</v>
      </c>
      <c r="I2302">
        <v>1</v>
      </c>
      <c r="J2302" s="6">
        <f>(Items[[#This Row],[FinalPrice]]*Items[[#This Row],[Quantity]])</f>
        <v>8</v>
      </c>
      <c r="K2302" s="6">
        <f>(Items[[#This Row],[OriginalTagPrice]]*Items[[#This Row],[Quantity]])</f>
        <v>8</v>
      </c>
      <c r="L2302" s="6">
        <f>(Items[[#This Row],[FinalPrice]]-Items[[#This Row],[OriginalTagPrice]])*Items[[#This Row],[Quantity]]</f>
        <v>0</v>
      </c>
      <c r="M2302" s="6" t="str">
        <f>VLOOKUP(Items[[#This Row],[OrderID]],Orders[],5)</f>
        <v>2015-05-18</v>
      </c>
    </row>
    <row r="2303" spans="1:13" x14ac:dyDescent="0.25">
      <c r="A2303">
        <v>143479602</v>
      </c>
      <c r="B2303">
        <v>202025062</v>
      </c>
      <c r="C2303">
        <v>1</v>
      </c>
      <c r="D2303" t="b">
        <v>1</v>
      </c>
      <c r="E2303" s="6" t="s">
        <v>66</v>
      </c>
      <c r="F2303" s="6" t="s">
        <v>35</v>
      </c>
      <c r="G2303">
        <v>0</v>
      </c>
      <c r="H2303">
        <v>30</v>
      </c>
      <c r="I2303">
        <v>1</v>
      </c>
      <c r="J2303" s="6">
        <f>(Items[[#This Row],[FinalPrice]]*Items[[#This Row],[Quantity]])</f>
        <v>0</v>
      </c>
      <c r="K2303" s="6">
        <f>(Items[[#This Row],[OriginalTagPrice]]*Items[[#This Row],[Quantity]])</f>
        <v>30</v>
      </c>
      <c r="L2303" s="6">
        <f>(Items[[#This Row],[FinalPrice]]-Items[[#This Row],[OriginalTagPrice]])*Items[[#This Row],[Quantity]]</f>
        <v>-30</v>
      </c>
      <c r="M2303" s="6" t="str">
        <f>VLOOKUP(Items[[#This Row],[OrderID]],Orders[],5)</f>
        <v>2015-05-18</v>
      </c>
    </row>
    <row r="2304" spans="1:13" x14ac:dyDescent="0.25">
      <c r="A2304">
        <v>143487741</v>
      </c>
      <c r="B2304">
        <v>202034275</v>
      </c>
      <c r="C2304">
        <v>1</v>
      </c>
      <c r="D2304" t="b">
        <v>1</v>
      </c>
      <c r="E2304" s="6" t="s">
        <v>66</v>
      </c>
      <c r="F2304" s="6" t="s">
        <v>35</v>
      </c>
      <c r="G2304">
        <v>0</v>
      </c>
      <c r="H2304">
        <v>30</v>
      </c>
      <c r="I2304">
        <v>1</v>
      </c>
      <c r="J2304" s="6">
        <f>(Items[[#This Row],[FinalPrice]]*Items[[#This Row],[Quantity]])</f>
        <v>0</v>
      </c>
      <c r="K2304" s="6">
        <f>(Items[[#This Row],[OriginalTagPrice]]*Items[[#This Row],[Quantity]])</f>
        <v>30</v>
      </c>
      <c r="L2304" s="6">
        <f>(Items[[#This Row],[FinalPrice]]-Items[[#This Row],[OriginalTagPrice]])*Items[[#This Row],[Quantity]]</f>
        <v>-30</v>
      </c>
      <c r="M2304" s="6" t="str">
        <f>VLOOKUP(Items[[#This Row],[OrderID]],Orders[],5)</f>
        <v>2015-05-18</v>
      </c>
    </row>
    <row r="2305" spans="1:13" x14ac:dyDescent="0.25">
      <c r="A2305">
        <v>143494484</v>
      </c>
      <c r="B2305">
        <v>202044516</v>
      </c>
      <c r="C2305">
        <v>2</v>
      </c>
      <c r="D2305" t="b">
        <v>0</v>
      </c>
      <c r="E2305" s="6" t="s">
        <v>35</v>
      </c>
      <c r="F2305" s="6" t="s">
        <v>152</v>
      </c>
      <c r="G2305">
        <v>2.25</v>
      </c>
      <c r="H2305">
        <v>3</v>
      </c>
      <c r="I2305">
        <v>1</v>
      </c>
      <c r="J2305" s="6">
        <f>(Items[[#This Row],[FinalPrice]]*Items[[#This Row],[Quantity]])</f>
        <v>2.25</v>
      </c>
      <c r="K2305" s="6">
        <f>(Items[[#This Row],[OriginalTagPrice]]*Items[[#This Row],[Quantity]])</f>
        <v>3</v>
      </c>
      <c r="L2305" s="6">
        <f>(Items[[#This Row],[FinalPrice]]-Items[[#This Row],[OriginalTagPrice]])*Items[[#This Row],[Quantity]]</f>
        <v>-0.75</v>
      </c>
      <c r="M2305" s="6" t="str">
        <f>VLOOKUP(Items[[#This Row],[OrderID]],Orders[],5)</f>
        <v>2015-05-18</v>
      </c>
    </row>
    <row r="2306" spans="1:13" x14ac:dyDescent="0.25">
      <c r="A2306">
        <v>143501143</v>
      </c>
      <c r="B2306">
        <v>202054203</v>
      </c>
      <c r="C2306">
        <v>5</v>
      </c>
      <c r="D2306" t="b">
        <v>1</v>
      </c>
      <c r="E2306" s="6" t="s">
        <v>281</v>
      </c>
      <c r="F2306" s="6" t="s">
        <v>35</v>
      </c>
      <c r="G2306">
        <v>0</v>
      </c>
      <c r="H2306">
        <v>30</v>
      </c>
      <c r="I2306">
        <v>1</v>
      </c>
      <c r="J2306" s="6">
        <f>(Items[[#This Row],[FinalPrice]]*Items[[#This Row],[Quantity]])</f>
        <v>0</v>
      </c>
      <c r="K2306" s="6">
        <f>(Items[[#This Row],[OriginalTagPrice]]*Items[[#This Row],[Quantity]])</f>
        <v>30</v>
      </c>
      <c r="L2306" s="6">
        <f>(Items[[#This Row],[FinalPrice]]-Items[[#This Row],[OriginalTagPrice]])*Items[[#This Row],[Quantity]]</f>
        <v>-30</v>
      </c>
      <c r="M2306" s="6" t="str">
        <f>VLOOKUP(Items[[#This Row],[OrderID]],Orders[],5)</f>
        <v>2015-05-18</v>
      </c>
    </row>
    <row r="2307" spans="1:13" x14ac:dyDescent="0.25">
      <c r="A2307">
        <v>143501143</v>
      </c>
      <c r="B2307">
        <v>202055054</v>
      </c>
      <c r="C2307">
        <v>3</v>
      </c>
      <c r="D2307" t="b">
        <v>0</v>
      </c>
      <c r="E2307" s="6" t="s">
        <v>35</v>
      </c>
      <c r="F2307" s="6" t="s">
        <v>35</v>
      </c>
      <c r="G2307">
        <v>0</v>
      </c>
      <c r="H2307">
        <v>20</v>
      </c>
      <c r="I2307">
        <v>1</v>
      </c>
      <c r="J2307" s="6">
        <f>(Items[[#This Row],[FinalPrice]]*Items[[#This Row],[Quantity]])</f>
        <v>0</v>
      </c>
      <c r="K2307" s="6">
        <f>(Items[[#This Row],[OriginalTagPrice]]*Items[[#This Row],[Quantity]])</f>
        <v>20</v>
      </c>
      <c r="L2307" s="6">
        <f>(Items[[#This Row],[FinalPrice]]-Items[[#This Row],[OriginalTagPrice]])*Items[[#This Row],[Quantity]]</f>
        <v>-20</v>
      </c>
      <c r="M2307" s="6" t="str">
        <f>VLOOKUP(Items[[#This Row],[OrderID]],Orders[],5)</f>
        <v>2015-05-18</v>
      </c>
    </row>
    <row r="2308" spans="1:13" x14ac:dyDescent="0.25">
      <c r="A2308">
        <v>143506753</v>
      </c>
      <c r="B2308">
        <v>202062095</v>
      </c>
      <c r="C2308">
        <v>1</v>
      </c>
      <c r="D2308" t="b">
        <v>1</v>
      </c>
      <c r="E2308" s="6" t="s">
        <v>68</v>
      </c>
      <c r="F2308" s="6" t="s">
        <v>35</v>
      </c>
      <c r="G2308">
        <v>0</v>
      </c>
      <c r="H2308">
        <v>30</v>
      </c>
      <c r="I2308">
        <v>1</v>
      </c>
      <c r="J2308" s="6">
        <f>(Items[[#This Row],[FinalPrice]]*Items[[#This Row],[Quantity]])</f>
        <v>0</v>
      </c>
      <c r="K2308" s="6">
        <f>(Items[[#This Row],[OriginalTagPrice]]*Items[[#This Row],[Quantity]])</f>
        <v>30</v>
      </c>
      <c r="L2308" s="6">
        <f>(Items[[#This Row],[FinalPrice]]-Items[[#This Row],[OriginalTagPrice]])*Items[[#This Row],[Quantity]]</f>
        <v>-30</v>
      </c>
      <c r="M2308" s="6" t="str">
        <f>VLOOKUP(Items[[#This Row],[OrderID]],Orders[],5)</f>
        <v>2015-05-18</v>
      </c>
    </row>
    <row r="2309" spans="1:13" x14ac:dyDescent="0.25">
      <c r="A2309">
        <v>143506753</v>
      </c>
      <c r="B2309">
        <v>202090156</v>
      </c>
      <c r="C2309">
        <v>2</v>
      </c>
      <c r="D2309" t="b">
        <v>0</v>
      </c>
      <c r="E2309" s="6" t="s">
        <v>68</v>
      </c>
      <c r="F2309" s="6" t="s">
        <v>73</v>
      </c>
      <c r="G2309">
        <v>0</v>
      </c>
      <c r="H2309">
        <v>0</v>
      </c>
      <c r="I2309">
        <v>1</v>
      </c>
      <c r="J2309" s="6">
        <f>(Items[[#This Row],[FinalPrice]]*Items[[#This Row],[Quantity]])</f>
        <v>0</v>
      </c>
      <c r="K2309" s="6">
        <f>(Items[[#This Row],[OriginalTagPrice]]*Items[[#This Row],[Quantity]])</f>
        <v>0</v>
      </c>
      <c r="L2309" s="6">
        <f>(Items[[#This Row],[FinalPrice]]-Items[[#This Row],[OriginalTagPrice]])*Items[[#This Row],[Quantity]]</f>
        <v>0</v>
      </c>
      <c r="M2309" s="6" t="str">
        <f>VLOOKUP(Items[[#This Row],[OrderID]],Orders[],5)</f>
        <v>2015-05-18</v>
      </c>
    </row>
    <row r="2310" spans="1:13" x14ac:dyDescent="0.25">
      <c r="A2310">
        <v>143506753</v>
      </c>
      <c r="B2310">
        <v>202107538</v>
      </c>
      <c r="C2310">
        <v>2</v>
      </c>
      <c r="D2310" t="b">
        <v>0</v>
      </c>
      <c r="E2310" s="6" t="s">
        <v>68</v>
      </c>
      <c r="F2310" s="6" t="s">
        <v>283</v>
      </c>
      <c r="G2310">
        <v>13.5</v>
      </c>
      <c r="H2310">
        <v>15</v>
      </c>
      <c r="I2310">
        <v>1</v>
      </c>
      <c r="J2310" s="6">
        <f>(Items[[#This Row],[FinalPrice]]*Items[[#This Row],[Quantity]])</f>
        <v>13.5</v>
      </c>
      <c r="K2310" s="6">
        <f>(Items[[#This Row],[OriginalTagPrice]]*Items[[#This Row],[Quantity]])</f>
        <v>15</v>
      </c>
      <c r="L2310" s="6">
        <f>(Items[[#This Row],[FinalPrice]]-Items[[#This Row],[OriginalTagPrice]])*Items[[#This Row],[Quantity]]</f>
        <v>-1.5</v>
      </c>
      <c r="M2310" s="6" t="str">
        <f>VLOOKUP(Items[[#This Row],[OrderID]],Orders[],5)</f>
        <v>2015-05-18</v>
      </c>
    </row>
    <row r="2311" spans="1:13" x14ac:dyDescent="0.25">
      <c r="A2311">
        <v>143506753</v>
      </c>
      <c r="B2311">
        <v>202107573</v>
      </c>
      <c r="C2311">
        <v>2</v>
      </c>
      <c r="D2311" t="b">
        <v>0</v>
      </c>
      <c r="E2311" s="6" t="s">
        <v>68</v>
      </c>
      <c r="F2311" s="6" t="s">
        <v>234</v>
      </c>
      <c r="G2311">
        <v>2.7</v>
      </c>
      <c r="H2311">
        <v>3</v>
      </c>
      <c r="I2311">
        <v>1</v>
      </c>
      <c r="J2311" s="6">
        <f>(Items[[#This Row],[FinalPrice]]*Items[[#This Row],[Quantity]])</f>
        <v>2.7</v>
      </c>
      <c r="K2311" s="6">
        <f>(Items[[#This Row],[OriginalTagPrice]]*Items[[#This Row],[Quantity]])</f>
        <v>3</v>
      </c>
      <c r="L2311" s="6">
        <f>(Items[[#This Row],[FinalPrice]]-Items[[#This Row],[OriginalTagPrice]])*Items[[#This Row],[Quantity]]</f>
        <v>-0.29999999999999982</v>
      </c>
      <c r="M2311" s="6" t="str">
        <f>VLOOKUP(Items[[#This Row],[OrderID]],Orders[],5)</f>
        <v>2015-05-18</v>
      </c>
    </row>
    <row r="2312" spans="1:13" x14ac:dyDescent="0.25">
      <c r="A2312">
        <v>143506753</v>
      </c>
      <c r="B2312">
        <v>202106623</v>
      </c>
      <c r="C2312">
        <v>5</v>
      </c>
      <c r="D2312" t="b">
        <v>1</v>
      </c>
      <c r="E2312" s="6" t="s">
        <v>125</v>
      </c>
      <c r="F2312" s="6" t="s">
        <v>35</v>
      </c>
      <c r="G2312">
        <v>0</v>
      </c>
      <c r="H2312">
        <v>5</v>
      </c>
      <c r="I2312">
        <v>1</v>
      </c>
      <c r="J2312" s="6">
        <f>(Items[[#This Row],[FinalPrice]]*Items[[#This Row],[Quantity]])</f>
        <v>0</v>
      </c>
      <c r="K2312" s="6">
        <f>(Items[[#This Row],[OriginalTagPrice]]*Items[[#This Row],[Quantity]])</f>
        <v>5</v>
      </c>
      <c r="L2312" s="6">
        <f>(Items[[#This Row],[FinalPrice]]-Items[[#This Row],[OriginalTagPrice]])*Items[[#This Row],[Quantity]]</f>
        <v>-5</v>
      </c>
      <c r="M2312" s="6" t="str">
        <f>VLOOKUP(Items[[#This Row],[OrderID]],Orders[],5)</f>
        <v>2015-05-18</v>
      </c>
    </row>
    <row r="2313" spans="1:13" x14ac:dyDescent="0.25">
      <c r="A2313">
        <v>143506753</v>
      </c>
      <c r="B2313">
        <v>202106957</v>
      </c>
      <c r="C2313">
        <v>3</v>
      </c>
      <c r="D2313" t="b">
        <v>0</v>
      </c>
      <c r="E2313" s="6" t="s">
        <v>35</v>
      </c>
      <c r="F2313" s="6" t="s">
        <v>35</v>
      </c>
      <c r="G2313">
        <v>0</v>
      </c>
      <c r="H2313">
        <v>20</v>
      </c>
      <c r="I2313">
        <v>1</v>
      </c>
      <c r="J2313" s="6">
        <f>(Items[[#This Row],[FinalPrice]]*Items[[#This Row],[Quantity]])</f>
        <v>0</v>
      </c>
      <c r="K2313" s="6">
        <f>(Items[[#This Row],[OriginalTagPrice]]*Items[[#This Row],[Quantity]])</f>
        <v>20</v>
      </c>
      <c r="L2313" s="6">
        <f>(Items[[#This Row],[FinalPrice]]-Items[[#This Row],[OriginalTagPrice]])*Items[[#This Row],[Quantity]]</f>
        <v>-20</v>
      </c>
      <c r="M2313" s="6" t="str">
        <f>VLOOKUP(Items[[#This Row],[OrderID]],Orders[],5)</f>
        <v>2015-05-18</v>
      </c>
    </row>
    <row r="2314" spans="1:13" x14ac:dyDescent="0.25">
      <c r="A2314">
        <v>143506753</v>
      </c>
      <c r="B2314">
        <v>202107308</v>
      </c>
      <c r="C2314">
        <v>8</v>
      </c>
      <c r="D2314" t="b">
        <v>0</v>
      </c>
      <c r="E2314" s="6" t="s">
        <v>68</v>
      </c>
      <c r="F2314" s="6" t="s">
        <v>35</v>
      </c>
      <c r="G2314">
        <v>6</v>
      </c>
      <c r="H2314">
        <v>6</v>
      </c>
      <c r="I2314">
        <v>1</v>
      </c>
      <c r="J2314" s="6">
        <f>(Items[[#This Row],[FinalPrice]]*Items[[#This Row],[Quantity]])</f>
        <v>6</v>
      </c>
      <c r="K2314" s="6">
        <f>(Items[[#This Row],[OriginalTagPrice]]*Items[[#This Row],[Quantity]])</f>
        <v>6</v>
      </c>
      <c r="L2314" s="6">
        <f>(Items[[#This Row],[FinalPrice]]-Items[[#This Row],[OriginalTagPrice]])*Items[[#This Row],[Quantity]]</f>
        <v>0</v>
      </c>
      <c r="M2314" s="6" t="str">
        <f>VLOOKUP(Items[[#This Row],[OrderID]],Orders[],5)</f>
        <v>2015-05-18</v>
      </c>
    </row>
    <row r="2315" spans="1:13" x14ac:dyDescent="0.25">
      <c r="A2315">
        <v>143517335</v>
      </c>
      <c r="B2315">
        <v>202077046</v>
      </c>
      <c r="C2315">
        <v>1</v>
      </c>
      <c r="D2315" t="b">
        <v>1</v>
      </c>
      <c r="E2315" s="6" t="s">
        <v>281</v>
      </c>
      <c r="F2315" s="6" t="s">
        <v>35</v>
      </c>
      <c r="G2315">
        <v>25</v>
      </c>
      <c r="H2315">
        <v>30</v>
      </c>
      <c r="I2315">
        <v>1</v>
      </c>
      <c r="J2315" s="6">
        <f>(Items[[#This Row],[FinalPrice]]*Items[[#This Row],[Quantity]])</f>
        <v>25</v>
      </c>
      <c r="K2315" s="6">
        <f>(Items[[#This Row],[OriginalTagPrice]]*Items[[#This Row],[Quantity]])</f>
        <v>30</v>
      </c>
      <c r="L2315" s="6">
        <f>(Items[[#This Row],[FinalPrice]]-Items[[#This Row],[OriginalTagPrice]])*Items[[#This Row],[Quantity]]</f>
        <v>-5</v>
      </c>
      <c r="M2315" s="6" t="str">
        <f>VLOOKUP(Items[[#This Row],[OrderID]],Orders[],5)</f>
        <v>2015-05-18</v>
      </c>
    </row>
    <row r="2316" spans="1:13" x14ac:dyDescent="0.25">
      <c r="A2316">
        <v>143517335</v>
      </c>
      <c r="B2316">
        <v>202161034</v>
      </c>
      <c r="C2316">
        <v>8</v>
      </c>
      <c r="D2316" t="b">
        <v>0</v>
      </c>
      <c r="E2316" s="6" t="s">
        <v>281</v>
      </c>
      <c r="F2316" s="6" t="s">
        <v>35</v>
      </c>
      <c r="G2316">
        <v>10</v>
      </c>
      <c r="H2316">
        <v>10</v>
      </c>
      <c r="I2316">
        <v>1</v>
      </c>
      <c r="J2316" s="6">
        <f>(Items[[#This Row],[FinalPrice]]*Items[[#This Row],[Quantity]])</f>
        <v>10</v>
      </c>
      <c r="K2316" s="6">
        <f>(Items[[#This Row],[OriginalTagPrice]]*Items[[#This Row],[Quantity]])</f>
        <v>10</v>
      </c>
      <c r="L2316" s="6">
        <f>(Items[[#This Row],[FinalPrice]]-Items[[#This Row],[OriginalTagPrice]])*Items[[#This Row],[Quantity]]</f>
        <v>0</v>
      </c>
      <c r="M2316" s="6" t="str">
        <f>VLOOKUP(Items[[#This Row],[OrderID]],Orders[],5)</f>
        <v>2015-05-18</v>
      </c>
    </row>
    <row r="2317" spans="1:13" x14ac:dyDescent="0.25">
      <c r="A2317">
        <v>143517335</v>
      </c>
      <c r="B2317">
        <v>202161295</v>
      </c>
      <c r="C2317">
        <v>10</v>
      </c>
      <c r="D2317" t="b">
        <v>0</v>
      </c>
      <c r="E2317" s="6" t="s">
        <v>35</v>
      </c>
      <c r="F2317" s="6" t="s">
        <v>35</v>
      </c>
      <c r="G2317">
        <v>0</v>
      </c>
      <c r="H2317">
        <v>0</v>
      </c>
      <c r="I2317">
        <v>1</v>
      </c>
      <c r="J2317" s="6">
        <f>(Items[[#This Row],[FinalPrice]]*Items[[#This Row],[Quantity]])</f>
        <v>0</v>
      </c>
      <c r="K2317" s="6">
        <f>(Items[[#This Row],[OriginalTagPrice]]*Items[[#This Row],[Quantity]])</f>
        <v>0</v>
      </c>
      <c r="L2317" s="6">
        <f>(Items[[#This Row],[FinalPrice]]-Items[[#This Row],[OriginalTagPrice]])*Items[[#This Row],[Quantity]]</f>
        <v>0</v>
      </c>
      <c r="M2317" s="6" t="str">
        <f>VLOOKUP(Items[[#This Row],[OrderID]],Orders[],5)</f>
        <v>2015-05-18</v>
      </c>
    </row>
    <row r="2318" spans="1:13" x14ac:dyDescent="0.25">
      <c r="A2318">
        <v>143517335</v>
      </c>
      <c r="B2318">
        <v>202161296</v>
      </c>
      <c r="C2318">
        <v>11</v>
      </c>
      <c r="D2318" t="b">
        <v>0</v>
      </c>
      <c r="E2318" s="6" t="s">
        <v>104</v>
      </c>
      <c r="F2318" s="6" t="s">
        <v>35</v>
      </c>
      <c r="G2318">
        <v>0</v>
      </c>
      <c r="H2318">
        <v>50</v>
      </c>
      <c r="I2318">
        <v>1</v>
      </c>
      <c r="J2318" s="6">
        <f>(Items[[#This Row],[FinalPrice]]*Items[[#This Row],[Quantity]])</f>
        <v>0</v>
      </c>
      <c r="K2318" s="6">
        <f>(Items[[#This Row],[OriginalTagPrice]]*Items[[#This Row],[Quantity]])</f>
        <v>50</v>
      </c>
      <c r="L2318" s="6">
        <f>(Items[[#This Row],[FinalPrice]]-Items[[#This Row],[OriginalTagPrice]])*Items[[#This Row],[Quantity]]</f>
        <v>-50</v>
      </c>
      <c r="M2318" s="6" t="str">
        <f>VLOOKUP(Items[[#This Row],[OrderID]],Orders[],5)</f>
        <v>2015-05-18</v>
      </c>
    </row>
    <row r="2319" spans="1:13" x14ac:dyDescent="0.25">
      <c r="A2319">
        <v>143523863</v>
      </c>
      <c r="B2319">
        <v>202086541</v>
      </c>
      <c r="C2319">
        <v>2</v>
      </c>
      <c r="D2319" t="b">
        <v>0</v>
      </c>
      <c r="E2319" s="6" t="s">
        <v>35</v>
      </c>
      <c r="F2319" s="6" t="s">
        <v>220</v>
      </c>
      <c r="G2319">
        <v>1.5</v>
      </c>
      <c r="H2319">
        <v>2</v>
      </c>
      <c r="I2319">
        <v>1</v>
      </c>
      <c r="J2319" s="6">
        <f>(Items[[#This Row],[FinalPrice]]*Items[[#This Row],[Quantity]])</f>
        <v>1.5</v>
      </c>
      <c r="K2319" s="6">
        <f>(Items[[#This Row],[OriginalTagPrice]]*Items[[#This Row],[Quantity]])</f>
        <v>2</v>
      </c>
      <c r="L2319" s="6">
        <f>(Items[[#This Row],[FinalPrice]]-Items[[#This Row],[OriginalTagPrice]])*Items[[#This Row],[Quantity]]</f>
        <v>-0.5</v>
      </c>
      <c r="M2319" s="6" t="str">
        <f>VLOOKUP(Items[[#This Row],[OrderID]],Orders[],5)</f>
        <v>2015-05-18</v>
      </c>
    </row>
    <row r="2320" spans="1:13" x14ac:dyDescent="0.25">
      <c r="A2320">
        <v>143524166</v>
      </c>
      <c r="B2320">
        <v>202086955</v>
      </c>
      <c r="C2320">
        <v>2</v>
      </c>
      <c r="D2320" t="b">
        <v>0</v>
      </c>
      <c r="E2320" s="6" t="s">
        <v>35</v>
      </c>
      <c r="F2320" s="6" t="s">
        <v>220</v>
      </c>
      <c r="G2320">
        <v>1.5</v>
      </c>
      <c r="H2320">
        <v>2</v>
      </c>
      <c r="I2320">
        <v>1</v>
      </c>
      <c r="J2320" s="6">
        <f>(Items[[#This Row],[FinalPrice]]*Items[[#This Row],[Quantity]])</f>
        <v>1.5</v>
      </c>
      <c r="K2320" s="6">
        <f>(Items[[#This Row],[OriginalTagPrice]]*Items[[#This Row],[Quantity]])</f>
        <v>2</v>
      </c>
      <c r="L2320" s="6">
        <f>(Items[[#This Row],[FinalPrice]]-Items[[#This Row],[OriginalTagPrice]])*Items[[#This Row],[Quantity]]</f>
        <v>-0.5</v>
      </c>
      <c r="M2320" s="6" t="str">
        <f>VLOOKUP(Items[[#This Row],[OrderID]],Orders[],5)</f>
        <v>None</v>
      </c>
    </row>
    <row r="2321" spans="1:13" x14ac:dyDescent="0.25">
      <c r="A2321">
        <v>143527814</v>
      </c>
      <c r="B2321">
        <v>202091955</v>
      </c>
      <c r="C2321">
        <v>2</v>
      </c>
      <c r="D2321" t="b">
        <v>0</v>
      </c>
      <c r="E2321" s="6" t="s">
        <v>35</v>
      </c>
      <c r="F2321" s="6" t="s">
        <v>284</v>
      </c>
      <c r="G2321">
        <v>50</v>
      </c>
      <c r="H2321">
        <v>50</v>
      </c>
      <c r="I2321">
        <v>1</v>
      </c>
      <c r="J2321" s="6">
        <f>(Items[[#This Row],[FinalPrice]]*Items[[#This Row],[Quantity]])</f>
        <v>50</v>
      </c>
      <c r="K2321" s="6">
        <f>(Items[[#This Row],[OriginalTagPrice]]*Items[[#This Row],[Quantity]])</f>
        <v>50</v>
      </c>
      <c r="L2321" s="6">
        <f>(Items[[#This Row],[FinalPrice]]-Items[[#This Row],[OriginalTagPrice]])*Items[[#This Row],[Quantity]]</f>
        <v>0</v>
      </c>
      <c r="M2321" s="6" t="str">
        <f>VLOOKUP(Items[[#This Row],[OrderID]],Orders[],5)</f>
        <v>None</v>
      </c>
    </row>
    <row r="2322" spans="1:13" x14ac:dyDescent="0.25">
      <c r="A2322">
        <v>143528709</v>
      </c>
      <c r="B2322">
        <v>202092869</v>
      </c>
      <c r="C2322">
        <v>1</v>
      </c>
      <c r="D2322" t="b">
        <v>1</v>
      </c>
      <c r="E2322" s="6" t="s">
        <v>55</v>
      </c>
      <c r="F2322" s="6" t="s">
        <v>35</v>
      </c>
      <c r="G2322">
        <v>0</v>
      </c>
      <c r="H2322">
        <v>70</v>
      </c>
      <c r="I2322">
        <v>1</v>
      </c>
      <c r="J2322" s="6">
        <f>(Items[[#This Row],[FinalPrice]]*Items[[#This Row],[Quantity]])</f>
        <v>0</v>
      </c>
      <c r="K2322" s="6">
        <f>(Items[[#This Row],[OriginalTagPrice]]*Items[[#This Row],[Quantity]])</f>
        <v>70</v>
      </c>
      <c r="L2322" s="6">
        <f>(Items[[#This Row],[FinalPrice]]-Items[[#This Row],[OriginalTagPrice]])*Items[[#This Row],[Quantity]]</f>
        <v>-70</v>
      </c>
      <c r="M2322" s="6" t="str">
        <f>VLOOKUP(Items[[#This Row],[OrderID]],Orders[],5)</f>
        <v>2015-05-27</v>
      </c>
    </row>
    <row r="2323" spans="1:13" x14ac:dyDescent="0.25">
      <c r="A2323">
        <v>143528709</v>
      </c>
      <c r="B2323">
        <v>204055623</v>
      </c>
      <c r="C2323">
        <v>1</v>
      </c>
      <c r="D2323" t="b">
        <v>1</v>
      </c>
      <c r="E2323" s="6" t="s">
        <v>65</v>
      </c>
      <c r="F2323" s="6" t="s">
        <v>35</v>
      </c>
      <c r="G2323">
        <v>0</v>
      </c>
      <c r="H2323">
        <v>70</v>
      </c>
      <c r="I2323">
        <v>1</v>
      </c>
      <c r="J2323" s="6">
        <f>(Items[[#This Row],[FinalPrice]]*Items[[#This Row],[Quantity]])</f>
        <v>0</v>
      </c>
      <c r="K2323" s="6">
        <f>(Items[[#This Row],[OriginalTagPrice]]*Items[[#This Row],[Quantity]])</f>
        <v>70</v>
      </c>
      <c r="L2323" s="6">
        <f>(Items[[#This Row],[FinalPrice]]-Items[[#This Row],[OriginalTagPrice]])*Items[[#This Row],[Quantity]]</f>
        <v>-70</v>
      </c>
      <c r="M2323" s="6" t="str">
        <f>VLOOKUP(Items[[#This Row],[OrderID]],Orders[],5)</f>
        <v>2015-05-27</v>
      </c>
    </row>
    <row r="2324" spans="1:13" x14ac:dyDescent="0.25">
      <c r="A2324">
        <v>143528970</v>
      </c>
      <c r="B2324">
        <v>202093223</v>
      </c>
      <c r="C2324">
        <v>2</v>
      </c>
      <c r="D2324" t="b">
        <v>0</v>
      </c>
      <c r="E2324" s="6" t="s">
        <v>35</v>
      </c>
      <c r="F2324" s="6" t="s">
        <v>220</v>
      </c>
      <c r="G2324">
        <v>1.5</v>
      </c>
      <c r="H2324">
        <v>2</v>
      </c>
      <c r="I2324">
        <v>1</v>
      </c>
      <c r="J2324" s="6">
        <f>(Items[[#This Row],[FinalPrice]]*Items[[#This Row],[Quantity]])</f>
        <v>1.5</v>
      </c>
      <c r="K2324" s="6">
        <f>(Items[[#This Row],[OriginalTagPrice]]*Items[[#This Row],[Quantity]])</f>
        <v>2</v>
      </c>
      <c r="L2324" s="6">
        <f>(Items[[#This Row],[FinalPrice]]-Items[[#This Row],[OriginalTagPrice]])*Items[[#This Row],[Quantity]]</f>
        <v>-0.5</v>
      </c>
      <c r="M2324" s="6" t="str">
        <f>VLOOKUP(Items[[#This Row],[OrderID]],Orders[],5)</f>
        <v>2015-05-18</v>
      </c>
    </row>
    <row r="2325" spans="1:13" x14ac:dyDescent="0.25">
      <c r="A2325">
        <v>143529310</v>
      </c>
      <c r="B2325">
        <v>202093593</v>
      </c>
      <c r="C2325">
        <v>1</v>
      </c>
      <c r="D2325" t="b">
        <v>1</v>
      </c>
      <c r="E2325" s="6" t="s">
        <v>92</v>
      </c>
      <c r="F2325" s="6" t="s">
        <v>35</v>
      </c>
      <c r="G2325">
        <v>0</v>
      </c>
      <c r="H2325">
        <v>70</v>
      </c>
      <c r="I2325">
        <v>1</v>
      </c>
      <c r="J2325" s="6">
        <f>(Items[[#This Row],[FinalPrice]]*Items[[#This Row],[Quantity]])</f>
        <v>0</v>
      </c>
      <c r="K2325" s="6">
        <f>(Items[[#This Row],[OriginalTagPrice]]*Items[[#This Row],[Quantity]])</f>
        <v>70</v>
      </c>
      <c r="L2325" s="6">
        <f>(Items[[#This Row],[FinalPrice]]-Items[[#This Row],[OriginalTagPrice]])*Items[[#This Row],[Quantity]]</f>
        <v>-70</v>
      </c>
      <c r="M2325" s="6" t="str">
        <f>VLOOKUP(Items[[#This Row],[OrderID]],Orders[],5)</f>
        <v>2015-05-28</v>
      </c>
    </row>
    <row r="2326" spans="1:13" x14ac:dyDescent="0.25">
      <c r="A2326">
        <v>143529310</v>
      </c>
      <c r="B2326">
        <v>202093595</v>
      </c>
      <c r="C2326">
        <v>1</v>
      </c>
      <c r="D2326" t="b">
        <v>1</v>
      </c>
      <c r="E2326" s="6" t="s">
        <v>92</v>
      </c>
      <c r="F2326" s="6" t="s">
        <v>35</v>
      </c>
      <c r="G2326">
        <v>18</v>
      </c>
      <c r="H2326">
        <v>20</v>
      </c>
      <c r="I2326">
        <v>1</v>
      </c>
      <c r="J2326" s="6">
        <f>(Items[[#This Row],[FinalPrice]]*Items[[#This Row],[Quantity]])</f>
        <v>18</v>
      </c>
      <c r="K2326" s="6">
        <f>(Items[[#This Row],[OriginalTagPrice]]*Items[[#This Row],[Quantity]])</f>
        <v>20</v>
      </c>
      <c r="L2326" s="6">
        <f>(Items[[#This Row],[FinalPrice]]-Items[[#This Row],[OriginalTagPrice]])*Items[[#This Row],[Quantity]]</f>
        <v>-2</v>
      </c>
      <c r="M2326" s="6" t="str">
        <f>VLOOKUP(Items[[#This Row],[OrderID]],Orders[],5)</f>
        <v>2015-05-28</v>
      </c>
    </row>
    <row r="2327" spans="1:13" x14ac:dyDescent="0.25">
      <c r="A2327">
        <v>143529310</v>
      </c>
      <c r="B2327">
        <v>204631263</v>
      </c>
      <c r="C2327">
        <v>2</v>
      </c>
      <c r="D2327" t="b">
        <v>0</v>
      </c>
      <c r="E2327" s="6" t="s">
        <v>35</v>
      </c>
      <c r="F2327" s="6" t="s">
        <v>133</v>
      </c>
      <c r="G2327">
        <v>0</v>
      </c>
      <c r="H2327">
        <v>0</v>
      </c>
      <c r="I2327">
        <v>1</v>
      </c>
      <c r="J2327" s="6">
        <f>(Items[[#This Row],[FinalPrice]]*Items[[#This Row],[Quantity]])</f>
        <v>0</v>
      </c>
      <c r="K2327" s="6">
        <f>(Items[[#This Row],[OriginalTagPrice]]*Items[[#This Row],[Quantity]])</f>
        <v>0</v>
      </c>
      <c r="L2327" s="6">
        <f>(Items[[#This Row],[FinalPrice]]-Items[[#This Row],[OriginalTagPrice]])*Items[[#This Row],[Quantity]]</f>
        <v>0</v>
      </c>
      <c r="M2327" s="6" t="str">
        <f>VLOOKUP(Items[[#This Row],[OrderID]],Orders[],5)</f>
        <v>2015-05-28</v>
      </c>
    </row>
    <row r="2328" spans="1:13" x14ac:dyDescent="0.25">
      <c r="A2328">
        <v>143529310</v>
      </c>
      <c r="B2328">
        <v>204651020</v>
      </c>
      <c r="C2328">
        <v>8</v>
      </c>
      <c r="D2328" t="b">
        <v>0</v>
      </c>
      <c r="E2328" s="6" t="s">
        <v>92</v>
      </c>
      <c r="F2328" s="6" t="s">
        <v>35</v>
      </c>
      <c r="G2328">
        <v>15</v>
      </c>
      <c r="H2328">
        <v>15</v>
      </c>
      <c r="I2328">
        <v>1</v>
      </c>
      <c r="J2328" s="6">
        <f>(Items[[#This Row],[FinalPrice]]*Items[[#This Row],[Quantity]])</f>
        <v>15</v>
      </c>
      <c r="K2328" s="6">
        <f>(Items[[#This Row],[OriginalTagPrice]]*Items[[#This Row],[Quantity]])</f>
        <v>15</v>
      </c>
      <c r="L2328" s="6">
        <f>(Items[[#This Row],[FinalPrice]]-Items[[#This Row],[OriginalTagPrice]])*Items[[#This Row],[Quantity]]</f>
        <v>0</v>
      </c>
      <c r="M2328" s="6" t="str">
        <f>VLOOKUP(Items[[#This Row],[OrderID]],Orders[],5)</f>
        <v>2015-05-28</v>
      </c>
    </row>
    <row r="2329" spans="1:13" x14ac:dyDescent="0.25">
      <c r="A2329">
        <v>143535895</v>
      </c>
      <c r="B2329">
        <v>202103080</v>
      </c>
      <c r="C2329">
        <v>1</v>
      </c>
      <c r="D2329" t="b">
        <v>1</v>
      </c>
      <c r="E2329" s="6" t="s">
        <v>65</v>
      </c>
      <c r="F2329" s="6" t="s">
        <v>35</v>
      </c>
      <c r="G2329">
        <v>50</v>
      </c>
      <c r="H2329">
        <v>70</v>
      </c>
      <c r="I2329">
        <v>1</v>
      </c>
      <c r="J2329" s="6">
        <f>(Items[[#This Row],[FinalPrice]]*Items[[#This Row],[Quantity]])</f>
        <v>50</v>
      </c>
      <c r="K2329" s="6">
        <f>(Items[[#This Row],[OriginalTagPrice]]*Items[[#This Row],[Quantity]])</f>
        <v>70</v>
      </c>
      <c r="L2329" s="6">
        <f>(Items[[#This Row],[FinalPrice]]-Items[[#This Row],[OriginalTagPrice]])*Items[[#This Row],[Quantity]]</f>
        <v>-20</v>
      </c>
      <c r="M2329" s="6" t="str">
        <f>VLOOKUP(Items[[#This Row],[OrderID]],Orders[],5)</f>
        <v>2015-06-05</v>
      </c>
    </row>
    <row r="2330" spans="1:13" x14ac:dyDescent="0.25">
      <c r="A2330">
        <v>143535895</v>
      </c>
      <c r="B2330">
        <v>206681863</v>
      </c>
      <c r="C2330">
        <v>5</v>
      </c>
      <c r="D2330" t="b">
        <v>1</v>
      </c>
      <c r="E2330" s="6" t="s">
        <v>65</v>
      </c>
      <c r="F2330" s="6" t="s">
        <v>35</v>
      </c>
      <c r="G2330">
        <v>0</v>
      </c>
      <c r="H2330">
        <v>30</v>
      </c>
      <c r="I2330">
        <v>1</v>
      </c>
      <c r="J2330" s="6">
        <f>(Items[[#This Row],[FinalPrice]]*Items[[#This Row],[Quantity]])</f>
        <v>0</v>
      </c>
      <c r="K2330" s="6">
        <f>(Items[[#This Row],[OriginalTagPrice]]*Items[[#This Row],[Quantity]])</f>
        <v>30</v>
      </c>
      <c r="L2330" s="6">
        <f>(Items[[#This Row],[FinalPrice]]-Items[[#This Row],[OriginalTagPrice]])*Items[[#This Row],[Quantity]]</f>
        <v>-30</v>
      </c>
      <c r="M2330" s="6" t="str">
        <f>VLOOKUP(Items[[#This Row],[OrderID]],Orders[],5)</f>
        <v>2015-06-05</v>
      </c>
    </row>
    <row r="2331" spans="1:13" x14ac:dyDescent="0.25">
      <c r="A2331">
        <v>143535895</v>
      </c>
      <c r="B2331">
        <v>206712365</v>
      </c>
      <c r="C2331">
        <v>10</v>
      </c>
      <c r="D2331" t="b">
        <v>0</v>
      </c>
      <c r="E2331" s="6" t="s">
        <v>35</v>
      </c>
      <c r="F2331" s="6" t="s">
        <v>35</v>
      </c>
      <c r="G2331">
        <v>0</v>
      </c>
      <c r="H2331">
        <v>0</v>
      </c>
      <c r="I2331">
        <v>1</v>
      </c>
      <c r="J2331" s="6">
        <f>(Items[[#This Row],[FinalPrice]]*Items[[#This Row],[Quantity]])</f>
        <v>0</v>
      </c>
      <c r="K2331" s="6">
        <f>(Items[[#This Row],[OriginalTagPrice]]*Items[[#This Row],[Quantity]])</f>
        <v>0</v>
      </c>
      <c r="L2331" s="6">
        <f>(Items[[#This Row],[FinalPrice]]-Items[[#This Row],[OriginalTagPrice]])*Items[[#This Row],[Quantity]]</f>
        <v>0</v>
      </c>
      <c r="M2331" s="6" t="str">
        <f>VLOOKUP(Items[[#This Row],[OrderID]],Orders[],5)</f>
        <v>2015-06-05</v>
      </c>
    </row>
    <row r="2332" spans="1:13" x14ac:dyDescent="0.25">
      <c r="A2332">
        <v>143535895</v>
      </c>
      <c r="B2332">
        <v>206712375</v>
      </c>
      <c r="C2332">
        <v>11</v>
      </c>
      <c r="D2332" t="b">
        <v>0</v>
      </c>
      <c r="E2332" s="6" t="s">
        <v>83</v>
      </c>
      <c r="F2332" s="6" t="s">
        <v>35</v>
      </c>
      <c r="G2332">
        <v>0</v>
      </c>
      <c r="H2332">
        <v>50</v>
      </c>
      <c r="I2332">
        <v>1</v>
      </c>
      <c r="J2332" s="6">
        <f>(Items[[#This Row],[FinalPrice]]*Items[[#This Row],[Quantity]])</f>
        <v>0</v>
      </c>
      <c r="K2332" s="6">
        <f>(Items[[#This Row],[OriginalTagPrice]]*Items[[#This Row],[Quantity]])</f>
        <v>50</v>
      </c>
      <c r="L2332" s="6">
        <f>(Items[[#This Row],[FinalPrice]]-Items[[#This Row],[OriginalTagPrice]])*Items[[#This Row],[Quantity]]</f>
        <v>-50</v>
      </c>
      <c r="M2332" s="6" t="str">
        <f>VLOOKUP(Items[[#This Row],[OrderID]],Orders[],5)</f>
        <v>2015-06-05</v>
      </c>
    </row>
    <row r="2333" spans="1:13" x14ac:dyDescent="0.25">
      <c r="A2333">
        <v>143535895</v>
      </c>
      <c r="B2333">
        <v>206712771</v>
      </c>
      <c r="C2333">
        <v>8</v>
      </c>
      <c r="D2333" t="b">
        <v>0</v>
      </c>
      <c r="E2333" s="6" t="s">
        <v>65</v>
      </c>
      <c r="F2333" s="6" t="s">
        <v>35</v>
      </c>
      <c r="G2333">
        <v>15</v>
      </c>
      <c r="H2333">
        <v>15</v>
      </c>
      <c r="I2333">
        <v>1</v>
      </c>
      <c r="J2333" s="6">
        <f>(Items[[#This Row],[FinalPrice]]*Items[[#This Row],[Quantity]])</f>
        <v>15</v>
      </c>
      <c r="K2333" s="6">
        <f>(Items[[#This Row],[OriginalTagPrice]]*Items[[#This Row],[Quantity]])</f>
        <v>15</v>
      </c>
      <c r="L2333" s="6">
        <f>(Items[[#This Row],[FinalPrice]]-Items[[#This Row],[OriginalTagPrice]])*Items[[#This Row],[Quantity]]</f>
        <v>0</v>
      </c>
      <c r="M2333" s="6" t="str">
        <f>VLOOKUP(Items[[#This Row],[OrderID]],Orders[],5)</f>
        <v>2015-06-05</v>
      </c>
    </row>
    <row r="2334" spans="1:13" x14ac:dyDescent="0.25">
      <c r="A2334">
        <v>143539768</v>
      </c>
      <c r="B2334">
        <v>202108468</v>
      </c>
      <c r="C2334">
        <v>1</v>
      </c>
      <c r="D2334" t="b">
        <v>1</v>
      </c>
      <c r="E2334" s="6" t="s">
        <v>281</v>
      </c>
      <c r="F2334" s="6" t="s">
        <v>35</v>
      </c>
      <c r="G2334">
        <v>50</v>
      </c>
      <c r="H2334">
        <v>70</v>
      </c>
      <c r="I2334">
        <v>1</v>
      </c>
      <c r="J2334" s="6">
        <f>(Items[[#This Row],[FinalPrice]]*Items[[#This Row],[Quantity]])</f>
        <v>50</v>
      </c>
      <c r="K2334" s="6">
        <f>(Items[[#This Row],[OriginalTagPrice]]*Items[[#This Row],[Quantity]])</f>
        <v>70</v>
      </c>
      <c r="L2334" s="6">
        <f>(Items[[#This Row],[FinalPrice]]-Items[[#This Row],[OriginalTagPrice]])*Items[[#This Row],[Quantity]]</f>
        <v>-20</v>
      </c>
      <c r="M2334" s="6" t="str">
        <f>VLOOKUP(Items[[#This Row],[OrderID]],Orders[],5)</f>
        <v>2015-05-23</v>
      </c>
    </row>
    <row r="2335" spans="1:13" x14ac:dyDescent="0.25">
      <c r="A2335">
        <v>143539768</v>
      </c>
      <c r="B2335">
        <v>203450185</v>
      </c>
      <c r="C2335">
        <v>8</v>
      </c>
      <c r="D2335" t="b">
        <v>0</v>
      </c>
      <c r="E2335" s="6" t="s">
        <v>281</v>
      </c>
      <c r="F2335" s="6" t="s">
        <v>35</v>
      </c>
      <c r="G2335">
        <v>10.5</v>
      </c>
      <c r="H2335">
        <v>10.5</v>
      </c>
      <c r="I2335">
        <v>1</v>
      </c>
      <c r="J2335" s="6">
        <f>(Items[[#This Row],[FinalPrice]]*Items[[#This Row],[Quantity]])</f>
        <v>10.5</v>
      </c>
      <c r="K2335" s="6">
        <f>(Items[[#This Row],[OriginalTagPrice]]*Items[[#This Row],[Quantity]])</f>
        <v>10.5</v>
      </c>
      <c r="L2335" s="6">
        <f>(Items[[#This Row],[FinalPrice]]-Items[[#This Row],[OriginalTagPrice]])*Items[[#This Row],[Quantity]]</f>
        <v>0</v>
      </c>
      <c r="M2335" s="6" t="str">
        <f>VLOOKUP(Items[[#This Row],[OrderID]],Orders[],5)</f>
        <v>2015-05-23</v>
      </c>
    </row>
    <row r="2336" spans="1:13" x14ac:dyDescent="0.25">
      <c r="A2336">
        <v>143540826</v>
      </c>
      <c r="B2336">
        <v>202109943</v>
      </c>
      <c r="C2336">
        <v>1</v>
      </c>
      <c r="D2336" t="b">
        <v>1</v>
      </c>
      <c r="E2336" s="6" t="s">
        <v>79</v>
      </c>
      <c r="F2336" s="6" t="s">
        <v>35</v>
      </c>
      <c r="G2336">
        <v>18</v>
      </c>
      <c r="H2336">
        <v>20</v>
      </c>
      <c r="I2336">
        <v>1</v>
      </c>
      <c r="J2336" s="6">
        <f>(Items[[#This Row],[FinalPrice]]*Items[[#This Row],[Quantity]])</f>
        <v>18</v>
      </c>
      <c r="K2336" s="6">
        <f>(Items[[#This Row],[OriginalTagPrice]]*Items[[#This Row],[Quantity]])</f>
        <v>20</v>
      </c>
      <c r="L2336" s="6">
        <f>(Items[[#This Row],[FinalPrice]]-Items[[#This Row],[OriginalTagPrice]])*Items[[#This Row],[Quantity]]</f>
        <v>-2</v>
      </c>
      <c r="M2336" s="6" t="str">
        <f>VLOOKUP(Items[[#This Row],[OrderID]],Orders[],5)</f>
        <v>2015-05-18</v>
      </c>
    </row>
    <row r="2337" spans="1:13" x14ac:dyDescent="0.25">
      <c r="A2337">
        <v>143542005</v>
      </c>
      <c r="B2337">
        <v>202111532</v>
      </c>
      <c r="C2337">
        <v>1</v>
      </c>
      <c r="D2337" t="b">
        <v>1</v>
      </c>
      <c r="E2337" s="6" t="s">
        <v>58</v>
      </c>
      <c r="F2337" s="6" t="s">
        <v>35</v>
      </c>
      <c r="G2337">
        <v>35</v>
      </c>
      <c r="H2337">
        <v>70</v>
      </c>
      <c r="I2337">
        <v>1</v>
      </c>
      <c r="J2337" s="6">
        <f>(Items[[#This Row],[FinalPrice]]*Items[[#This Row],[Quantity]])</f>
        <v>35</v>
      </c>
      <c r="K2337" s="6">
        <f>(Items[[#This Row],[OriginalTagPrice]]*Items[[#This Row],[Quantity]])</f>
        <v>70</v>
      </c>
      <c r="L2337" s="6">
        <f>(Items[[#This Row],[FinalPrice]]-Items[[#This Row],[OriginalTagPrice]])*Items[[#This Row],[Quantity]]</f>
        <v>-35</v>
      </c>
      <c r="M2337" s="6" t="str">
        <f>VLOOKUP(Items[[#This Row],[OrderID]],Orders[],5)</f>
        <v>2015-05-20</v>
      </c>
    </row>
    <row r="2338" spans="1:13" x14ac:dyDescent="0.25">
      <c r="A2338">
        <v>143542005</v>
      </c>
      <c r="B2338">
        <v>202735505</v>
      </c>
      <c r="C2338">
        <v>2</v>
      </c>
      <c r="D2338" t="b">
        <v>0</v>
      </c>
      <c r="E2338" s="6" t="s">
        <v>58</v>
      </c>
      <c r="F2338" s="6" t="s">
        <v>143</v>
      </c>
      <c r="G2338">
        <v>0</v>
      </c>
      <c r="H2338">
        <v>0</v>
      </c>
      <c r="I2338">
        <v>1</v>
      </c>
      <c r="J2338" s="6">
        <f>(Items[[#This Row],[FinalPrice]]*Items[[#This Row],[Quantity]])</f>
        <v>0</v>
      </c>
      <c r="K2338" s="6">
        <f>(Items[[#This Row],[OriginalTagPrice]]*Items[[#This Row],[Quantity]])</f>
        <v>0</v>
      </c>
      <c r="L2338" s="6">
        <f>(Items[[#This Row],[FinalPrice]]-Items[[#This Row],[OriginalTagPrice]])*Items[[#This Row],[Quantity]]</f>
        <v>0</v>
      </c>
      <c r="M2338" s="6" t="str">
        <f>VLOOKUP(Items[[#This Row],[OrderID]],Orders[],5)</f>
        <v>2015-05-20</v>
      </c>
    </row>
    <row r="2339" spans="1:13" x14ac:dyDescent="0.25">
      <c r="A2339">
        <v>143542005</v>
      </c>
      <c r="B2339">
        <v>202758153</v>
      </c>
      <c r="C2339">
        <v>8</v>
      </c>
      <c r="D2339" t="b">
        <v>0</v>
      </c>
      <c r="E2339" s="6" t="s">
        <v>58</v>
      </c>
      <c r="F2339" s="6" t="s">
        <v>35</v>
      </c>
      <c r="G2339">
        <v>7</v>
      </c>
      <c r="H2339">
        <v>7</v>
      </c>
      <c r="I2339">
        <v>1</v>
      </c>
      <c r="J2339" s="6">
        <f>(Items[[#This Row],[FinalPrice]]*Items[[#This Row],[Quantity]])</f>
        <v>7</v>
      </c>
      <c r="K2339" s="6">
        <f>(Items[[#This Row],[OriginalTagPrice]]*Items[[#This Row],[Quantity]])</f>
        <v>7</v>
      </c>
      <c r="L2339" s="6">
        <f>(Items[[#This Row],[FinalPrice]]-Items[[#This Row],[OriginalTagPrice]])*Items[[#This Row],[Quantity]]</f>
        <v>0</v>
      </c>
      <c r="M2339" s="6" t="str">
        <f>VLOOKUP(Items[[#This Row],[OrderID]],Orders[],5)</f>
        <v>2015-05-20</v>
      </c>
    </row>
    <row r="2340" spans="1:13" x14ac:dyDescent="0.25">
      <c r="A2340">
        <v>143545153</v>
      </c>
      <c r="B2340">
        <v>202115784</v>
      </c>
      <c r="C2340">
        <v>1</v>
      </c>
      <c r="D2340" t="b">
        <v>1</v>
      </c>
      <c r="E2340" s="6" t="s">
        <v>72</v>
      </c>
      <c r="F2340" s="6" t="s">
        <v>35</v>
      </c>
      <c r="G2340">
        <v>50</v>
      </c>
      <c r="H2340">
        <v>70</v>
      </c>
      <c r="I2340">
        <v>1</v>
      </c>
      <c r="J2340" s="6">
        <f>(Items[[#This Row],[FinalPrice]]*Items[[#This Row],[Quantity]])</f>
        <v>50</v>
      </c>
      <c r="K2340" s="6">
        <f>(Items[[#This Row],[OriginalTagPrice]]*Items[[#This Row],[Quantity]])</f>
        <v>70</v>
      </c>
      <c r="L2340" s="6">
        <f>(Items[[#This Row],[FinalPrice]]-Items[[#This Row],[OriginalTagPrice]])*Items[[#This Row],[Quantity]]</f>
        <v>-20</v>
      </c>
      <c r="M2340" s="6" t="str">
        <f>VLOOKUP(Items[[#This Row],[OrderID]],Orders[],5)</f>
        <v>2015-05-19</v>
      </c>
    </row>
    <row r="2341" spans="1:13" x14ac:dyDescent="0.25">
      <c r="A2341">
        <v>143545153</v>
      </c>
      <c r="B2341">
        <v>202439314</v>
      </c>
      <c r="C2341">
        <v>2</v>
      </c>
      <c r="D2341" t="b">
        <v>0</v>
      </c>
      <c r="E2341" s="6" t="s">
        <v>72</v>
      </c>
      <c r="F2341" s="6" t="s">
        <v>94</v>
      </c>
      <c r="G2341">
        <v>0</v>
      </c>
      <c r="H2341">
        <v>0</v>
      </c>
      <c r="I2341">
        <v>1</v>
      </c>
      <c r="J2341" s="6">
        <f>(Items[[#This Row],[FinalPrice]]*Items[[#This Row],[Quantity]])</f>
        <v>0</v>
      </c>
      <c r="K2341" s="6">
        <f>(Items[[#This Row],[OriginalTagPrice]]*Items[[#This Row],[Quantity]])</f>
        <v>0</v>
      </c>
      <c r="L2341" s="6">
        <f>(Items[[#This Row],[FinalPrice]]-Items[[#This Row],[OriginalTagPrice]])*Items[[#This Row],[Quantity]]</f>
        <v>0</v>
      </c>
      <c r="M2341" s="6" t="str">
        <f>VLOOKUP(Items[[#This Row],[OrderID]],Orders[],5)</f>
        <v>2015-05-19</v>
      </c>
    </row>
    <row r="2342" spans="1:13" x14ac:dyDescent="0.25">
      <c r="A2342">
        <v>143545153</v>
      </c>
      <c r="B2342">
        <v>202461827</v>
      </c>
      <c r="C2342">
        <v>8</v>
      </c>
      <c r="D2342" t="b">
        <v>0</v>
      </c>
      <c r="E2342" s="6" t="s">
        <v>72</v>
      </c>
      <c r="F2342" s="6" t="s">
        <v>35</v>
      </c>
      <c r="G2342">
        <v>14</v>
      </c>
      <c r="H2342">
        <v>14</v>
      </c>
      <c r="I2342">
        <v>1</v>
      </c>
      <c r="J2342" s="6">
        <f>(Items[[#This Row],[FinalPrice]]*Items[[#This Row],[Quantity]])</f>
        <v>14</v>
      </c>
      <c r="K2342" s="6">
        <f>(Items[[#This Row],[OriginalTagPrice]]*Items[[#This Row],[Quantity]])</f>
        <v>14</v>
      </c>
      <c r="L2342" s="6">
        <f>(Items[[#This Row],[FinalPrice]]-Items[[#This Row],[OriginalTagPrice]])*Items[[#This Row],[Quantity]]</f>
        <v>0</v>
      </c>
      <c r="M2342" s="6" t="str">
        <f>VLOOKUP(Items[[#This Row],[OrderID]],Orders[],5)</f>
        <v>2015-05-19</v>
      </c>
    </row>
    <row r="2343" spans="1:13" x14ac:dyDescent="0.25">
      <c r="A2343">
        <v>143545153</v>
      </c>
      <c r="B2343">
        <v>202461843</v>
      </c>
      <c r="C2343">
        <v>10</v>
      </c>
      <c r="D2343" t="b">
        <v>0</v>
      </c>
      <c r="E2343" s="6" t="s">
        <v>35</v>
      </c>
      <c r="F2343" s="6" t="s">
        <v>35</v>
      </c>
      <c r="G2343">
        <v>0</v>
      </c>
      <c r="H2343">
        <v>0</v>
      </c>
      <c r="I2343">
        <v>1</v>
      </c>
      <c r="J2343" s="6">
        <f>(Items[[#This Row],[FinalPrice]]*Items[[#This Row],[Quantity]])</f>
        <v>0</v>
      </c>
      <c r="K2343" s="6">
        <f>(Items[[#This Row],[OriginalTagPrice]]*Items[[#This Row],[Quantity]])</f>
        <v>0</v>
      </c>
      <c r="L2343" s="6">
        <f>(Items[[#This Row],[FinalPrice]]-Items[[#This Row],[OriginalTagPrice]])*Items[[#This Row],[Quantity]]</f>
        <v>0</v>
      </c>
      <c r="M2343" s="6" t="str">
        <f>VLOOKUP(Items[[#This Row],[OrderID]],Orders[],5)</f>
        <v>2015-05-19</v>
      </c>
    </row>
    <row r="2344" spans="1:13" x14ac:dyDescent="0.25">
      <c r="A2344">
        <v>143545153</v>
      </c>
      <c r="B2344">
        <v>202461844</v>
      </c>
      <c r="C2344">
        <v>11</v>
      </c>
      <c r="D2344" t="b">
        <v>0</v>
      </c>
      <c r="E2344" s="6" t="s">
        <v>96</v>
      </c>
      <c r="F2344" s="6" t="s">
        <v>35</v>
      </c>
      <c r="G2344">
        <v>0</v>
      </c>
      <c r="H2344">
        <v>50</v>
      </c>
      <c r="I2344">
        <v>1</v>
      </c>
      <c r="J2344" s="6">
        <f>(Items[[#This Row],[FinalPrice]]*Items[[#This Row],[Quantity]])</f>
        <v>0</v>
      </c>
      <c r="K2344" s="6">
        <f>(Items[[#This Row],[OriginalTagPrice]]*Items[[#This Row],[Quantity]])</f>
        <v>50</v>
      </c>
      <c r="L2344" s="6">
        <f>(Items[[#This Row],[FinalPrice]]-Items[[#This Row],[OriginalTagPrice]])*Items[[#This Row],[Quantity]]</f>
        <v>-50</v>
      </c>
      <c r="M2344" s="6" t="str">
        <f>VLOOKUP(Items[[#This Row],[OrderID]],Orders[],5)</f>
        <v>2015-05-19</v>
      </c>
    </row>
    <row r="2345" spans="1:13" x14ac:dyDescent="0.25">
      <c r="A2345">
        <v>143548359</v>
      </c>
      <c r="B2345">
        <v>202120030</v>
      </c>
      <c r="C2345">
        <v>1</v>
      </c>
      <c r="D2345" t="b">
        <v>1</v>
      </c>
      <c r="E2345" s="6" t="s">
        <v>92</v>
      </c>
      <c r="F2345" s="6" t="s">
        <v>35</v>
      </c>
      <c r="G2345">
        <v>35</v>
      </c>
      <c r="H2345">
        <v>70</v>
      </c>
      <c r="I2345">
        <v>1</v>
      </c>
      <c r="J2345" s="6">
        <f>(Items[[#This Row],[FinalPrice]]*Items[[#This Row],[Quantity]])</f>
        <v>35</v>
      </c>
      <c r="K2345" s="6">
        <f>(Items[[#This Row],[OriginalTagPrice]]*Items[[#This Row],[Quantity]])</f>
        <v>70</v>
      </c>
      <c r="L2345" s="6">
        <f>(Items[[#This Row],[FinalPrice]]-Items[[#This Row],[OriginalTagPrice]])*Items[[#This Row],[Quantity]]</f>
        <v>-35</v>
      </c>
      <c r="M2345" s="6" t="str">
        <f>VLOOKUP(Items[[#This Row],[OrderID]],Orders[],5)</f>
        <v>2015-05-20</v>
      </c>
    </row>
    <row r="2346" spans="1:13" x14ac:dyDescent="0.25">
      <c r="A2346">
        <v>143548359</v>
      </c>
      <c r="B2346">
        <v>202745479</v>
      </c>
      <c r="C2346">
        <v>2</v>
      </c>
      <c r="D2346" t="b">
        <v>0</v>
      </c>
      <c r="E2346" s="6" t="s">
        <v>96</v>
      </c>
      <c r="F2346" s="6" t="s">
        <v>241</v>
      </c>
      <c r="G2346">
        <v>3.5</v>
      </c>
      <c r="H2346">
        <v>3.5</v>
      </c>
      <c r="I2346">
        <v>1</v>
      </c>
      <c r="J2346" s="6">
        <f>(Items[[#This Row],[FinalPrice]]*Items[[#This Row],[Quantity]])</f>
        <v>3.5</v>
      </c>
      <c r="K2346" s="6">
        <f>(Items[[#This Row],[OriginalTagPrice]]*Items[[#This Row],[Quantity]])</f>
        <v>3.5</v>
      </c>
      <c r="L2346" s="6">
        <f>(Items[[#This Row],[FinalPrice]]-Items[[#This Row],[OriginalTagPrice]])*Items[[#This Row],[Quantity]]</f>
        <v>0</v>
      </c>
      <c r="M2346" s="6" t="str">
        <f>VLOOKUP(Items[[#This Row],[OrderID]],Orders[],5)</f>
        <v>2015-05-20</v>
      </c>
    </row>
    <row r="2347" spans="1:13" x14ac:dyDescent="0.25">
      <c r="A2347">
        <v>143548359</v>
      </c>
      <c r="B2347">
        <v>202745489</v>
      </c>
      <c r="C2347">
        <v>2</v>
      </c>
      <c r="D2347" t="b">
        <v>0</v>
      </c>
      <c r="E2347" s="6" t="s">
        <v>92</v>
      </c>
      <c r="F2347" s="6" t="s">
        <v>133</v>
      </c>
      <c r="G2347">
        <v>0</v>
      </c>
      <c r="H2347">
        <v>0</v>
      </c>
      <c r="I2347">
        <v>1</v>
      </c>
      <c r="J2347" s="6">
        <f>(Items[[#This Row],[FinalPrice]]*Items[[#This Row],[Quantity]])</f>
        <v>0</v>
      </c>
      <c r="K2347" s="6">
        <f>(Items[[#This Row],[OriginalTagPrice]]*Items[[#This Row],[Quantity]])</f>
        <v>0</v>
      </c>
      <c r="L2347" s="6">
        <f>(Items[[#This Row],[FinalPrice]]-Items[[#This Row],[OriginalTagPrice]])*Items[[#This Row],[Quantity]]</f>
        <v>0</v>
      </c>
      <c r="M2347" s="6" t="str">
        <f>VLOOKUP(Items[[#This Row],[OrderID]],Orders[],5)</f>
        <v>2015-05-20</v>
      </c>
    </row>
    <row r="2348" spans="1:13" x14ac:dyDescent="0.25">
      <c r="A2348">
        <v>143548359</v>
      </c>
      <c r="B2348">
        <v>202746050</v>
      </c>
      <c r="C2348">
        <v>10</v>
      </c>
      <c r="D2348" t="b">
        <v>0</v>
      </c>
      <c r="E2348" s="6" t="s">
        <v>35</v>
      </c>
      <c r="F2348" s="6" t="s">
        <v>35</v>
      </c>
      <c r="G2348">
        <v>0</v>
      </c>
      <c r="H2348">
        <v>0</v>
      </c>
      <c r="I2348">
        <v>1</v>
      </c>
      <c r="J2348" s="6">
        <f>(Items[[#This Row],[FinalPrice]]*Items[[#This Row],[Quantity]])</f>
        <v>0</v>
      </c>
      <c r="K2348" s="6">
        <f>(Items[[#This Row],[OriginalTagPrice]]*Items[[#This Row],[Quantity]])</f>
        <v>0</v>
      </c>
      <c r="L2348" s="6">
        <f>(Items[[#This Row],[FinalPrice]]-Items[[#This Row],[OriginalTagPrice]])*Items[[#This Row],[Quantity]]</f>
        <v>0</v>
      </c>
      <c r="M2348" s="6" t="str">
        <f>VLOOKUP(Items[[#This Row],[OrderID]],Orders[],5)</f>
        <v>2015-05-20</v>
      </c>
    </row>
    <row r="2349" spans="1:13" x14ac:dyDescent="0.25">
      <c r="A2349">
        <v>143548359</v>
      </c>
      <c r="B2349">
        <v>202746051</v>
      </c>
      <c r="C2349">
        <v>11</v>
      </c>
      <c r="D2349" t="b">
        <v>0</v>
      </c>
      <c r="E2349" s="6" t="s">
        <v>86</v>
      </c>
      <c r="F2349" s="6" t="s">
        <v>35</v>
      </c>
      <c r="G2349">
        <v>50</v>
      </c>
      <c r="H2349">
        <v>50</v>
      </c>
      <c r="I2349">
        <v>1</v>
      </c>
      <c r="J2349" s="6">
        <f>(Items[[#This Row],[FinalPrice]]*Items[[#This Row],[Quantity]])</f>
        <v>50</v>
      </c>
      <c r="K2349" s="6">
        <f>(Items[[#This Row],[OriginalTagPrice]]*Items[[#This Row],[Quantity]])</f>
        <v>50</v>
      </c>
      <c r="L2349" s="6">
        <f>(Items[[#This Row],[FinalPrice]]-Items[[#This Row],[OriginalTagPrice]])*Items[[#This Row],[Quantity]]</f>
        <v>0</v>
      </c>
      <c r="M2349" s="6" t="str">
        <f>VLOOKUP(Items[[#This Row],[OrderID]],Orders[],5)</f>
        <v>2015-05-20</v>
      </c>
    </row>
    <row r="2350" spans="1:13" x14ac:dyDescent="0.25">
      <c r="A2350">
        <v>143548359</v>
      </c>
      <c r="B2350">
        <v>202746696</v>
      </c>
      <c r="C2350">
        <v>8</v>
      </c>
      <c r="D2350" t="b">
        <v>0</v>
      </c>
      <c r="E2350" s="6" t="s">
        <v>92</v>
      </c>
      <c r="F2350" s="6" t="s">
        <v>35</v>
      </c>
      <c r="G2350">
        <v>15</v>
      </c>
      <c r="H2350">
        <v>15</v>
      </c>
      <c r="I2350">
        <v>1</v>
      </c>
      <c r="J2350" s="6">
        <f>(Items[[#This Row],[FinalPrice]]*Items[[#This Row],[Quantity]])</f>
        <v>15</v>
      </c>
      <c r="K2350" s="6">
        <f>(Items[[#This Row],[OriginalTagPrice]]*Items[[#This Row],[Quantity]])</f>
        <v>15</v>
      </c>
      <c r="L2350" s="6">
        <f>(Items[[#This Row],[FinalPrice]]-Items[[#This Row],[OriginalTagPrice]])*Items[[#This Row],[Quantity]]</f>
        <v>0</v>
      </c>
      <c r="M2350" s="6" t="str">
        <f>VLOOKUP(Items[[#This Row],[OrderID]],Orders[],5)</f>
        <v>2015-05-20</v>
      </c>
    </row>
    <row r="2351" spans="1:13" x14ac:dyDescent="0.25">
      <c r="A2351">
        <v>143560362</v>
      </c>
      <c r="B2351">
        <v>202138687</v>
      </c>
      <c r="C2351">
        <v>1</v>
      </c>
      <c r="D2351" t="b">
        <v>1</v>
      </c>
      <c r="E2351" s="6" t="s">
        <v>72</v>
      </c>
      <c r="F2351" s="6" t="s">
        <v>35</v>
      </c>
      <c r="G2351">
        <v>35</v>
      </c>
      <c r="H2351">
        <v>40</v>
      </c>
      <c r="I2351">
        <v>1</v>
      </c>
      <c r="J2351" s="6">
        <f>(Items[[#This Row],[FinalPrice]]*Items[[#This Row],[Quantity]])</f>
        <v>35</v>
      </c>
      <c r="K2351" s="6">
        <f>(Items[[#This Row],[OriginalTagPrice]]*Items[[#This Row],[Quantity]])</f>
        <v>40</v>
      </c>
      <c r="L2351" s="6">
        <f>(Items[[#This Row],[FinalPrice]]-Items[[#This Row],[OriginalTagPrice]])*Items[[#This Row],[Quantity]]</f>
        <v>-5</v>
      </c>
      <c r="M2351" s="6" t="str">
        <f>VLOOKUP(Items[[#This Row],[OrderID]],Orders[],5)</f>
        <v>2015-05-19</v>
      </c>
    </row>
    <row r="2352" spans="1:13" x14ac:dyDescent="0.25">
      <c r="A2352">
        <v>143560362</v>
      </c>
      <c r="B2352">
        <v>202386302</v>
      </c>
      <c r="C2352">
        <v>2</v>
      </c>
      <c r="D2352" t="b">
        <v>0</v>
      </c>
      <c r="E2352" s="6" t="s">
        <v>72</v>
      </c>
      <c r="F2352" s="6" t="s">
        <v>110</v>
      </c>
      <c r="G2352">
        <v>0</v>
      </c>
      <c r="H2352">
        <v>0</v>
      </c>
      <c r="I2352">
        <v>1</v>
      </c>
      <c r="J2352" s="6">
        <f>(Items[[#This Row],[FinalPrice]]*Items[[#This Row],[Quantity]])</f>
        <v>0</v>
      </c>
      <c r="K2352" s="6">
        <f>(Items[[#This Row],[OriginalTagPrice]]*Items[[#This Row],[Quantity]])</f>
        <v>0</v>
      </c>
      <c r="L2352" s="6">
        <f>(Items[[#This Row],[FinalPrice]]-Items[[#This Row],[OriginalTagPrice]])*Items[[#This Row],[Quantity]]</f>
        <v>0</v>
      </c>
      <c r="M2352" s="6" t="str">
        <f>VLOOKUP(Items[[#This Row],[OrderID]],Orders[],5)</f>
        <v>2015-05-19</v>
      </c>
    </row>
    <row r="2353" spans="1:13" x14ac:dyDescent="0.25">
      <c r="A2353">
        <v>143560362</v>
      </c>
      <c r="B2353">
        <v>202405964</v>
      </c>
      <c r="C2353">
        <v>8</v>
      </c>
      <c r="D2353" t="b">
        <v>0</v>
      </c>
      <c r="E2353" s="6" t="s">
        <v>72</v>
      </c>
      <c r="F2353" s="6" t="s">
        <v>35</v>
      </c>
      <c r="G2353">
        <v>5</v>
      </c>
      <c r="H2353">
        <v>5</v>
      </c>
      <c r="I2353">
        <v>1</v>
      </c>
      <c r="J2353" s="6">
        <f>(Items[[#This Row],[FinalPrice]]*Items[[#This Row],[Quantity]])</f>
        <v>5</v>
      </c>
      <c r="K2353" s="6">
        <f>(Items[[#This Row],[OriginalTagPrice]]*Items[[#This Row],[Quantity]])</f>
        <v>5</v>
      </c>
      <c r="L2353" s="6">
        <f>(Items[[#This Row],[FinalPrice]]-Items[[#This Row],[OriginalTagPrice]])*Items[[#This Row],[Quantity]]</f>
        <v>0</v>
      </c>
      <c r="M2353" s="6" t="str">
        <f>VLOOKUP(Items[[#This Row],[OrderID]],Orders[],5)</f>
        <v>2015-05-19</v>
      </c>
    </row>
    <row r="2354" spans="1:13" x14ac:dyDescent="0.25">
      <c r="A2354">
        <v>143562534</v>
      </c>
      <c r="B2354">
        <v>202141841</v>
      </c>
      <c r="C2354">
        <v>1</v>
      </c>
      <c r="D2354" t="b">
        <v>1</v>
      </c>
      <c r="E2354" s="6" t="s">
        <v>281</v>
      </c>
      <c r="F2354" s="6" t="s">
        <v>35</v>
      </c>
      <c r="G2354">
        <v>40</v>
      </c>
      <c r="H2354">
        <v>45</v>
      </c>
      <c r="I2354">
        <v>1</v>
      </c>
      <c r="J2354" s="6">
        <f>(Items[[#This Row],[FinalPrice]]*Items[[#This Row],[Quantity]])</f>
        <v>40</v>
      </c>
      <c r="K2354" s="6">
        <f>(Items[[#This Row],[OriginalTagPrice]]*Items[[#This Row],[Quantity]])</f>
        <v>45</v>
      </c>
      <c r="L2354" s="6">
        <f>(Items[[#This Row],[FinalPrice]]-Items[[#This Row],[OriginalTagPrice]])*Items[[#This Row],[Quantity]]</f>
        <v>-5</v>
      </c>
      <c r="M2354" s="6" t="str">
        <f>VLOOKUP(Items[[#This Row],[OrderID]],Orders[],5)</f>
        <v>2015-05-19</v>
      </c>
    </row>
    <row r="2355" spans="1:13" x14ac:dyDescent="0.25">
      <c r="A2355">
        <v>143562534</v>
      </c>
      <c r="B2355">
        <v>202449424</v>
      </c>
      <c r="C2355">
        <v>8</v>
      </c>
      <c r="D2355" t="b">
        <v>0</v>
      </c>
      <c r="E2355" s="6" t="s">
        <v>281</v>
      </c>
      <c r="F2355" s="6" t="s">
        <v>35</v>
      </c>
      <c r="G2355">
        <v>10</v>
      </c>
      <c r="H2355">
        <v>10</v>
      </c>
      <c r="I2355">
        <v>1</v>
      </c>
      <c r="J2355" s="6">
        <f>(Items[[#This Row],[FinalPrice]]*Items[[#This Row],[Quantity]])</f>
        <v>10</v>
      </c>
      <c r="K2355" s="6">
        <f>(Items[[#This Row],[OriginalTagPrice]]*Items[[#This Row],[Quantity]])</f>
        <v>10</v>
      </c>
      <c r="L2355" s="6">
        <f>(Items[[#This Row],[FinalPrice]]-Items[[#This Row],[OriginalTagPrice]])*Items[[#This Row],[Quantity]]</f>
        <v>0</v>
      </c>
      <c r="M2355" s="6" t="str">
        <f>VLOOKUP(Items[[#This Row],[OrderID]],Orders[],5)</f>
        <v>2015-05-19</v>
      </c>
    </row>
    <row r="2356" spans="1:13" x14ac:dyDescent="0.25">
      <c r="A2356">
        <v>143565121</v>
      </c>
      <c r="B2356">
        <v>202145484</v>
      </c>
      <c r="C2356">
        <v>1</v>
      </c>
      <c r="D2356" t="b">
        <v>1</v>
      </c>
      <c r="E2356" s="6" t="s">
        <v>56</v>
      </c>
      <c r="F2356" s="6" t="s">
        <v>35</v>
      </c>
      <c r="G2356">
        <v>20</v>
      </c>
      <c r="H2356">
        <v>40</v>
      </c>
      <c r="I2356">
        <v>1</v>
      </c>
      <c r="J2356" s="6">
        <f>(Items[[#This Row],[FinalPrice]]*Items[[#This Row],[Quantity]])</f>
        <v>20</v>
      </c>
      <c r="K2356" s="6">
        <f>(Items[[#This Row],[OriginalTagPrice]]*Items[[#This Row],[Quantity]])</f>
        <v>40</v>
      </c>
      <c r="L2356" s="6">
        <f>(Items[[#This Row],[FinalPrice]]-Items[[#This Row],[OriginalTagPrice]])*Items[[#This Row],[Quantity]]</f>
        <v>-20</v>
      </c>
      <c r="M2356" s="6" t="str">
        <f>VLOOKUP(Items[[#This Row],[OrderID]],Orders[],5)</f>
        <v>2015-05-20</v>
      </c>
    </row>
    <row r="2357" spans="1:13" x14ac:dyDescent="0.25">
      <c r="A2357">
        <v>143565121</v>
      </c>
      <c r="B2357">
        <v>202146972</v>
      </c>
      <c r="C2357">
        <v>1</v>
      </c>
      <c r="D2357" t="b">
        <v>1</v>
      </c>
      <c r="E2357" s="6" t="s">
        <v>70</v>
      </c>
      <c r="F2357" s="6" t="s">
        <v>35</v>
      </c>
      <c r="G2357">
        <v>50</v>
      </c>
      <c r="H2357">
        <v>70</v>
      </c>
      <c r="I2357">
        <v>1</v>
      </c>
      <c r="J2357" s="6">
        <f>(Items[[#This Row],[FinalPrice]]*Items[[#This Row],[Quantity]])</f>
        <v>50</v>
      </c>
      <c r="K2357" s="6">
        <f>(Items[[#This Row],[OriginalTagPrice]]*Items[[#This Row],[Quantity]])</f>
        <v>70</v>
      </c>
      <c r="L2357" s="6">
        <f>(Items[[#This Row],[FinalPrice]]-Items[[#This Row],[OriginalTagPrice]])*Items[[#This Row],[Quantity]]</f>
        <v>-20</v>
      </c>
      <c r="M2357" s="6" t="str">
        <f>VLOOKUP(Items[[#This Row],[OrderID]],Orders[],5)</f>
        <v>2015-05-20</v>
      </c>
    </row>
    <row r="2358" spans="1:13" x14ac:dyDescent="0.25">
      <c r="A2358">
        <v>143565121</v>
      </c>
      <c r="B2358">
        <v>202149926</v>
      </c>
      <c r="C2358">
        <v>1</v>
      </c>
      <c r="D2358" t="b">
        <v>1</v>
      </c>
      <c r="E2358" s="6" t="s">
        <v>70</v>
      </c>
      <c r="F2358" s="6" t="s">
        <v>35</v>
      </c>
      <c r="G2358">
        <v>20</v>
      </c>
      <c r="H2358">
        <v>20</v>
      </c>
      <c r="I2358">
        <v>1</v>
      </c>
      <c r="J2358" s="6">
        <f>(Items[[#This Row],[FinalPrice]]*Items[[#This Row],[Quantity]])</f>
        <v>20</v>
      </c>
      <c r="K2358" s="6">
        <f>(Items[[#This Row],[OriginalTagPrice]]*Items[[#This Row],[Quantity]])</f>
        <v>20</v>
      </c>
      <c r="L2358" s="6">
        <f>(Items[[#This Row],[FinalPrice]]-Items[[#This Row],[OriginalTagPrice]])*Items[[#This Row],[Quantity]]</f>
        <v>0</v>
      </c>
      <c r="M2358" s="6" t="str">
        <f>VLOOKUP(Items[[#This Row],[OrderID]],Orders[],5)</f>
        <v>2015-05-20</v>
      </c>
    </row>
    <row r="2359" spans="1:13" x14ac:dyDescent="0.25">
      <c r="A2359">
        <v>143565121</v>
      </c>
      <c r="B2359">
        <v>202709955</v>
      </c>
      <c r="C2359">
        <v>8</v>
      </c>
      <c r="D2359" t="b">
        <v>0</v>
      </c>
      <c r="E2359" s="6" t="s">
        <v>70</v>
      </c>
      <c r="F2359" s="6" t="s">
        <v>35</v>
      </c>
      <c r="G2359">
        <v>17.5</v>
      </c>
      <c r="H2359">
        <v>17.5</v>
      </c>
      <c r="I2359">
        <v>1</v>
      </c>
      <c r="J2359" s="6">
        <f>(Items[[#This Row],[FinalPrice]]*Items[[#This Row],[Quantity]])</f>
        <v>17.5</v>
      </c>
      <c r="K2359" s="6">
        <f>(Items[[#This Row],[OriginalTagPrice]]*Items[[#This Row],[Quantity]])</f>
        <v>17.5</v>
      </c>
      <c r="L2359" s="6">
        <f>(Items[[#This Row],[FinalPrice]]-Items[[#This Row],[OriginalTagPrice]])*Items[[#This Row],[Quantity]]</f>
        <v>0</v>
      </c>
      <c r="M2359" s="6" t="str">
        <f>VLOOKUP(Items[[#This Row],[OrderID]],Orders[],5)</f>
        <v>2015-05-20</v>
      </c>
    </row>
    <row r="2360" spans="1:13" x14ac:dyDescent="0.25">
      <c r="A2360">
        <v>143565121</v>
      </c>
      <c r="B2360">
        <v>202710973</v>
      </c>
      <c r="C2360">
        <v>8</v>
      </c>
      <c r="D2360" t="b">
        <v>0</v>
      </c>
      <c r="E2360" s="6" t="s">
        <v>56</v>
      </c>
      <c r="F2360" s="6" t="s">
        <v>35</v>
      </c>
      <c r="G2360">
        <v>6</v>
      </c>
      <c r="H2360">
        <v>6</v>
      </c>
      <c r="I2360">
        <v>1</v>
      </c>
      <c r="J2360" s="6">
        <f>(Items[[#This Row],[FinalPrice]]*Items[[#This Row],[Quantity]])</f>
        <v>6</v>
      </c>
      <c r="K2360" s="6">
        <f>(Items[[#This Row],[OriginalTagPrice]]*Items[[#This Row],[Quantity]])</f>
        <v>6</v>
      </c>
      <c r="L2360" s="6">
        <f>(Items[[#This Row],[FinalPrice]]-Items[[#This Row],[OriginalTagPrice]])*Items[[#This Row],[Quantity]]</f>
        <v>0</v>
      </c>
      <c r="M2360" s="6" t="str">
        <f>VLOOKUP(Items[[#This Row],[OrderID]],Orders[],5)</f>
        <v>2015-05-20</v>
      </c>
    </row>
    <row r="2361" spans="1:13" x14ac:dyDescent="0.25">
      <c r="A2361">
        <v>143567281</v>
      </c>
      <c r="B2361">
        <v>202148347</v>
      </c>
      <c r="C2361">
        <v>1</v>
      </c>
      <c r="D2361" t="b">
        <v>1</v>
      </c>
      <c r="E2361" s="6" t="s">
        <v>72</v>
      </c>
      <c r="F2361" s="6" t="s">
        <v>35</v>
      </c>
      <c r="G2361">
        <v>25</v>
      </c>
      <c r="H2361">
        <v>40</v>
      </c>
      <c r="I2361">
        <v>1</v>
      </c>
      <c r="J2361" s="6">
        <f>(Items[[#This Row],[FinalPrice]]*Items[[#This Row],[Quantity]])</f>
        <v>25</v>
      </c>
      <c r="K2361" s="6">
        <f>(Items[[#This Row],[OriginalTagPrice]]*Items[[#This Row],[Quantity]])</f>
        <v>40</v>
      </c>
      <c r="L2361" s="6">
        <f>(Items[[#This Row],[FinalPrice]]-Items[[#This Row],[OriginalTagPrice]])*Items[[#This Row],[Quantity]]</f>
        <v>-15</v>
      </c>
      <c r="M2361" s="6" t="str">
        <f>VLOOKUP(Items[[#This Row],[OrderID]],Orders[],5)</f>
        <v>2015-05-26</v>
      </c>
    </row>
    <row r="2362" spans="1:13" x14ac:dyDescent="0.25">
      <c r="A2362">
        <v>143567281</v>
      </c>
      <c r="B2362">
        <v>204074199</v>
      </c>
      <c r="C2362">
        <v>8</v>
      </c>
      <c r="D2362" t="b">
        <v>0</v>
      </c>
      <c r="E2362" s="6" t="s">
        <v>72</v>
      </c>
      <c r="F2362" s="6" t="s">
        <v>35</v>
      </c>
      <c r="G2362">
        <v>5</v>
      </c>
      <c r="H2362">
        <v>5</v>
      </c>
      <c r="I2362">
        <v>1</v>
      </c>
      <c r="J2362" s="6">
        <f>(Items[[#This Row],[FinalPrice]]*Items[[#This Row],[Quantity]])</f>
        <v>5</v>
      </c>
      <c r="K2362" s="6">
        <f>(Items[[#This Row],[OriginalTagPrice]]*Items[[#This Row],[Quantity]])</f>
        <v>5</v>
      </c>
      <c r="L2362" s="6">
        <f>(Items[[#This Row],[FinalPrice]]-Items[[#This Row],[OriginalTagPrice]])*Items[[#This Row],[Quantity]]</f>
        <v>0</v>
      </c>
      <c r="M2362" s="6" t="str">
        <f>VLOOKUP(Items[[#This Row],[OrderID]],Orders[],5)</f>
        <v>2015-05-26</v>
      </c>
    </row>
    <row r="2363" spans="1:13" x14ac:dyDescent="0.25">
      <c r="A2363">
        <v>143567613</v>
      </c>
      <c r="B2363">
        <v>202148806</v>
      </c>
      <c r="C2363">
        <v>1</v>
      </c>
      <c r="D2363" t="b">
        <v>1</v>
      </c>
      <c r="E2363" s="6" t="s">
        <v>65</v>
      </c>
      <c r="F2363" s="6" t="s">
        <v>35</v>
      </c>
      <c r="G2363">
        <v>18</v>
      </c>
      <c r="H2363">
        <v>20</v>
      </c>
      <c r="I2363">
        <v>1</v>
      </c>
      <c r="J2363" s="6">
        <f>(Items[[#This Row],[FinalPrice]]*Items[[#This Row],[Quantity]])</f>
        <v>18</v>
      </c>
      <c r="K2363" s="6">
        <f>(Items[[#This Row],[OriginalTagPrice]]*Items[[#This Row],[Quantity]])</f>
        <v>20</v>
      </c>
      <c r="L2363" s="6">
        <f>(Items[[#This Row],[FinalPrice]]-Items[[#This Row],[OriginalTagPrice]])*Items[[#This Row],[Quantity]]</f>
        <v>-2</v>
      </c>
      <c r="M2363" s="6" t="str">
        <f>VLOOKUP(Items[[#This Row],[OrderID]],Orders[],5)</f>
        <v>2015-05-22</v>
      </c>
    </row>
    <row r="2364" spans="1:13" x14ac:dyDescent="0.25">
      <c r="A2364">
        <v>143567613</v>
      </c>
      <c r="B2364">
        <v>203231376</v>
      </c>
      <c r="C2364">
        <v>8</v>
      </c>
      <c r="D2364" t="b">
        <v>0</v>
      </c>
      <c r="E2364" s="6" t="s">
        <v>65</v>
      </c>
      <c r="F2364" s="6" t="s">
        <v>35</v>
      </c>
      <c r="G2364">
        <v>3</v>
      </c>
      <c r="H2364">
        <v>3</v>
      </c>
      <c r="I2364">
        <v>1</v>
      </c>
      <c r="J2364" s="6">
        <f>(Items[[#This Row],[FinalPrice]]*Items[[#This Row],[Quantity]])</f>
        <v>3</v>
      </c>
      <c r="K2364" s="6">
        <f>(Items[[#This Row],[OriginalTagPrice]]*Items[[#This Row],[Quantity]])</f>
        <v>3</v>
      </c>
      <c r="L2364" s="6">
        <f>(Items[[#This Row],[FinalPrice]]-Items[[#This Row],[OriginalTagPrice]])*Items[[#This Row],[Quantity]]</f>
        <v>0</v>
      </c>
      <c r="M2364" s="6" t="str">
        <f>VLOOKUP(Items[[#This Row],[OrderID]],Orders[],5)</f>
        <v>2015-05-22</v>
      </c>
    </row>
    <row r="2365" spans="1:13" x14ac:dyDescent="0.25">
      <c r="A2365">
        <v>143568359</v>
      </c>
      <c r="B2365">
        <v>202149816</v>
      </c>
      <c r="C2365">
        <v>1</v>
      </c>
      <c r="D2365" t="b">
        <v>1</v>
      </c>
      <c r="E2365" s="6" t="s">
        <v>92</v>
      </c>
      <c r="F2365" s="6" t="s">
        <v>35</v>
      </c>
      <c r="G2365">
        <v>15</v>
      </c>
      <c r="H2365">
        <v>15</v>
      </c>
      <c r="I2365">
        <v>1</v>
      </c>
      <c r="J2365" s="6">
        <f>(Items[[#This Row],[FinalPrice]]*Items[[#This Row],[Quantity]])</f>
        <v>15</v>
      </c>
      <c r="K2365" s="6">
        <f>(Items[[#This Row],[OriginalTagPrice]]*Items[[#This Row],[Quantity]])</f>
        <v>15</v>
      </c>
      <c r="L2365" s="6">
        <f>(Items[[#This Row],[FinalPrice]]-Items[[#This Row],[OriginalTagPrice]])*Items[[#This Row],[Quantity]]</f>
        <v>0</v>
      </c>
      <c r="M2365" s="6" t="str">
        <f>VLOOKUP(Items[[#This Row],[OrderID]],Orders[],5)</f>
        <v>2015-05-20</v>
      </c>
    </row>
    <row r="2366" spans="1:13" x14ac:dyDescent="0.25">
      <c r="A2366">
        <v>143568359</v>
      </c>
      <c r="B2366">
        <v>202149817</v>
      </c>
      <c r="C2366">
        <v>1</v>
      </c>
      <c r="D2366" t="b">
        <v>1</v>
      </c>
      <c r="E2366" s="6" t="s">
        <v>92</v>
      </c>
      <c r="F2366" s="6" t="s">
        <v>35</v>
      </c>
      <c r="G2366">
        <v>20</v>
      </c>
      <c r="H2366">
        <v>20</v>
      </c>
      <c r="I2366">
        <v>1</v>
      </c>
      <c r="J2366" s="6">
        <f>(Items[[#This Row],[FinalPrice]]*Items[[#This Row],[Quantity]])</f>
        <v>20</v>
      </c>
      <c r="K2366" s="6">
        <f>(Items[[#This Row],[OriginalTagPrice]]*Items[[#This Row],[Quantity]])</f>
        <v>20</v>
      </c>
      <c r="L2366" s="6">
        <f>(Items[[#This Row],[FinalPrice]]-Items[[#This Row],[OriginalTagPrice]])*Items[[#This Row],[Quantity]]</f>
        <v>0</v>
      </c>
      <c r="M2366" s="6" t="str">
        <f>VLOOKUP(Items[[#This Row],[OrderID]],Orders[],5)</f>
        <v>2015-05-20</v>
      </c>
    </row>
    <row r="2367" spans="1:13" x14ac:dyDescent="0.25">
      <c r="A2367">
        <v>143568359</v>
      </c>
      <c r="B2367">
        <v>202149819</v>
      </c>
      <c r="C2367">
        <v>1</v>
      </c>
      <c r="D2367" t="b">
        <v>1</v>
      </c>
      <c r="E2367" s="6" t="s">
        <v>92</v>
      </c>
      <c r="F2367" s="6" t="s">
        <v>35</v>
      </c>
      <c r="G2367">
        <v>45</v>
      </c>
      <c r="H2367">
        <v>45</v>
      </c>
      <c r="I2367">
        <v>1</v>
      </c>
      <c r="J2367" s="6">
        <f>(Items[[#This Row],[FinalPrice]]*Items[[#This Row],[Quantity]])</f>
        <v>45</v>
      </c>
      <c r="K2367" s="6">
        <f>(Items[[#This Row],[OriginalTagPrice]]*Items[[#This Row],[Quantity]])</f>
        <v>45</v>
      </c>
      <c r="L2367" s="6">
        <f>(Items[[#This Row],[FinalPrice]]-Items[[#This Row],[OriginalTagPrice]])*Items[[#This Row],[Quantity]]</f>
        <v>0</v>
      </c>
      <c r="M2367" s="6" t="str">
        <f>VLOOKUP(Items[[#This Row],[OrderID]],Orders[],5)</f>
        <v>2015-05-20</v>
      </c>
    </row>
    <row r="2368" spans="1:13" x14ac:dyDescent="0.25">
      <c r="A2368">
        <v>143568359</v>
      </c>
      <c r="B2368">
        <v>202760332</v>
      </c>
      <c r="C2368">
        <v>8</v>
      </c>
      <c r="D2368" t="b">
        <v>0</v>
      </c>
      <c r="E2368" s="6" t="s">
        <v>92</v>
      </c>
      <c r="F2368" s="6" t="s">
        <v>35</v>
      </c>
      <c r="G2368">
        <v>16</v>
      </c>
      <c r="H2368">
        <v>16</v>
      </c>
      <c r="I2368">
        <v>1</v>
      </c>
      <c r="J2368" s="6">
        <f>(Items[[#This Row],[FinalPrice]]*Items[[#This Row],[Quantity]])</f>
        <v>16</v>
      </c>
      <c r="K2368" s="6">
        <f>(Items[[#This Row],[OriginalTagPrice]]*Items[[#This Row],[Quantity]])</f>
        <v>16</v>
      </c>
      <c r="L2368" s="6">
        <f>(Items[[#This Row],[FinalPrice]]-Items[[#This Row],[OriginalTagPrice]])*Items[[#This Row],[Quantity]]</f>
        <v>0</v>
      </c>
      <c r="M2368" s="6" t="str">
        <f>VLOOKUP(Items[[#This Row],[OrderID]],Orders[],5)</f>
        <v>2015-05-20</v>
      </c>
    </row>
    <row r="2369" spans="1:13" x14ac:dyDescent="0.25">
      <c r="A2369">
        <v>143569261</v>
      </c>
      <c r="B2369">
        <v>202151064</v>
      </c>
      <c r="C2369">
        <v>1</v>
      </c>
      <c r="D2369" t="b">
        <v>1</v>
      </c>
      <c r="E2369" s="6" t="s">
        <v>63</v>
      </c>
      <c r="F2369" s="6" t="s">
        <v>35</v>
      </c>
      <c r="G2369">
        <v>0</v>
      </c>
      <c r="H2369">
        <v>65</v>
      </c>
      <c r="I2369">
        <v>1</v>
      </c>
      <c r="J2369" s="6">
        <f>(Items[[#This Row],[FinalPrice]]*Items[[#This Row],[Quantity]])</f>
        <v>0</v>
      </c>
      <c r="K2369" s="6">
        <f>(Items[[#This Row],[OriginalTagPrice]]*Items[[#This Row],[Quantity]])</f>
        <v>65</v>
      </c>
      <c r="L2369" s="6">
        <f>(Items[[#This Row],[FinalPrice]]-Items[[#This Row],[OriginalTagPrice]])*Items[[#This Row],[Quantity]]</f>
        <v>-65</v>
      </c>
      <c r="M2369" s="6" t="str">
        <f>VLOOKUP(Items[[#This Row],[OrderID]],Orders[],5)</f>
        <v>2015-05-29</v>
      </c>
    </row>
    <row r="2370" spans="1:13" x14ac:dyDescent="0.25">
      <c r="A2370">
        <v>143569261</v>
      </c>
      <c r="B2370">
        <v>204936476</v>
      </c>
      <c r="C2370">
        <v>2</v>
      </c>
      <c r="D2370" t="b">
        <v>0</v>
      </c>
      <c r="E2370" s="6" t="s">
        <v>63</v>
      </c>
      <c r="F2370" s="6" t="s">
        <v>69</v>
      </c>
      <c r="G2370">
        <v>0</v>
      </c>
      <c r="H2370">
        <v>0</v>
      </c>
      <c r="I2370">
        <v>1</v>
      </c>
      <c r="J2370" s="6">
        <f>(Items[[#This Row],[FinalPrice]]*Items[[#This Row],[Quantity]])</f>
        <v>0</v>
      </c>
      <c r="K2370" s="6">
        <f>(Items[[#This Row],[OriginalTagPrice]]*Items[[#This Row],[Quantity]])</f>
        <v>0</v>
      </c>
      <c r="L2370" s="6">
        <f>(Items[[#This Row],[FinalPrice]]-Items[[#This Row],[OriginalTagPrice]])*Items[[#This Row],[Quantity]]</f>
        <v>0</v>
      </c>
      <c r="M2370" s="6" t="str">
        <f>VLOOKUP(Items[[#This Row],[OrderID]],Orders[],5)</f>
        <v>2015-05-29</v>
      </c>
    </row>
    <row r="2371" spans="1:13" x14ac:dyDescent="0.25">
      <c r="A2371">
        <v>143569261</v>
      </c>
      <c r="B2371">
        <v>204936492</v>
      </c>
      <c r="C2371">
        <v>2</v>
      </c>
      <c r="D2371" t="b">
        <v>0</v>
      </c>
      <c r="E2371" s="6" t="s">
        <v>35</v>
      </c>
      <c r="F2371" s="6" t="s">
        <v>85</v>
      </c>
      <c r="G2371">
        <v>3.5</v>
      </c>
      <c r="H2371">
        <v>3.5</v>
      </c>
      <c r="I2371">
        <v>1</v>
      </c>
      <c r="J2371" s="6">
        <f>(Items[[#This Row],[FinalPrice]]*Items[[#This Row],[Quantity]])</f>
        <v>3.5</v>
      </c>
      <c r="K2371" s="6">
        <f>(Items[[#This Row],[OriginalTagPrice]]*Items[[#This Row],[Quantity]])</f>
        <v>3.5</v>
      </c>
      <c r="L2371" s="6">
        <f>(Items[[#This Row],[FinalPrice]]-Items[[#This Row],[OriginalTagPrice]])*Items[[#This Row],[Quantity]]</f>
        <v>0</v>
      </c>
      <c r="M2371" s="6" t="str">
        <f>VLOOKUP(Items[[#This Row],[OrderID]],Orders[],5)</f>
        <v>2015-05-29</v>
      </c>
    </row>
    <row r="2372" spans="1:13" x14ac:dyDescent="0.25">
      <c r="A2372">
        <v>143570547</v>
      </c>
      <c r="B2372">
        <v>202152813</v>
      </c>
      <c r="C2372">
        <v>2</v>
      </c>
      <c r="D2372" t="b">
        <v>0</v>
      </c>
      <c r="E2372" s="6" t="s">
        <v>35</v>
      </c>
      <c r="F2372" s="6" t="s">
        <v>220</v>
      </c>
      <c r="G2372">
        <v>1.5</v>
      </c>
      <c r="H2372">
        <v>2</v>
      </c>
      <c r="I2372">
        <v>1</v>
      </c>
      <c r="J2372" s="6">
        <f>(Items[[#This Row],[FinalPrice]]*Items[[#This Row],[Quantity]])</f>
        <v>1.5</v>
      </c>
      <c r="K2372" s="6">
        <f>(Items[[#This Row],[OriginalTagPrice]]*Items[[#This Row],[Quantity]])</f>
        <v>2</v>
      </c>
      <c r="L2372" s="6">
        <f>(Items[[#This Row],[FinalPrice]]-Items[[#This Row],[OriginalTagPrice]])*Items[[#This Row],[Quantity]]</f>
        <v>-0.5</v>
      </c>
      <c r="M2372" s="6" t="str">
        <f>VLOOKUP(Items[[#This Row],[OrderID]],Orders[],5)</f>
        <v>None</v>
      </c>
    </row>
    <row r="2373" spans="1:13" x14ac:dyDescent="0.25">
      <c r="A2373">
        <v>143583311</v>
      </c>
      <c r="B2373">
        <v>202170558</v>
      </c>
      <c r="C2373">
        <v>1</v>
      </c>
      <c r="D2373" t="b">
        <v>1</v>
      </c>
      <c r="E2373" s="6" t="s">
        <v>56</v>
      </c>
      <c r="F2373" s="6" t="s">
        <v>35</v>
      </c>
      <c r="G2373">
        <v>0</v>
      </c>
      <c r="H2373">
        <v>80</v>
      </c>
      <c r="I2373">
        <v>1</v>
      </c>
      <c r="J2373" s="6">
        <f>(Items[[#This Row],[FinalPrice]]*Items[[#This Row],[Quantity]])</f>
        <v>0</v>
      </c>
      <c r="K2373" s="6">
        <f>(Items[[#This Row],[OriginalTagPrice]]*Items[[#This Row],[Quantity]])</f>
        <v>80</v>
      </c>
      <c r="L2373" s="6">
        <f>(Items[[#This Row],[FinalPrice]]-Items[[#This Row],[OriginalTagPrice]])*Items[[#This Row],[Quantity]]</f>
        <v>-80</v>
      </c>
      <c r="M2373" s="6" t="str">
        <f>VLOOKUP(Items[[#This Row],[OrderID]],Orders[],5)</f>
        <v>2015-05-21</v>
      </c>
    </row>
    <row r="2374" spans="1:13" x14ac:dyDescent="0.25">
      <c r="A2374">
        <v>143583311</v>
      </c>
      <c r="B2374">
        <v>203053095</v>
      </c>
      <c r="C2374">
        <v>5</v>
      </c>
      <c r="D2374" t="b">
        <v>1</v>
      </c>
      <c r="E2374" s="6" t="s">
        <v>125</v>
      </c>
      <c r="F2374" s="6" t="s">
        <v>35</v>
      </c>
      <c r="G2374">
        <v>10</v>
      </c>
      <c r="H2374">
        <v>10</v>
      </c>
      <c r="I2374">
        <v>1</v>
      </c>
      <c r="J2374" s="6">
        <f>(Items[[#This Row],[FinalPrice]]*Items[[#This Row],[Quantity]])</f>
        <v>10</v>
      </c>
      <c r="K2374" s="6">
        <f>(Items[[#This Row],[OriginalTagPrice]]*Items[[#This Row],[Quantity]])</f>
        <v>10</v>
      </c>
      <c r="L2374" s="6">
        <f>(Items[[#This Row],[FinalPrice]]-Items[[#This Row],[OriginalTagPrice]])*Items[[#This Row],[Quantity]]</f>
        <v>0</v>
      </c>
      <c r="M2374" s="6" t="str">
        <f>VLOOKUP(Items[[#This Row],[OrderID]],Orders[],5)</f>
        <v>2015-05-21</v>
      </c>
    </row>
    <row r="2375" spans="1:13" x14ac:dyDescent="0.25">
      <c r="A2375">
        <v>143583311</v>
      </c>
      <c r="B2375">
        <v>203056756</v>
      </c>
      <c r="C2375">
        <v>8</v>
      </c>
      <c r="D2375" t="b">
        <v>0</v>
      </c>
      <c r="E2375" s="6" t="s">
        <v>56</v>
      </c>
      <c r="F2375" s="6" t="s">
        <v>35</v>
      </c>
      <c r="G2375">
        <v>12.6</v>
      </c>
      <c r="H2375">
        <v>12.6</v>
      </c>
      <c r="I2375">
        <v>1</v>
      </c>
      <c r="J2375" s="6">
        <f>(Items[[#This Row],[FinalPrice]]*Items[[#This Row],[Quantity]])</f>
        <v>12.6</v>
      </c>
      <c r="K2375" s="6">
        <f>(Items[[#This Row],[OriginalTagPrice]]*Items[[#This Row],[Quantity]])</f>
        <v>12.6</v>
      </c>
      <c r="L2375" s="6">
        <f>(Items[[#This Row],[FinalPrice]]-Items[[#This Row],[OriginalTagPrice]])*Items[[#This Row],[Quantity]]</f>
        <v>0</v>
      </c>
      <c r="M2375" s="6" t="str">
        <f>VLOOKUP(Items[[#This Row],[OrderID]],Orders[],5)</f>
        <v>2015-05-21</v>
      </c>
    </row>
    <row r="2376" spans="1:13" x14ac:dyDescent="0.25">
      <c r="A2376">
        <v>143637729</v>
      </c>
      <c r="B2376">
        <v>202248311</v>
      </c>
      <c r="C2376">
        <v>1</v>
      </c>
      <c r="D2376" t="b">
        <v>1</v>
      </c>
      <c r="E2376" s="6" t="s">
        <v>92</v>
      </c>
      <c r="F2376" s="6" t="s">
        <v>35</v>
      </c>
      <c r="G2376">
        <v>18</v>
      </c>
      <c r="H2376">
        <v>20</v>
      </c>
      <c r="I2376">
        <v>1</v>
      </c>
      <c r="J2376" s="6">
        <f>(Items[[#This Row],[FinalPrice]]*Items[[#This Row],[Quantity]])</f>
        <v>18</v>
      </c>
      <c r="K2376" s="6">
        <f>(Items[[#This Row],[OriginalTagPrice]]*Items[[#This Row],[Quantity]])</f>
        <v>20</v>
      </c>
      <c r="L2376" s="6">
        <f>(Items[[#This Row],[FinalPrice]]-Items[[#This Row],[OriginalTagPrice]])*Items[[#This Row],[Quantity]]</f>
        <v>-2</v>
      </c>
      <c r="M2376" s="6" t="str">
        <f>VLOOKUP(Items[[#This Row],[OrderID]],Orders[],5)</f>
        <v>2015-05-19</v>
      </c>
    </row>
    <row r="2377" spans="1:13" x14ac:dyDescent="0.25">
      <c r="A2377">
        <v>143637729</v>
      </c>
      <c r="B2377">
        <v>202261079</v>
      </c>
      <c r="C2377">
        <v>8</v>
      </c>
      <c r="D2377" t="b">
        <v>0</v>
      </c>
      <c r="E2377" s="6" t="s">
        <v>92</v>
      </c>
      <c r="F2377" s="6" t="s">
        <v>35</v>
      </c>
      <c r="G2377">
        <v>4</v>
      </c>
      <c r="H2377">
        <v>4</v>
      </c>
      <c r="I2377">
        <v>1</v>
      </c>
      <c r="J2377" s="6">
        <f>(Items[[#This Row],[FinalPrice]]*Items[[#This Row],[Quantity]])</f>
        <v>4</v>
      </c>
      <c r="K2377" s="6">
        <f>(Items[[#This Row],[OriginalTagPrice]]*Items[[#This Row],[Quantity]])</f>
        <v>4</v>
      </c>
      <c r="L2377" s="6">
        <f>(Items[[#This Row],[FinalPrice]]-Items[[#This Row],[OriginalTagPrice]])*Items[[#This Row],[Quantity]]</f>
        <v>0</v>
      </c>
      <c r="M2377" s="6" t="str">
        <f>VLOOKUP(Items[[#This Row],[OrderID]],Orders[],5)</f>
        <v>2015-05-19</v>
      </c>
    </row>
    <row r="2378" spans="1:13" x14ac:dyDescent="0.25">
      <c r="A2378">
        <v>143638490</v>
      </c>
      <c r="B2378">
        <v>202249456</v>
      </c>
      <c r="C2378">
        <v>1</v>
      </c>
      <c r="D2378" t="b">
        <v>1</v>
      </c>
      <c r="E2378" s="6" t="s">
        <v>60</v>
      </c>
      <c r="F2378" s="6" t="s">
        <v>35</v>
      </c>
      <c r="G2378">
        <v>5</v>
      </c>
      <c r="H2378">
        <v>5</v>
      </c>
      <c r="I2378">
        <v>1</v>
      </c>
      <c r="J2378" s="6">
        <f>(Items[[#This Row],[FinalPrice]]*Items[[#This Row],[Quantity]])</f>
        <v>5</v>
      </c>
      <c r="K2378" s="6">
        <f>(Items[[#This Row],[OriginalTagPrice]]*Items[[#This Row],[Quantity]])</f>
        <v>5</v>
      </c>
      <c r="L2378" s="6">
        <f>(Items[[#This Row],[FinalPrice]]-Items[[#This Row],[OriginalTagPrice]])*Items[[#This Row],[Quantity]]</f>
        <v>0</v>
      </c>
      <c r="M2378" s="6" t="str">
        <f>VLOOKUP(Items[[#This Row],[OrderID]],Orders[],5)</f>
        <v>2015-05-19</v>
      </c>
    </row>
    <row r="2379" spans="1:13" x14ac:dyDescent="0.25">
      <c r="A2379">
        <v>143638490</v>
      </c>
      <c r="B2379">
        <v>202249469</v>
      </c>
      <c r="C2379">
        <v>1</v>
      </c>
      <c r="D2379" t="b">
        <v>1</v>
      </c>
      <c r="E2379" s="6" t="s">
        <v>60</v>
      </c>
      <c r="F2379" s="6" t="s">
        <v>35</v>
      </c>
      <c r="G2379">
        <v>10</v>
      </c>
      <c r="H2379">
        <v>30</v>
      </c>
      <c r="I2379">
        <v>1</v>
      </c>
      <c r="J2379" s="6">
        <f>(Items[[#This Row],[FinalPrice]]*Items[[#This Row],[Quantity]])</f>
        <v>10</v>
      </c>
      <c r="K2379" s="6">
        <f>(Items[[#This Row],[OriginalTagPrice]]*Items[[#This Row],[Quantity]])</f>
        <v>30</v>
      </c>
      <c r="L2379" s="6">
        <f>(Items[[#This Row],[FinalPrice]]-Items[[#This Row],[OriginalTagPrice]])*Items[[#This Row],[Quantity]]</f>
        <v>-20</v>
      </c>
      <c r="M2379" s="6" t="str">
        <f>VLOOKUP(Items[[#This Row],[OrderID]],Orders[],5)</f>
        <v>2015-05-19</v>
      </c>
    </row>
    <row r="2380" spans="1:13" x14ac:dyDescent="0.25">
      <c r="A2380">
        <v>143638490</v>
      </c>
      <c r="B2380">
        <v>202373552</v>
      </c>
      <c r="C2380">
        <v>8</v>
      </c>
      <c r="D2380" t="b">
        <v>0</v>
      </c>
      <c r="E2380" s="6" t="s">
        <v>60</v>
      </c>
      <c r="F2380" s="6" t="s">
        <v>35</v>
      </c>
      <c r="G2380">
        <v>10</v>
      </c>
      <c r="H2380">
        <v>10</v>
      </c>
      <c r="I2380">
        <v>1</v>
      </c>
      <c r="J2380" s="6">
        <f>(Items[[#This Row],[FinalPrice]]*Items[[#This Row],[Quantity]])</f>
        <v>10</v>
      </c>
      <c r="K2380" s="6">
        <f>(Items[[#This Row],[OriginalTagPrice]]*Items[[#This Row],[Quantity]])</f>
        <v>10</v>
      </c>
      <c r="L2380" s="6">
        <f>(Items[[#This Row],[FinalPrice]]-Items[[#This Row],[OriginalTagPrice]])*Items[[#This Row],[Quantity]]</f>
        <v>0</v>
      </c>
      <c r="M2380" s="6" t="str">
        <f>VLOOKUP(Items[[#This Row],[OrderID]],Orders[],5)</f>
        <v>2015-05-19</v>
      </c>
    </row>
    <row r="2381" spans="1:13" x14ac:dyDescent="0.25">
      <c r="A2381">
        <v>143645259</v>
      </c>
      <c r="B2381">
        <v>202259585</v>
      </c>
      <c r="C2381">
        <v>1</v>
      </c>
      <c r="D2381" t="b">
        <v>1</v>
      </c>
      <c r="E2381" s="6" t="s">
        <v>72</v>
      </c>
      <c r="F2381" s="6" t="s">
        <v>35</v>
      </c>
      <c r="G2381">
        <v>0</v>
      </c>
      <c r="H2381">
        <v>70</v>
      </c>
      <c r="I2381">
        <v>1</v>
      </c>
      <c r="J2381" s="6">
        <f>(Items[[#This Row],[FinalPrice]]*Items[[#This Row],[Quantity]])</f>
        <v>0</v>
      </c>
      <c r="K2381" s="6">
        <f>(Items[[#This Row],[OriginalTagPrice]]*Items[[#This Row],[Quantity]])</f>
        <v>70</v>
      </c>
      <c r="L2381" s="6">
        <f>(Items[[#This Row],[FinalPrice]]-Items[[#This Row],[OriginalTagPrice]])*Items[[#This Row],[Quantity]]</f>
        <v>-70</v>
      </c>
      <c r="M2381" s="6" t="str">
        <f>VLOOKUP(Items[[#This Row],[OrderID]],Orders[],5)</f>
        <v>2015-05-19</v>
      </c>
    </row>
    <row r="2382" spans="1:13" x14ac:dyDescent="0.25">
      <c r="A2382">
        <v>143645259</v>
      </c>
      <c r="B2382">
        <v>202293642</v>
      </c>
      <c r="C2382">
        <v>2</v>
      </c>
      <c r="D2382" t="b">
        <v>0</v>
      </c>
      <c r="E2382" s="6" t="s">
        <v>35</v>
      </c>
      <c r="F2382" s="6" t="s">
        <v>219</v>
      </c>
      <c r="G2382">
        <v>30.6</v>
      </c>
      <c r="H2382">
        <v>34</v>
      </c>
      <c r="I2382">
        <v>1</v>
      </c>
      <c r="J2382" s="6">
        <f>(Items[[#This Row],[FinalPrice]]*Items[[#This Row],[Quantity]])</f>
        <v>30.6</v>
      </c>
      <c r="K2382" s="6">
        <f>(Items[[#This Row],[OriginalTagPrice]]*Items[[#This Row],[Quantity]])</f>
        <v>34</v>
      </c>
      <c r="L2382" s="6">
        <f>(Items[[#This Row],[FinalPrice]]-Items[[#This Row],[OriginalTagPrice]])*Items[[#This Row],[Quantity]]</f>
        <v>-3.3999999999999986</v>
      </c>
      <c r="M2382" s="6" t="str">
        <f>VLOOKUP(Items[[#This Row],[OrderID]],Orders[],5)</f>
        <v>2015-05-19</v>
      </c>
    </row>
    <row r="2383" spans="1:13" x14ac:dyDescent="0.25">
      <c r="A2383">
        <v>143645259</v>
      </c>
      <c r="B2383">
        <v>202303047</v>
      </c>
      <c r="C2383">
        <v>8</v>
      </c>
      <c r="D2383" t="b">
        <v>0</v>
      </c>
      <c r="E2383" s="6" t="s">
        <v>72</v>
      </c>
      <c r="F2383" s="6" t="s">
        <v>35</v>
      </c>
      <c r="G2383">
        <v>12.6</v>
      </c>
      <c r="H2383">
        <v>12.6</v>
      </c>
      <c r="I2383">
        <v>1</v>
      </c>
      <c r="J2383" s="6">
        <f>(Items[[#This Row],[FinalPrice]]*Items[[#This Row],[Quantity]])</f>
        <v>12.6</v>
      </c>
      <c r="K2383" s="6">
        <f>(Items[[#This Row],[OriginalTagPrice]]*Items[[#This Row],[Quantity]])</f>
        <v>12.6</v>
      </c>
      <c r="L2383" s="6">
        <f>(Items[[#This Row],[FinalPrice]]-Items[[#This Row],[OriginalTagPrice]])*Items[[#This Row],[Quantity]]</f>
        <v>0</v>
      </c>
      <c r="M2383" s="6" t="str">
        <f>VLOOKUP(Items[[#This Row],[OrderID]],Orders[],5)</f>
        <v>2015-05-19</v>
      </c>
    </row>
    <row r="2384" spans="1:13" x14ac:dyDescent="0.25">
      <c r="A2384">
        <v>143647416</v>
      </c>
      <c r="B2384">
        <v>202262954</v>
      </c>
      <c r="C2384">
        <v>2</v>
      </c>
      <c r="D2384" t="b">
        <v>0</v>
      </c>
      <c r="E2384" s="6" t="s">
        <v>35</v>
      </c>
      <c r="F2384" s="6" t="s">
        <v>168</v>
      </c>
      <c r="G2384">
        <v>1.5</v>
      </c>
      <c r="H2384">
        <v>2</v>
      </c>
      <c r="I2384">
        <v>1</v>
      </c>
      <c r="J2384" s="6">
        <f>(Items[[#This Row],[FinalPrice]]*Items[[#This Row],[Quantity]])</f>
        <v>1.5</v>
      </c>
      <c r="K2384" s="6">
        <f>(Items[[#This Row],[OriginalTagPrice]]*Items[[#This Row],[Quantity]])</f>
        <v>2</v>
      </c>
      <c r="L2384" s="6">
        <f>(Items[[#This Row],[FinalPrice]]-Items[[#This Row],[OriginalTagPrice]])*Items[[#This Row],[Quantity]]</f>
        <v>-0.5</v>
      </c>
      <c r="M2384" s="6" t="str">
        <f>VLOOKUP(Items[[#This Row],[OrderID]],Orders[],5)</f>
        <v>2015-05-19</v>
      </c>
    </row>
    <row r="2385" spans="1:13" x14ac:dyDescent="0.25">
      <c r="A2385">
        <v>143656199</v>
      </c>
      <c r="B2385">
        <v>202275604</v>
      </c>
      <c r="C2385">
        <v>1</v>
      </c>
      <c r="D2385" t="b">
        <v>1</v>
      </c>
      <c r="E2385" s="6" t="s">
        <v>68</v>
      </c>
      <c r="F2385" s="6" t="s">
        <v>35</v>
      </c>
      <c r="G2385">
        <v>35</v>
      </c>
      <c r="H2385">
        <v>70</v>
      </c>
      <c r="I2385">
        <v>1</v>
      </c>
      <c r="J2385" s="6">
        <f>(Items[[#This Row],[FinalPrice]]*Items[[#This Row],[Quantity]])</f>
        <v>35</v>
      </c>
      <c r="K2385" s="6">
        <f>(Items[[#This Row],[OriginalTagPrice]]*Items[[#This Row],[Quantity]])</f>
        <v>70</v>
      </c>
      <c r="L2385" s="6">
        <f>(Items[[#This Row],[FinalPrice]]-Items[[#This Row],[OriginalTagPrice]])*Items[[#This Row],[Quantity]]</f>
        <v>-35</v>
      </c>
      <c r="M2385" s="6" t="str">
        <f>VLOOKUP(Items[[#This Row],[OrderID]],Orders[],5)</f>
        <v>2015-05-19</v>
      </c>
    </row>
    <row r="2386" spans="1:13" x14ac:dyDescent="0.25">
      <c r="A2386">
        <v>143656199</v>
      </c>
      <c r="B2386">
        <v>202275609</v>
      </c>
      <c r="C2386">
        <v>1</v>
      </c>
      <c r="D2386" t="b">
        <v>1</v>
      </c>
      <c r="E2386" s="6" t="s">
        <v>68</v>
      </c>
      <c r="F2386" s="6" t="s">
        <v>35</v>
      </c>
      <c r="G2386">
        <v>15</v>
      </c>
      <c r="H2386">
        <v>15</v>
      </c>
      <c r="I2386">
        <v>1</v>
      </c>
      <c r="J2386" s="6">
        <f>(Items[[#This Row],[FinalPrice]]*Items[[#This Row],[Quantity]])</f>
        <v>15</v>
      </c>
      <c r="K2386" s="6">
        <f>(Items[[#This Row],[OriginalTagPrice]]*Items[[#This Row],[Quantity]])</f>
        <v>15</v>
      </c>
      <c r="L2386" s="6">
        <f>(Items[[#This Row],[FinalPrice]]-Items[[#This Row],[OriginalTagPrice]])*Items[[#This Row],[Quantity]]</f>
        <v>0</v>
      </c>
      <c r="M2386" s="6" t="str">
        <f>VLOOKUP(Items[[#This Row],[OrderID]],Orders[],5)</f>
        <v>2015-05-19</v>
      </c>
    </row>
    <row r="2387" spans="1:13" x14ac:dyDescent="0.25">
      <c r="A2387">
        <v>143656199</v>
      </c>
      <c r="B2387">
        <v>202390916</v>
      </c>
      <c r="C2387">
        <v>2</v>
      </c>
      <c r="D2387" t="b">
        <v>0</v>
      </c>
      <c r="E2387" s="6" t="s">
        <v>35</v>
      </c>
      <c r="F2387" s="6" t="s">
        <v>67</v>
      </c>
      <c r="G2387">
        <v>0</v>
      </c>
      <c r="H2387">
        <v>0</v>
      </c>
      <c r="I2387">
        <v>1</v>
      </c>
      <c r="J2387" s="6">
        <f>(Items[[#This Row],[FinalPrice]]*Items[[#This Row],[Quantity]])</f>
        <v>0</v>
      </c>
      <c r="K2387" s="6">
        <f>(Items[[#This Row],[OriginalTagPrice]]*Items[[#This Row],[Quantity]])</f>
        <v>0</v>
      </c>
      <c r="L2387" s="6">
        <f>(Items[[#This Row],[FinalPrice]]-Items[[#This Row],[OriginalTagPrice]])*Items[[#This Row],[Quantity]]</f>
        <v>0</v>
      </c>
      <c r="M2387" s="6" t="str">
        <f>VLOOKUP(Items[[#This Row],[OrderID]],Orders[],5)</f>
        <v>2015-05-19</v>
      </c>
    </row>
    <row r="2388" spans="1:13" x14ac:dyDescent="0.25">
      <c r="A2388">
        <v>143656199</v>
      </c>
      <c r="B2388">
        <v>202390940</v>
      </c>
      <c r="C2388">
        <v>2</v>
      </c>
      <c r="D2388" t="b">
        <v>0</v>
      </c>
      <c r="E2388" s="6" t="s">
        <v>35</v>
      </c>
      <c r="F2388" s="6" t="s">
        <v>233</v>
      </c>
      <c r="G2388">
        <v>2</v>
      </c>
      <c r="H2388">
        <v>2</v>
      </c>
      <c r="I2388">
        <v>1</v>
      </c>
      <c r="J2388" s="6">
        <f>(Items[[#This Row],[FinalPrice]]*Items[[#This Row],[Quantity]])</f>
        <v>2</v>
      </c>
      <c r="K2388" s="6">
        <f>(Items[[#This Row],[OriginalTagPrice]]*Items[[#This Row],[Quantity]])</f>
        <v>2</v>
      </c>
      <c r="L2388" s="6">
        <f>(Items[[#This Row],[FinalPrice]]-Items[[#This Row],[OriginalTagPrice]])*Items[[#This Row],[Quantity]]</f>
        <v>0</v>
      </c>
      <c r="M2388" s="6" t="str">
        <f>VLOOKUP(Items[[#This Row],[OrderID]],Orders[],5)</f>
        <v>2015-05-19</v>
      </c>
    </row>
    <row r="2389" spans="1:13" x14ac:dyDescent="0.25">
      <c r="A2389">
        <v>143659279</v>
      </c>
      <c r="B2389">
        <v>202279998</v>
      </c>
      <c r="C2389">
        <v>1</v>
      </c>
      <c r="D2389" t="b">
        <v>1</v>
      </c>
      <c r="E2389" s="6" t="s">
        <v>281</v>
      </c>
      <c r="F2389" s="6" t="s">
        <v>35</v>
      </c>
      <c r="G2389">
        <v>35</v>
      </c>
      <c r="H2389">
        <v>40</v>
      </c>
      <c r="I2389">
        <v>1</v>
      </c>
      <c r="J2389" s="6">
        <f>(Items[[#This Row],[FinalPrice]]*Items[[#This Row],[Quantity]])</f>
        <v>35</v>
      </c>
      <c r="K2389" s="6">
        <f>(Items[[#This Row],[OriginalTagPrice]]*Items[[#This Row],[Quantity]])</f>
        <v>40</v>
      </c>
      <c r="L2389" s="6">
        <f>(Items[[#This Row],[FinalPrice]]-Items[[#This Row],[OriginalTagPrice]])*Items[[#This Row],[Quantity]]</f>
        <v>-5</v>
      </c>
      <c r="M2389" s="6" t="str">
        <f>VLOOKUP(Items[[#This Row],[OrderID]],Orders[],5)</f>
        <v>2015-05-19</v>
      </c>
    </row>
    <row r="2390" spans="1:13" x14ac:dyDescent="0.25">
      <c r="A2390">
        <v>143659279</v>
      </c>
      <c r="B2390">
        <v>202460762</v>
      </c>
      <c r="C2390">
        <v>8</v>
      </c>
      <c r="D2390" t="b">
        <v>0</v>
      </c>
      <c r="E2390" s="6" t="s">
        <v>281</v>
      </c>
      <c r="F2390" s="6" t="s">
        <v>35</v>
      </c>
      <c r="G2390">
        <v>5</v>
      </c>
      <c r="H2390">
        <v>5</v>
      </c>
      <c r="I2390">
        <v>1</v>
      </c>
      <c r="J2390" s="6">
        <f>(Items[[#This Row],[FinalPrice]]*Items[[#This Row],[Quantity]])</f>
        <v>5</v>
      </c>
      <c r="K2390" s="6">
        <f>(Items[[#This Row],[OriginalTagPrice]]*Items[[#This Row],[Quantity]])</f>
        <v>5</v>
      </c>
      <c r="L2390" s="6">
        <f>(Items[[#This Row],[FinalPrice]]-Items[[#This Row],[OriginalTagPrice]])*Items[[#This Row],[Quantity]]</f>
        <v>0</v>
      </c>
      <c r="M2390" s="6" t="str">
        <f>VLOOKUP(Items[[#This Row],[OrderID]],Orders[],5)</f>
        <v>2015-05-19</v>
      </c>
    </row>
    <row r="2391" spans="1:13" x14ac:dyDescent="0.25">
      <c r="A2391">
        <v>143659279</v>
      </c>
      <c r="B2391">
        <v>202460801</v>
      </c>
      <c r="C2391">
        <v>10</v>
      </c>
      <c r="D2391" t="b">
        <v>0</v>
      </c>
      <c r="E2391" s="6" t="s">
        <v>35</v>
      </c>
      <c r="F2391" s="6" t="s">
        <v>35</v>
      </c>
      <c r="G2391">
        <v>0</v>
      </c>
      <c r="H2391">
        <v>0</v>
      </c>
      <c r="I2391">
        <v>1</v>
      </c>
      <c r="J2391" s="6">
        <f>(Items[[#This Row],[FinalPrice]]*Items[[#This Row],[Quantity]])</f>
        <v>0</v>
      </c>
      <c r="K2391" s="6">
        <f>(Items[[#This Row],[OriginalTagPrice]]*Items[[#This Row],[Quantity]])</f>
        <v>0</v>
      </c>
      <c r="L2391" s="6">
        <f>(Items[[#This Row],[FinalPrice]]-Items[[#This Row],[OriginalTagPrice]])*Items[[#This Row],[Quantity]]</f>
        <v>0</v>
      </c>
      <c r="M2391" s="6" t="str">
        <f>VLOOKUP(Items[[#This Row],[OrderID]],Orders[],5)</f>
        <v>2015-05-19</v>
      </c>
    </row>
    <row r="2392" spans="1:13" x14ac:dyDescent="0.25">
      <c r="A2392">
        <v>143659279</v>
      </c>
      <c r="B2392">
        <v>202460802</v>
      </c>
      <c r="C2392">
        <v>11</v>
      </c>
      <c r="D2392" t="b">
        <v>0</v>
      </c>
      <c r="E2392" s="6" t="s">
        <v>83</v>
      </c>
      <c r="F2392" s="6" t="s">
        <v>35</v>
      </c>
      <c r="G2392">
        <v>0</v>
      </c>
      <c r="H2392">
        <v>50</v>
      </c>
      <c r="I2392">
        <v>1</v>
      </c>
      <c r="J2392" s="6">
        <f>(Items[[#This Row],[FinalPrice]]*Items[[#This Row],[Quantity]])</f>
        <v>0</v>
      </c>
      <c r="K2392" s="6">
        <f>(Items[[#This Row],[OriginalTagPrice]]*Items[[#This Row],[Quantity]])</f>
        <v>50</v>
      </c>
      <c r="L2392" s="6">
        <f>(Items[[#This Row],[FinalPrice]]-Items[[#This Row],[OriginalTagPrice]])*Items[[#This Row],[Quantity]]</f>
        <v>-50</v>
      </c>
      <c r="M2392" s="6" t="str">
        <f>VLOOKUP(Items[[#This Row],[OrderID]],Orders[],5)</f>
        <v>2015-05-19</v>
      </c>
    </row>
    <row r="2393" spans="1:13" x14ac:dyDescent="0.25">
      <c r="A2393">
        <v>143669794</v>
      </c>
      <c r="B2393">
        <v>202295671</v>
      </c>
      <c r="C2393">
        <v>8</v>
      </c>
      <c r="D2393" t="b">
        <v>0</v>
      </c>
      <c r="E2393" s="6" t="s">
        <v>68</v>
      </c>
      <c r="F2393" s="6" t="s">
        <v>35</v>
      </c>
      <c r="G2393">
        <v>12</v>
      </c>
      <c r="H2393">
        <v>12</v>
      </c>
      <c r="I2393">
        <v>1</v>
      </c>
      <c r="J2393" s="6">
        <f>(Items[[#This Row],[FinalPrice]]*Items[[#This Row],[Quantity]])</f>
        <v>12</v>
      </c>
      <c r="K2393" s="6">
        <f>(Items[[#This Row],[OriginalTagPrice]]*Items[[#This Row],[Quantity]])</f>
        <v>12</v>
      </c>
      <c r="L2393" s="6">
        <f>(Items[[#This Row],[FinalPrice]]-Items[[#This Row],[OriginalTagPrice]])*Items[[#This Row],[Quantity]]</f>
        <v>0</v>
      </c>
      <c r="M2393" s="6" t="str">
        <f>VLOOKUP(Items[[#This Row],[OrderID]],Orders[],5)</f>
        <v>2015-05-19</v>
      </c>
    </row>
    <row r="2394" spans="1:13" x14ac:dyDescent="0.25">
      <c r="A2394">
        <v>143678219</v>
      </c>
      <c r="B2394">
        <v>202307914</v>
      </c>
      <c r="C2394">
        <v>1</v>
      </c>
      <c r="D2394" t="b">
        <v>1</v>
      </c>
      <c r="E2394" s="6" t="s">
        <v>65</v>
      </c>
      <c r="F2394" s="6" t="s">
        <v>35</v>
      </c>
      <c r="G2394">
        <v>0</v>
      </c>
      <c r="H2394">
        <v>70</v>
      </c>
      <c r="I2394">
        <v>1</v>
      </c>
      <c r="J2394" s="6">
        <f>(Items[[#This Row],[FinalPrice]]*Items[[#This Row],[Quantity]])</f>
        <v>0</v>
      </c>
      <c r="K2394" s="6">
        <f>(Items[[#This Row],[OriginalTagPrice]]*Items[[#This Row],[Quantity]])</f>
        <v>70</v>
      </c>
      <c r="L2394" s="6">
        <f>(Items[[#This Row],[FinalPrice]]-Items[[#This Row],[OriginalTagPrice]])*Items[[#This Row],[Quantity]]</f>
        <v>-70</v>
      </c>
      <c r="M2394" s="6" t="str">
        <f>VLOOKUP(Items[[#This Row],[OrderID]],Orders[],5)</f>
        <v>2015-05-22</v>
      </c>
    </row>
    <row r="2395" spans="1:13" x14ac:dyDescent="0.25">
      <c r="A2395">
        <v>143678219</v>
      </c>
      <c r="B2395">
        <v>203169183</v>
      </c>
      <c r="C2395">
        <v>1</v>
      </c>
      <c r="D2395" t="b">
        <v>1</v>
      </c>
      <c r="E2395" s="6" t="s">
        <v>65</v>
      </c>
      <c r="F2395" s="6" t="s">
        <v>35</v>
      </c>
      <c r="G2395">
        <v>0</v>
      </c>
      <c r="H2395">
        <v>20</v>
      </c>
      <c r="I2395">
        <v>1</v>
      </c>
      <c r="J2395" s="6">
        <f>(Items[[#This Row],[FinalPrice]]*Items[[#This Row],[Quantity]])</f>
        <v>0</v>
      </c>
      <c r="K2395" s="6">
        <f>(Items[[#This Row],[OriginalTagPrice]]*Items[[#This Row],[Quantity]])</f>
        <v>20</v>
      </c>
      <c r="L2395" s="6">
        <f>(Items[[#This Row],[FinalPrice]]-Items[[#This Row],[OriginalTagPrice]])*Items[[#This Row],[Quantity]]</f>
        <v>-20</v>
      </c>
      <c r="M2395" s="6" t="str">
        <f>VLOOKUP(Items[[#This Row],[OrderID]],Orders[],5)</f>
        <v>2015-05-22</v>
      </c>
    </row>
    <row r="2396" spans="1:13" x14ac:dyDescent="0.25">
      <c r="A2396">
        <v>143678219</v>
      </c>
      <c r="B2396">
        <v>203169191</v>
      </c>
      <c r="C2396">
        <v>1</v>
      </c>
      <c r="D2396" t="b">
        <v>1</v>
      </c>
      <c r="E2396" s="6" t="s">
        <v>65</v>
      </c>
      <c r="F2396" s="6" t="s">
        <v>35</v>
      </c>
      <c r="G2396">
        <v>0</v>
      </c>
      <c r="H2396">
        <v>15</v>
      </c>
      <c r="I2396">
        <v>1</v>
      </c>
      <c r="J2396" s="6">
        <f>(Items[[#This Row],[FinalPrice]]*Items[[#This Row],[Quantity]])</f>
        <v>0</v>
      </c>
      <c r="K2396" s="6">
        <f>(Items[[#This Row],[OriginalTagPrice]]*Items[[#This Row],[Quantity]])</f>
        <v>15</v>
      </c>
      <c r="L2396" s="6">
        <f>(Items[[#This Row],[FinalPrice]]-Items[[#This Row],[OriginalTagPrice]])*Items[[#This Row],[Quantity]]</f>
        <v>-15</v>
      </c>
      <c r="M2396" s="6" t="str">
        <f>VLOOKUP(Items[[#This Row],[OrderID]],Orders[],5)</f>
        <v>2015-05-22</v>
      </c>
    </row>
    <row r="2397" spans="1:13" x14ac:dyDescent="0.25">
      <c r="A2397">
        <v>143678219</v>
      </c>
      <c r="B2397">
        <v>203188767</v>
      </c>
      <c r="C2397">
        <v>3</v>
      </c>
      <c r="D2397" t="b">
        <v>0</v>
      </c>
      <c r="E2397" s="6" t="s">
        <v>35</v>
      </c>
      <c r="F2397" s="6" t="s">
        <v>35</v>
      </c>
      <c r="G2397">
        <v>0</v>
      </c>
      <c r="H2397">
        <v>17</v>
      </c>
      <c r="I2397">
        <v>1</v>
      </c>
      <c r="J2397" s="6">
        <f>(Items[[#This Row],[FinalPrice]]*Items[[#This Row],[Quantity]])</f>
        <v>0</v>
      </c>
      <c r="K2397" s="6">
        <f>(Items[[#This Row],[OriginalTagPrice]]*Items[[#This Row],[Quantity]])</f>
        <v>17</v>
      </c>
      <c r="L2397" s="6">
        <f>(Items[[#This Row],[FinalPrice]]-Items[[#This Row],[OriginalTagPrice]])*Items[[#This Row],[Quantity]]</f>
        <v>-17</v>
      </c>
      <c r="M2397" s="6" t="str">
        <f>VLOOKUP(Items[[#This Row],[OrderID]],Orders[],5)</f>
        <v>2015-05-22</v>
      </c>
    </row>
    <row r="2398" spans="1:13" x14ac:dyDescent="0.25">
      <c r="A2398">
        <v>143679402</v>
      </c>
      <c r="B2398">
        <v>202309920</v>
      </c>
      <c r="C2398">
        <v>2</v>
      </c>
      <c r="D2398" t="b">
        <v>0</v>
      </c>
      <c r="E2398" s="6" t="s">
        <v>35</v>
      </c>
      <c r="F2398" s="6" t="s">
        <v>152</v>
      </c>
      <c r="G2398">
        <v>2.25</v>
      </c>
      <c r="H2398">
        <v>3</v>
      </c>
      <c r="I2398">
        <v>1</v>
      </c>
      <c r="J2398" s="6">
        <f>(Items[[#This Row],[FinalPrice]]*Items[[#This Row],[Quantity]])</f>
        <v>2.25</v>
      </c>
      <c r="K2398" s="6">
        <f>(Items[[#This Row],[OriginalTagPrice]]*Items[[#This Row],[Quantity]])</f>
        <v>3</v>
      </c>
      <c r="L2398" s="6">
        <f>(Items[[#This Row],[FinalPrice]]-Items[[#This Row],[OriginalTagPrice]])*Items[[#This Row],[Quantity]]</f>
        <v>-0.75</v>
      </c>
      <c r="M2398" s="6" t="str">
        <f>VLOOKUP(Items[[#This Row],[OrderID]],Orders[],5)</f>
        <v>2015-05-19</v>
      </c>
    </row>
    <row r="2399" spans="1:13" x14ac:dyDescent="0.25">
      <c r="A2399">
        <v>143680458</v>
      </c>
      <c r="B2399">
        <v>202315884</v>
      </c>
      <c r="C2399">
        <v>7</v>
      </c>
      <c r="D2399" t="b">
        <v>0</v>
      </c>
      <c r="E2399" s="6" t="s">
        <v>35</v>
      </c>
      <c r="F2399" s="6" t="s">
        <v>35</v>
      </c>
      <c r="G2399">
        <v>0</v>
      </c>
      <c r="H2399">
        <v>0</v>
      </c>
      <c r="I2399">
        <v>1</v>
      </c>
      <c r="J2399" s="6">
        <f>(Items[[#This Row],[FinalPrice]]*Items[[#This Row],[Quantity]])</f>
        <v>0</v>
      </c>
      <c r="K2399" s="6">
        <f>(Items[[#This Row],[OriginalTagPrice]]*Items[[#This Row],[Quantity]])</f>
        <v>0</v>
      </c>
      <c r="L2399" s="6">
        <f>(Items[[#This Row],[FinalPrice]]-Items[[#This Row],[OriginalTagPrice]])*Items[[#This Row],[Quantity]]</f>
        <v>0</v>
      </c>
      <c r="M2399" s="6" t="str">
        <f>VLOOKUP(Items[[#This Row],[OrderID]],Orders[],5)</f>
        <v>2015-05-19</v>
      </c>
    </row>
    <row r="2400" spans="1:13" x14ac:dyDescent="0.25">
      <c r="A2400">
        <v>143683713</v>
      </c>
      <c r="B2400">
        <v>202315881</v>
      </c>
      <c r="C2400">
        <v>7</v>
      </c>
      <c r="D2400" t="b">
        <v>0</v>
      </c>
      <c r="E2400" s="6" t="s">
        <v>35</v>
      </c>
      <c r="F2400" s="6" t="s">
        <v>35</v>
      </c>
      <c r="G2400">
        <v>0</v>
      </c>
      <c r="H2400">
        <v>0</v>
      </c>
      <c r="I2400">
        <v>1</v>
      </c>
      <c r="J2400" s="6">
        <f>(Items[[#This Row],[FinalPrice]]*Items[[#This Row],[Quantity]])</f>
        <v>0</v>
      </c>
      <c r="K2400" s="6">
        <f>(Items[[#This Row],[OriginalTagPrice]]*Items[[#This Row],[Quantity]])</f>
        <v>0</v>
      </c>
      <c r="L2400" s="6">
        <f>(Items[[#This Row],[FinalPrice]]-Items[[#This Row],[OriginalTagPrice]])*Items[[#This Row],[Quantity]]</f>
        <v>0</v>
      </c>
      <c r="M2400" s="6" t="str">
        <f>VLOOKUP(Items[[#This Row],[OrderID]],Orders[],5)</f>
        <v>2015-05-19</v>
      </c>
    </row>
    <row r="2401" spans="1:13" x14ac:dyDescent="0.25">
      <c r="A2401">
        <v>143690489</v>
      </c>
      <c r="B2401">
        <v>202325761</v>
      </c>
      <c r="C2401">
        <v>1</v>
      </c>
      <c r="D2401" t="b">
        <v>1</v>
      </c>
      <c r="E2401" s="6" t="s">
        <v>70</v>
      </c>
      <c r="F2401" s="6" t="s">
        <v>35</v>
      </c>
      <c r="G2401">
        <v>35</v>
      </c>
      <c r="H2401">
        <v>70</v>
      </c>
      <c r="I2401">
        <v>1</v>
      </c>
      <c r="J2401" s="6">
        <f>(Items[[#This Row],[FinalPrice]]*Items[[#This Row],[Quantity]])</f>
        <v>35</v>
      </c>
      <c r="K2401" s="6">
        <f>(Items[[#This Row],[OriginalTagPrice]]*Items[[#This Row],[Quantity]])</f>
        <v>70</v>
      </c>
      <c r="L2401" s="6">
        <f>(Items[[#This Row],[FinalPrice]]-Items[[#This Row],[OriginalTagPrice]])*Items[[#This Row],[Quantity]]</f>
        <v>-35</v>
      </c>
      <c r="M2401" s="6" t="str">
        <f>VLOOKUP(Items[[#This Row],[OrderID]],Orders[],5)</f>
        <v>2015-05-24</v>
      </c>
    </row>
    <row r="2402" spans="1:13" x14ac:dyDescent="0.25">
      <c r="A2402">
        <v>143690489</v>
      </c>
      <c r="B2402">
        <v>202326793</v>
      </c>
      <c r="C2402">
        <v>1</v>
      </c>
      <c r="D2402" t="b">
        <v>1</v>
      </c>
      <c r="E2402" s="6" t="s">
        <v>72</v>
      </c>
      <c r="F2402" s="6" t="s">
        <v>35</v>
      </c>
      <c r="G2402">
        <v>20</v>
      </c>
      <c r="H2402">
        <v>40</v>
      </c>
      <c r="I2402">
        <v>1</v>
      </c>
      <c r="J2402" s="6">
        <f>(Items[[#This Row],[FinalPrice]]*Items[[#This Row],[Quantity]])</f>
        <v>20</v>
      </c>
      <c r="K2402" s="6">
        <f>(Items[[#This Row],[OriginalTagPrice]]*Items[[#This Row],[Quantity]])</f>
        <v>40</v>
      </c>
      <c r="L2402" s="6">
        <f>(Items[[#This Row],[FinalPrice]]-Items[[#This Row],[OriginalTagPrice]])*Items[[#This Row],[Quantity]]</f>
        <v>-20</v>
      </c>
      <c r="M2402" s="6" t="str">
        <f>VLOOKUP(Items[[#This Row],[OrderID]],Orders[],5)</f>
        <v>2015-05-24</v>
      </c>
    </row>
    <row r="2403" spans="1:13" x14ac:dyDescent="0.25">
      <c r="A2403">
        <v>143690489</v>
      </c>
      <c r="B2403">
        <v>202327379</v>
      </c>
      <c r="C2403">
        <v>1</v>
      </c>
      <c r="D2403" t="b">
        <v>1</v>
      </c>
      <c r="E2403" s="6" t="s">
        <v>70</v>
      </c>
      <c r="F2403" s="6" t="s">
        <v>35</v>
      </c>
      <c r="G2403">
        <v>35</v>
      </c>
      <c r="H2403">
        <v>70</v>
      </c>
      <c r="I2403">
        <v>1</v>
      </c>
      <c r="J2403" s="6">
        <f>(Items[[#This Row],[FinalPrice]]*Items[[#This Row],[Quantity]])</f>
        <v>35</v>
      </c>
      <c r="K2403" s="6">
        <f>(Items[[#This Row],[OriginalTagPrice]]*Items[[#This Row],[Quantity]])</f>
        <v>70</v>
      </c>
      <c r="L2403" s="6">
        <f>(Items[[#This Row],[FinalPrice]]-Items[[#This Row],[OriginalTagPrice]])*Items[[#This Row],[Quantity]]</f>
        <v>-35</v>
      </c>
      <c r="M2403" s="6" t="str">
        <f>VLOOKUP(Items[[#This Row],[OrderID]],Orders[],5)</f>
        <v>2015-05-24</v>
      </c>
    </row>
    <row r="2404" spans="1:13" x14ac:dyDescent="0.25">
      <c r="A2404">
        <v>143690489</v>
      </c>
      <c r="B2404">
        <v>202327912</v>
      </c>
      <c r="C2404">
        <v>1</v>
      </c>
      <c r="D2404" t="b">
        <v>1</v>
      </c>
      <c r="E2404" s="6" t="s">
        <v>72</v>
      </c>
      <c r="F2404" s="6" t="s">
        <v>35</v>
      </c>
      <c r="G2404">
        <v>0</v>
      </c>
      <c r="H2404">
        <v>40</v>
      </c>
      <c r="I2404">
        <v>1</v>
      </c>
      <c r="J2404" s="6">
        <f>(Items[[#This Row],[FinalPrice]]*Items[[#This Row],[Quantity]])</f>
        <v>0</v>
      </c>
      <c r="K2404" s="6">
        <f>(Items[[#This Row],[OriginalTagPrice]]*Items[[#This Row],[Quantity]])</f>
        <v>40</v>
      </c>
      <c r="L2404" s="6">
        <f>(Items[[#This Row],[FinalPrice]]-Items[[#This Row],[OriginalTagPrice]])*Items[[#This Row],[Quantity]]</f>
        <v>-40</v>
      </c>
      <c r="M2404" s="6" t="str">
        <f>VLOOKUP(Items[[#This Row],[OrderID]],Orders[],5)</f>
        <v>2015-05-24</v>
      </c>
    </row>
    <row r="2405" spans="1:13" x14ac:dyDescent="0.25">
      <c r="A2405">
        <v>143690489</v>
      </c>
      <c r="B2405">
        <v>203664405</v>
      </c>
      <c r="C2405">
        <v>2</v>
      </c>
      <c r="D2405" t="b">
        <v>0</v>
      </c>
      <c r="E2405" s="6" t="s">
        <v>35</v>
      </c>
      <c r="F2405" s="6" t="s">
        <v>94</v>
      </c>
      <c r="G2405">
        <v>0</v>
      </c>
      <c r="H2405">
        <v>0</v>
      </c>
      <c r="I2405">
        <v>1</v>
      </c>
      <c r="J2405" s="6">
        <f>(Items[[#This Row],[FinalPrice]]*Items[[#This Row],[Quantity]])</f>
        <v>0</v>
      </c>
      <c r="K2405" s="6">
        <f>(Items[[#This Row],[OriginalTagPrice]]*Items[[#This Row],[Quantity]])</f>
        <v>0</v>
      </c>
      <c r="L2405" s="6">
        <f>(Items[[#This Row],[FinalPrice]]-Items[[#This Row],[OriginalTagPrice]])*Items[[#This Row],[Quantity]]</f>
        <v>0</v>
      </c>
      <c r="M2405" s="6" t="str">
        <f>VLOOKUP(Items[[#This Row],[OrderID]],Orders[],5)</f>
        <v>2015-05-24</v>
      </c>
    </row>
    <row r="2406" spans="1:13" x14ac:dyDescent="0.25">
      <c r="A2406">
        <v>143690489</v>
      </c>
      <c r="B2406">
        <v>203664438</v>
      </c>
      <c r="C2406">
        <v>2</v>
      </c>
      <c r="D2406" t="b">
        <v>0</v>
      </c>
      <c r="E2406" s="6" t="s">
        <v>35</v>
      </c>
      <c r="F2406" s="6" t="s">
        <v>145</v>
      </c>
      <c r="G2406">
        <v>0</v>
      </c>
      <c r="H2406">
        <v>8</v>
      </c>
      <c r="I2406">
        <v>1</v>
      </c>
      <c r="J2406" s="6">
        <f>(Items[[#This Row],[FinalPrice]]*Items[[#This Row],[Quantity]])</f>
        <v>0</v>
      </c>
      <c r="K2406" s="6">
        <f>(Items[[#This Row],[OriginalTagPrice]]*Items[[#This Row],[Quantity]])</f>
        <v>8</v>
      </c>
      <c r="L2406" s="6">
        <f>(Items[[#This Row],[FinalPrice]]-Items[[#This Row],[OriginalTagPrice]])*Items[[#This Row],[Quantity]]</f>
        <v>-8</v>
      </c>
      <c r="M2406" s="6" t="str">
        <f>VLOOKUP(Items[[#This Row],[OrderID]],Orders[],5)</f>
        <v>2015-05-24</v>
      </c>
    </row>
    <row r="2407" spans="1:13" x14ac:dyDescent="0.25">
      <c r="A2407">
        <v>143690489</v>
      </c>
      <c r="B2407">
        <v>203665485</v>
      </c>
      <c r="C2407">
        <v>10</v>
      </c>
      <c r="D2407" t="b">
        <v>0</v>
      </c>
      <c r="E2407" s="6" t="s">
        <v>35</v>
      </c>
      <c r="F2407" s="6" t="s">
        <v>35</v>
      </c>
      <c r="G2407">
        <v>0</v>
      </c>
      <c r="H2407">
        <v>0</v>
      </c>
      <c r="I2407">
        <v>1</v>
      </c>
      <c r="J2407" s="6">
        <f>(Items[[#This Row],[FinalPrice]]*Items[[#This Row],[Quantity]])</f>
        <v>0</v>
      </c>
      <c r="K2407" s="6">
        <f>(Items[[#This Row],[OriginalTagPrice]]*Items[[#This Row],[Quantity]])</f>
        <v>0</v>
      </c>
      <c r="L2407" s="6">
        <f>(Items[[#This Row],[FinalPrice]]-Items[[#This Row],[OriginalTagPrice]])*Items[[#This Row],[Quantity]]</f>
        <v>0</v>
      </c>
      <c r="M2407" s="6" t="str">
        <f>VLOOKUP(Items[[#This Row],[OrderID]],Orders[],5)</f>
        <v>2015-05-24</v>
      </c>
    </row>
    <row r="2408" spans="1:13" x14ac:dyDescent="0.25">
      <c r="A2408">
        <v>143690489</v>
      </c>
      <c r="B2408">
        <v>203665487</v>
      </c>
      <c r="C2408">
        <v>11</v>
      </c>
      <c r="D2408" t="b">
        <v>0</v>
      </c>
      <c r="E2408" s="6" t="s">
        <v>120</v>
      </c>
      <c r="F2408" s="6" t="s">
        <v>35</v>
      </c>
      <c r="G2408">
        <v>0</v>
      </c>
      <c r="H2408">
        <v>50</v>
      </c>
      <c r="I2408">
        <v>1</v>
      </c>
      <c r="J2408" s="6">
        <f>(Items[[#This Row],[FinalPrice]]*Items[[#This Row],[Quantity]])</f>
        <v>0</v>
      </c>
      <c r="K2408" s="6">
        <f>(Items[[#This Row],[OriginalTagPrice]]*Items[[#This Row],[Quantity]])</f>
        <v>50</v>
      </c>
      <c r="L2408" s="6">
        <f>(Items[[#This Row],[FinalPrice]]-Items[[#This Row],[OriginalTagPrice]])*Items[[#This Row],[Quantity]]</f>
        <v>-50</v>
      </c>
      <c r="M2408" s="6" t="str">
        <f>VLOOKUP(Items[[#This Row],[OrderID]],Orders[],5)</f>
        <v>2015-05-24</v>
      </c>
    </row>
    <row r="2409" spans="1:13" x14ac:dyDescent="0.25">
      <c r="A2409">
        <v>143697744</v>
      </c>
      <c r="B2409">
        <v>202336563</v>
      </c>
      <c r="C2409">
        <v>1</v>
      </c>
      <c r="D2409" t="b">
        <v>1</v>
      </c>
      <c r="E2409" s="6" t="s">
        <v>68</v>
      </c>
      <c r="F2409" s="6" t="s">
        <v>35</v>
      </c>
      <c r="G2409">
        <v>0</v>
      </c>
      <c r="H2409">
        <v>30</v>
      </c>
      <c r="I2409">
        <v>1</v>
      </c>
      <c r="J2409" s="6">
        <f>(Items[[#This Row],[FinalPrice]]*Items[[#This Row],[Quantity]])</f>
        <v>0</v>
      </c>
      <c r="K2409" s="6">
        <f>(Items[[#This Row],[OriginalTagPrice]]*Items[[#This Row],[Quantity]])</f>
        <v>30</v>
      </c>
      <c r="L2409" s="6">
        <f>(Items[[#This Row],[FinalPrice]]-Items[[#This Row],[OriginalTagPrice]])*Items[[#This Row],[Quantity]]</f>
        <v>-30</v>
      </c>
      <c r="M2409" s="6" t="str">
        <f>VLOOKUP(Items[[#This Row],[OrderID]],Orders[],5)</f>
        <v>2015-06-02</v>
      </c>
    </row>
    <row r="2410" spans="1:13" x14ac:dyDescent="0.25">
      <c r="A2410">
        <v>143697744</v>
      </c>
      <c r="B2410">
        <v>202337163</v>
      </c>
      <c r="C2410">
        <v>1</v>
      </c>
      <c r="D2410" t="b">
        <v>1</v>
      </c>
      <c r="E2410" s="6" t="s">
        <v>64</v>
      </c>
      <c r="F2410" s="6" t="s">
        <v>35</v>
      </c>
      <c r="G2410">
        <v>0</v>
      </c>
      <c r="H2410">
        <v>10</v>
      </c>
      <c r="I2410">
        <v>1</v>
      </c>
      <c r="J2410" s="6">
        <f>(Items[[#This Row],[FinalPrice]]*Items[[#This Row],[Quantity]])</f>
        <v>0</v>
      </c>
      <c r="K2410" s="6">
        <f>(Items[[#This Row],[OriginalTagPrice]]*Items[[#This Row],[Quantity]])</f>
        <v>10</v>
      </c>
      <c r="L2410" s="6">
        <f>(Items[[#This Row],[FinalPrice]]-Items[[#This Row],[OriginalTagPrice]])*Items[[#This Row],[Quantity]]</f>
        <v>-10</v>
      </c>
      <c r="M2410" s="6" t="str">
        <f>VLOOKUP(Items[[#This Row],[OrderID]],Orders[],5)</f>
        <v>2015-06-02</v>
      </c>
    </row>
    <row r="2411" spans="1:13" x14ac:dyDescent="0.25">
      <c r="A2411">
        <v>143697744</v>
      </c>
      <c r="B2411">
        <v>205846359</v>
      </c>
      <c r="C2411">
        <v>3</v>
      </c>
      <c r="D2411" t="b">
        <v>0</v>
      </c>
      <c r="E2411" s="6" t="s">
        <v>35</v>
      </c>
      <c r="F2411" s="6" t="s">
        <v>35</v>
      </c>
      <c r="G2411">
        <v>0</v>
      </c>
      <c r="H2411">
        <v>25</v>
      </c>
      <c r="I2411">
        <v>1</v>
      </c>
      <c r="J2411" s="6">
        <f>(Items[[#This Row],[FinalPrice]]*Items[[#This Row],[Quantity]])</f>
        <v>0</v>
      </c>
      <c r="K2411" s="6">
        <f>(Items[[#This Row],[OriginalTagPrice]]*Items[[#This Row],[Quantity]])</f>
        <v>25</v>
      </c>
      <c r="L2411" s="6">
        <f>(Items[[#This Row],[FinalPrice]]-Items[[#This Row],[OriginalTagPrice]])*Items[[#This Row],[Quantity]]</f>
        <v>-25</v>
      </c>
      <c r="M2411" s="6" t="str">
        <f>VLOOKUP(Items[[#This Row],[OrderID]],Orders[],5)</f>
        <v>2015-06-02</v>
      </c>
    </row>
    <row r="2412" spans="1:13" x14ac:dyDescent="0.25">
      <c r="A2412">
        <v>143697744</v>
      </c>
      <c r="B2412">
        <v>205846795</v>
      </c>
      <c r="C2412">
        <v>8</v>
      </c>
      <c r="D2412" t="b">
        <v>0</v>
      </c>
      <c r="E2412" s="6" t="s">
        <v>68</v>
      </c>
      <c r="F2412" s="6" t="s">
        <v>35</v>
      </c>
      <c r="G2412">
        <v>5</v>
      </c>
      <c r="H2412">
        <v>5</v>
      </c>
      <c r="I2412">
        <v>1</v>
      </c>
      <c r="J2412" s="6">
        <f>(Items[[#This Row],[FinalPrice]]*Items[[#This Row],[Quantity]])</f>
        <v>5</v>
      </c>
      <c r="K2412" s="6">
        <f>(Items[[#This Row],[OriginalTagPrice]]*Items[[#This Row],[Quantity]])</f>
        <v>5</v>
      </c>
      <c r="L2412" s="6">
        <f>(Items[[#This Row],[FinalPrice]]-Items[[#This Row],[OriginalTagPrice]])*Items[[#This Row],[Quantity]]</f>
        <v>0</v>
      </c>
      <c r="M2412" s="6" t="str">
        <f>VLOOKUP(Items[[#This Row],[OrderID]],Orders[],5)</f>
        <v>2015-06-02</v>
      </c>
    </row>
    <row r="2413" spans="1:13" x14ac:dyDescent="0.25">
      <c r="A2413">
        <v>143708235</v>
      </c>
      <c r="B2413">
        <v>202352118</v>
      </c>
      <c r="C2413">
        <v>5</v>
      </c>
      <c r="D2413" t="b">
        <v>1</v>
      </c>
      <c r="E2413" s="6" t="s">
        <v>281</v>
      </c>
      <c r="F2413" s="6" t="s">
        <v>35</v>
      </c>
      <c r="G2413">
        <v>0</v>
      </c>
      <c r="H2413">
        <v>0</v>
      </c>
      <c r="I2413">
        <v>1</v>
      </c>
      <c r="J2413" s="6">
        <f>(Items[[#This Row],[FinalPrice]]*Items[[#This Row],[Quantity]])</f>
        <v>0</v>
      </c>
      <c r="K2413" s="6">
        <f>(Items[[#This Row],[OriginalTagPrice]]*Items[[#This Row],[Quantity]])</f>
        <v>0</v>
      </c>
      <c r="L2413" s="6">
        <f>(Items[[#This Row],[FinalPrice]]-Items[[#This Row],[OriginalTagPrice]])*Items[[#This Row],[Quantity]]</f>
        <v>0</v>
      </c>
      <c r="M2413" s="6" t="str">
        <f>VLOOKUP(Items[[#This Row],[OrderID]],Orders[],5)</f>
        <v>2015-05-19</v>
      </c>
    </row>
    <row r="2414" spans="1:13" x14ac:dyDescent="0.25">
      <c r="A2414">
        <v>143715769</v>
      </c>
      <c r="B2414">
        <v>202374303</v>
      </c>
      <c r="C2414">
        <v>2</v>
      </c>
      <c r="D2414" t="b">
        <v>0</v>
      </c>
      <c r="E2414" s="6" t="s">
        <v>35</v>
      </c>
      <c r="F2414" s="6" t="s">
        <v>121</v>
      </c>
      <c r="G2414">
        <v>30.5</v>
      </c>
      <c r="H2414">
        <v>61</v>
      </c>
      <c r="I2414">
        <v>1</v>
      </c>
      <c r="J2414" s="6">
        <f>(Items[[#This Row],[FinalPrice]]*Items[[#This Row],[Quantity]])</f>
        <v>30.5</v>
      </c>
      <c r="K2414" s="6">
        <f>(Items[[#This Row],[OriginalTagPrice]]*Items[[#This Row],[Quantity]])</f>
        <v>61</v>
      </c>
      <c r="L2414" s="6">
        <f>(Items[[#This Row],[FinalPrice]]-Items[[#This Row],[OriginalTagPrice]])*Items[[#This Row],[Quantity]]</f>
        <v>-30.5</v>
      </c>
      <c r="M2414" s="6" t="str">
        <f>VLOOKUP(Items[[#This Row],[OrderID]],Orders[],5)</f>
        <v>2015-05-19</v>
      </c>
    </row>
    <row r="2415" spans="1:13" x14ac:dyDescent="0.25">
      <c r="A2415">
        <v>143715769</v>
      </c>
      <c r="B2415">
        <v>202374627</v>
      </c>
      <c r="C2415">
        <v>2</v>
      </c>
      <c r="D2415" t="b">
        <v>0</v>
      </c>
      <c r="E2415" s="6" t="s">
        <v>35</v>
      </c>
      <c r="F2415" s="6" t="s">
        <v>236</v>
      </c>
      <c r="G2415">
        <v>14</v>
      </c>
      <c r="H2415">
        <v>28</v>
      </c>
      <c r="I2415">
        <v>1</v>
      </c>
      <c r="J2415" s="6">
        <f>(Items[[#This Row],[FinalPrice]]*Items[[#This Row],[Quantity]])</f>
        <v>14</v>
      </c>
      <c r="K2415" s="6">
        <f>(Items[[#This Row],[OriginalTagPrice]]*Items[[#This Row],[Quantity]])</f>
        <v>28</v>
      </c>
      <c r="L2415" s="6">
        <f>(Items[[#This Row],[FinalPrice]]-Items[[#This Row],[OriginalTagPrice]])*Items[[#This Row],[Quantity]]</f>
        <v>-14</v>
      </c>
      <c r="M2415" s="6" t="str">
        <f>VLOOKUP(Items[[#This Row],[OrderID]],Orders[],5)</f>
        <v>2015-05-19</v>
      </c>
    </row>
    <row r="2416" spans="1:13" x14ac:dyDescent="0.25">
      <c r="A2416">
        <v>143729235</v>
      </c>
      <c r="B2416">
        <v>202138528</v>
      </c>
      <c r="C2416">
        <v>1</v>
      </c>
      <c r="D2416" t="b">
        <v>1</v>
      </c>
      <c r="E2416" s="6" t="s">
        <v>60</v>
      </c>
      <c r="F2416" s="6" t="s">
        <v>35</v>
      </c>
      <c r="G2416">
        <v>35</v>
      </c>
      <c r="H2416">
        <v>40</v>
      </c>
      <c r="I2416">
        <v>1</v>
      </c>
      <c r="J2416" s="6">
        <f>(Items[[#This Row],[FinalPrice]]*Items[[#This Row],[Quantity]])</f>
        <v>35</v>
      </c>
      <c r="K2416" s="6">
        <f>(Items[[#This Row],[OriginalTagPrice]]*Items[[#This Row],[Quantity]])</f>
        <v>40</v>
      </c>
      <c r="L2416" s="6">
        <f>(Items[[#This Row],[FinalPrice]]-Items[[#This Row],[OriginalTagPrice]])*Items[[#This Row],[Quantity]]</f>
        <v>-5</v>
      </c>
      <c r="M2416" s="6" t="str">
        <f>VLOOKUP(Items[[#This Row],[OrderID]],Orders[],5)</f>
        <v>2015-05-19</v>
      </c>
    </row>
    <row r="2417" spans="1:13" x14ac:dyDescent="0.25">
      <c r="A2417">
        <v>143729235</v>
      </c>
      <c r="B2417">
        <v>202385912</v>
      </c>
      <c r="C2417">
        <v>2</v>
      </c>
      <c r="D2417" t="b">
        <v>0</v>
      </c>
      <c r="E2417" s="6" t="s">
        <v>60</v>
      </c>
      <c r="F2417" s="6" t="s">
        <v>94</v>
      </c>
      <c r="G2417">
        <v>0</v>
      </c>
      <c r="H2417">
        <v>0</v>
      </c>
      <c r="I2417">
        <v>1</v>
      </c>
      <c r="J2417" s="6">
        <f>(Items[[#This Row],[FinalPrice]]*Items[[#This Row],[Quantity]])</f>
        <v>0</v>
      </c>
      <c r="K2417" s="6">
        <f>(Items[[#This Row],[OriginalTagPrice]]*Items[[#This Row],[Quantity]])</f>
        <v>0</v>
      </c>
      <c r="L2417" s="6">
        <f>(Items[[#This Row],[FinalPrice]]-Items[[#This Row],[OriginalTagPrice]])*Items[[#This Row],[Quantity]]</f>
        <v>0</v>
      </c>
      <c r="M2417" s="6" t="str">
        <f>VLOOKUP(Items[[#This Row],[OrderID]],Orders[],5)</f>
        <v>2015-05-19</v>
      </c>
    </row>
    <row r="2418" spans="1:13" x14ac:dyDescent="0.25">
      <c r="A2418">
        <v>143729235</v>
      </c>
      <c r="B2418">
        <v>202405230</v>
      </c>
      <c r="C2418">
        <v>8</v>
      </c>
      <c r="D2418" t="b">
        <v>0</v>
      </c>
      <c r="E2418" s="6" t="s">
        <v>60</v>
      </c>
      <c r="F2418" s="6" t="s">
        <v>35</v>
      </c>
      <c r="G2418">
        <v>7</v>
      </c>
      <c r="H2418">
        <v>7</v>
      </c>
      <c r="I2418">
        <v>1</v>
      </c>
      <c r="J2418" s="6">
        <f>(Items[[#This Row],[FinalPrice]]*Items[[#This Row],[Quantity]])</f>
        <v>7</v>
      </c>
      <c r="K2418" s="6">
        <f>(Items[[#This Row],[OriginalTagPrice]]*Items[[#This Row],[Quantity]])</f>
        <v>7</v>
      </c>
      <c r="L2418" s="6">
        <f>(Items[[#This Row],[FinalPrice]]-Items[[#This Row],[OriginalTagPrice]])*Items[[#This Row],[Quantity]]</f>
        <v>0</v>
      </c>
      <c r="M2418" s="6" t="str">
        <f>VLOOKUP(Items[[#This Row],[OrderID]],Orders[],5)</f>
        <v>2015-05-19</v>
      </c>
    </row>
    <row r="2419" spans="1:13" x14ac:dyDescent="0.25">
      <c r="A2419">
        <v>143736572</v>
      </c>
      <c r="B2419">
        <v>202393586</v>
      </c>
      <c r="C2419">
        <v>1</v>
      </c>
      <c r="D2419" t="b">
        <v>1</v>
      </c>
      <c r="E2419" s="6" t="s">
        <v>66</v>
      </c>
      <c r="F2419" s="6" t="s">
        <v>35</v>
      </c>
      <c r="G2419">
        <v>0</v>
      </c>
      <c r="H2419">
        <v>30</v>
      </c>
      <c r="I2419">
        <v>1</v>
      </c>
      <c r="J2419" s="6">
        <f>(Items[[#This Row],[FinalPrice]]*Items[[#This Row],[Quantity]])</f>
        <v>0</v>
      </c>
      <c r="K2419" s="6">
        <f>(Items[[#This Row],[OriginalTagPrice]]*Items[[#This Row],[Quantity]])</f>
        <v>30</v>
      </c>
      <c r="L2419" s="6">
        <f>(Items[[#This Row],[FinalPrice]]-Items[[#This Row],[OriginalTagPrice]])*Items[[#This Row],[Quantity]]</f>
        <v>-30</v>
      </c>
      <c r="M2419" s="6" t="str">
        <f>VLOOKUP(Items[[#This Row],[OrderID]],Orders[],5)</f>
        <v>2015-05-19</v>
      </c>
    </row>
    <row r="2420" spans="1:13" x14ac:dyDescent="0.25">
      <c r="A2420">
        <v>143736572</v>
      </c>
      <c r="B2420">
        <v>202426990</v>
      </c>
      <c r="C2420">
        <v>10</v>
      </c>
      <c r="D2420" t="b">
        <v>0</v>
      </c>
      <c r="E2420" s="6" t="s">
        <v>35</v>
      </c>
      <c r="F2420" s="6" t="s">
        <v>35</v>
      </c>
      <c r="G2420">
        <v>0</v>
      </c>
      <c r="H2420">
        <v>0</v>
      </c>
      <c r="I2420">
        <v>1</v>
      </c>
      <c r="J2420" s="6">
        <f>(Items[[#This Row],[FinalPrice]]*Items[[#This Row],[Quantity]])</f>
        <v>0</v>
      </c>
      <c r="K2420" s="6">
        <f>(Items[[#This Row],[OriginalTagPrice]]*Items[[#This Row],[Quantity]])</f>
        <v>0</v>
      </c>
      <c r="L2420" s="6">
        <f>(Items[[#This Row],[FinalPrice]]-Items[[#This Row],[OriginalTagPrice]])*Items[[#This Row],[Quantity]]</f>
        <v>0</v>
      </c>
      <c r="M2420" s="6" t="str">
        <f>VLOOKUP(Items[[#This Row],[OrderID]],Orders[],5)</f>
        <v>2015-05-19</v>
      </c>
    </row>
    <row r="2421" spans="1:13" x14ac:dyDescent="0.25">
      <c r="A2421">
        <v>143736572</v>
      </c>
      <c r="B2421">
        <v>202426996</v>
      </c>
      <c r="C2421">
        <v>11</v>
      </c>
      <c r="D2421" t="b">
        <v>0</v>
      </c>
      <c r="E2421" s="6" t="s">
        <v>96</v>
      </c>
      <c r="F2421" s="6" t="s">
        <v>35</v>
      </c>
      <c r="G2421">
        <v>0</v>
      </c>
      <c r="H2421">
        <v>50</v>
      </c>
      <c r="I2421">
        <v>1</v>
      </c>
      <c r="J2421" s="6">
        <f>(Items[[#This Row],[FinalPrice]]*Items[[#This Row],[Quantity]])</f>
        <v>0</v>
      </c>
      <c r="K2421" s="6">
        <f>(Items[[#This Row],[OriginalTagPrice]]*Items[[#This Row],[Quantity]])</f>
        <v>50</v>
      </c>
      <c r="L2421" s="6">
        <f>(Items[[#This Row],[FinalPrice]]-Items[[#This Row],[OriginalTagPrice]])*Items[[#This Row],[Quantity]]</f>
        <v>-50</v>
      </c>
      <c r="M2421" s="6" t="str">
        <f>VLOOKUP(Items[[#This Row],[OrderID]],Orders[],5)</f>
        <v>2015-05-19</v>
      </c>
    </row>
    <row r="2422" spans="1:13" x14ac:dyDescent="0.25">
      <c r="A2422">
        <v>143739811</v>
      </c>
      <c r="B2422">
        <v>202399067</v>
      </c>
      <c r="C2422">
        <v>5</v>
      </c>
      <c r="D2422" t="b">
        <v>1</v>
      </c>
      <c r="E2422" s="6" t="s">
        <v>281</v>
      </c>
      <c r="F2422" s="6" t="s">
        <v>35</v>
      </c>
      <c r="G2422">
        <v>20</v>
      </c>
      <c r="H2422">
        <v>40</v>
      </c>
      <c r="I2422">
        <v>1</v>
      </c>
      <c r="J2422" s="6">
        <f>(Items[[#This Row],[FinalPrice]]*Items[[#This Row],[Quantity]])</f>
        <v>20</v>
      </c>
      <c r="K2422" s="6">
        <f>(Items[[#This Row],[OriginalTagPrice]]*Items[[#This Row],[Quantity]])</f>
        <v>40</v>
      </c>
      <c r="L2422" s="6">
        <f>(Items[[#This Row],[FinalPrice]]-Items[[#This Row],[OriginalTagPrice]])*Items[[#This Row],[Quantity]]</f>
        <v>-20</v>
      </c>
      <c r="M2422" s="6" t="str">
        <f>VLOOKUP(Items[[#This Row],[OrderID]],Orders[],5)</f>
        <v>2015-05-19</v>
      </c>
    </row>
    <row r="2423" spans="1:13" x14ac:dyDescent="0.25">
      <c r="A2423">
        <v>143739811</v>
      </c>
      <c r="B2423">
        <v>202399486</v>
      </c>
      <c r="C2423">
        <v>8</v>
      </c>
      <c r="D2423" t="b">
        <v>0</v>
      </c>
      <c r="E2423" s="6" t="s">
        <v>281</v>
      </c>
      <c r="F2423" s="6" t="s">
        <v>35</v>
      </c>
      <c r="G2423">
        <v>5</v>
      </c>
      <c r="H2423">
        <v>5</v>
      </c>
      <c r="I2423">
        <v>1</v>
      </c>
      <c r="J2423" s="6">
        <f>(Items[[#This Row],[FinalPrice]]*Items[[#This Row],[Quantity]])</f>
        <v>5</v>
      </c>
      <c r="K2423" s="6">
        <f>(Items[[#This Row],[OriginalTagPrice]]*Items[[#This Row],[Quantity]])</f>
        <v>5</v>
      </c>
      <c r="L2423" s="6">
        <f>(Items[[#This Row],[FinalPrice]]-Items[[#This Row],[OriginalTagPrice]])*Items[[#This Row],[Quantity]]</f>
        <v>0</v>
      </c>
      <c r="M2423" s="6" t="str">
        <f>VLOOKUP(Items[[#This Row],[OrderID]],Orders[],5)</f>
        <v>2015-05-19</v>
      </c>
    </row>
    <row r="2424" spans="1:13" x14ac:dyDescent="0.25">
      <c r="A2424">
        <v>143744667</v>
      </c>
      <c r="B2424">
        <v>202405577</v>
      </c>
      <c r="C2424">
        <v>1</v>
      </c>
      <c r="D2424" t="b">
        <v>1</v>
      </c>
      <c r="E2424" s="6" t="s">
        <v>66</v>
      </c>
      <c r="F2424" s="6" t="s">
        <v>35</v>
      </c>
      <c r="G2424">
        <v>0</v>
      </c>
      <c r="H2424">
        <v>70</v>
      </c>
      <c r="I2424">
        <v>1</v>
      </c>
      <c r="J2424" s="6">
        <f>(Items[[#This Row],[FinalPrice]]*Items[[#This Row],[Quantity]])</f>
        <v>0</v>
      </c>
      <c r="K2424" s="6">
        <f>(Items[[#This Row],[OriginalTagPrice]]*Items[[#This Row],[Quantity]])</f>
        <v>70</v>
      </c>
      <c r="L2424" s="6">
        <f>(Items[[#This Row],[FinalPrice]]-Items[[#This Row],[OriginalTagPrice]])*Items[[#This Row],[Quantity]]</f>
        <v>-70</v>
      </c>
      <c r="M2424" s="6" t="str">
        <f>VLOOKUP(Items[[#This Row],[OrderID]],Orders[],5)</f>
        <v>2015-05-22</v>
      </c>
    </row>
    <row r="2425" spans="1:13" x14ac:dyDescent="0.25">
      <c r="A2425">
        <v>143744667</v>
      </c>
      <c r="B2425">
        <v>203322544</v>
      </c>
      <c r="C2425">
        <v>8</v>
      </c>
      <c r="D2425" t="b">
        <v>0</v>
      </c>
      <c r="E2425" s="6" t="s">
        <v>66</v>
      </c>
      <c r="F2425" s="6" t="s">
        <v>35</v>
      </c>
      <c r="G2425">
        <v>14</v>
      </c>
      <c r="H2425">
        <v>14</v>
      </c>
      <c r="I2425">
        <v>1</v>
      </c>
      <c r="J2425" s="6">
        <f>(Items[[#This Row],[FinalPrice]]*Items[[#This Row],[Quantity]])</f>
        <v>14</v>
      </c>
      <c r="K2425" s="6">
        <f>(Items[[#This Row],[OriginalTagPrice]]*Items[[#This Row],[Quantity]])</f>
        <v>14</v>
      </c>
      <c r="L2425" s="6">
        <f>(Items[[#This Row],[FinalPrice]]-Items[[#This Row],[OriginalTagPrice]])*Items[[#This Row],[Quantity]]</f>
        <v>0</v>
      </c>
      <c r="M2425" s="6" t="str">
        <f>VLOOKUP(Items[[#This Row],[OrderID]],Orders[],5)</f>
        <v>2015-05-22</v>
      </c>
    </row>
    <row r="2426" spans="1:13" x14ac:dyDescent="0.25">
      <c r="A2426">
        <v>143748271</v>
      </c>
      <c r="B2426">
        <v>202410744</v>
      </c>
      <c r="C2426">
        <v>1</v>
      </c>
      <c r="D2426" t="b">
        <v>1</v>
      </c>
      <c r="E2426" s="6" t="s">
        <v>71</v>
      </c>
      <c r="F2426" s="6" t="s">
        <v>35</v>
      </c>
      <c r="G2426">
        <v>0</v>
      </c>
      <c r="H2426">
        <v>30</v>
      </c>
      <c r="I2426">
        <v>1</v>
      </c>
      <c r="J2426" s="6">
        <f>(Items[[#This Row],[FinalPrice]]*Items[[#This Row],[Quantity]])</f>
        <v>0</v>
      </c>
      <c r="K2426" s="6">
        <f>(Items[[#This Row],[OriginalTagPrice]]*Items[[#This Row],[Quantity]])</f>
        <v>30</v>
      </c>
      <c r="L2426" s="6">
        <f>(Items[[#This Row],[FinalPrice]]-Items[[#This Row],[OriginalTagPrice]])*Items[[#This Row],[Quantity]]</f>
        <v>-30</v>
      </c>
      <c r="M2426" s="6" t="str">
        <f>VLOOKUP(Items[[#This Row],[OrderID]],Orders[],5)</f>
        <v>2015-05-25</v>
      </c>
    </row>
    <row r="2427" spans="1:13" x14ac:dyDescent="0.25">
      <c r="A2427">
        <v>143748271</v>
      </c>
      <c r="B2427">
        <v>202410745</v>
      </c>
      <c r="C2427">
        <v>1</v>
      </c>
      <c r="D2427" t="b">
        <v>1</v>
      </c>
      <c r="E2427" s="6" t="s">
        <v>68</v>
      </c>
      <c r="F2427" s="6" t="s">
        <v>35</v>
      </c>
      <c r="G2427">
        <v>35</v>
      </c>
      <c r="H2427">
        <v>70</v>
      </c>
      <c r="I2427">
        <v>1</v>
      </c>
      <c r="J2427" s="6">
        <f>(Items[[#This Row],[FinalPrice]]*Items[[#This Row],[Quantity]])</f>
        <v>35</v>
      </c>
      <c r="K2427" s="6">
        <f>(Items[[#This Row],[OriginalTagPrice]]*Items[[#This Row],[Quantity]])</f>
        <v>70</v>
      </c>
      <c r="L2427" s="6">
        <f>(Items[[#This Row],[FinalPrice]]-Items[[#This Row],[OriginalTagPrice]])*Items[[#This Row],[Quantity]]</f>
        <v>-35</v>
      </c>
      <c r="M2427" s="6" t="str">
        <f>VLOOKUP(Items[[#This Row],[OrderID]],Orders[],5)</f>
        <v>2015-05-25</v>
      </c>
    </row>
    <row r="2428" spans="1:13" x14ac:dyDescent="0.25">
      <c r="A2428">
        <v>143748271</v>
      </c>
      <c r="B2428">
        <v>203739714</v>
      </c>
      <c r="C2428">
        <v>8</v>
      </c>
      <c r="D2428" t="b">
        <v>0</v>
      </c>
      <c r="E2428" s="6" t="s">
        <v>71</v>
      </c>
      <c r="F2428" s="6" t="s">
        <v>35</v>
      </c>
      <c r="G2428">
        <v>5</v>
      </c>
      <c r="H2428">
        <v>5</v>
      </c>
      <c r="I2428">
        <v>1</v>
      </c>
      <c r="J2428" s="6">
        <f>(Items[[#This Row],[FinalPrice]]*Items[[#This Row],[Quantity]])</f>
        <v>5</v>
      </c>
      <c r="K2428" s="6">
        <f>(Items[[#This Row],[OriginalTagPrice]]*Items[[#This Row],[Quantity]])</f>
        <v>5</v>
      </c>
      <c r="L2428" s="6">
        <f>(Items[[#This Row],[FinalPrice]]-Items[[#This Row],[OriginalTagPrice]])*Items[[#This Row],[Quantity]]</f>
        <v>0</v>
      </c>
      <c r="M2428" s="6" t="str">
        <f>VLOOKUP(Items[[#This Row],[OrderID]],Orders[],5)</f>
        <v>2015-05-25</v>
      </c>
    </row>
    <row r="2429" spans="1:13" x14ac:dyDescent="0.25">
      <c r="A2429">
        <v>143748271</v>
      </c>
      <c r="B2429">
        <v>203739747</v>
      </c>
      <c r="C2429">
        <v>8</v>
      </c>
      <c r="D2429" t="b">
        <v>0</v>
      </c>
      <c r="E2429" s="6" t="s">
        <v>68</v>
      </c>
      <c r="F2429" s="6" t="s">
        <v>35</v>
      </c>
      <c r="G2429">
        <v>5</v>
      </c>
      <c r="H2429">
        <v>5</v>
      </c>
      <c r="I2429">
        <v>1</v>
      </c>
      <c r="J2429" s="6">
        <f>(Items[[#This Row],[FinalPrice]]*Items[[#This Row],[Quantity]])</f>
        <v>5</v>
      </c>
      <c r="K2429" s="6">
        <f>(Items[[#This Row],[OriginalTagPrice]]*Items[[#This Row],[Quantity]])</f>
        <v>5</v>
      </c>
      <c r="L2429" s="6">
        <f>(Items[[#This Row],[FinalPrice]]-Items[[#This Row],[OriginalTagPrice]])*Items[[#This Row],[Quantity]]</f>
        <v>0</v>
      </c>
      <c r="M2429" s="6" t="str">
        <f>VLOOKUP(Items[[#This Row],[OrderID]],Orders[],5)</f>
        <v>2015-05-25</v>
      </c>
    </row>
    <row r="2430" spans="1:13" x14ac:dyDescent="0.25">
      <c r="A2430">
        <v>143750236</v>
      </c>
      <c r="B2430">
        <v>202412379</v>
      </c>
      <c r="C2430">
        <v>1</v>
      </c>
      <c r="D2430" t="b">
        <v>1</v>
      </c>
      <c r="E2430" s="6" t="s">
        <v>63</v>
      </c>
      <c r="F2430" s="6" t="s">
        <v>35</v>
      </c>
      <c r="G2430">
        <v>50</v>
      </c>
      <c r="H2430">
        <v>65</v>
      </c>
      <c r="I2430">
        <v>1</v>
      </c>
      <c r="J2430" s="6">
        <f>(Items[[#This Row],[FinalPrice]]*Items[[#This Row],[Quantity]])</f>
        <v>50</v>
      </c>
      <c r="K2430" s="6">
        <f>(Items[[#This Row],[OriginalTagPrice]]*Items[[#This Row],[Quantity]])</f>
        <v>65</v>
      </c>
      <c r="L2430" s="6">
        <f>(Items[[#This Row],[FinalPrice]]-Items[[#This Row],[OriginalTagPrice]])*Items[[#This Row],[Quantity]]</f>
        <v>-15</v>
      </c>
      <c r="M2430" s="6" t="str">
        <f>VLOOKUP(Items[[#This Row],[OrderID]],Orders[],5)</f>
        <v>2015-05-27</v>
      </c>
    </row>
    <row r="2431" spans="1:13" x14ac:dyDescent="0.25">
      <c r="A2431">
        <v>143750236</v>
      </c>
      <c r="B2431">
        <v>202413639</v>
      </c>
      <c r="C2431">
        <v>1</v>
      </c>
      <c r="D2431" t="b">
        <v>1</v>
      </c>
      <c r="E2431" s="6" t="s">
        <v>56</v>
      </c>
      <c r="F2431" s="6" t="s">
        <v>35</v>
      </c>
      <c r="G2431">
        <v>50</v>
      </c>
      <c r="H2431">
        <v>70</v>
      </c>
      <c r="I2431">
        <v>1</v>
      </c>
      <c r="J2431" s="6">
        <f>(Items[[#This Row],[FinalPrice]]*Items[[#This Row],[Quantity]])</f>
        <v>50</v>
      </c>
      <c r="K2431" s="6">
        <f>(Items[[#This Row],[OriginalTagPrice]]*Items[[#This Row],[Quantity]])</f>
        <v>70</v>
      </c>
      <c r="L2431" s="6">
        <f>(Items[[#This Row],[FinalPrice]]-Items[[#This Row],[OriginalTagPrice]])*Items[[#This Row],[Quantity]]</f>
        <v>-20</v>
      </c>
      <c r="M2431" s="6" t="str">
        <f>VLOOKUP(Items[[#This Row],[OrderID]],Orders[],5)</f>
        <v>2015-05-27</v>
      </c>
    </row>
    <row r="2432" spans="1:13" x14ac:dyDescent="0.25">
      <c r="A2432">
        <v>143750236</v>
      </c>
      <c r="B2432">
        <v>204296860</v>
      </c>
      <c r="C2432">
        <v>2</v>
      </c>
      <c r="D2432" t="b">
        <v>0</v>
      </c>
      <c r="E2432" s="6" t="s">
        <v>56</v>
      </c>
      <c r="F2432" s="6" t="s">
        <v>111</v>
      </c>
      <c r="G2432">
        <v>0</v>
      </c>
      <c r="H2432">
        <v>0</v>
      </c>
      <c r="I2432">
        <v>1</v>
      </c>
      <c r="J2432" s="6">
        <f>(Items[[#This Row],[FinalPrice]]*Items[[#This Row],[Quantity]])</f>
        <v>0</v>
      </c>
      <c r="K2432" s="6">
        <f>(Items[[#This Row],[OriginalTagPrice]]*Items[[#This Row],[Quantity]])</f>
        <v>0</v>
      </c>
      <c r="L2432" s="6">
        <f>(Items[[#This Row],[FinalPrice]]-Items[[#This Row],[OriginalTagPrice]])*Items[[#This Row],[Quantity]]</f>
        <v>0</v>
      </c>
      <c r="M2432" s="6" t="str">
        <f>VLOOKUP(Items[[#This Row],[OrderID]],Orders[],5)</f>
        <v>2015-05-27</v>
      </c>
    </row>
    <row r="2433" spans="1:13" x14ac:dyDescent="0.25">
      <c r="A2433">
        <v>143750236</v>
      </c>
      <c r="B2433">
        <v>204307099</v>
      </c>
      <c r="C2433">
        <v>2</v>
      </c>
      <c r="D2433" t="b">
        <v>0</v>
      </c>
      <c r="E2433" s="6" t="s">
        <v>56</v>
      </c>
      <c r="F2433" s="6" t="s">
        <v>148</v>
      </c>
      <c r="G2433">
        <v>2</v>
      </c>
      <c r="H2433">
        <v>2</v>
      </c>
      <c r="I2433">
        <v>1</v>
      </c>
      <c r="J2433" s="6">
        <f>(Items[[#This Row],[FinalPrice]]*Items[[#This Row],[Quantity]])</f>
        <v>2</v>
      </c>
      <c r="K2433" s="6">
        <f>(Items[[#This Row],[OriginalTagPrice]]*Items[[#This Row],[Quantity]])</f>
        <v>2</v>
      </c>
      <c r="L2433" s="6">
        <f>(Items[[#This Row],[FinalPrice]]-Items[[#This Row],[OriginalTagPrice]])*Items[[#This Row],[Quantity]]</f>
        <v>0</v>
      </c>
      <c r="M2433" s="6" t="str">
        <f>VLOOKUP(Items[[#This Row],[OrderID]],Orders[],5)</f>
        <v>2015-05-27</v>
      </c>
    </row>
    <row r="2434" spans="1:13" x14ac:dyDescent="0.25">
      <c r="A2434">
        <v>143750236</v>
      </c>
      <c r="B2434">
        <v>204335690</v>
      </c>
      <c r="C2434">
        <v>8</v>
      </c>
      <c r="D2434" t="b">
        <v>0</v>
      </c>
      <c r="E2434" s="6" t="s">
        <v>56</v>
      </c>
      <c r="F2434" s="6" t="s">
        <v>35</v>
      </c>
      <c r="G2434">
        <v>12</v>
      </c>
      <c r="H2434">
        <v>12</v>
      </c>
      <c r="I2434">
        <v>1</v>
      </c>
      <c r="J2434" s="6">
        <f>(Items[[#This Row],[FinalPrice]]*Items[[#This Row],[Quantity]])</f>
        <v>12</v>
      </c>
      <c r="K2434" s="6">
        <f>(Items[[#This Row],[OriginalTagPrice]]*Items[[#This Row],[Quantity]])</f>
        <v>12</v>
      </c>
      <c r="L2434" s="6">
        <f>(Items[[#This Row],[FinalPrice]]-Items[[#This Row],[OriginalTagPrice]])*Items[[#This Row],[Quantity]]</f>
        <v>0</v>
      </c>
      <c r="M2434" s="6" t="str">
        <f>VLOOKUP(Items[[#This Row],[OrderID]],Orders[],5)</f>
        <v>2015-05-27</v>
      </c>
    </row>
    <row r="2435" spans="1:13" x14ac:dyDescent="0.25">
      <c r="A2435">
        <v>143750236</v>
      </c>
      <c r="B2435">
        <v>204335764</v>
      </c>
      <c r="C2435">
        <v>8</v>
      </c>
      <c r="D2435" t="b">
        <v>0</v>
      </c>
      <c r="E2435" s="6" t="s">
        <v>60</v>
      </c>
      <c r="F2435" s="6" t="s">
        <v>35</v>
      </c>
      <c r="G2435">
        <v>12</v>
      </c>
      <c r="H2435">
        <v>12</v>
      </c>
      <c r="I2435">
        <v>1</v>
      </c>
      <c r="J2435" s="6">
        <f>(Items[[#This Row],[FinalPrice]]*Items[[#This Row],[Quantity]])</f>
        <v>12</v>
      </c>
      <c r="K2435" s="6">
        <f>(Items[[#This Row],[OriginalTagPrice]]*Items[[#This Row],[Quantity]])</f>
        <v>12</v>
      </c>
      <c r="L2435" s="6">
        <f>(Items[[#This Row],[FinalPrice]]-Items[[#This Row],[OriginalTagPrice]])*Items[[#This Row],[Quantity]]</f>
        <v>0</v>
      </c>
      <c r="M2435" s="6" t="str">
        <f>VLOOKUP(Items[[#This Row],[OrderID]],Orders[],5)</f>
        <v>2015-05-27</v>
      </c>
    </row>
    <row r="2436" spans="1:13" x14ac:dyDescent="0.25">
      <c r="A2436">
        <v>143752514</v>
      </c>
      <c r="B2436">
        <v>202416973</v>
      </c>
      <c r="C2436">
        <v>1</v>
      </c>
      <c r="D2436" t="b">
        <v>1</v>
      </c>
      <c r="E2436" s="6" t="s">
        <v>66</v>
      </c>
      <c r="F2436" s="6" t="s">
        <v>35</v>
      </c>
      <c r="G2436">
        <v>50</v>
      </c>
      <c r="H2436">
        <v>70</v>
      </c>
      <c r="I2436">
        <v>1</v>
      </c>
      <c r="J2436" s="6">
        <f>(Items[[#This Row],[FinalPrice]]*Items[[#This Row],[Quantity]])</f>
        <v>50</v>
      </c>
      <c r="K2436" s="6">
        <f>(Items[[#This Row],[OriginalTagPrice]]*Items[[#This Row],[Quantity]])</f>
        <v>70</v>
      </c>
      <c r="L2436" s="6">
        <f>(Items[[#This Row],[FinalPrice]]-Items[[#This Row],[OriginalTagPrice]])*Items[[#This Row],[Quantity]]</f>
        <v>-20</v>
      </c>
      <c r="M2436" s="6" t="str">
        <f>VLOOKUP(Items[[#This Row],[OrderID]],Orders[],5)</f>
        <v>2015-05-29</v>
      </c>
    </row>
    <row r="2437" spans="1:13" x14ac:dyDescent="0.25">
      <c r="A2437">
        <v>143752514</v>
      </c>
      <c r="B2437">
        <v>204985245</v>
      </c>
      <c r="C2437">
        <v>8</v>
      </c>
      <c r="D2437" t="b">
        <v>0</v>
      </c>
      <c r="E2437" s="6" t="s">
        <v>66</v>
      </c>
      <c r="F2437" s="6" t="s">
        <v>35</v>
      </c>
      <c r="G2437">
        <v>14</v>
      </c>
      <c r="H2437">
        <v>14</v>
      </c>
      <c r="I2437">
        <v>1</v>
      </c>
      <c r="J2437" s="6">
        <f>(Items[[#This Row],[FinalPrice]]*Items[[#This Row],[Quantity]])</f>
        <v>14</v>
      </c>
      <c r="K2437" s="6">
        <f>(Items[[#This Row],[OriginalTagPrice]]*Items[[#This Row],[Quantity]])</f>
        <v>14</v>
      </c>
      <c r="L2437" s="6">
        <f>(Items[[#This Row],[FinalPrice]]-Items[[#This Row],[OriginalTagPrice]])*Items[[#This Row],[Quantity]]</f>
        <v>0</v>
      </c>
      <c r="M2437" s="6" t="str">
        <f>VLOOKUP(Items[[#This Row],[OrderID]],Orders[],5)</f>
        <v>2015-05-29</v>
      </c>
    </row>
    <row r="2438" spans="1:13" x14ac:dyDescent="0.25">
      <c r="A2438">
        <v>143753712</v>
      </c>
      <c r="B2438">
        <v>202418632</v>
      </c>
      <c r="C2438">
        <v>1</v>
      </c>
      <c r="D2438" t="b">
        <v>1</v>
      </c>
      <c r="E2438" s="6" t="s">
        <v>55</v>
      </c>
      <c r="F2438" s="6" t="s">
        <v>35</v>
      </c>
      <c r="G2438">
        <v>0</v>
      </c>
      <c r="H2438">
        <v>30</v>
      </c>
      <c r="I2438">
        <v>1</v>
      </c>
      <c r="J2438" s="6">
        <f>(Items[[#This Row],[FinalPrice]]*Items[[#This Row],[Quantity]])</f>
        <v>0</v>
      </c>
      <c r="K2438" s="6">
        <f>(Items[[#This Row],[OriginalTagPrice]]*Items[[#This Row],[Quantity]])</f>
        <v>30</v>
      </c>
      <c r="L2438" s="6">
        <f>(Items[[#This Row],[FinalPrice]]-Items[[#This Row],[OriginalTagPrice]])*Items[[#This Row],[Quantity]]</f>
        <v>-30</v>
      </c>
      <c r="M2438" s="6" t="str">
        <f>VLOOKUP(Items[[#This Row],[OrderID]],Orders[],5)</f>
        <v>2015-05-20</v>
      </c>
    </row>
    <row r="2439" spans="1:13" x14ac:dyDescent="0.25">
      <c r="A2439">
        <v>143758319</v>
      </c>
      <c r="B2439">
        <v>202425267</v>
      </c>
      <c r="C2439">
        <v>1</v>
      </c>
      <c r="D2439" t="b">
        <v>1</v>
      </c>
      <c r="E2439" s="6" t="s">
        <v>70</v>
      </c>
      <c r="F2439" s="6" t="s">
        <v>35</v>
      </c>
      <c r="G2439">
        <v>50</v>
      </c>
      <c r="H2439">
        <v>70</v>
      </c>
      <c r="I2439">
        <v>1</v>
      </c>
      <c r="J2439" s="6">
        <f>(Items[[#This Row],[FinalPrice]]*Items[[#This Row],[Quantity]])</f>
        <v>50</v>
      </c>
      <c r="K2439" s="6">
        <f>(Items[[#This Row],[OriginalTagPrice]]*Items[[#This Row],[Quantity]])</f>
        <v>70</v>
      </c>
      <c r="L2439" s="6">
        <f>(Items[[#This Row],[FinalPrice]]-Items[[#This Row],[OriginalTagPrice]])*Items[[#This Row],[Quantity]]</f>
        <v>-20</v>
      </c>
      <c r="M2439" s="6" t="str">
        <f>VLOOKUP(Items[[#This Row],[OrderID]],Orders[],5)</f>
        <v>2015-05-20</v>
      </c>
    </row>
    <row r="2440" spans="1:13" x14ac:dyDescent="0.25">
      <c r="A2440">
        <v>143758319</v>
      </c>
      <c r="B2440">
        <v>202735894</v>
      </c>
      <c r="C2440">
        <v>2</v>
      </c>
      <c r="D2440" t="b">
        <v>0</v>
      </c>
      <c r="E2440" s="6" t="s">
        <v>35</v>
      </c>
      <c r="F2440" s="6" t="s">
        <v>122</v>
      </c>
      <c r="G2440">
        <v>10</v>
      </c>
      <c r="H2440">
        <v>10</v>
      </c>
      <c r="I2440">
        <v>1</v>
      </c>
      <c r="J2440" s="6">
        <f>(Items[[#This Row],[FinalPrice]]*Items[[#This Row],[Quantity]])</f>
        <v>10</v>
      </c>
      <c r="K2440" s="6">
        <f>(Items[[#This Row],[OriginalTagPrice]]*Items[[#This Row],[Quantity]])</f>
        <v>10</v>
      </c>
      <c r="L2440" s="6">
        <f>(Items[[#This Row],[FinalPrice]]-Items[[#This Row],[OriginalTagPrice]])*Items[[#This Row],[Quantity]]</f>
        <v>0</v>
      </c>
      <c r="M2440" s="6" t="str">
        <f>VLOOKUP(Items[[#This Row],[OrderID]],Orders[],5)</f>
        <v>2015-05-20</v>
      </c>
    </row>
    <row r="2441" spans="1:13" x14ac:dyDescent="0.25">
      <c r="A2441">
        <v>143758319</v>
      </c>
      <c r="B2441">
        <v>202736197</v>
      </c>
      <c r="C2441">
        <v>8</v>
      </c>
      <c r="D2441" t="b">
        <v>0</v>
      </c>
      <c r="E2441" s="6" t="s">
        <v>70</v>
      </c>
      <c r="F2441" s="6" t="s">
        <v>35</v>
      </c>
      <c r="G2441">
        <v>12</v>
      </c>
      <c r="H2441">
        <v>12</v>
      </c>
      <c r="I2441">
        <v>1</v>
      </c>
      <c r="J2441" s="6">
        <f>(Items[[#This Row],[FinalPrice]]*Items[[#This Row],[Quantity]])</f>
        <v>12</v>
      </c>
      <c r="K2441" s="6">
        <f>(Items[[#This Row],[OriginalTagPrice]]*Items[[#This Row],[Quantity]])</f>
        <v>12</v>
      </c>
      <c r="L2441" s="6">
        <f>(Items[[#This Row],[FinalPrice]]-Items[[#This Row],[OriginalTagPrice]])*Items[[#This Row],[Quantity]]</f>
        <v>0</v>
      </c>
      <c r="M2441" s="6" t="str">
        <f>VLOOKUP(Items[[#This Row],[OrderID]],Orders[],5)</f>
        <v>2015-05-20</v>
      </c>
    </row>
    <row r="2442" spans="1:13" x14ac:dyDescent="0.25">
      <c r="A2442">
        <v>143758398</v>
      </c>
      <c r="B2442">
        <v>202425372</v>
      </c>
      <c r="C2442">
        <v>1</v>
      </c>
      <c r="D2442" t="b">
        <v>1</v>
      </c>
      <c r="E2442" s="6" t="s">
        <v>58</v>
      </c>
      <c r="F2442" s="6" t="s">
        <v>35</v>
      </c>
      <c r="G2442">
        <v>25</v>
      </c>
      <c r="H2442">
        <v>30</v>
      </c>
      <c r="I2442">
        <v>1</v>
      </c>
      <c r="J2442" s="6">
        <f>(Items[[#This Row],[FinalPrice]]*Items[[#This Row],[Quantity]])</f>
        <v>25</v>
      </c>
      <c r="K2442" s="6">
        <f>(Items[[#This Row],[OriginalTagPrice]]*Items[[#This Row],[Quantity]])</f>
        <v>30</v>
      </c>
      <c r="L2442" s="6">
        <f>(Items[[#This Row],[FinalPrice]]-Items[[#This Row],[OriginalTagPrice]])*Items[[#This Row],[Quantity]]</f>
        <v>-5</v>
      </c>
      <c r="M2442" s="6" t="str">
        <f>VLOOKUP(Items[[#This Row],[OrderID]],Orders[],5)</f>
        <v>2015-05-21</v>
      </c>
    </row>
    <row r="2443" spans="1:13" x14ac:dyDescent="0.25">
      <c r="A2443">
        <v>143758398</v>
      </c>
      <c r="B2443">
        <v>202425376</v>
      </c>
      <c r="C2443">
        <v>1</v>
      </c>
      <c r="D2443" t="b">
        <v>1</v>
      </c>
      <c r="E2443" s="6" t="s">
        <v>58</v>
      </c>
      <c r="F2443" s="6" t="s">
        <v>35</v>
      </c>
      <c r="G2443">
        <v>35</v>
      </c>
      <c r="H2443">
        <v>65</v>
      </c>
      <c r="I2443">
        <v>1</v>
      </c>
      <c r="J2443" s="6">
        <f>(Items[[#This Row],[FinalPrice]]*Items[[#This Row],[Quantity]])</f>
        <v>35</v>
      </c>
      <c r="K2443" s="6">
        <f>(Items[[#This Row],[OriginalTagPrice]]*Items[[#This Row],[Quantity]])</f>
        <v>65</v>
      </c>
      <c r="L2443" s="6">
        <f>(Items[[#This Row],[FinalPrice]]-Items[[#This Row],[OriginalTagPrice]])*Items[[#This Row],[Quantity]]</f>
        <v>-30</v>
      </c>
      <c r="M2443" s="6" t="str">
        <f>VLOOKUP(Items[[#This Row],[OrderID]],Orders[],5)</f>
        <v>2015-05-21</v>
      </c>
    </row>
    <row r="2444" spans="1:13" x14ac:dyDescent="0.25">
      <c r="A2444">
        <v>143758398</v>
      </c>
      <c r="B2444">
        <v>203019942</v>
      </c>
      <c r="C2444">
        <v>8</v>
      </c>
      <c r="D2444" t="b">
        <v>0</v>
      </c>
      <c r="E2444" s="6" t="s">
        <v>58</v>
      </c>
      <c r="F2444" s="6" t="s">
        <v>35</v>
      </c>
      <c r="G2444">
        <v>14</v>
      </c>
      <c r="H2444">
        <v>14</v>
      </c>
      <c r="I2444">
        <v>1</v>
      </c>
      <c r="J2444" s="6">
        <f>(Items[[#This Row],[FinalPrice]]*Items[[#This Row],[Quantity]])</f>
        <v>14</v>
      </c>
      <c r="K2444" s="6">
        <f>(Items[[#This Row],[OriginalTagPrice]]*Items[[#This Row],[Quantity]])</f>
        <v>14</v>
      </c>
      <c r="L2444" s="6">
        <f>(Items[[#This Row],[FinalPrice]]-Items[[#This Row],[OriginalTagPrice]])*Items[[#This Row],[Quantity]]</f>
        <v>0</v>
      </c>
      <c r="M2444" s="6" t="str">
        <f>VLOOKUP(Items[[#This Row],[OrderID]],Orders[],5)</f>
        <v>2015-05-21</v>
      </c>
    </row>
    <row r="2445" spans="1:13" x14ac:dyDescent="0.25">
      <c r="A2445">
        <v>143770317</v>
      </c>
      <c r="B2445">
        <v>202065141</v>
      </c>
      <c r="C2445">
        <v>1</v>
      </c>
      <c r="D2445" t="b">
        <v>1</v>
      </c>
      <c r="E2445" s="6" t="s">
        <v>58</v>
      </c>
      <c r="F2445" s="6" t="s">
        <v>35</v>
      </c>
      <c r="G2445">
        <v>0</v>
      </c>
      <c r="H2445">
        <v>85</v>
      </c>
      <c r="I2445">
        <v>1</v>
      </c>
      <c r="J2445" s="6">
        <f>(Items[[#This Row],[FinalPrice]]*Items[[#This Row],[Quantity]])</f>
        <v>0</v>
      </c>
      <c r="K2445" s="6">
        <f>(Items[[#This Row],[OriginalTagPrice]]*Items[[#This Row],[Quantity]])</f>
        <v>85</v>
      </c>
      <c r="L2445" s="6">
        <f>(Items[[#This Row],[FinalPrice]]-Items[[#This Row],[OriginalTagPrice]])*Items[[#This Row],[Quantity]]</f>
        <v>-85</v>
      </c>
      <c r="M2445" s="6" t="str">
        <f>VLOOKUP(Items[[#This Row],[OrderID]],Orders[],5)</f>
        <v>2015-05-23</v>
      </c>
    </row>
    <row r="2446" spans="1:13" x14ac:dyDescent="0.25">
      <c r="A2446">
        <v>143770317</v>
      </c>
      <c r="B2446">
        <v>202065436</v>
      </c>
      <c r="C2446">
        <v>1</v>
      </c>
      <c r="D2446" t="b">
        <v>1</v>
      </c>
      <c r="E2446" s="6" t="s">
        <v>63</v>
      </c>
      <c r="F2446" s="6" t="s">
        <v>35</v>
      </c>
      <c r="G2446">
        <v>0</v>
      </c>
      <c r="H2446">
        <v>100</v>
      </c>
      <c r="I2446">
        <v>1</v>
      </c>
      <c r="J2446" s="6">
        <f>(Items[[#This Row],[FinalPrice]]*Items[[#This Row],[Quantity]])</f>
        <v>0</v>
      </c>
      <c r="K2446" s="6">
        <f>(Items[[#This Row],[OriginalTagPrice]]*Items[[#This Row],[Quantity]])</f>
        <v>100</v>
      </c>
      <c r="L2446" s="6">
        <f>(Items[[#This Row],[FinalPrice]]-Items[[#This Row],[OriginalTagPrice]])*Items[[#This Row],[Quantity]]</f>
        <v>-100</v>
      </c>
      <c r="M2446" s="6" t="str">
        <f>VLOOKUP(Items[[#This Row],[OrderID]],Orders[],5)</f>
        <v>2015-05-23</v>
      </c>
    </row>
    <row r="2447" spans="1:13" x14ac:dyDescent="0.25">
      <c r="A2447">
        <v>143770317</v>
      </c>
      <c r="B2447">
        <v>202066881</v>
      </c>
      <c r="C2447">
        <v>1</v>
      </c>
      <c r="D2447" t="b">
        <v>1</v>
      </c>
      <c r="E2447" s="6" t="s">
        <v>65</v>
      </c>
      <c r="F2447" s="6" t="s">
        <v>35</v>
      </c>
      <c r="G2447">
        <v>50</v>
      </c>
      <c r="H2447">
        <v>70</v>
      </c>
      <c r="I2447">
        <v>1</v>
      </c>
      <c r="J2447" s="6">
        <f>(Items[[#This Row],[FinalPrice]]*Items[[#This Row],[Quantity]])</f>
        <v>50</v>
      </c>
      <c r="K2447" s="6">
        <f>(Items[[#This Row],[OriginalTagPrice]]*Items[[#This Row],[Quantity]])</f>
        <v>70</v>
      </c>
      <c r="L2447" s="6">
        <f>(Items[[#This Row],[FinalPrice]]-Items[[#This Row],[OriginalTagPrice]])*Items[[#This Row],[Quantity]]</f>
        <v>-20</v>
      </c>
      <c r="M2447" s="6" t="str">
        <f>VLOOKUP(Items[[#This Row],[OrderID]],Orders[],5)</f>
        <v>2015-05-23</v>
      </c>
    </row>
    <row r="2448" spans="1:13" x14ac:dyDescent="0.25">
      <c r="A2448">
        <v>143770317</v>
      </c>
      <c r="B2448">
        <v>202077179</v>
      </c>
      <c r="C2448">
        <v>1</v>
      </c>
      <c r="D2448" t="b">
        <v>1</v>
      </c>
      <c r="E2448" s="6" t="s">
        <v>56</v>
      </c>
      <c r="F2448" s="6" t="s">
        <v>35</v>
      </c>
      <c r="G2448">
        <v>50</v>
      </c>
      <c r="H2448">
        <v>70</v>
      </c>
      <c r="I2448">
        <v>1</v>
      </c>
      <c r="J2448" s="6">
        <f>(Items[[#This Row],[FinalPrice]]*Items[[#This Row],[Quantity]])</f>
        <v>50</v>
      </c>
      <c r="K2448" s="6">
        <f>(Items[[#This Row],[OriginalTagPrice]]*Items[[#This Row],[Quantity]])</f>
        <v>70</v>
      </c>
      <c r="L2448" s="6">
        <f>(Items[[#This Row],[FinalPrice]]-Items[[#This Row],[OriginalTagPrice]])*Items[[#This Row],[Quantity]]</f>
        <v>-20</v>
      </c>
      <c r="M2448" s="6" t="str">
        <f>VLOOKUP(Items[[#This Row],[OrderID]],Orders[],5)</f>
        <v>2015-05-23</v>
      </c>
    </row>
    <row r="2449" spans="1:13" x14ac:dyDescent="0.25">
      <c r="A2449">
        <v>143770317</v>
      </c>
      <c r="B2449">
        <v>202078660</v>
      </c>
      <c r="C2449">
        <v>1</v>
      </c>
      <c r="D2449" t="b">
        <v>1</v>
      </c>
      <c r="E2449" s="6" t="s">
        <v>113</v>
      </c>
      <c r="F2449" s="6" t="s">
        <v>35</v>
      </c>
      <c r="G2449">
        <v>15</v>
      </c>
      <c r="H2449">
        <v>20</v>
      </c>
      <c r="I2449">
        <v>1</v>
      </c>
      <c r="J2449" s="6">
        <f>(Items[[#This Row],[FinalPrice]]*Items[[#This Row],[Quantity]])</f>
        <v>15</v>
      </c>
      <c r="K2449" s="6">
        <f>(Items[[#This Row],[OriginalTagPrice]]*Items[[#This Row],[Quantity]])</f>
        <v>20</v>
      </c>
      <c r="L2449" s="6">
        <f>(Items[[#This Row],[FinalPrice]]-Items[[#This Row],[OriginalTagPrice]])*Items[[#This Row],[Quantity]]</f>
        <v>-5</v>
      </c>
      <c r="M2449" s="6" t="str">
        <f>VLOOKUP(Items[[#This Row],[OrderID]],Orders[],5)</f>
        <v>2015-05-23</v>
      </c>
    </row>
    <row r="2450" spans="1:13" x14ac:dyDescent="0.25">
      <c r="A2450">
        <v>143770317</v>
      </c>
      <c r="B2450">
        <v>202078890</v>
      </c>
      <c r="C2450">
        <v>1</v>
      </c>
      <c r="D2450" t="b">
        <v>1</v>
      </c>
      <c r="E2450" s="6" t="s">
        <v>113</v>
      </c>
      <c r="F2450" s="6" t="s">
        <v>35</v>
      </c>
      <c r="G2450">
        <v>35</v>
      </c>
      <c r="H2450">
        <v>55</v>
      </c>
      <c r="I2450">
        <v>1</v>
      </c>
      <c r="J2450" s="6">
        <f>(Items[[#This Row],[FinalPrice]]*Items[[#This Row],[Quantity]])</f>
        <v>35</v>
      </c>
      <c r="K2450" s="6">
        <f>(Items[[#This Row],[OriginalTagPrice]]*Items[[#This Row],[Quantity]])</f>
        <v>55</v>
      </c>
      <c r="L2450" s="6">
        <f>(Items[[#This Row],[FinalPrice]]-Items[[#This Row],[OriginalTagPrice]])*Items[[#This Row],[Quantity]]</f>
        <v>-20</v>
      </c>
      <c r="M2450" s="6" t="str">
        <f>VLOOKUP(Items[[#This Row],[OrderID]],Orders[],5)</f>
        <v>2015-05-23</v>
      </c>
    </row>
    <row r="2451" spans="1:13" x14ac:dyDescent="0.25">
      <c r="A2451">
        <v>143770317</v>
      </c>
      <c r="B2451">
        <v>202103427</v>
      </c>
      <c r="C2451">
        <v>1</v>
      </c>
      <c r="D2451" t="b">
        <v>1</v>
      </c>
      <c r="E2451" s="6" t="s">
        <v>56</v>
      </c>
      <c r="F2451" s="6" t="s">
        <v>35</v>
      </c>
      <c r="G2451">
        <v>0</v>
      </c>
      <c r="H2451">
        <v>30</v>
      </c>
      <c r="I2451">
        <v>1</v>
      </c>
      <c r="J2451" s="6">
        <f>(Items[[#This Row],[FinalPrice]]*Items[[#This Row],[Quantity]])</f>
        <v>0</v>
      </c>
      <c r="K2451" s="6">
        <f>(Items[[#This Row],[OriginalTagPrice]]*Items[[#This Row],[Quantity]])</f>
        <v>30</v>
      </c>
      <c r="L2451" s="6">
        <f>(Items[[#This Row],[FinalPrice]]-Items[[#This Row],[OriginalTagPrice]])*Items[[#This Row],[Quantity]]</f>
        <v>-30</v>
      </c>
      <c r="M2451" s="6" t="str">
        <f>VLOOKUP(Items[[#This Row],[OrderID]],Orders[],5)</f>
        <v>2015-05-23</v>
      </c>
    </row>
    <row r="2452" spans="1:13" x14ac:dyDescent="0.25">
      <c r="A2452">
        <v>143770317</v>
      </c>
      <c r="B2452">
        <v>202104174</v>
      </c>
      <c r="C2452">
        <v>1</v>
      </c>
      <c r="D2452" t="b">
        <v>1</v>
      </c>
      <c r="E2452" s="6" t="s">
        <v>113</v>
      </c>
      <c r="F2452" s="6" t="s">
        <v>35</v>
      </c>
      <c r="G2452">
        <v>25</v>
      </c>
      <c r="H2452">
        <v>30</v>
      </c>
      <c r="I2452">
        <v>1</v>
      </c>
      <c r="J2452" s="6">
        <f>(Items[[#This Row],[FinalPrice]]*Items[[#This Row],[Quantity]])</f>
        <v>25</v>
      </c>
      <c r="K2452" s="6">
        <f>(Items[[#This Row],[OriginalTagPrice]]*Items[[#This Row],[Quantity]])</f>
        <v>30</v>
      </c>
      <c r="L2452" s="6">
        <f>(Items[[#This Row],[FinalPrice]]-Items[[#This Row],[OriginalTagPrice]])*Items[[#This Row],[Quantity]]</f>
        <v>-5</v>
      </c>
      <c r="M2452" s="6" t="str">
        <f>VLOOKUP(Items[[#This Row],[OrderID]],Orders[],5)</f>
        <v>2015-05-23</v>
      </c>
    </row>
    <row r="2453" spans="1:13" x14ac:dyDescent="0.25">
      <c r="A2453">
        <v>143770317</v>
      </c>
      <c r="B2453">
        <v>202105150</v>
      </c>
      <c r="C2453">
        <v>1</v>
      </c>
      <c r="D2453" t="b">
        <v>1</v>
      </c>
      <c r="E2453" s="6" t="s">
        <v>281</v>
      </c>
      <c r="F2453" s="6" t="s">
        <v>35</v>
      </c>
      <c r="G2453">
        <v>50</v>
      </c>
      <c r="H2453">
        <v>70</v>
      </c>
      <c r="I2453">
        <v>1</v>
      </c>
      <c r="J2453" s="6">
        <f>(Items[[#This Row],[FinalPrice]]*Items[[#This Row],[Quantity]])</f>
        <v>50</v>
      </c>
      <c r="K2453" s="6">
        <f>(Items[[#This Row],[OriginalTagPrice]]*Items[[#This Row],[Quantity]])</f>
        <v>70</v>
      </c>
      <c r="L2453" s="6">
        <f>(Items[[#This Row],[FinalPrice]]-Items[[#This Row],[OriginalTagPrice]])*Items[[#This Row],[Quantity]]</f>
        <v>-20</v>
      </c>
      <c r="M2453" s="6" t="str">
        <f>VLOOKUP(Items[[#This Row],[OrderID]],Orders[],5)</f>
        <v>2015-05-23</v>
      </c>
    </row>
    <row r="2454" spans="1:13" x14ac:dyDescent="0.25">
      <c r="A2454">
        <v>143770317</v>
      </c>
      <c r="B2454">
        <v>202442983</v>
      </c>
      <c r="C2454">
        <v>1</v>
      </c>
      <c r="D2454" t="b">
        <v>1</v>
      </c>
      <c r="E2454" s="6" t="s">
        <v>56</v>
      </c>
      <c r="F2454" s="6" t="s">
        <v>35</v>
      </c>
      <c r="G2454">
        <v>0</v>
      </c>
      <c r="H2454">
        <v>40</v>
      </c>
      <c r="I2454">
        <v>1</v>
      </c>
      <c r="J2454" s="6">
        <f>(Items[[#This Row],[FinalPrice]]*Items[[#This Row],[Quantity]])</f>
        <v>0</v>
      </c>
      <c r="K2454" s="6">
        <f>(Items[[#This Row],[OriginalTagPrice]]*Items[[#This Row],[Quantity]])</f>
        <v>40</v>
      </c>
      <c r="L2454" s="6">
        <f>(Items[[#This Row],[FinalPrice]]-Items[[#This Row],[OriginalTagPrice]])*Items[[#This Row],[Quantity]]</f>
        <v>-40</v>
      </c>
      <c r="M2454" s="6" t="str">
        <f>VLOOKUP(Items[[#This Row],[OrderID]],Orders[],5)</f>
        <v>2015-05-23</v>
      </c>
    </row>
    <row r="2455" spans="1:13" x14ac:dyDescent="0.25">
      <c r="A2455">
        <v>143770317</v>
      </c>
      <c r="B2455">
        <v>203472752</v>
      </c>
      <c r="C2455">
        <v>1</v>
      </c>
      <c r="D2455" t="b">
        <v>1</v>
      </c>
      <c r="E2455" s="6" t="s">
        <v>281</v>
      </c>
      <c r="F2455" s="6" t="s">
        <v>35</v>
      </c>
      <c r="G2455">
        <v>50</v>
      </c>
      <c r="H2455">
        <v>70</v>
      </c>
      <c r="I2455">
        <v>1</v>
      </c>
      <c r="J2455" s="6">
        <f>(Items[[#This Row],[FinalPrice]]*Items[[#This Row],[Quantity]])</f>
        <v>50</v>
      </c>
      <c r="K2455" s="6">
        <f>(Items[[#This Row],[OriginalTagPrice]]*Items[[#This Row],[Quantity]])</f>
        <v>70</v>
      </c>
      <c r="L2455" s="6">
        <f>(Items[[#This Row],[FinalPrice]]-Items[[#This Row],[OriginalTagPrice]])*Items[[#This Row],[Quantity]]</f>
        <v>-20</v>
      </c>
      <c r="M2455" s="6" t="str">
        <f>VLOOKUP(Items[[#This Row],[OrderID]],Orders[],5)</f>
        <v>2015-05-23</v>
      </c>
    </row>
    <row r="2456" spans="1:13" x14ac:dyDescent="0.25">
      <c r="A2456">
        <v>143770317</v>
      </c>
      <c r="B2456">
        <v>203461043</v>
      </c>
      <c r="C2456">
        <v>2</v>
      </c>
      <c r="D2456" t="b">
        <v>0</v>
      </c>
      <c r="E2456" s="6" t="s">
        <v>113</v>
      </c>
      <c r="F2456" s="6" t="s">
        <v>97</v>
      </c>
      <c r="G2456">
        <v>0</v>
      </c>
      <c r="H2456">
        <v>0</v>
      </c>
      <c r="I2456">
        <v>1</v>
      </c>
      <c r="J2456" s="6">
        <f>(Items[[#This Row],[FinalPrice]]*Items[[#This Row],[Quantity]])</f>
        <v>0</v>
      </c>
      <c r="K2456" s="6">
        <f>(Items[[#This Row],[OriginalTagPrice]]*Items[[#This Row],[Quantity]])</f>
        <v>0</v>
      </c>
      <c r="L2456" s="6">
        <f>(Items[[#This Row],[FinalPrice]]-Items[[#This Row],[OriginalTagPrice]])*Items[[#This Row],[Quantity]]</f>
        <v>0</v>
      </c>
      <c r="M2456" s="6" t="str">
        <f>VLOOKUP(Items[[#This Row],[OrderID]],Orders[],5)</f>
        <v>2015-05-23</v>
      </c>
    </row>
    <row r="2457" spans="1:13" x14ac:dyDescent="0.25">
      <c r="A2457">
        <v>143770317</v>
      </c>
      <c r="B2457">
        <v>203461345</v>
      </c>
      <c r="C2457">
        <v>2</v>
      </c>
      <c r="D2457" t="b">
        <v>0</v>
      </c>
      <c r="E2457" s="6" t="s">
        <v>65</v>
      </c>
      <c r="F2457" s="6" t="s">
        <v>97</v>
      </c>
      <c r="G2457">
        <v>0</v>
      </c>
      <c r="H2457">
        <v>0</v>
      </c>
      <c r="I2457">
        <v>1</v>
      </c>
      <c r="J2457" s="6">
        <f>(Items[[#This Row],[FinalPrice]]*Items[[#This Row],[Quantity]])</f>
        <v>0</v>
      </c>
      <c r="K2457" s="6">
        <f>(Items[[#This Row],[OriginalTagPrice]]*Items[[#This Row],[Quantity]])</f>
        <v>0</v>
      </c>
      <c r="L2457" s="6">
        <f>(Items[[#This Row],[FinalPrice]]-Items[[#This Row],[OriginalTagPrice]])*Items[[#This Row],[Quantity]]</f>
        <v>0</v>
      </c>
      <c r="M2457" s="6" t="str">
        <f>VLOOKUP(Items[[#This Row],[OrderID]],Orders[],5)</f>
        <v>2015-05-23</v>
      </c>
    </row>
    <row r="2458" spans="1:13" x14ac:dyDescent="0.25">
      <c r="A2458">
        <v>143770317</v>
      </c>
      <c r="B2458">
        <v>203461657</v>
      </c>
      <c r="C2458">
        <v>2</v>
      </c>
      <c r="D2458" t="b">
        <v>0</v>
      </c>
      <c r="E2458" s="6" t="s">
        <v>281</v>
      </c>
      <c r="F2458" s="6" t="s">
        <v>97</v>
      </c>
      <c r="G2458">
        <v>0</v>
      </c>
      <c r="H2458">
        <v>0</v>
      </c>
      <c r="I2458">
        <v>1</v>
      </c>
      <c r="J2458" s="6">
        <f>(Items[[#This Row],[FinalPrice]]*Items[[#This Row],[Quantity]])</f>
        <v>0</v>
      </c>
      <c r="K2458" s="6">
        <f>(Items[[#This Row],[OriginalTagPrice]]*Items[[#This Row],[Quantity]])</f>
        <v>0</v>
      </c>
      <c r="L2458" s="6">
        <f>(Items[[#This Row],[FinalPrice]]-Items[[#This Row],[OriginalTagPrice]])*Items[[#This Row],[Quantity]]</f>
        <v>0</v>
      </c>
      <c r="M2458" s="6" t="str">
        <f>VLOOKUP(Items[[#This Row],[OrderID]],Orders[],5)</f>
        <v>2015-05-23</v>
      </c>
    </row>
    <row r="2459" spans="1:13" x14ac:dyDescent="0.25">
      <c r="A2459">
        <v>143770317</v>
      </c>
      <c r="B2459">
        <v>203480738</v>
      </c>
      <c r="C2459">
        <v>5</v>
      </c>
      <c r="D2459" t="b">
        <v>1</v>
      </c>
      <c r="E2459" s="6" t="s">
        <v>58</v>
      </c>
      <c r="F2459" s="6" t="s">
        <v>35</v>
      </c>
      <c r="G2459">
        <v>45</v>
      </c>
      <c r="H2459">
        <v>65</v>
      </c>
      <c r="I2459">
        <v>1</v>
      </c>
      <c r="J2459" s="6">
        <f>(Items[[#This Row],[FinalPrice]]*Items[[#This Row],[Quantity]])</f>
        <v>45</v>
      </c>
      <c r="K2459" s="6">
        <f>(Items[[#This Row],[OriginalTagPrice]]*Items[[#This Row],[Quantity]])</f>
        <v>65</v>
      </c>
      <c r="L2459" s="6">
        <f>(Items[[#This Row],[FinalPrice]]-Items[[#This Row],[OriginalTagPrice]])*Items[[#This Row],[Quantity]]</f>
        <v>-20</v>
      </c>
      <c r="M2459" s="6" t="str">
        <f>VLOOKUP(Items[[#This Row],[OrderID]],Orders[],5)</f>
        <v>2015-05-23</v>
      </c>
    </row>
    <row r="2460" spans="1:13" x14ac:dyDescent="0.25">
      <c r="A2460">
        <v>143771445</v>
      </c>
      <c r="B2460">
        <v>202444058</v>
      </c>
      <c r="C2460">
        <v>1</v>
      </c>
      <c r="D2460" t="b">
        <v>1</v>
      </c>
      <c r="E2460" s="6" t="s">
        <v>63</v>
      </c>
      <c r="F2460" s="6" t="s">
        <v>35</v>
      </c>
      <c r="G2460">
        <v>45</v>
      </c>
      <c r="H2460">
        <v>65</v>
      </c>
      <c r="I2460">
        <v>1</v>
      </c>
      <c r="J2460" s="6">
        <f>(Items[[#This Row],[FinalPrice]]*Items[[#This Row],[Quantity]])</f>
        <v>45</v>
      </c>
      <c r="K2460" s="6">
        <f>(Items[[#This Row],[OriginalTagPrice]]*Items[[#This Row],[Quantity]])</f>
        <v>65</v>
      </c>
      <c r="L2460" s="6">
        <f>(Items[[#This Row],[FinalPrice]]-Items[[#This Row],[OriginalTagPrice]])*Items[[#This Row],[Quantity]]</f>
        <v>-20</v>
      </c>
      <c r="M2460" s="6" t="str">
        <f>VLOOKUP(Items[[#This Row],[OrderID]],Orders[],5)</f>
        <v>2015-05-22</v>
      </c>
    </row>
    <row r="2461" spans="1:13" x14ac:dyDescent="0.25">
      <c r="A2461">
        <v>143771445</v>
      </c>
      <c r="B2461">
        <v>202444491</v>
      </c>
      <c r="C2461">
        <v>1</v>
      </c>
      <c r="D2461" t="b">
        <v>1</v>
      </c>
      <c r="E2461" s="6" t="s">
        <v>58</v>
      </c>
      <c r="F2461" s="6" t="s">
        <v>35</v>
      </c>
      <c r="G2461">
        <v>50</v>
      </c>
      <c r="H2461">
        <v>70</v>
      </c>
      <c r="I2461">
        <v>1</v>
      </c>
      <c r="J2461" s="6">
        <f>(Items[[#This Row],[FinalPrice]]*Items[[#This Row],[Quantity]])</f>
        <v>50</v>
      </c>
      <c r="K2461" s="6">
        <f>(Items[[#This Row],[OriginalTagPrice]]*Items[[#This Row],[Quantity]])</f>
        <v>70</v>
      </c>
      <c r="L2461" s="6">
        <f>(Items[[#This Row],[FinalPrice]]-Items[[#This Row],[OriginalTagPrice]])*Items[[#This Row],[Quantity]]</f>
        <v>-20</v>
      </c>
      <c r="M2461" s="6" t="str">
        <f>VLOOKUP(Items[[#This Row],[OrderID]],Orders[],5)</f>
        <v>2015-05-22</v>
      </c>
    </row>
    <row r="2462" spans="1:13" x14ac:dyDescent="0.25">
      <c r="A2462">
        <v>143771445</v>
      </c>
      <c r="B2462">
        <v>203272700</v>
      </c>
      <c r="C2462">
        <v>1</v>
      </c>
      <c r="D2462" t="b">
        <v>1</v>
      </c>
      <c r="E2462" s="6" t="s">
        <v>63</v>
      </c>
      <c r="F2462" s="6" t="s">
        <v>35</v>
      </c>
      <c r="G2462">
        <v>10</v>
      </c>
      <c r="H2462">
        <v>10</v>
      </c>
      <c r="I2462">
        <v>1</v>
      </c>
      <c r="J2462" s="6">
        <f>(Items[[#This Row],[FinalPrice]]*Items[[#This Row],[Quantity]])</f>
        <v>10</v>
      </c>
      <c r="K2462" s="6">
        <f>(Items[[#This Row],[OriginalTagPrice]]*Items[[#This Row],[Quantity]])</f>
        <v>10</v>
      </c>
      <c r="L2462" s="6">
        <f>(Items[[#This Row],[FinalPrice]]-Items[[#This Row],[OriginalTagPrice]])*Items[[#This Row],[Quantity]]</f>
        <v>0</v>
      </c>
      <c r="M2462" s="6" t="str">
        <f>VLOOKUP(Items[[#This Row],[OrderID]],Orders[],5)</f>
        <v>2015-05-22</v>
      </c>
    </row>
    <row r="2463" spans="1:13" x14ac:dyDescent="0.25">
      <c r="A2463">
        <v>143771445</v>
      </c>
      <c r="B2463">
        <v>203326398</v>
      </c>
      <c r="C2463">
        <v>1</v>
      </c>
      <c r="D2463" t="b">
        <v>1</v>
      </c>
      <c r="E2463" s="6" t="s">
        <v>79</v>
      </c>
      <c r="F2463" s="6" t="s">
        <v>35</v>
      </c>
      <c r="G2463">
        <v>18</v>
      </c>
      <c r="H2463">
        <v>20</v>
      </c>
      <c r="I2463">
        <v>1</v>
      </c>
      <c r="J2463" s="6">
        <f>(Items[[#This Row],[FinalPrice]]*Items[[#This Row],[Quantity]])</f>
        <v>18</v>
      </c>
      <c r="K2463" s="6">
        <f>(Items[[#This Row],[OriginalTagPrice]]*Items[[#This Row],[Quantity]])</f>
        <v>20</v>
      </c>
      <c r="L2463" s="6">
        <f>(Items[[#This Row],[FinalPrice]]-Items[[#This Row],[OriginalTagPrice]])*Items[[#This Row],[Quantity]]</f>
        <v>-2</v>
      </c>
      <c r="M2463" s="6" t="str">
        <f>VLOOKUP(Items[[#This Row],[OrderID]],Orders[],5)</f>
        <v>2015-05-22</v>
      </c>
    </row>
    <row r="2464" spans="1:13" x14ac:dyDescent="0.25">
      <c r="A2464">
        <v>143771445</v>
      </c>
      <c r="B2464">
        <v>203334338</v>
      </c>
      <c r="C2464">
        <v>8</v>
      </c>
      <c r="D2464" t="b">
        <v>0</v>
      </c>
      <c r="E2464" s="6" t="s">
        <v>63</v>
      </c>
      <c r="F2464" s="6" t="s">
        <v>35</v>
      </c>
      <c r="G2464">
        <v>11</v>
      </c>
      <c r="H2464">
        <v>11</v>
      </c>
      <c r="I2464">
        <v>1</v>
      </c>
      <c r="J2464" s="6">
        <f>(Items[[#This Row],[FinalPrice]]*Items[[#This Row],[Quantity]])</f>
        <v>11</v>
      </c>
      <c r="K2464" s="6">
        <f>(Items[[#This Row],[OriginalTagPrice]]*Items[[#This Row],[Quantity]])</f>
        <v>11</v>
      </c>
      <c r="L2464" s="6">
        <f>(Items[[#This Row],[FinalPrice]]-Items[[#This Row],[OriginalTagPrice]])*Items[[#This Row],[Quantity]]</f>
        <v>0</v>
      </c>
      <c r="M2464" s="6" t="str">
        <f>VLOOKUP(Items[[#This Row],[OrderID]],Orders[],5)</f>
        <v>2015-05-22</v>
      </c>
    </row>
    <row r="2465" spans="1:13" x14ac:dyDescent="0.25">
      <c r="A2465">
        <v>143771445</v>
      </c>
      <c r="B2465">
        <v>203334440</v>
      </c>
      <c r="C2465">
        <v>8</v>
      </c>
      <c r="D2465" t="b">
        <v>0</v>
      </c>
      <c r="E2465" s="6" t="s">
        <v>58</v>
      </c>
      <c r="F2465" s="6" t="s">
        <v>35</v>
      </c>
      <c r="G2465">
        <v>10</v>
      </c>
      <c r="H2465">
        <v>10</v>
      </c>
      <c r="I2465">
        <v>1</v>
      </c>
      <c r="J2465" s="6">
        <f>(Items[[#This Row],[FinalPrice]]*Items[[#This Row],[Quantity]])</f>
        <v>10</v>
      </c>
      <c r="K2465" s="6">
        <f>(Items[[#This Row],[OriginalTagPrice]]*Items[[#This Row],[Quantity]])</f>
        <v>10</v>
      </c>
      <c r="L2465" s="6">
        <f>(Items[[#This Row],[FinalPrice]]-Items[[#This Row],[OriginalTagPrice]])*Items[[#This Row],[Quantity]]</f>
        <v>0</v>
      </c>
      <c r="M2465" s="6" t="str">
        <f>VLOOKUP(Items[[#This Row],[OrderID]],Orders[],5)</f>
        <v>2015-05-22</v>
      </c>
    </row>
    <row r="2466" spans="1:13" x14ac:dyDescent="0.25">
      <c r="A2466">
        <v>143771445</v>
      </c>
      <c r="B2466">
        <v>203334559</v>
      </c>
      <c r="C2466">
        <v>8</v>
      </c>
      <c r="D2466" t="b">
        <v>0</v>
      </c>
      <c r="E2466" s="6" t="s">
        <v>79</v>
      </c>
      <c r="F2466" s="6" t="s">
        <v>35</v>
      </c>
      <c r="G2466">
        <v>3</v>
      </c>
      <c r="H2466">
        <v>3</v>
      </c>
      <c r="I2466">
        <v>1</v>
      </c>
      <c r="J2466" s="6">
        <f>(Items[[#This Row],[FinalPrice]]*Items[[#This Row],[Quantity]])</f>
        <v>3</v>
      </c>
      <c r="K2466" s="6">
        <f>(Items[[#This Row],[OriginalTagPrice]]*Items[[#This Row],[Quantity]])</f>
        <v>3</v>
      </c>
      <c r="L2466" s="6">
        <f>(Items[[#This Row],[FinalPrice]]-Items[[#This Row],[OriginalTagPrice]])*Items[[#This Row],[Quantity]]</f>
        <v>0</v>
      </c>
      <c r="M2466" s="6" t="str">
        <f>VLOOKUP(Items[[#This Row],[OrderID]],Orders[],5)</f>
        <v>2015-05-22</v>
      </c>
    </row>
    <row r="2467" spans="1:13" x14ac:dyDescent="0.25">
      <c r="A2467">
        <v>143771733</v>
      </c>
      <c r="B2467">
        <v>202445089</v>
      </c>
      <c r="C2467">
        <v>5</v>
      </c>
      <c r="D2467" t="b">
        <v>1</v>
      </c>
      <c r="E2467" s="6" t="s">
        <v>125</v>
      </c>
      <c r="F2467" s="6" t="s">
        <v>35</v>
      </c>
      <c r="G2467">
        <v>10</v>
      </c>
      <c r="H2467">
        <v>10</v>
      </c>
      <c r="I2467">
        <v>1</v>
      </c>
      <c r="J2467" s="6">
        <f>(Items[[#This Row],[FinalPrice]]*Items[[#This Row],[Quantity]])</f>
        <v>10</v>
      </c>
      <c r="K2467" s="6">
        <f>(Items[[#This Row],[OriginalTagPrice]]*Items[[#This Row],[Quantity]])</f>
        <v>10</v>
      </c>
      <c r="L2467" s="6">
        <f>(Items[[#This Row],[FinalPrice]]-Items[[#This Row],[OriginalTagPrice]])*Items[[#This Row],[Quantity]]</f>
        <v>0</v>
      </c>
      <c r="M2467" s="6" t="str">
        <f>VLOOKUP(Items[[#This Row],[OrderID]],Orders[],5)</f>
        <v>2015-05-19</v>
      </c>
    </row>
    <row r="2468" spans="1:13" x14ac:dyDescent="0.25">
      <c r="A2468">
        <v>143771733</v>
      </c>
      <c r="B2468">
        <v>202445164</v>
      </c>
      <c r="C2468">
        <v>8</v>
      </c>
      <c r="D2468" t="b">
        <v>0</v>
      </c>
      <c r="E2468" s="6" t="s">
        <v>72</v>
      </c>
      <c r="F2468" s="6" t="s">
        <v>35</v>
      </c>
      <c r="G2468">
        <v>5</v>
      </c>
      <c r="H2468">
        <v>5</v>
      </c>
      <c r="I2468">
        <v>1</v>
      </c>
      <c r="J2468" s="6">
        <f>(Items[[#This Row],[FinalPrice]]*Items[[#This Row],[Quantity]])</f>
        <v>5</v>
      </c>
      <c r="K2468" s="6">
        <f>(Items[[#This Row],[OriginalTagPrice]]*Items[[#This Row],[Quantity]])</f>
        <v>5</v>
      </c>
      <c r="L2468" s="6">
        <f>(Items[[#This Row],[FinalPrice]]-Items[[#This Row],[OriginalTagPrice]])*Items[[#This Row],[Quantity]]</f>
        <v>0</v>
      </c>
      <c r="M2468" s="6" t="str">
        <f>VLOOKUP(Items[[#This Row],[OrderID]],Orders[],5)</f>
        <v>2015-05-19</v>
      </c>
    </row>
    <row r="2469" spans="1:13" x14ac:dyDescent="0.25">
      <c r="A2469">
        <v>143783246</v>
      </c>
      <c r="B2469">
        <v>202460727</v>
      </c>
      <c r="C2469">
        <v>1</v>
      </c>
      <c r="D2469" t="b">
        <v>1</v>
      </c>
      <c r="E2469" s="6" t="s">
        <v>65</v>
      </c>
      <c r="F2469" s="6" t="s">
        <v>35</v>
      </c>
      <c r="G2469">
        <v>50</v>
      </c>
      <c r="H2469">
        <v>70</v>
      </c>
      <c r="I2469">
        <v>1</v>
      </c>
      <c r="J2469" s="6">
        <f>(Items[[#This Row],[FinalPrice]]*Items[[#This Row],[Quantity]])</f>
        <v>50</v>
      </c>
      <c r="K2469" s="6">
        <f>(Items[[#This Row],[OriginalTagPrice]]*Items[[#This Row],[Quantity]])</f>
        <v>70</v>
      </c>
      <c r="L2469" s="6">
        <f>(Items[[#This Row],[FinalPrice]]-Items[[#This Row],[OriginalTagPrice]])*Items[[#This Row],[Quantity]]</f>
        <v>-20</v>
      </c>
      <c r="M2469" s="6" t="str">
        <f>VLOOKUP(Items[[#This Row],[OrderID]],Orders[],5)</f>
        <v>2015-05-20</v>
      </c>
    </row>
    <row r="2470" spans="1:13" x14ac:dyDescent="0.25">
      <c r="A2470">
        <v>143783246</v>
      </c>
      <c r="B2470">
        <v>202461274</v>
      </c>
      <c r="C2470">
        <v>1</v>
      </c>
      <c r="D2470" t="b">
        <v>1</v>
      </c>
      <c r="E2470" s="6" t="s">
        <v>58</v>
      </c>
      <c r="F2470" s="6" t="s">
        <v>35</v>
      </c>
      <c r="G2470">
        <v>25</v>
      </c>
      <c r="H2470">
        <v>40</v>
      </c>
      <c r="I2470">
        <v>1</v>
      </c>
      <c r="J2470" s="6">
        <f>(Items[[#This Row],[FinalPrice]]*Items[[#This Row],[Quantity]])</f>
        <v>25</v>
      </c>
      <c r="K2470" s="6">
        <f>(Items[[#This Row],[OriginalTagPrice]]*Items[[#This Row],[Quantity]])</f>
        <v>40</v>
      </c>
      <c r="L2470" s="6">
        <f>(Items[[#This Row],[FinalPrice]]-Items[[#This Row],[OriginalTagPrice]])*Items[[#This Row],[Quantity]]</f>
        <v>-15</v>
      </c>
      <c r="M2470" s="6" t="str">
        <f>VLOOKUP(Items[[#This Row],[OrderID]],Orders[],5)</f>
        <v>2015-05-20</v>
      </c>
    </row>
    <row r="2471" spans="1:13" x14ac:dyDescent="0.25">
      <c r="A2471">
        <v>143783246</v>
      </c>
      <c r="B2471">
        <v>202710083</v>
      </c>
      <c r="C2471">
        <v>8</v>
      </c>
      <c r="D2471" t="b">
        <v>0</v>
      </c>
      <c r="E2471" s="6" t="s">
        <v>65</v>
      </c>
      <c r="F2471" s="6" t="s">
        <v>35</v>
      </c>
      <c r="G2471">
        <v>10</v>
      </c>
      <c r="H2471">
        <v>10</v>
      </c>
      <c r="I2471">
        <v>1</v>
      </c>
      <c r="J2471" s="6">
        <f>(Items[[#This Row],[FinalPrice]]*Items[[#This Row],[Quantity]])</f>
        <v>10</v>
      </c>
      <c r="K2471" s="6">
        <f>(Items[[#This Row],[OriginalTagPrice]]*Items[[#This Row],[Quantity]])</f>
        <v>10</v>
      </c>
      <c r="L2471" s="6">
        <f>(Items[[#This Row],[FinalPrice]]-Items[[#This Row],[OriginalTagPrice]])*Items[[#This Row],[Quantity]]</f>
        <v>0</v>
      </c>
      <c r="M2471" s="6" t="str">
        <f>VLOOKUP(Items[[#This Row],[OrderID]],Orders[],5)</f>
        <v>2015-05-20</v>
      </c>
    </row>
    <row r="2472" spans="1:13" x14ac:dyDescent="0.25">
      <c r="A2472">
        <v>143783246</v>
      </c>
      <c r="B2472">
        <v>202710161</v>
      </c>
      <c r="C2472">
        <v>8</v>
      </c>
      <c r="D2472" t="b">
        <v>0</v>
      </c>
      <c r="E2472" s="6" t="s">
        <v>58</v>
      </c>
      <c r="F2472" s="6" t="s">
        <v>35</v>
      </c>
      <c r="G2472">
        <v>8</v>
      </c>
      <c r="H2472">
        <v>8</v>
      </c>
      <c r="I2472">
        <v>1</v>
      </c>
      <c r="J2472" s="6">
        <f>(Items[[#This Row],[FinalPrice]]*Items[[#This Row],[Quantity]])</f>
        <v>8</v>
      </c>
      <c r="K2472" s="6">
        <f>(Items[[#This Row],[OriginalTagPrice]]*Items[[#This Row],[Quantity]])</f>
        <v>8</v>
      </c>
      <c r="L2472" s="6">
        <f>(Items[[#This Row],[FinalPrice]]-Items[[#This Row],[OriginalTagPrice]])*Items[[#This Row],[Quantity]]</f>
        <v>0</v>
      </c>
      <c r="M2472" s="6" t="str">
        <f>VLOOKUP(Items[[#This Row],[OrderID]],Orders[],5)</f>
        <v>2015-05-20</v>
      </c>
    </row>
    <row r="2473" spans="1:13" x14ac:dyDescent="0.25">
      <c r="A2473">
        <v>143785073</v>
      </c>
      <c r="B2473">
        <v>202463727</v>
      </c>
      <c r="C2473">
        <v>1</v>
      </c>
      <c r="D2473" t="b">
        <v>1</v>
      </c>
      <c r="E2473" s="6" t="s">
        <v>56</v>
      </c>
      <c r="F2473" s="6" t="s">
        <v>35</v>
      </c>
      <c r="G2473">
        <v>0</v>
      </c>
      <c r="H2473">
        <v>70</v>
      </c>
      <c r="I2473">
        <v>1</v>
      </c>
      <c r="J2473" s="6">
        <f>(Items[[#This Row],[FinalPrice]]*Items[[#This Row],[Quantity]])</f>
        <v>0</v>
      </c>
      <c r="K2473" s="6">
        <f>(Items[[#This Row],[OriginalTagPrice]]*Items[[#This Row],[Quantity]])</f>
        <v>70</v>
      </c>
      <c r="L2473" s="6">
        <f>(Items[[#This Row],[FinalPrice]]-Items[[#This Row],[OriginalTagPrice]])*Items[[#This Row],[Quantity]]</f>
        <v>-70</v>
      </c>
      <c r="M2473" s="6" t="str">
        <f>VLOOKUP(Items[[#This Row],[OrderID]],Orders[],5)</f>
        <v>2015-05-29</v>
      </c>
    </row>
    <row r="2474" spans="1:13" x14ac:dyDescent="0.25">
      <c r="A2474">
        <v>143785073</v>
      </c>
      <c r="B2474">
        <v>205009287</v>
      </c>
      <c r="C2474">
        <v>2</v>
      </c>
      <c r="D2474" t="b">
        <v>0</v>
      </c>
      <c r="E2474" s="6" t="s">
        <v>86</v>
      </c>
      <c r="F2474" s="6" t="s">
        <v>91</v>
      </c>
      <c r="G2474">
        <v>6</v>
      </c>
      <c r="H2474">
        <v>8</v>
      </c>
      <c r="I2474">
        <v>1</v>
      </c>
      <c r="J2474" s="6">
        <f>(Items[[#This Row],[FinalPrice]]*Items[[#This Row],[Quantity]])</f>
        <v>6</v>
      </c>
      <c r="K2474" s="6">
        <f>(Items[[#This Row],[OriginalTagPrice]]*Items[[#This Row],[Quantity]])</f>
        <v>8</v>
      </c>
      <c r="L2474" s="6">
        <f>(Items[[#This Row],[FinalPrice]]-Items[[#This Row],[OriginalTagPrice]])*Items[[#This Row],[Quantity]]</f>
        <v>-2</v>
      </c>
      <c r="M2474" s="6" t="str">
        <f>VLOOKUP(Items[[#This Row],[OrderID]],Orders[],5)</f>
        <v>2015-05-29</v>
      </c>
    </row>
    <row r="2475" spans="1:13" x14ac:dyDescent="0.25">
      <c r="A2475">
        <v>143785073</v>
      </c>
      <c r="B2475">
        <v>205009359</v>
      </c>
      <c r="C2475">
        <v>8</v>
      </c>
      <c r="D2475" t="b">
        <v>0</v>
      </c>
      <c r="E2475" s="6" t="s">
        <v>56</v>
      </c>
      <c r="F2475" s="6" t="s">
        <v>35</v>
      </c>
      <c r="G2475">
        <v>13</v>
      </c>
      <c r="H2475">
        <v>13</v>
      </c>
      <c r="I2475">
        <v>1</v>
      </c>
      <c r="J2475" s="6">
        <f>(Items[[#This Row],[FinalPrice]]*Items[[#This Row],[Quantity]])</f>
        <v>13</v>
      </c>
      <c r="K2475" s="6">
        <f>(Items[[#This Row],[OriginalTagPrice]]*Items[[#This Row],[Quantity]])</f>
        <v>13</v>
      </c>
      <c r="L2475" s="6">
        <f>(Items[[#This Row],[FinalPrice]]-Items[[#This Row],[OriginalTagPrice]])*Items[[#This Row],[Quantity]]</f>
        <v>0</v>
      </c>
      <c r="M2475" s="6" t="str">
        <f>VLOOKUP(Items[[#This Row],[OrderID]],Orders[],5)</f>
        <v>2015-05-29</v>
      </c>
    </row>
    <row r="2476" spans="1:13" x14ac:dyDescent="0.25">
      <c r="A2476">
        <v>143793688</v>
      </c>
      <c r="B2476">
        <v>202475996</v>
      </c>
      <c r="C2476">
        <v>1</v>
      </c>
      <c r="D2476" t="b">
        <v>1</v>
      </c>
      <c r="E2476" s="6" t="s">
        <v>60</v>
      </c>
      <c r="F2476" s="6" t="s">
        <v>35</v>
      </c>
      <c r="G2476">
        <v>10</v>
      </c>
      <c r="H2476">
        <v>10</v>
      </c>
      <c r="I2476">
        <v>1</v>
      </c>
      <c r="J2476" s="6">
        <f>(Items[[#This Row],[FinalPrice]]*Items[[#This Row],[Quantity]])</f>
        <v>10</v>
      </c>
      <c r="K2476" s="6">
        <f>(Items[[#This Row],[OriginalTagPrice]]*Items[[#This Row],[Quantity]])</f>
        <v>10</v>
      </c>
      <c r="L2476" s="6">
        <f>(Items[[#This Row],[FinalPrice]]-Items[[#This Row],[OriginalTagPrice]])*Items[[#This Row],[Quantity]]</f>
        <v>0</v>
      </c>
      <c r="M2476" s="6" t="str">
        <f>VLOOKUP(Items[[#This Row],[OrderID]],Orders[],5)</f>
        <v>2015-05-20</v>
      </c>
    </row>
    <row r="2477" spans="1:13" x14ac:dyDescent="0.25">
      <c r="A2477">
        <v>143793688</v>
      </c>
      <c r="B2477">
        <v>202475997</v>
      </c>
      <c r="C2477">
        <v>1</v>
      </c>
      <c r="D2477" t="b">
        <v>1</v>
      </c>
      <c r="E2477" s="6" t="s">
        <v>60</v>
      </c>
      <c r="F2477" s="6" t="s">
        <v>35</v>
      </c>
      <c r="G2477">
        <v>10</v>
      </c>
      <c r="H2477">
        <v>30</v>
      </c>
      <c r="I2477">
        <v>1</v>
      </c>
      <c r="J2477" s="6">
        <f>(Items[[#This Row],[FinalPrice]]*Items[[#This Row],[Quantity]])</f>
        <v>10</v>
      </c>
      <c r="K2477" s="6">
        <f>(Items[[#This Row],[OriginalTagPrice]]*Items[[#This Row],[Quantity]])</f>
        <v>30</v>
      </c>
      <c r="L2477" s="6">
        <f>(Items[[#This Row],[FinalPrice]]-Items[[#This Row],[OriginalTagPrice]])*Items[[#This Row],[Quantity]]</f>
        <v>-20</v>
      </c>
      <c r="M2477" s="6" t="str">
        <f>VLOOKUP(Items[[#This Row],[OrderID]],Orders[],5)</f>
        <v>2015-05-20</v>
      </c>
    </row>
    <row r="2478" spans="1:13" x14ac:dyDescent="0.25">
      <c r="A2478">
        <v>143793688</v>
      </c>
      <c r="B2478">
        <v>202664614</v>
      </c>
      <c r="C2478">
        <v>2</v>
      </c>
      <c r="D2478" t="b">
        <v>0</v>
      </c>
      <c r="E2478" s="6" t="s">
        <v>35</v>
      </c>
      <c r="F2478" s="6" t="s">
        <v>168</v>
      </c>
      <c r="G2478">
        <v>1.5</v>
      </c>
      <c r="H2478">
        <v>2</v>
      </c>
      <c r="I2478">
        <v>1</v>
      </c>
      <c r="J2478" s="6">
        <f>(Items[[#This Row],[FinalPrice]]*Items[[#This Row],[Quantity]])</f>
        <v>1.5</v>
      </c>
      <c r="K2478" s="6">
        <f>(Items[[#This Row],[OriginalTagPrice]]*Items[[#This Row],[Quantity]])</f>
        <v>2</v>
      </c>
      <c r="L2478" s="6">
        <f>(Items[[#This Row],[FinalPrice]]-Items[[#This Row],[OriginalTagPrice]])*Items[[#This Row],[Quantity]]</f>
        <v>-0.5</v>
      </c>
      <c r="M2478" s="6" t="str">
        <f>VLOOKUP(Items[[#This Row],[OrderID]],Orders[],5)</f>
        <v>2015-05-20</v>
      </c>
    </row>
    <row r="2479" spans="1:13" x14ac:dyDescent="0.25">
      <c r="A2479">
        <v>143793688</v>
      </c>
      <c r="B2479">
        <v>202704021</v>
      </c>
      <c r="C2479">
        <v>8</v>
      </c>
      <c r="D2479" t="b">
        <v>0</v>
      </c>
      <c r="E2479" s="6" t="s">
        <v>60</v>
      </c>
      <c r="F2479" s="6" t="s">
        <v>35</v>
      </c>
      <c r="G2479">
        <v>10</v>
      </c>
      <c r="H2479">
        <v>10</v>
      </c>
      <c r="I2479">
        <v>1</v>
      </c>
      <c r="J2479" s="6">
        <f>(Items[[#This Row],[FinalPrice]]*Items[[#This Row],[Quantity]])</f>
        <v>10</v>
      </c>
      <c r="K2479" s="6">
        <f>(Items[[#This Row],[OriginalTagPrice]]*Items[[#This Row],[Quantity]])</f>
        <v>10</v>
      </c>
      <c r="L2479" s="6">
        <f>(Items[[#This Row],[FinalPrice]]-Items[[#This Row],[OriginalTagPrice]])*Items[[#This Row],[Quantity]]</f>
        <v>0</v>
      </c>
      <c r="M2479" s="6" t="str">
        <f>VLOOKUP(Items[[#This Row],[OrderID]],Orders[],5)</f>
        <v>2015-05-20</v>
      </c>
    </row>
    <row r="2480" spans="1:13" x14ac:dyDescent="0.25">
      <c r="A2480">
        <v>143793928</v>
      </c>
      <c r="B2480">
        <v>202476345</v>
      </c>
      <c r="C2480">
        <v>1</v>
      </c>
      <c r="D2480" t="b">
        <v>1</v>
      </c>
      <c r="E2480" s="6" t="s">
        <v>71</v>
      </c>
      <c r="F2480" s="6" t="s">
        <v>35</v>
      </c>
      <c r="G2480">
        <v>0</v>
      </c>
      <c r="H2480">
        <v>90</v>
      </c>
      <c r="I2480">
        <v>1</v>
      </c>
      <c r="J2480" s="6">
        <f>(Items[[#This Row],[FinalPrice]]*Items[[#This Row],[Quantity]])</f>
        <v>0</v>
      </c>
      <c r="K2480" s="6">
        <f>(Items[[#This Row],[OriginalTagPrice]]*Items[[#This Row],[Quantity]])</f>
        <v>90</v>
      </c>
      <c r="L2480" s="6">
        <f>(Items[[#This Row],[FinalPrice]]-Items[[#This Row],[OriginalTagPrice]])*Items[[#This Row],[Quantity]]</f>
        <v>-90</v>
      </c>
      <c r="M2480" s="6" t="str">
        <f>VLOOKUP(Items[[#This Row],[OrderID]],Orders[],5)</f>
        <v>2015-05-21</v>
      </c>
    </row>
    <row r="2481" spans="1:13" x14ac:dyDescent="0.25">
      <c r="A2481">
        <v>143793928</v>
      </c>
      <c r="B2481">
        <v>202476888</v>
      </c>
      <c r="C2481">
        <v>1</v>
      </c>
      <c r="D2481" t="b">
        <v>1</v>
      </c>
      <c r="E2481" s="6" t="s">
        <v>92</v>
      </c>
      <c r="F2481" s="6" t="s">
        <v>35</v>
      </c>
      <c r="G2481">
        <v>0</v>
      </c>
      <c r="H2481">
        <v>70</v>
      </c>
      <c r="I2481">
        <v>1</v>
      </c>
      <c r="J2481" s="6">
        <f>(Items[[#This Row],[FinalPrice]]*Items[[#This Row],[Quantity]])</f>
        <v>0</v>
      </c>
      <c r="K2481" s="6">
        <f>(Items[[#This Row],[OriginalTagPrice]]*Items[[#This Row],[Quantity]])</f>
        <v>70</v>
      </c>
      <c r="L2481" s="6">
        <f>(Items[[#This Row],[FinalPrice]]-Items[[#This Row],[OriginalTagPrice]])*Items[[#This Row],[Quantity]]</f>
        <v>-70</v>
      </c>
      <c r="M2481" s="6" t="str">
        <f>VLOOKUP(Items[[#This Row],[OrderID]],Orders[],5)</f>
        <v>2015-05-21</v>
      </c>
    </row>
    <row r="2482" spans="1:13" x14ac:dyDescent="0.25">
      <c r="A2482">
        <v>143793928</v>
      </c>
      <c r="B2482">
        <v>203062294</v>
      </c>
      <c r="C2482">
        <v>5</v>
      </c>
      <c r="D2482" t="b">
        <v>1</v>
      </c>
      <c r="E2482" s="6" t="s">
        <v>92</v>
      </c>
      <c r="F2482" s="6" t="s">
        <v>35</v>
      </c>
      <c r="G2482">
        <v>20</v>
      </c>
      <c r="H2482">
        <v>20</v>
      </c>
      <c r="I2482">
        <v>1</v>
      </c>
      <c r="J2482" s="6">
        <f>(Items[[#This Row],[FinalPrice]]*Items[[#This Row],[Quantity]])</f>
        <v>20</v>
      </c>
      <c r="K2482" s="6">
        <f>(Items[[#This Row],[OriginalTagPrice]]*Items[[#This Row],[Quantity]])</f>
        <v>20</v>
      </c>
      <c r="L2482" s="6">
        <f>(Items[[#This Row],[FinalPrice]]-Items[[#This Row],[OriginalTagPrice]])*Items[[#This Row],[Quantity]]</f>
        <v>0</v>
      </c>
      <c r="M2482" s="6" t="str">
        <f>VLOOKUP(Items[[#This Row],[OrderID]],Orders[],5)</f>
        <v>2015-05-21</v>
      </c>
    </row>
    <row r="2483" spans="1:13" x14ac:dyDescent="0.25">
      <c r="A2483">
        <v>143793928</v>
      </c>
      <c r="B2483">
        <v>203063337</v>
      </c>
      <c r="C2483">
        <v>8</v>
      </c>
      <c r="D2483" t="b">
        <v>0</v>
      </c>
      <c r="E2483" s="6" t="s">
        <v>71</v>
      </c>
      <c r="F2483" s="6" t="s">
        <v>35</v>
      </c>
      <c r="G2483">
        <v>15</v>
      </c>
      <c r="H2483">
        <v>15</v>
      </c>
      <c r="I2483">
        <v>1</v>
      </c>
      <c r="J2483" s="6">
        <f>(Items[[#This Row],[FinalPrice]]*Items[[#This Row],[Quantity]])</f>
        <v>15</v>
      </c>
      <c r="K2483" s="6">
        <f>(Items[[#This Row],[OriginalTagPrice]]*Items[[#This Row],[Quantity]])</f>
        <v>15</v>
      </c>
      <c r="L2483" s="6">
        <f>(Items[[#This Row],[FinalPrice]]-Items[[#This Row],[OriginalTagPrice]])*Items[[#This Row],[Quantity]]</f>
        <v>0</v>
      </c>
      <c r="M2483" s="6" t="str">
        <f>VLOOKUP(Items[[#This Row],[OrderID]],Orders[],5)</f>
        <v>2015-05-21</v>
      </c>
    </row>
    <row r="2484" spans="1:13" x14ac:dyDescent="0.25">
      <c r="A2484">
        <v>143793928</v>
      </c>
      <c r="B2484">
        <v>203063400</v>
      </c>
      <c r="C2484">
        <v>8</v>
      </c>
      <c r="D2484" t="b">
        <v>0</v>
      </c>
      <c r="E2484" s="6" t="s">
        <v>92</v>
      </c>
      <c r="F2484" s="6" t="s">
        <v>35</v>
      </c>
      <c r="G2484">
        <v>15</v>
      </c>
      <c r="H2484">
        <v>15</v>
      </c>
      <c r="I2484">
        <v>1</v>
      </c>
      <c r="J2484" s="6">
        <f>(Items[[#This Row],[FinalPrice]]*Items[[#This Row],[Quantity]])</f>
        <v>15</v>
      </c>
      <c r="K2484" s="6">
        <f>(Items[[#This Row],[OriginalTagPrice]]*Items[[#This Row],[Quantity]])</f>
        <v>15</v>
      </c>
      <c r="L2484" s="6">
        <f>(Items[[#This Row],[FinalPrice]]-Items[[#This Row],[OriginalTagPrice]])*Items[[#This Row],[Quantity]]</f>
        <v>0</v>
      </c>
      <c r="M2484" s="6" t="str">
        <f>VLOOKUP(Items[[#This Row],[OrderID]],Orders[],5)</f>
        <v>2015-05-21</v>
      </c>
    </row>
    <row r="2485" spans="1:13" x14ac:dyDescent="0.25">
      <c r="A2485">
        <v>143793928</v>
      </c>
      <c r="B2485">
        <v>203063470</v>
      </c>
      <c r="C2485">
        <v>2</v>
      </c>
      <c r="D2485" t="b">
        <v>0</v>
      </c>
      <c r="E2485" s="6" t="s">
        <v>35</v>
      </c>
      <c r="F2485" s="6" t="s">
        <v>220</v>
      </c>
      <c r="G2485">
        <v>1.5</v>
      </c>
      <c r="H2485">
        <v>2</v>
      </c>
      <c r="I2485">
        <v>1</v>
      </c>
      <c r="J2485" s="6">
        <f>(Items[[#This Row],[FinalPrice]]*Items[[#This Row],[Quantity]])</f>
        <v>1.5</v>
      </c>
      <c r="K2485" s="6">
        <f>(Items[[#This Row],[OriginalTagPrice]]*Items[[#This Row],[Quantity]])</f>
        <v>2</v>
      </c>
      <c r="L2485" s="6">
        <f>(Items[[#This Row],[FinalPrice]]-Items[[#This Row],[OriginalTagPrice]])*Items[[#This Row],[Quantity]]</f>
        <v>-0.5</v>
      </c>
      <c r="M2485" s="6" t="str">
        <f>VLOOKUP(Items[[#This Row],[OrderID]],Orders[],5)</f>
        <v>2015-05-21</v>
      </c>
    </row>
    <row r="2486" spans="1:13" x14ac:dyDescent="0.25">
      <c r="A2486">
        <v>143793928</v>
      </c>
      <c r="B2486">
        <v>203063649</v>
      </c>
      <c r="C2486">
        <v>2</v>
      </c>
      <c r="D2486" t="b">
        <v>0</v>
      </c>
      <c r="E2486" s="6" t="s">
        <v>35</v>
      </c>
      <c r="F2486" s="6" t="s">
        <v>117</v>
      </c>
      <c r="G2486">
        <v>3.5</v>
      </c>
      <c r="H2486">
        <v>7</v>
      </c>
      <c r="I2486">
        <v>1</v>
      </c>
      <c r="J2486" s="6">
        <f>(Items[[#This Row],[FinalPrice]]*Items[[#This Row],[Quantity]])</f>
        <v>3.5</v>
      </c>
      <c r="K2486" s="6">
        <f>(Items[[#This Row],[OriginalTagPrice]]*Items[[#This Row],[Quantity]])</f>
        <v>7</v>
      </c>
      <c r="L2486" s="6">
        <f>(Items[[#This Row],[FinalPrice]]-Items[[#This Row],[OriginalTagPrice]])*Items[[#This Row],[Quantity]]</f>
        <v>-3.5</v>
      </c>
      <c r="M2486" s="6" t="str">
        <f>VLOOKUP(Items[[#This Row],[OrderID]],Orders[],5)</f>
        <v>2015-05-21</v>
      </c>
    </row>
    <row r="2487" spans="1:13" x14ac:dyDescent="0.25">
      <c r="A2487">
        <v>143793928</v>
      </c>
      <c r="B2487">
        <v>203063807</v>
      </c>
      <c r="C2487">
        <v>2</v>
      </c>
      <c r="D2487" t="b">
        <v>0</v>
      </c>
      <c r="E2487" s="6" t="s">
        <v>35</v>
      </c>
      <c r="F2487" s="6" t="s">
        <v>285</v>
      </c>
      <c r="G2487">
        <v>14.5</v>
      </c>
      <c r="H2487">
        <v>29</v>
      </c>
      <c r="I2487">
        <v>1</v>
      </c>
      <c r="J2487" s="6">
        <f>(Items[[#This Row],[FinalPrice]]*Items[[#This Row],[Quantity]])</f>
        <v>14.5</v>
      </c>
      <c r="K2487" s="6">
        <f>(Items[[#This Row],[OriginalTagPrice]]*Items[[#This Row],[Quantity]])</f>
        <v>29</v>
      </c>
      <c r="L2487" s="6">
        <f>(Items[[#This Row],[FinalPrice]]-Items[[#This Row],[OriginalTagPrice]])*Items[[#This Row],[Quantity]]</f>
        <v>-14.5</v>
      </c>
      <c r="M2487" s="6" t="str">
        <f>VLOOKUP(Items[[#This Row],[OrderID]],Orders[],5)</f>
        <v>2015-05-21</v>
      </c>
    </row>
    <row r="2488" spans="1:13" x14ac:dyDescent="0.25">
      <c r="A2488">
        <v>143793928</v>
      </c>
      <c r="B2488">
        <v>203063837</v>
      </c>
      <c r="C2488">
        <v>2</v>
      </c>
      <c r="D2488" t="b">
        <v>0</v>
      </c>
      <c r="E2488" s="6" t="s">
        <v>35</v>
      </c>
      <c r="F2488" s="6" t="s">
        <v>116</v>
      </c>
      <c r="G2488">
        <v>3.5</v>
      </c>
      <c r="H2488">
        <v>7</v>
      </c>
      <c r="I2488">
        <v>1</v>
      </c>
      <c r="J2488" s="6">
        <f>(Items[[#This Row],[FinalPrice]]*Items[[#This Row],[Quantity]])</f>
        <v>3.5</v>
      </c>
      <c r="K2488" s="6">
        <f>(Items[[#This Row],[OriginalTagPrice]]*Items[[#This Row],[Quantity]])</f>
        <v>7</v>
      </c>
      <c r="L2488" s="6">
        <f>(Items[[#This Row],[FinalPrice]]-Items[[#This Row],[OriginalTagPrice]])*Items[[#This Row],[Quantity]]</f>
        <v>-3.5</v>
      </c>
      <c r="M2488" s="6" t="str">
        <f>VLOOKUP(Items[[#This Row],[OrderID]],Orders[],5)</f>
        <v>2015-05-21</v>
      </c>
    </row>
    <row r="2489" spans="1:13" x14ac:dyDescent="0.25">
      <c r="A2489">
        <v>143832787</v>
      </c>
      <c r="B2489">
        <v>202531703</v>
      </c>
      <c r="C2489">
        <v>1</v>
      </c>
      <c r="D2489" t="b">
        <v>1</v>
      </c>
      <c r="E2489" s="6" t="s">
        <v>68</v>
      </c>
      <c r="F2489" s="6" t="s">
        <v>35</v>
      </c>
      <c r="G2489">
        <v>25</v>
      </c>
      <c r="H2489">
        <v>45</v>
      </c>
      <c r="I2489">
        <v>1</v>
      </c>
      <c r="J2489" s="6">
        <f>(Items[[#This Row],[FinalPrice]]*Items[[#This Row],[Quantity]])</f>
        <v>25</v>
      </c>
      <c r="K2489" s="6">
        <f>(Items[[#This Row],[OriginalTagPrice]]*Items[[#This Row],[Quantity]])</f>
        <v>45</v>
      </c>
      <c r="L2489" s="6">
        <f>(Items[[#This Row],[FinalPrice]]-Items[[#This Row],[OriginalTagPrice]])*Items[[#This Row],[Quantity]]</f>
        <v>-20</v>
      </c>
      <c r="M2489" s="6" t="str">
        <f>VLOOKUP(Items[[#This Row],[OrderID]],Orders[],5)</f>
        <v>2015-05-21</v>
      </c>
    </row>
    <row r="2490" spans="1:13" x14ac:dyDescent="0.25">
      <c r="A2490">
        <v>143832787</v>
      </c>
      <c r="B2490">
        <v>202531704</v>
      </c>
      <c r="C2490">
        <v>1</v>
      </c>
      <c r="D2490" t="b">
        <v>1</v>
      </c>
      <c r="E2490" s="6" t="s">
        <v>68</v>
      </c>
      <c r="F2490" s="6" t="s">
        <v>35</v>
      </c>
      <c r="G2490">
        <v>5</v>
      </c>
      <c r="H2490">
        <v>5</v>
      </c>
      <c r="I2490">
        <v>1</v>
      </c>
      <c r="J2490" s="6">
        <f>(Items[[#This Row],[FinalPrice]]*Items[[#This Row],[Quantity]])</f>
        <v>5</v>
      </c>
      <c r="K2490" s="6">
        <f>(Items[[#This Row],[OriginalTagPrice]]*Items[[#This Row],[Quantity]])</f>
        <v>5</v>
      </c>
      <c r="L2490" s="6">
        <f>(Items[[#This Row],[FinalPrice]]-Items[[#This Row],[OriginalTagPrice]])*Items[[#This Row],[Quantity]]</f>
        <v>0</v>
      </c>
      <c r="M2490" s="6" t="str">
        <f>VLOOKUP(Items[[#This Row],[OrderID]],Orders[],5)</f>
        <v>2015-05-21</v>
      </c>
    </row>
    <row r="2491" spans="1:13" x14ac:dyDescent="0.25">
      <c r="A2491">
        <v>143832787</v>
      </c>
      <c r="B2491">
        <v>202978423</v>
      </c>
      <c r="C2491">
        <v>2</v>
      </c>
      <c r="D2491" t="b">
        <v>0</v>
      </c>
      <c r="E2491" s="6" t="s">
        <v>35</v>
      </c>
      <c r="F2491" s="6" t="s">
        <v>108</v>
      </c>
      <c r="G2491">
        <v>0</v>
      </c>
      <c r="H2491">
        <v>0</v>
      </c>
      <c r="I2491">
        <v>1</v>
      </c>
      <c r="J2491" s="6">
        <f>(Items[[#This Row],[FinalPrice]]*Items[[#This Row],[Quantity]])</f>
        <v>0</v>
      </c>
      <c r="K2491" s="6">
        <f>(Items[[#This Row],[OriginalTagPrice]]*Items[[#This Row],[Quantity]])</f>
        <v>0</v>
      </c>
      <c r="L2491" s="6">
        <f>(Items[[#This Row],[FinalPrice]]-Items[[#This Row],[OriginalTagPrice]])*Items[[#This Row],[Quantity]]</f>
        <v>0</v>
      </c>
      <c r="M2491" s="6" t="str">
        <f>VLOOKUP(Items[[#This Row],[OrderID]],Orders[],5)</f>
        <v>2015-05-21</v>
      </c>
    </row>
    <row r="2492" spans="1:13" x14ac:dyDescent="0.25">
      <c r="A2492">
        <v>143832787</v>
      </c>
      <c r="B2492">
        <v>202978484</v>
      </c>
      <c r="C2492">
        <v>2</v>
      </c>
      <c r="D2492" t="b">
        <v>0</v>
      </c>
      <c r="E2492" s="6" t="s">
        <v>35</v>
      </c>
      <c r="F2492" s="6" t="s">
        <v>109</v>
      </c>
      <c r="G2492">
        <v>0</v>
      </c>
      <c r="H2492">
        <v>0</v>
      </c>
      <c r="I2492">
        <v>1</v>
      </c>
      <c r="J2492" s="6">
        <f>(Items[[#This Row],[FinalPrice]]*Items[[#This Row],[Quantity]])</f>
        <v>0</v>
      </c>
      <c r="K2492" s="6">
        <f>(Items[[#This Row],[OriginalTagPrice]]*Items[[#This Row],[Quantity]])</f>
        <v>0</v>
      </c>
      <c r="L2492" s="6">
        <f>(Items[[#This Row],[FinalPrice]]-Items[[#This Row],[OriginalTagPrice]])*Items[[#This Row],[Quantity]]</f>
        <v>0</v>
      </c>
      <c r="M2492" s="6" t="str">
        <f>VLOOKUP(Items[[#This Row],[OrderID]],Orders[],5)</f>
        <v>2015-05-21</v>
      </c>
    </row>
    <row r="2493" spans="1:13" x14ac:dyDescent="0.25">
      <c r="A2493">
        <v>143840507</v>
      </c>
      <c r="B2493">
        <v>202543305</v>
      </c>
      <c r="C2493">
        <v>1</v>
      </c>
      <c r="D2493" t="b">
        <v>1</v>
      </c>
      <c r="E2493" s="6" t="s">
        <v>55</v>
      </c>
      <c r="F2493" s="6" t="s">
        <v>35</v>
      </c>
      <c r="G2493">
        <v>0</v>
      </c>
      <c r="H2493">
        <v>90</v>
      </c>
      <c r="I2493">
        <v>1</v>
      </c>
      <c r="J2493" s="6">
        <f>(Items[[#This Row],[FinalPrice]]*Items[[#This Row],[Quantity]])</f>
        <v>0</v>
      </c>
      <c r="K2493" s="6">
        <f>(Items[[#This Row],[OriginalTagPrice]]*Items[[#This Row],[Quantity]])</f>
        <v>90</v>
      </c>
      <c r="L2493" s="6">
        <f>(Items[[#This Row],[FinalPrice]]-Items[[#This Row],[OriginalTagPrice]])*Items[[#This Row],[Quantity]]</f>
        <v>-90</v>
      </c>
      <c r="M2493" s="6" t="str">
        <f>VLOOKUP(Items[[#This Row],[OrderID]],Orders[],5)</f>
        <v>2015-05-20</v>
      </c>
    </row>
    <row r="2494" spans="1:13" x14ac:dyDescent="0.25">
      <c r="A2494">
        <v>143840507</v>
      </c>
      <c r="B2494">
        <v>202639770</v>
      </c>
      <c r="C2494">
        <v>8</v>
      </c>
      <c r="D2494" t="b">
        <v>0</v>
      </c>
      <c r="E2494" s="6" t="s">
        <v>55</v>
      </c>
      <c r="F2494" s="6" t="s">
        <v>35</v>
      </c>
      <c r="G2494">
        <v>15</v>
      </c>
      <c r="H2494">
        <v>15</v>
      </c>
      <c r="I2494">
        <v>1</v>
      </c>
      <c r="J2494" s="6">
        <f>(Items[[#This Row],[FinalPrice]]*Items[[#This Row],[Quantity]])</f>
        <v>15</v>
      </c>
      <c r="K2494" s="6">
        <f>(Items[[#This Row],[OriginalTagPrice]]*Items[[#This Row],[Quantity]])</f>
        <v>15</v>
      </c>
      <c r="L2494" s="6">
        <f>(Items[[#This Row],[FinalPrice]]-Items[[#This Row],[OriginalTagPrice]])*Items[[#This Row],[Quantity]]</f>
        <v>0</v>
      </c>
      <c r="M2494" s="6" t="str">
        <f>VLOOKUP(Items[[#This Row],[OrderID]],Orders[],5)</f>
        <v>2015-05-20</v>
      </c>
    </row>
    <row r="2495" spans="1:13" x14ac:dyDescent="0.25">
      <c r="A2495">
        <v>143872281</v>
      </c>
      <c r="B2495">
        <v>202591150</v>
      </c>
      <c r="C2495">
        <v>1</v>
      </c>
      <c r="D2495" t="b">
        <v>1</v>
      </c>
      <c r="E2495" s="6" t="s">
        <v>63</v>
      </c>
      <c r="F2495" s="6" t="s">
        <v>35</v>
      </c>
      <c r="G2495">
        <v>0</v>
      </c>
      <c r="H2495">
        <v>65</v>
      </c>
      <c r="I2495">
        <v>1</v>
      </c>
      <c r="J2495" s="6">
        <f>(Items[[#This Row],[FinalPrice]]*Items[[#This Row],[Quantity]])</f>
        <v>0</v>
      </c>
      <c r="K2495" s="6">
        <f>(Items[[#This Row],[OriginalTagPrice]]*Items[[#This Row],[Quantity]])</f>
        <v>65</v>
      </c>
      <c r="L2495" s="6">
        <f>(Items[[#This Row],[FinalPrice]]-Items[[#This Row],[OriginalTagPrice]])*Items[[#This Row],[Quantity]]</f>
        <v>-65</v>
      </c>
      <c r="M2495" s="6" t="str">
        <f>VLOOKUP(Items[[#This Row],[OrderID]],Orders[],5)</f>
        <v>2015-05-20</v>
      </c>
    </row>
    <row r="2496" spans="1:13" x14ac:dyDescent="0.25">
      <c r="A2496">
        <v>143872619</v>
      </c>
      <c r="B2496">
        <v>202591652</v>
      </c>
      <c r="C2496">
        <v>1</v>
      </c>
      <c r="D2496" t="b">
        <v>1</v>
      </c>
      <c r="E2496" s="6" t="s">
        <v>60</v>
      </c>
      <c r="F2496" s="6" t="s">
        <v>35</v>
      </c>
      <c r="G2496">
        <v>0</v>
      </c>
      <c r="H2496">
        <v>0</v>
      </c>
      <c r="I2496">
        <v>1</v>
      </c>
      <c r="J2496" s="6">
        <f>(Items[[#This Row],[FinalPrice]]*Items[[#This Row],[Quantity]])</f>
        <v>0</v>
      </c>
      <c r="K2496" s="6">
        <f>(Items[[#This Row],[OriginalTagPrice]]*Items[[#This Row],[Quantity]])</f>
        <v>0</v>
      </c>
      <c r="L2496" s="6">
        <f>(Items[[#This Row],[FinalPrice]]-Items[[#This Row],[OriginalTagPrice]])*Items[[#This Row],[Quantity]]</f>
        <v>0</v>
      </c>
      <c r="M2496" s="6" t="str">
        <f>VLOOKUP(Items[[#This Row],[OrderID]],Orders[],5)</f>
        <v>2015-05-20</v>
      </c>
    </row>
    <row r="2497" spans="1:13" x14ac:dyDescent="0.25">
      <c r="A2497">
        <v>143874396</v>
      </c>
      <c r="B2497">
        <v>202594372</v>
      </c>
      <c r="C2497">
        <v>1</v>
      </c>
      <c r="D2497" t="b">
        <v>1</v>
      </c>
      <c r="E2497" s="6" t="s">
        <v>63</v>
      </c>
      <c r="F2497" s="6" t="s">
        <v>35</v>
      </c>
      <c r="G2497">
        <v>0</v>
      </c>
      <c r="H2497">
        <v>65</v>
      </c>
      <c r="I2497">
        <v>1</v>
      </c>
      <c r="J2497" s="6">
        <f>(Items[[#This Row],[FinalPrice]]*Items[[#This Row],[Quantity]])</f>
        <v>0</v>
      </c>
      <c r="K2497" s="6">
        <f>(Items[[#This Row],[OriginalTagPrice]]*Items[[#This Row],[Quantity]])</f>
        <v>65</v>
      </c>
      <c r="L2497" s="6">
        <f>(Items[[#This Row],[FinalPrice]]-Items[[#This Row],[OriginalTagPrice]])*Items[[#This Row],[Quantity]]</f>
        <v>-65</v>
      </c>
      <c r="M2497" s="6" t="str">
        <f>VLOOKUP(Items[[#This Row],[OrderID]],Orders[],5)</f>
        <v>2015-05-21</v>
      </c>
    </row>
    <row r="2498" spans="1:13" x14ac:dyDescent="0.25">
      <c r="A2498">
        <v>143874396</v>
      </c>
      <c r="B2498">
        <v>202980696</v>
      </c>
      <c r="C2498">
        <v>8</v>
      </c>
      <c r="D2498" t="b">
        <v>0</v>
      </c>
      <c r="E2498" s="6" t="s">
        <v>63</v>
      </c>
      <c r="F2498" s="6" t="s">
        <v>35</v>
      </c>
      <c r="G2498">
        <v>10</v>
      </c>
      <c r="H2498">
        <v>10</v>
      </c>
      <c r="I2498">
        <v>1</v>
      </c>
      <c r="J2498" s="6">
        <f>(Items[[#This Row],[FinalPrice]]*Items[[#This Row],[Quantity]])</f>
        <v>10</v>
      </c>
      <c r="K2498" s="6">
        <f>(Items[[#This Row],[OriginalTagPrice]]*Items[[#This Row],[Quantity]])</f>
        <v>10</v>
      </c>
      <c r="L2498" s="6">
        <f>(Items[[#This Row],[FinalPrice]]-Items[[#This Row],[OriginalTagPrice]])*Items[[#This Row],[Quantity]]</f>
        <v>0</v>
      </c>
      <c r="M2498" s="6" t="str">
        <f>VLOOKUP(Items[[#This Row],[OrderID]],Orders[],5)</f>
        <v>2015-05-21</v>
      </c>
    </row>
    <row r="2499" spans="1:13" x14ac:dyDescent="0.25">
      <c r="A2499">
        <v>143891477</v>
      </c>
      <c r="B2499">
        <v>202620195</v>
      </c>
      <c r="C2499">
        <v>1</v>
      </c>
      <c r="D2499" t="b">
        <v>1</v>
      </c>
      <c r="E2499" s="6" t="s">
        <v>79</v>
      </c>
      <c r="F2499" s="6" t="s">
        <v>35</v>
      </c>
      <c r="G2499">
        <v>18</v>
      </c>
      <c r="H2499">
        <v>20</v>
      </c>
      <c r="I2499">
        <v>1</v>
      </c>
      <c r="J2499" s="6">
        <f>(Items[[#This Row],[FinalPrice]]*Items[[#This Row],[Quantity]])</f>
        <v>18</v>
      </c>
      <c r="K2499" s="6">
        <f>(Items[[#This Row],[OriginalTagPrice]]*Items[[#This Row],[Quantity]])</f>
        <v>20</v>
      </c>
      <c r="L2499" s="6">
        <f>(Items[[#This Row],[FinalPrice]]-Items[[#This Row],[OriginalTagPrice]])*Items[[#This Row],[Quantity]]</f>
        <v>-2</v>
      </c>
      <c r="M2499" s="6" t="str">
        <f>VLOOKUP(Items[[#This Row],[OrderID]],Orders[],5)</f>
        <v>2015-05-29</v>
      </c>
    </row>
    <row r="2500" spans="1:13" x14ac:dyDescent="0.25">
      <c r="A2500">
        <v>143891477</v>
      </c>
      <c r="B2500">
        <v>202620199</v>
      </c>
      <c r="C2500">
        <v>1</v>
      </c>
      <c r="D2500" t="b">
        <v>1</v>
      </c>
      <c r="E2500" s="6" t="s">
        <v>89</v>
      </c>
      <c r="F2500" s="6" t="s">
        <v>35</v>
      </c>
      <c r="G2500">
        <v>50</v>
      </c>
      <c r="H2500">
        <v>70</v>
      </c>
      <c r="I2500">
        <v>1</v>
      </c>
      <c r="J2500" s="6">
        <f>(Items[[#This Row],[FinalPrice]]*Items[[#This Row],[Quantity]])</f>
        <v>50</v>
      </c>
      <c r="K2500" s="6">
        <f>(Items[[#This Row],[OriginalTagPrice]]*Items[[#This Row],[Quantity]])</f>
        <v>70</v>
      </c>
      <c r="L2500" s="6">
        <f>(Items[[#This Row],[FinalPrice]]-Items[[#This Row],[OriginalTagPrice]])*Items[[#This Row],[Quantity]]</f>
        <v>-20</v>
      </c>
      <c r="M2500" s="6" t="str">
        <f>VLOOKUP(Items[[#This Row],[OrderID]],Orders[],5)</f>
        <v>2015-05-29</v>
      </c>
    </row>
    <row r="2501" spans="1:13" x14ac:dyDescent="0.25">
      <c r="A2501">
        <v>143891477</v>
      </c>
      <c r="B2501">
        <v>204995892</v>
      </c>
      <c r="C2501">
        <v>8</v>
      </c>
      <c r="D2501" t="b">
        <v>0</v>
      </c>
      <c r="E2501" s="6" t="s">
        <v>79</v>
      </c>
      <c r="F2501" s="6" t="s">
        <v>35</v>
      </c>
      <c r="G2501">
        <v>3.6</v>
      </c>
      <c r="H2501">
        <v>3.6</v>
      </c>
      <c r="I2501">
        <v>1</v>
      </c>
      <c r="J2501" s="6">
        <f>(Items[[#This Row],[FinalPrice]]*Items[[#This Row],[Quantity]])</f>
        <v>3.6</v>
      </c>
      <c r="K2501" s="6">
        <f>(Items[[#This Row],[OriginalTagPrice]]*Items[[#This Row],[Quantity]])</f>
        <v>3.6</v>
      </c>
      <c r="L2501" s="6">
        <f>(Items[[#This Row],[FinalPrice]]-Items[[#This Row],[OriginalTagPrice]])*Items[[#This Row],[Quantity]]</f>
        <v>0</v>
      </c>
      <c r="M2501" s="6" t="str">
        <f>VLOOKUP(Items[[#This Row],[OrderID]],Orders[],5)</f>
        <v>2015-05-29</v>
      </c>
    </row>
    <row r="2502" spans="1:13" x14ac:dyDescent="0.25">
      <c r="A2502">
        <v>143891477</v>
      </c>
      <c r="B2502">
        <v>204995948</v>
      </c>
      <c r="C2502">
        <v>8</v>
      </c>
      <c r="D2502" t="b">
        <v>0</v>
      </c>
      <c r="E2502" s="6" t="s">
        <v>89</v>
      </c>
      <c r="F2502" s="6" t="s">
        <v>35</v>
      </c>
      <c r="G2502">
        <v>10</v>
      </c>
      <c r="H2502">
        <v>10</v>
      </c>
      <c r="I2502">
        <v>1</v>
      </c>
      <c r="J2502" s="6">
        <f>(Items[[#This Row],[FinalPrice]]*Items[[#This Row],[Quantity]])</f>
        <v>10</v>
      </c>
      <c r="K2502" s="6">
        <f>(Items[[#This Row],[OriginalTagPrice]]*Items[[#This Row],[Quantity]])</f>
        <v>10</v>
      </c>
      <c r="L2502" s="6">
        <f>(Items[[#This Row],[FinalPrice]]-Items[[#This Row],[OriginalTagPrice]])*Items[[#This Row],[Quantity]]</f>
        <v>0</v>
      </c>
      <c r="M2502" s="6" t="str">
        <f>VLOOKUP(Items[[#This Row],[OrderID]],Orders[],5)</f>
        <v>2015-05-29</v>
      </c>
    </row>
    <row r="2503" spans="1:13" x14ac:dyDescent="0.25">
      <c r="A2503">
        <v>143892265</v>
      </c>
      <c r="B2503">
        <v>202621375</v>
      </c>
      <c r="C2503">
        <v>1</v>
      </c>
      <c r="D2503" t="b">
        <v>1</v>
      </c>
      <c r="E2503" s="6" t="s">
        <v>60</v>
      </c>
      <c r="F2503" s="6" t="s">
        <v>35</v>
      </c>
      <c r="G2503">
        <v>0</v>
      </c>
      <c r="H2503">
        <v>0</v>
      </c>
      <c r="I2503">
        <v>1</v>
      </c>
      <c r="J2503" s="6">
        <f>(Items[[#This Row],[FinalPrice]]*Items[[#This Row],[Quantity]])</f>
        <v>0</v>
      </c>
      <c r="K2503" s="6">
        <f>(Items[[#This Row],[OriginalTagPrice]]*Items[[#This Row],[Quantity]])</f>
        <v>0</v>
      </c>
      <c r="L2503" s="6">
        <f>(Items[[#This Row],[FinalPrice]]-Items[[#This Row],[OriginalTagPrice]])*Items[[#This Row],[Quantity]]</f>
        <v>0</v>
      </c>
      <c r="M2503" s="6" t="str">
        <f>VLOOKUP(Items[[#This Row],[OrderID]],Orders[],5)</f>
        <v>2015-05-20</v>
      </c>
    </row>
    <row r="2504" spans="1:13" x14ac:dyDescent="0.25">
      <c r="A2504">
        <v>143904736</v>
      </c>
      <c r="B2504">
        <v>202622584</v>
      </c>
      <c r="C2504">
        <v>1</v>
      </c>
      <c r="D2504" t="b">
        <v>1</v>
      </c>
      <c r="E2504" s="6" t="s">
        <v>56</v>
      </c>
      <c r="F2504" s="6" t="s">
        <v>35</v>
      </c>
      <c r="G2504">
        <v>10</v>
      </c>
      <c r="H2504">
        <v>15</v>
      </c>
      <c r="I2504">
        <v>1</v>
      </c>
      <c r="J2504" s="6">
        <f>(Items[[#This Row],[FinalPrice]]*Items[[#This Row],[Quantity]])</f>
        <v>10</v>
      </c>
      <c r="K2504" s="6">
        <f>(Items[[#This Row],[OriginalTagPrice]]*Items[[#This Row],[Quantity]])</f>
        <v>15</v>
      </c>
      <c r="L2504" s="6">
        <f>(Items[[#This Row],[FinalPrice]]-Items[[#This Row],[OriginalTagPrice]])*Items[[#This Row],[Quantity]]</f>
        <v>-5</v>
      </c>
      <c r="M2504" s="6" t="str">
        <f>VLOOKUP(Items[[#This Row],[OrderID]],Orders[],5)</f>
        <v>2015-05-20</v>
      </c>
    </row>
    <row r="2505" spans="1:13" x14ac:dyDescent="0.25">
      <c r="A2505">
        <v>143904736</v>
      </c>
      <c r="B2505">
        <v>202622585</v>
      </c>
      <c r="C2505">
        <v>1</v>
      </c>
      <c r="D2505" t="b">
        <v>1</v>
      </c>
      <c r="E2505" s="6" t="s">
        <v>56</v>
      </c>
      <c r="F2505" s="6" t="s">
        <v>35</v>
      </c>
      <c r="G2505">
        <v>0</v>
      </c>
      <c r="H2505">
        <v>15</v>
      </c>
      <c r="I2505">
        <v>1</v>
      </c>
      <c r="J2505" s="6">
        <f>(Items[[#This Row],[FinalPrice]]*Items[[#This Row],[Quantity]])</f>
        <v>0</v>
      </c>
      <c r="K2505" s="6">
        <f>(Items[[#This Row],[OriginalTagPrice]]*Items[[#This Row],[Quantity]])</f>
        <v>15</v>
      </c>
      <c r="L2505" s="6">
        <f>(Items[[#This Row],[FinalPrice]]-Items[[#This Row],[OriginalTagPrice]])*Items[[#This Row],[Quantity]]</f>
        <v>-15</v>
      </c>
      <c r="M2505" s="6" t="str">
        <f>VLOOKUP(Items[[#This Row],[OrderID]],Orders[],5)</f>
        <v>2015-05-20</v>
      </c>
    </row>
    <row r="2506" spans="1:13" x14ac:dyDescent="0.25">
      <c r="A2506">
        <v>143904736</v>
      </c>
      <c r="B2506">
        <v>202682557</v>
      </c>
      <c r="C2506">
        <v>8</v>
      </c>
      <c r="D2506" t="b">
        <v>0</v>
      </c>
      <c r="E2506" s="6" t="s">
        <v>56</v>
      </c>
      <c r="F2506" s="6" t="s">
        <v>35</v>
      </c>
      <c r="G2506">
        <v>10</v>
      </c>
      <c r="H2506">
        <v>10</v>
      </c>
      <c r="I2506">
        <v>1</v>
      </c>
      <c r="J2506" s="6">
        <f>(Items[[#This Row],[FinalPrice]]*Items[[#This Row],[Quantity]])</f>
        <v>10</v>
      </c>
      <c r="K2506" s="6">
        <f>(Items[[#This Row],[OriginalTagPrice]]*Items[[#This Row],[Quantity]])</f>
        <v>10</v>
      </c>
      <c r="L2506" s="6">
        <f>(Items[[#This Row],[FinalPrice]]-Items[[#This Row],[OriginalTagPrice]])*Items[[#This Row],[Quantity]]</f>
        <v>0</v>
      </c>
      <c r="M2506" s="6" t="str">
        <f>VLOOKUP(Items[[#This Row],[OrderID]],Orders[],5)</f>
        <v>2015-05-20</v>
      </c>
    </row>
    <row r="2507" spans="1:13" x14ac:dyDescent="0.25">
      <c r="A2507">
        <v>143912719</v>
      </c>
      <c r="B2507">
        <v>202651095</v>
      </c>
      <c r="C2507">
        <v>1</v>
      </c>
      <c r="D2507" t="b">
        <v>1</v>
      </c>
      <c r="E2507" s="6" t="s">
        <v>71</v>
      </c>
      <c r="F2507" s="6" t="s">
        <v>35</v>
      </c>
      <c r="G2507">
        <v>0</v>
      </c>
      <c r="H2507">
        <v>70</v>
      </c>
      <c r="I2507">
        <v>1</v>
      </c>
      <c r="J2507" s="6">
        <f>(Items[[#This Row],[FinalPrice]]*Items[[#This Row],[Quantity]])</f>
        <v>0</v>
      </c>
      <c r="K2507" s="6">
        <f>(Items[[#This Row],[OriginalTagPrice]]*Items[[#This Row],[Quantity]])</f>
        <v>70</v>
      </c>
      <c r="L2507" s="6">
        <f>(Items[[#This Row],[FinalPrice]]-Items[[#This Row],[OriginalTagPrice]])*Items[[#This Row],[Quantity]]</f>
        <v>-70</v>
      </c>
      <c r="M2507" s="6" t="str">
        <f>VLOOKUP(Items[[#This Row],[OrderID]],Orders[],5)</f>
        <v>2015-05-21</v>
      </c>
    </row>
    <row r="2508" spans="1:13" x14ac:dyDescent="0.25">
      <c r="A2508">
        <v>143912719</v>
      </c>
      <c r="B2508">
        <v>203066176</v>
      </c>
      <c r="C2508">
        <v>8</v>
      </c>
      <c r="D2508" t="b">
        <v>0</v>
      </c>
      <c r="E2508" s="6" t="s">
        <v>71</v>
      </c>
      <c r="F2508" s="6" t="s">
        <v>35</v>
      </c>
      <c r="G2508">
        <v>13</v>
      </c>
      <c r="H2508">
        <v>13</v>
      </c>
      <c r="I2508">
        <v>1</v>
      </c>
      <c r="J2508" s="6">
        <f>(Items[[#This Row],[FinalPrice]]*Items[[#This Row],[Quantity]])</f>
        <v>13</v>
      </c>
      <c r="K2508" s="6">
        <f>(Items[[#This Row],[OriginalTagPrice]]*Items[[#This Row],[Quantity]])</f>
        <v>13</v>
      </c>
      <c r="L2508" s="6">
        <f>(Items[[#This Row],[FinalPrice]]-Items[[#This Row],[OriginalTagPrice]])*Items[[#This Row],[Quantity]]</f>
        <v>0</v>
      </c>
      <c r="M2508" s="6" t="str">
        <f>VLOOKUP(Items[[#This Row],[OrderID]],Orders[],5)</f>
        <v>2015-05-21</v>
      </c>
    </row>
    <row r="2509" spans="1:13" x14ac:dyDescent="0.25">
      <c r="A2509">
        <v>143916069</v>
      </c>
      <c r="B2509">
        <v>202655996</v>
      </c>
      <c r="C2509">
        <v>1</v>
      </c>
      <c r="D2509" t="b">
        <v>1</v>
      </c>
      <c r="E2509" s="6" t="s">
        <v>92</v>
      </c>
      <c r="F2509" s="6" t="s">
        <v>35</v>
      </c>
      <c r="G2509">
        <v>35</v>
      </c>
      <c r="H2509">
        <v>70</v>
      </c>
      <c r="I2509">
        <v>1</v>
      </c>
      <c r="J2509" s="6">
        <f>(Items[[#This Row],[FinalPrice]]*Items[[#This Row],[Quantity]])</f>
        <v>35</v>
      </c>
      <c r="K2509" s="6">
        <f>(Items[[#This Row],[OriginalTagPrice]]*Items[[#This Row],[Quantity]])</f>
        <v>70</v>
      </c>
      <c r="L2509" s="6">
        <f>(Items[[#This Row],[FinalPrice]]-Items[[#This Row],[OriginalTagPrice]])*Items[[#This Row],[Quantity]]</f>
        <v>-35</v>
      </c>
      <c r="M2509" s="6" t="str">
        <f>VLOOKUP(Items[[#This Row],[OrderID]],Orders[],5)</f>
        <v>2015-05-21</v>
      </c>
    </row>
    <row r="2510" spans="1:13" x14ac:dyDescent="0.25">
      <c r="A2510">
        <v>143916069</v>
      </c>
      <c r="B2510">
        <v>203024765</v>
      </c>
      <c r="C2510">
        <v>2</v>
      </c>
      <c r="D2510" t="b">
        <v>0</v>
      </c>
      <c r="E2510" s="6" t="s">
        <v>92</v>
      </c>
      <c r="F2510" s="6" t="s">
        <v>163</v>
      </c>
      <c r="G2510">
        <v>17.5</v>
      </c>
      <c r="H2510">
        <v>17.5</v>
      </c>
      <c r="I2510">
        <v>1</v>
      </c>
      <c r="J2510" s="6">
        <f>(Items[[#This Row],[FinalPrice]]*Items[[#This Row],[Quantity]])</f>
        <v>17.5</v>
      </c>
      <c r="K2510" s="6">
        <f>(Items[[#This Row],[OriginalTagPrice]]*Items[[#This Row],[Quantity]])</f>
        <v>17.5</v>
      </c>
      <c r="L2510" s="6">
        <f>(Items[[#This Row],[FinalPrice]]-Items[[#This Row],[OriginalTagPrice]])*Items[[#This Row],[Quantity]]</f>
        <v>0</v>
      </c>
      <c r="M2510" s="6" t="str">
        <f>VLOOKUP(Items[[#This Row],[OrderID]],Orders[],5)</f>
        <v>2015-05-21</v>
      </c>
    </row>
    <row r="2511" spans="1:13" x14ac:dyDescent="0.25">
      <c r="A2511">
        <v>143916069</v>
      </c>
      <c r="B2511">
        <v>203025206</v>
      </c>
      <c r="C2511">
        <v>2</v>
      </c>
      <c r="D2511" t="b">
        <v>0</v>
      </c>
      <c r="E2511" s="6" t="s">
        <v>92</v>
      </c>
      <c r="F2511" s="6" t="s">
        <v>286</v>
      </c>
      <c r="G2511">
        <v>36</v>
      </c>
      <c r="H2511">
        <v>36</v>
      </c>
      <c r="I2511">
        <v>1</v>
      </c>
      <c r="J2511" s="6">
        <f>(Items[[#This Row],[FinalPrice]]*Items[[#This Row],[Quantity]])</f>
        <v>36</v>
      </c>
      <c r="K2511" s="6">
        <f>(Items[[#This Row],[OriginalTagPrice]]*Items[[#This Row],[Quantity]])</f>
        <v>36</v>
      </c>
      <c r="L2511" s="6">
        <f>(Items[[#This Row],[FinalPrice]]-Items[[#This Row],[OriginalTagPrice]])*Items[[#This Row],[Quantity]]</f>
        <v>0</v>
      </c>
      <c r="M2511" s="6" t="str">
        <f>VLOOKUP(Items[[#This Row],[OrderID]],Orders[],5)</f>
        <v>2015-05-21</v>
      </c>
    </row>
    <row r="2512" spans="1:13" x14ac:dyDescent="0.25">
      <c r="A2512">
        <v>143916069</v>
      </c>
      <c r="B2512">
        <v>203025262</v>
      </c>
      <c r="C2512">
        <v>2</v>
      </c>
      <c r="D2512" t="b">
        <v>0</v>
      </c>
      <c r="E2512" s="6" t="s">
        <v>92</v>
      </c>
      <c r="F2512" s="6" t="s">
        <v>112</v>
      </c>
      <c r="G2512">
        <v>0</v>
      </c>
      <c r="H2512">
        <v>0</v>
      </c>
      <c r="I2512">
        <v>1</v>
      </c>
      <c r="J2512" s="6">
        <f>(Items[[#This Row],[FinalPrice]]*Items[[#This Row],[Quantity]])</f>
        <v>0</v>
      </c>
      <c r="K2512" s="6">
        <f>(Items[[#This Row],[OriginalTagPrice]]*Items[[#This Row],[Quantity]])</f>
        <v>0</v>
      </c>
      <c r="L2512" s="6">
        <f>(Items[[#This Row],[FinalPrice]]-Items[[#This Row],[OriginalTagPrice]])*Items[[#This Row],[Quantity]]</f>
        <v>0</v>
      </c>
      <c r="M2512" s="6" t="str">
        <f>VLOOKUP(Items[[#This Row],[OrderID]],Orders[],5)</f>
        <v>2015-05-21</v>
      </c>
    </row>
    <row r="2513" spans="1:13" x14ac:dyDescent="0.25">
      <c r="A2513">
        <v>143917057</v>
      </c>
      <c r="B2513">
        <v>202657489</v>
      </c>
      <c r="C2513">
        <v>1</v>
      </c>
      <c r="D2513" t="b">
        <v>1</v>
      </c>
      <c r="E2513" s="6" t="s">
        <v>250</v>
      </c>
      <c r="F2513" s="6" t="s">
        <v>35</v>
      </c>
      <c r="G2513">
        <v>25</v>
      </c>
      <c r="H2513">
        <v>45</v>
      </c>
      <c r="I2513">
        <v>1</v>
      </c>
      <c r="J2513" s="6">
        <f>(Items[[#This Row],[FinalPrice]]*Items[[#This Row],[Quantity]])</f>
        <v>25</v>
      </c>
      <c r="K2513" s="6">
        <f>(Items[[#This Row],[OriginalTagPrice]]*Items[[#This Row],[Quantity]])</f>
        <v>45</v>
      </c>
      <c r="L2513" s="6">
        <f>(Items[[#This Row],[FinalPrice]]-Items[[#This Row],[OriginalTagPrice]])*Items[[#This Row],[Quantity]]</f>
        <v>-20</v>
      </c>
      <c r="M2513" s="6" t="str">
        <f>VLOOKUP(Items[[#This Row],[OrderID]],Orders[],5)</f>
        <v>2015-05-20</v>
      </c>
    </row>
    <row r="2514" spans="1:13" x14ac:dyDescent="0.25">
      <c r="A2514">
        <v>143917057</v>
      </c>
      <c r="B2514">
        <v>202657491</v>
      </c>
      <c r="C2514">
        <v>1</v>
      </c>
      <c r="D2514" t="b">
        <v>1</v>
      </c>
      <c r="E2514" s="6" t="s">
        <v>58</v>
      </c>
      <c r="F2514" s="6" t="s">
        <v>35</v>
      </c>
      <c r="G2514">
        <v>25</v>
      </c>
      <c r="H2514">
        <v>40</v>
      </c>
      <c r="I2514">
        <v>1</v>
      </c>
      <c r="J2514" s="6">
        <f>(Items[[#This Row],[FinalPrice]]*Items[[#This Row],[Quantity]])</f>
        <v>25</v>
      </c>
      <c r="K2514" s="6">
        <f>(Items[[#This Row],[OriginalTagPrice]]*Items[[#This Row],[Quantity]])</f>
        <v>40</v>
      </c>
      <c r="L2514" s="6">
        <f>(Items[[#This Row],[FinalPrice]]-Items[[#This Row],[OriginalTagPrice]])*Items[[#This Row],[Quantity]]</f>
        <v>-15</v>
      </c>
      <c r="M2514" s="6" t="str">
        <f>VLOOKUP(Items[[#This Row],[OrderID]],Orders[],5)</f>
        <v>2015-05-20</v>
      </c>
    </row>
    <row r="2515" spans="1:13" x14ac:dyDescent="0.25">
      <c r="A2515">
        <v>143917057</v>
      </c>
      <c r="B2515">
        <v>202762726</v>
      </c>
      <c r="C2515">
        <v>2</v>
      </c>
      <c r="D2515" t="b">
        <v>0</v>
      </c>
      <c r="E2515" s="6" t="s">
        <v>86</v>
      </c>
      <c r="F2515" s="6" t="s">
        <v>127</v>
      </c>
      <c r="G2515">
        <v>3.5</v>
      </c>
      <c r="H2515">
        <v>3.5</v>
      </c>
      <c r="I2515">
        <v>1</v>
      </c>
      <c r="J2515" s="6">
        <f>(Items[[#This Row],[FinalPrice]]*Items[[#This Row],[Quantity]])</f>
        <v>3.5</v>
      </c>
      <c r="K2515" s="6">
        <f>(Items[[#This Row],[OriginalTagPrice]]*Items[[#This Row],[Quantity]])</f>
        <v>3.5</v>
      </c>
      <c r="L2515" s="6">
        <f>(Items[[#This Row],[FinalPrice]]-Items[[#This Row],[OriginalTagPrice]])*Items[[#This Row],[Quantity]]</f>
        <v>0</v>
      </c>
      <c r="M2515" s="6" t="str">
        <f>VLOOKUP(Items[[#This Row],[OrderID]],Orders[],5)</f>
        <v>2015-05-20</v>
      </c>
    </row>
    <row r="2516" spans="1:13" x14ac:dyDescent="0.25">
      <c r="A2516">
        <v>143917057</v>
      </c>
      <c r="B2516">
        <v>202762728</v>
      </c>
      <c r="C2516">
        <v>2</v>
      </c>
      <c r="D2516" t="b">
        <v>0</v>
      </c>
      <c r="E2516" s="6" t="s">
        <v>86</v>
      </c>
      <c r="F2516" s="6" t="s">
        <v>142</v>
      </c>
      <c r="G2516">
        <v>5</v>
      </c>
      <c r="H2516">
        <v>5</v>
      </c>
      <c r="I2516">
        <v>1</v>
      </c>
      <c r="J2516" s="6">
        <f>(Items[[#This Row],[FinalPrice]]*Items[[#This Row],[Quantity]])</f>
        <v>5</v>
      </c>
      <c r="K2516" s="6">
        <f>(Items[[#This Row],[OriginalTagPrice]]*Items[[#This Row],[Quantity]])</f>
        <v>5</v>
      </c>
      <c r="L2516" s="6">
        <f>(Items[[#This Row],[FinalPrice]]-Items[[#This Row],[OriginalTagPrice]])*Items[[#This Row],[Quantity]]</f>
        <v>0</v>
      </c>
      <c r="M2516" s="6" t="str">
        <f>VLOOKUP(Items[[#This Row],[OrderID]],Orders[],5)</f>
        <v>2015-05-20</v>
      </c>
    </row>
    <row r="2517" spans="1:13" x14ac:dyDescent="0.25">
      <c r="A2517">
        <v>143917057</v>
      </c>
      <c r="B2517">
        <v>202762747</v>
      </c>
      <c r="C2517">
        <v>2</v>
      </c>
      <c r="D2517" t="b">
        <v>0</v>
      </c>
      <c r="E2517" s="6" t="s">
        <v>35</v>
      </c>
      <c r="F2517" s="6" t="s">
        <v>128</v>
      </c>
      <c r="G2517">
        <v>0</v>
      </c>
      <c r="H2517">
        <v>0</v>
      </c>
      <c r="I2517">
        <v>1</v>
      </c>
      <c r="J2517" s="6">
        <f>(Items[[#This Row],[FinalPrice]]*Items[[#This Row],[Quantity]])</f>
        <v>0</v>
      </c>
      <c r="K2517" s="6">
        <f>(Items[[#This Row],[OriginalTagPrice]]*Items[[#This Row],[Quantity]])</f>
        <v>0</v>
      </c>
      <c r="L2517" s="6">
        <f>(Items[[#This Row],[FinalPrice]]-Items[[#This Row],[OriginalTagPrice]])*Items[[#This Row],[Quantity]]</f>
        <v>0</v>
      </c>
      <c r="M2517" s="6" t="str">
        <f>VLOOKUP(Items[[#This Row],[OrderID]],Orders[],5)</f>
        <v>2015-05-20</v>
      </c>
    </row>
    <row r="2518" spans="1:13" x14ac:dyDescent="0.25">
      <c r="A2518">
        <v>143919445</v>
      </c>
      <c r="B2518">
        <v>202660984</v>
      </c>
      <c r="C2518">
        <v>1</v>
      </c>
      <c r="D2518" t="b">
        <v>1</v>
      </c>
      <c r="E2518" s="6" t="s">
        <v>89</v>
      </c>
      <c r="F2518" s="6" t="s">
        <v>35</v>
      </c>
      <c r="G2518">
        <v>0</v>
      </c>
      <c r="H2518">
        <v>70</v>
      </c>
      <c r="I2518">
        <v>1</v>
      </c>
      <c r="J2518" s="6">
        <f>(Items[[#This Row],[FinalPrice]]*Items[[#This Row],[Quantity]])</f>
        <v>0</v>
      </c>
      <c r="K2518" s="6">
        <f>(Items[[#This Row],[OriginalTagPrice]]*Items[[#This Row],[Quantity]])</f>
        <v>70</v>
      </c>
      <c r="L2518" s="6">
        <f>(Items[[#This Row],[FinalPrice]]-Items[[#This Row],[OriginalTagPrice]])*Items[[#This Row],[Quantity]]</f>
        <v>-70</v>
      </c>
      <c r="M2518" s="6" t="str">
        <f>VLOOKUP(Items[[#This Row],[OrderID]],Orders[],5)</f>
        <v>2015-05-23</v>
      </c>
    </row>
    <row r="2519" spans="1:13" x14ac:dyDescent="0.25">
      <c r="A2519">
        <v>143919445</v>
      </c>
      <c r="B2519">
        <v>203589800</v>
      </c>
      <c r="C2519">
        <v>5</v>
      </c>
      <c r="D2519" t="b">
        <v>1</v>
      </c>
      <c r="E2519" s="6" t="s">
        <v>89</v>
      </c>
      <c r="F2519" s="6" t="s">
        <v>35</v>
      </c>
      <c r="G2519">
        <v>15</v>
      </c>
      <c r="H2519">
        <v>15</v>
      </c>
      <c r="I2519">
        <v>1</v>
      </c>
      <c r="J2519" s="6">
        <f>(Items[[#This Row],[FinalPrice]]*Items[[#This Row],[Quantity]])</f>
        <v>15</v>
      </c>
      <c r="K2519" s="6">
        <f>(Items[[#This Row],[OriginalTagPrice]]*Items[[#This Row],[Quantity]])</f>
        <v>15</v>
      </c>
      <c r="L2519" s="6">
        <f>(Items[[#This Row],[FinalPrice]]-Items[[#This Row],[OriginalTagPrice]])*Items[[#This Row],[Quantity]]</f>
        <v>0</v>
      </c>
      <c r="M2519" s="6" t="str">
        <f>VLOOKUP(Items[[#This Row],[OrderID]],Orders[],5)</f>
        <v>2015-05-23</v>
      </c>
    </row>
    <row r="2520" spans="1:13" x14ac:dyDescent="0.25">
      <c r="A2520">
        <v>143919445</v>
      </c>
      <c r="B2520">
        <v>203589970</v>
      </c>
      <c r="C2520">
        <v>8</v>
      </c>
      <c r="D2520" t="b">
        <v>0</v>
      </c>
      <c r="E2520" s="6" t="s">
        <v>89</v>
      </c>
      <c r="F2520" s="6" t="s">
        <v>35</v>
      </c>
      <c r="G2520">
        <v>0</v>
      </c>
      <c r="H2520">
        <v>15</v>
      </c>
      <c r="I2520">
        <v>1</v>
      </c>
      <c r="J2520" s="6">
        <f>(Items[[#This Row],[FinalPrice]]*Items[[#This Row],[Quantity]])</f>
        <v>0</v>
      </c>
      <c r="K2520" s="6">
        <f>(Items[[#This Row],[OriginalTagPrice]]*Items[[#This Row],[Quantity]])</f>
        <v>15</v>
      </c>
      <c r="L2520" s="6">
        <f>(Items[[#This Row],[FinalPrice]]-Items[[#This Row],[OriginalTagPrice]])*Items[[#This Row],[Quantity]]</f>
        <v>-15</v>
      </c>
      <c r="M2520" s="6" t="str">
        <f>VLOOKUP(Items[[#This Row],[OrderID]],Orders[],5)</f>
        <v>2015-05-23</v>
      </c>
    </row>
    <row r="2521" spans="1:13" x14ac:dyDescent="0.25">
      <c r="A2521">
        <v>143919445</v>
      </c>
      <c r="B2521">
        <v>203590104</v>
      </c>
      <c r="C2521">
        <v>3</v>
      </c>
      <c r="D2521" t="b">
        <v>0</v>
      </c>
      <c r="E2521" s="6" t="s">
        <v>35</v>
      </c>
      <c r="F2521" s="6" t="s">
        <v>35</v>
      </c>
      <c r="G2521">
        <v>0</v>
      </c>
      <c r="H2521">
        <v>30</v>
      </c>
      <c r="I2521">
        <v>1</v>
      </c>
      <c r="J2521" s="6">
        <f>(Items[[#This Row],[FinalPrice]]*Items[[#This Row],[Quantity]])</f>
        <v>0</v>
      </c>
      <c r="K2521" s="6">
        <f>(Items[[#This Row],[OriginalTagPrice]]*Items[[#This Row],[Quantity]])</f>
        <v>30</v>
      </c>
      <c r="L2521" s="6">
        <f>(Items[[#This Row],[FinalPrice]]-Items[[#This Row],[OriginalTagPrice]])*Items[[#This Row],[Quantity]]</f>
        <v>-30</v>
      </c>
      <c r="M2521" s="6" t="str">
        <f>VLOOKUP(Items[[#This Row],[OrderID]],Orders[],5)</f>
        <v>2015-05-23</v>
      </c>
    </row>
    <row r="2522" spans="1:13" x14ac:dyDescent="0.25">
      <c r="A2522">
        <v>143921266</v>
      </c>
      <c r="B2522">
        <v>202664021</v>
      </c>
      <c r="C2522">
        <v>5</v>
      </c>
      <c r="D2522" t="b">
        <v>1</v>
      </c>
      <c r="E2522" s="6" t="s">
        <v>64</v>
      </c>
      <c r="F2522" s="6" t="s">
        <v>35</v>
      </c>
      <c r="G2522">
        <v>0</v>
      </c>
      <c r="H2522">
        <v>70</v>
      </c>
      <c r="I2522">
        <v>1</v>
      </c>
      <c r="J2522" s="6">
        <f>(Items[[#This Row],[FinalPrice]]*Items[[#This Row],[Quantity]])</f>
        <v>0</v>
      </c>
      <c r="K2522" s="6">
        <f>(Items[[#This Row],[OriginalTagPrice]]*Items[[#This Row],[Quantity]])</f>
        <v>70</v>
      </c>
      <c r="L2522" s="6">
        <f>(Items[[#This Row],[FinalPrice]]-Items[[#This Row],[OriginalTagPrice]])*Items[[#This Row],[Quantity]]</f>
        <v>-70</v>
      </c>
      <c r="M2522" s="6" t="str">
        <f>VLOOKUP(Items[[#This Row],[OrderID]],Orders[],5)</f>
        <v>2015-05-20</v>
      </c>
    </row>
    <row r="2523" spans="1:13" x14ac:dyDescent="0.25">
      <c r="A2523">
        <v>143927714</v>
      </c>
      <c r="B2523">
        <v>202673429</v>
      </c>
      <c r="C2523">
        <v>1</v>
      </c>
      <c r="D2523" t="b">
        <v>1</v>
      </c>
      <c r="E2523" s="6" t="s">
        <v>68</v>
      </c>
      <c r="F2523" s="6" t="s">
        <v>35</v>
      </c>
      <c r="G2523">
        <v>50</v>
      </c>
      <c r="H2523">
        <v>70</v>
      </c>
      <c r="I2523">
        <v>1</v>
      </c>
      <c r="J2523" s="6">
        <f>(Items[[#This Row],[FinalPrice]]*Items[[#This Row],[Quantity]])</f>
        <v>50</v>
      </c>
      <c r="K2523" s="6">
        <f>(Items[[#This Row],[OriginalTagPrice]]*Items[[#This Row],[Quantity]])</f>
        <v>70</v>
      </c>
      <c r="L2523" s="6">
        <f>(Items[[#This Row],[FinalPrice]]-Items[[#This Row],[OriginalTagPrice]])*Items[[#This Row],[Quantity]]</f>
        <v>-20</v>
      </c>
      <c r="M2523" s="6" t="str">
        <f>VLOOKUP(Items[[#This Row],[OrderID]],Orders[],5)</f>
        <v>2015-06-13</v>
      </c>
    </row>
    <row r="2524" spans="1:13" x14ac:dyDescent="0.25">
      <c r="A2524">
        <v>143927714</v>
      </c>
      <c r="B2524">
        <v>208447846</v>
      </c>
      <c r="C2524">
        <v>1</v>
      </c>
      <c r="D2524" t="b">
        <v>1</v>
      </c>
      <c r="E2524" s="6" t="s">
        <v>68</v>
      </c>
      <c r="F2524" s="6" t="s">
        <v>35</v>
      </c>
      <c r="G2524">
        <v>15</v>
      </c>
      <c r="H2524">
        <v>15</v>
      </c>
      <c r="I2524">
        <v>1</v>
      </c>
      <c r="J2524" s="6">
        <f>(Items[[#This Row],[FinalPrice]]*Items[[#This Row],[Quantity]])</f>
        <v>15</v>
      </c>
      <c r="K2524" s="6">
        <f>(Items[[#This Row],[OriginalTagPrice]]*Items[[#This Row],[Quantity]])</f>
        <v>15</v>
      </c>
      <c r="L2524" s="6">
        <f>(Items[[#This Row],[FinalPrice]]-Items[[#This Row],[OriginalTagPrice]])*Items[[#This Row],[Quantity]]</f>
        <v>0</v>
      </c>
      <c r="M2524" s="6" t="str">
        <f>VLOOKUP(Items[[#This Row],[OrderID]],Orders[],5)</f>
        <v>2015-06-13</v>
      </c>
    </row>
    <row r="2525" spans="1:13" x14ac:dyDescent="0.25">
      <c r="A2525">
        <v>143927714</v>
      </c>
      <c r="B2525">
        <v>208741619</v>
      </c>
      <c r="C2525">
        <v>2</v>
      </c>
      <c r="D2525" t="b">
        <v>0</v>
      </c>
      <c r="E2525" s="6" t="s">
        <v>35</v>
      </c>
      <c r="F2525" s="6" t="s">
        <v>232</v>
      </c>
      <c r="G2525">
        <v>0</v>
      </c>
      <c r="H2525">
        <v>0</v>
      </c>
      <c r="I2525">
        <v>1</v>
      </c>
      <c r="J2525" s="6">
        <f>(Items[[#This Row],[FinalPrice]]*Items[[#This Row],[Quantity]])</f>
        <v>0</v>
      </c>
      <c r="K2525" s="6">
        <f>(Items[[#This Row],[OriginalTagPrice]]*Items[[#This Row],[Quantity]])</f>
        <v>0</v>
      </c>
      <c r="L2525" s="6">
        <f>(Items[[#This Row],[FinalPrice]]-Items[[#This Row],[OriginalTagPrice]])*Items[[#This Row],[Quantity]]</f>
        <v>0</v>
      </c>
      <c r="M2525" s="6" t="str">
        <f>VLOOKUP(Items[[#This Row],[OrderID]],Orders[],5)</f>
        <v>2015-06-13</v>
      </c>
    </row>
    <row r="2526" spans="1:13" x14ac:dyDescent="0.25">
      <c r="A2526">
        <v>143927714</v>
      </c>
      <c r="B2526">
        <v>208788522</v>
      </c>
      <c r="C2526">
        <v>8</v>
      </c>
      <c r="D2526" t="b">
        <v>0</v>
      </c>
      <c r="E2526" s="6" t="s">
        <v>68</v>
      </c>
      <c r="F2526" s="6" t="s">
        <v>35</v>
      </c>
      <c r="G2526">
        <v>14</v>
      </c>
      <c r="H2526">
        <v>14</v>
      </c>
      <c r="I2526">
        <v>1</v>
      </c>
      <c r="J2526" s="6">
        <f>(Items[[#This Row],[FinalPrice]]*Items[[#This Row],[Quantity]])</f>
        <v>14</v>
      </c>
      <c r="K2526" s="6">
        <f>(Items[[#This Row],[OriginalTagPrice]]*Items[[#This Row],[Quantity]])</f>
        <v>14</v>
      </c>
      <c r="L2526" s="6">
        <f>(Items[[#This Row],[FinalPrice]]-Items[[#This Row],[OriginalTagPrice]])*Items[[#This Row],[Quantity]]</f>
        <v>0</v>
      </c>
      <c r="M2526" s="6" t="str">
        <f>VLOOKUP(Items[[#This Row],[OrderID]],Orders[],5)</f>
        <v>2015-06-13</v>
      </c>
    </row>
    <row r="2527" spans="1:13" x14ac:dyDescent="0.25">
      <c r="A2527">
        <v>143931202</v>
      </c>
      <c r="B2527">
        <v>202678141</v>
      </c>
      <c r="C2527">
        <v>1</v>
      </c>
      <c r="D2527" t="b">
        <v>1</v>
      </c>
      <c r="E2527" s="6" t="s">
        <v>60</v>
      </c>
      <c r="F2527" s="6" t="s">
        <v>35</v>
      </c>
      <c r="G2527">
        <v>25</v>
      </c>
      <c r="H2527">
        <v>30</v>
      </c>
      <c r="I2527">
        <v>1</v>
      </c>
      <c r="J2527" s="6">
        <f>(Items[[#This Row],[FinalPrice]]*Items[[#This Row],[Quantity]])</f>
        <v>25</v>
      </c>
      <c r="K2527" s="6">
        <f>(Items[[#This Row],[OriginalTagPrice]]*Items[[#This Row],[Quantity]])</f>
        <v>30</v>
      </c>
      <c r="L2527" s="6">
        <f>(Items[[#This Row],[FinalPrice]]-Items[[#This Row],[OriginalTagPrice]])*Items[[#This Row],[Quantity]]</f>
        <v>-5</v>
      </c>
      <c r="M2527" s="6" t="str">
        <f>VLOOKUP(Items[[#This Row],[OrderID]],Orders[],5)</f>
        <v>2015-06-02</v>
      </c>
    </row>
    <row r="2528" spans="1:13" x14ac:dyDescent="0.25">
      <c r="A2528">
        <v>143931202</v>
      </c>
      <c r="B2528">
        <v>202678145</v>
      </c>
      <c r="C2528">
        <v>1</v>
      </c>
      <c r="D2528" t="b">
        <v>1</v>
      </c>
      <c r="E2528" s="6" t="s">
        <v>60</v>
      </c>
      <c r="F2528" s="6" t="s">
        <v>35</v>
      </c>
      <c r="G2528">
        <v>10</v>
      </c>
      <c r="H2528">
        <v>10</v>
      </c>
      <c r="I2528">
        <v>1</v>
      </c>
      <c r="J2528" s="6">
        <f>(Items[[#This Row],[FinalPrice]]*Items[[#This Row],[Quantity]])</f>
        <v>10</v>
      </c>
      <c r="K2528" s="6">
        <f>(Items[[#This Row],[OriginalTagPrice]]*Items[[#This Row],[Quantity]])</f>
        <v>10</v>
      </c>
      <c r="L2528" s="6">
        <f>(Items[[#This Row],[FinalPrice]]-Items[[#This Row],[OriginalTagPrice]])*Items[[#This Row],[Quantity]]</f>
        <v>0</v>
      </c>
      <c r="M2528" s="6" t="str">
        <f>VLOOKUP(Items[[#This Row],[OrderID]],Orders[],5)</f>
        <v>2015-06-02</v>
      </c>
    </row>
    <row r="2529" spans="1:13" x14ac:dyDescent="0.25">
      <c r="A2529">
        <v>143931869</v>
      </c>
      <c r="B2529">
        <v>202679219</v>
      </c>
      <c r="C2529">
        <v>8</v>
      </c>
      <c r="D2529" t="b">
        <v>0</v>
      </c>
      <c r="E2529" s="6" t="s">
        <v>64</v>
      </c>
      <c r="F2529" s="6" t="s">
        <v>35</v>
      </c>
      <c r="G2529">
        <v>14</v>
      </c>
      <c r="H2529">
        <v>14</v>
      </c>
      <c r="I2529">
        <v>1</v>
      </c>
      <c r="J2529" s="6">
        <f>(Items[[#This Row],[FinalPrice]]*Items[[#This Row],[Quantity]])</f>
        <v>14</v>
      </c>
      <c r="K2529" s="6">
        <f>(Items[[#This Row],[OriginalTagPrice]]*Items[[#This Row],[Quantity]])</f>
        <v>14</v>
      </c>
      <c r="L2529" s="6">
        <f>(Items[[#This Row],[FinalPrice]]-Items[[#This Row],[OriginalTagPrice]])*Items[[#This Row],[Quantity]]</f>
        <v>0</v>
      </c>
      <c r="M2529" s="6" t="str">
        <f>VLOOKUP(Items[[#This Row],[OrderID]],Orders[],5)</f>
        <v>2015-05-20</v>
      </c>
    </row>
    <row r="2530" spans="1:13" x14ac:dyDescent="0.25">
      <c r="A2530">
        <v>143936477</v>
      </c>
      <c r="B2530">
        <v>202685762</v>
      </c>
      <c r="C2530">
        <v>1</v>
      </c>
      <c r="D2530" t="b">
        <v>1</v>
      </c>
      <c r="E2530" s="6" t="s">
        <v>93</v>
      </c>
      <c r="F2530" s="6" t="s">
        <v>35</v>
      </c>
      <c r="G2530">
        <v>0</v>
      </c>
      <c r="H2530">
        <v>70</v>
      </c>
      <c r="I2530">
        <v>1</v>
      </c>
      <c r="J2530" s="6">
        <f>(Items[[#This Row],[FinalPrice]]*Items[[#This Row],[Quantity]])</f>
        <v>0</v>
      </c>
      <c r="K2530" s="6">
        <f>(Items[[#This Row],[OriginalTagPrice]]*Items[[#This Row],[Quantity]])</f>
        <v>70</v>
      </c>
      <c r="L2530" s="6">
        <f>(Items[[#This Row],[FinalPrice]]-Items[[#This Row],[OriginalTagPrice]])*Items[[#This Row],[Quantity]]</f>
        <v>-70</v>
      </c>
      <c r="M2530" s="6" t="str">
        <f>VLOOKUP(Items[[#This Row],[OrderID]],Orders[],5)</f>
        <v>2015-05-24</v>
      </c>
    </row>
    <row r="2531" spans="1:13" x14ac:dyDescent="0.25">
      <c r="A2531">
        <v>143936477</v>
      </c>
      <c r="B2531">
        <v>202685763</v>
      </c>
      <c r="C2531">
        <v>1</v>
      </c>
      <c r="D2531" t="b">
        <v>1</v>
      </c>
      <c r="E2531" s="6" t="s">
        <v>71</v>
      </c>
      <c r="F2531" s="6" t="s">
        <v>35</v>
      </c>
      <c r="G2531">
        <v>0</v>
      </c>
      <c r="H2531">
        <v>90</v>
      </c>
      <c r="I2531">
        <v>1</v>
      </c>
      <c r="J2531" s="6">
        <f>(Items[[#This Row],[FinalPrice]]*Items[[#This Row],[Quantity]])</f>
        <v>0</v>
      </c>
      <c r="K2531" s="6">
        <f>(Items[[#This Row],[OriginalTagPrice]]*Items[[#This Row],[Quantity]])</f>
        <v>90</v>
      </c>
      <c r="L2531" s="6">
        <f>(Items[[#This Row],[FinalPrice]]-Items[[#This Row],[OriginalTagPrice]])*Items[[#This Row],[Quantity]]</f>
        <v>-90</v>
      </c>
      <c r="M2531" s="6" t="str">
        <f>VLOOKUP(Items[[#This Row],[OrderID]],Orders[],5)</f>
        <v>2015-05-24</v>
      </c>
    </row>
    <row r="2532" spans="1:13" x14ac:dyDescent="0.25">
      <c r="A2532">
        <v>143936477</v>
      </c>
      <c r="B2532">
        <v>202685766</v>
      </c>
      <c r="C2532">
        <v>1</v>
      </c>
      <c r="D2532" t="b">
        <v>1</v>
      </c>
      <c r="E2532" s="6" t="s">
        <v>72</v>
      </c>
      <c r="F2532" s="6" t="s">
        <v>35</v>
      </c>
      <c r="G2532">
        <v>0</v>
      </c>
      <c r="H2532">
        <v>70</v>
      </c>
      <c r="I2532">
        <v>1</v>
      </c>
      <c r="J2532" s="6">
        <f>(Items[[#This Row],[FinalPrice]]*Items[[#This Row],[Quantity]])</f>
        <v>0</v>
      </c>
      <c r="K2532" s="6">
        <f>(Items[[#This Row],[OriginalTagPrice]]*Items[[#This Row],[Quantity]])</f>
        <v>70</v>
      </c>
      <c r="L2532" s="6">
        <f>(Items[[#This Row],[FinalPrice]]-Items[[#This Row],[OriginalTagPrice]])*Items[[#This Row],[Quantity]]</f>
        <v>-70</v>
      </c>
      <c r="M2532" s="6" t="str">
        <f>VLOOKUP(Items[[#This Row],[OrderID]],Orders[],5)</f>
        <v>2015-05-24</v>
      </c>
    </row>
    <row r="2533" spans="1:13" x14ac:dyDescent="0.25">
      <c r="A2533">
        <v>143936477</v>
      </c>
      <c r="B2533">
        <v>202685769</v>
      </c>
      <c r="C2533">
        <v>1</v>
      </c>
      <c r="D2533" t="b">
        <v>1</v>
      </c>
      <c r="E2533" s="6" t="s">
        <v>63</v>
      </c>
      <c r="F2533" s="6" t="s">
        <v>35</v>
      </c>
      <c r="G2533">
        <v>0</v>
      </c>
      <c r="H2533">
        <v>65</v>
      </c>
      <c r="I2533">
        <v>1</v>
      </c>
      <c r="J2533" s="6">
        <f>(Items[[#This Row],[FinalPrice]]*Items[[#This Row],[Quantity]])</f>
        <v>0</v>
      </c>
      <c r="K2533" s="6">
        <f>(Items[[#This Row],[OriginalTagPrice]]*Items[[#This Row],[Quantity]])</f>
        <v>65</v>
      </c>
      <c r="L2533" s="6">
        <f>(Items[[#This Row],[FinalPrice]]-Items[[#This Row],[OriginalTagPrice]])*Items[[#This Row],[Quantity]]</f>
        <v>-65</v>
      </c>
      <c r="M2533" s="6" t="str">
        <f>VLOOKUP(Items[[#This Row],[OrderID]],Orders[],5)</f>
        <v>2015-05-24</v>
      </c>
    </row>
    <row r="2534" spans="1:13" x14ac:dyDescent="0.25">
      <c r="A2534">
        <v>143936477</v>
      </c>
      <c r="B2534">
        <v>203676083</v>
      </c>
      <c r="C2534">
        <v>5</v>
      </c>
      <c r="D2534" t="b">
        <v>1</v>
      </c>
      <c r="E2534" s="6" t="s">
        <v>125</v>
      </c>
      <c r="F2534" s="6" t="s">
        <v>35</v>
      </c>
      <c r="G2534">
        <v>20</v>
      </c>
      <c r="H2534">
        <v>20</v>
      </c>
      <c r="I2534">
        <v>1</v>
      </c>
      <c r="J2534" s="6">
        <f>(Items[[#This Row],[FinalPrice]]*Items[[#This Row],[Quantity]])</f>
        <v>20</v>
      </c>
      <c r="K2534" s="6">
        <f>(Items[[#This Row],[OriginalTagPrice]]*Items[[#This Row],[Quantity]])</f>
        <v>20</v>
      </c>
      <c r="L2534" s="6">
        <f>(Items[[#This Row],[FinalPrice]]-Items[[#This Row],[OriginalTagPrice]])*Items[[#This Row],[Quantity]]</f>
        <v>0</v>
      </c>
      <c r="M2534" s="6" t="str">
        <f>VLOOKUP(Items[[#This Row],[OrderID]],Orders[],5)</f>
        <v>2015-05-24</v>
      </c>
    </row>
    <row r="2535" spans="1:13" x14ac:dyDescent="0.25">
      <c r="A2535">
        <v>143936477</v>
      </c>
      <c r="B2535">
        <v>203677785</v>
      </c>
      <c r="C2535">
        <v>8</v>
      </c>
      <c r="D2535" t="b">
        <v>0</v>
      </c>
      <c r="E2535" s="6" t="s">
        <v>93</v>
      </c>
      <c r="F2535" s="6" t="s">
        <v>35</v>
      </c>
      <c r="G2535">
        <v>14</v>
      </c>
      <c r="H2535">
        <v>14</v>
      </c>
      <c r="I2535">
        <v>1</v>
      </c>
      <c r="J2535" s="6">
        <f>(Items[[#This Row],[FinalPrice]]*Items[[#This Row],[Quantity]])</f>
        <v>14</v>
      </c>
      <c r="K2535" s="6">
        <f>(Items[[#This Row],[OriginalTagPrice]]*Items[[#This Row],[Quantity]])</f>
        <v>14</v>
      </c>
      <c r="L2535" s="6">
        <f>(Items[[#This Row],[FinalPrice]]-Items[[#This Row],[OriginalTagPrice]])*Items[[#This Row],[Quantity]]</f>
        <v>0</v>
      </c>
      <c r="M2535" s="6" t="str">
        <f>VLOOKUP(Items[[#This Row],[OrderID]],Orders[],5)</f>
        <v>2015-05-24</v>
      </c>
    </row>
    <row r="2536" spans="1:13" x14ac:dyDescent="0.25">
      <c r="A2536">
        <v>143936477</v>
      </c>
      <c r="B2536">
        <v>203677809</v>
      </c>
      <c r="C2536">
        <v>8</v>
      </c>
      <c r="D2536" t="b">
        <v>0</v>
      </c>
      <c r="E2536" s="6" t="s">
        <v>72</v>
      </c>
      <c r="F2536" s="6" t="s">
        <v>35</v>
      </c>
      <c r="G2536">
        <v>14</v>
      </c>
      <c r="H2536">
        <v>14</v>
      </c>
      <c r="I2536">
        <v>1</v>
      </c>
      <c r="J2536" s="6">
        <f>(Items[[#This Row],[FinalPrice]]*Items[[#This Row],[Quantity]])</f>
        <v>14</v>
      </c>
      <c r="K2536" s="6">
        <f>(Items[[#This Row],[OriginalTagPrice]]*Items[[#This Row],[Quantity]])</f>
        <v>14</v>
      </c>
      <c r="L2536" s="6">
        <f>(Items[[#This Row],[FinalPrice]]-Items[[#This Row],[OriginalTagPrice]])*Items[[#This Row],[Quantity]]</f>
        <v>0</v>
      </c>
      <c r="M2536" s="6" t="str">
        <f>VLOOKUP(Items[[#This Row],[OrderID]],Orders[],5)</f>
        <v>2015-05-24</v>
      </c>
    </row>
    <row r="2537" spans="1:13" x14ac:dyDescent="0.25">
      <c r="A2537">
        <v>143936477</v>
      </c>
      <c r="B2537">
        <v>203677832</v>
      </c>
      <c r="C2537">
        <v>8</v>
      </c>
      <c r="D2537" t="b">
        <v>0</v>
      </c>
      <c r="E2537" s="6" t="s">
        <v>63</v>
      </c>
      <c r="F2537" s="6" t="s">
        <v>35</v>
      </c>
      <c r="G2537">
        <v>13</v>
      </c>
      <c r="H2537">
        <v>13</v>
      </c>
      <c r="I2537">
        <v>1</v>
      </c>
      <c r="J2537" s="6">
        <f>(Items[[#This Row],[FinalPrice]]*Items[[#This Row],[Quantity]])</f>
        <v>13</v>
      </c>
      <c r="K2537" s="6">
        <f>(Items[[#This Row],[OriginalTagPrice]]*Items[[#This Row],[Quantity]])</f>
        <v>13</v>
      </c>
      <c r="L2537" s="6">
        <f>(Items[[#This Row],[FinalPrice]]-Items[[#This Row],[OriginalTagPrice]])*Items[[#This Row],[Quantity]]</f>
        <v>0</v>
      </c>
      <c r="M2537" s="6" t="str">
        <f>VLOOKUP(Items[[#This Row],[OrderID]],Orders[],5)</f>
        <v>2015-05-24</v>
      </c>
    </row>
    <row r="2538" spans="1:13" x14ac:dyDescent="0.25">
      <c r="A2538">
        <v>143936477</v>
      </c>
      <c r="B2538">
        <v>203677879</v>
      </c>
      <c r="C2538">
        <v>8</v>
      </c>
      <c r="D2538" t="b">
        <v>0</v>
      </c>
      <c r="E2538" s="6" t="s">
        <v>71</v>
      </c>
      <c r="F2538" s="6" t="s">
        <v>35</v>
      </c>
      <c r="G2538">
        <v>22.5</v>
      </c>
      <c r="H2538">
        <v>22.5</v>
      </c>
      <c r="I2538">
        <v>1</v>
      </c>
      <c r="J2538" s="6">
        <f>(Items[[#This Row],[FinalPrice]]*Items[[#This Row],[Quantity]])</f>
        <v>22.5</v>
      </c>
      <c r="K2538" s="6">
        <f>(Items[[#This Row],[OriginalTagPrice]]*Items[[#This Row],[Quantity]])</f>
        <v>22.5</v>
      </c>
      <c r="L2538" s="6">
        <f>(Items[[#This Row],[FinalPrice]]-Items[[#This Row],[OriginalTagPrice]])*Items[[#This Row],[Quantity]]</f>
        <v>0</v>
      </c>
      <c r="M2538" s="6" t="str">
        <f>VLOOKUP(Items[[#This Row],[OrderID]],Orders[],5)</f>
        <v>2015-05-24</v>
      </c>
    </row>
    <row r="2539" spans="1:13" x14ac:dyDescent="0.25">
      <c r="A2539">
        <v>143942905</v>
      </c>
      <c r="B2539">
        <v>202695132</v>
      </c>
      <c r="C2539">
        <v>1</v>
      </c>
      <c r="D2539" t="b">
        <v>1</v>
      </c>
      <c r="E2539" s="6" t="s">
        <v>71</v>
      </c>
      <c r="F2539" s="6" t="s">
        <v>35</v>
      </c>
      <c r="G2539">
        <v>0</v>
      </c>
      <c r="H2539">
        <v>30</v>
      </c>
      <c r="I2539">
        <v>1</v>
      </c>
      <c r="J2539" s="6">
        <f>(Items[[#This Row],[FinalPrice]]*Items[[#This Row],[Quantity]])</f>
        <v>0</v>
      </c>
      <c r="K2539" s="6">
        <f>(Items[[#This Row],[OriginalTagPrice]]*Items[[#This Row],[Quantity]])</f>
        <v>30</v>
      </c>
      <c r="L2539" s="6">
        <f>(Items[[#This Row],[FinalPrice]]-Items[[#This Row],[OriginalTagPrice]])*Items[[#This Row],[Quantity]]</f>
        <v>-30</v>
      </c>
      <c r="M2539" s="6" t="str">
        <f>VLOOKUP(Items[[#This Row],[OrderID]],Orders[],5)</f>
        <v>2015-05-21</v>
      </c>
    </row>
    <row r="2540" spans="1:13" x14ac:dyDescent="0.25">
      <c r="A2540">
        <v>143949207</v>
      </c>
      <c r="B2540">
        <v>202706425</v>
      </c>
      <c r="C2540">
        <v>10</v>
      </c>
      <c r="D2540" t="b">
        <v>0</v>
      </c>
      <c r="E2540" s="6" t="s">
        <v>35</v>
      </c>
      <c r="F2540" s="6" t="s">
        <v>35</v>
      </c>
      <c r="G2540">
        <v>0</v>
      </c>
      <c r="H2540">
        <v>0</v>
      </c>
      <c r="I2540">
        <v>1</v>
      </c>
      <c r="J2540" s="6">
        <f>(Items[[#This Row],[FinalPrice]]*Items[[#This Row],[Quantity]])</f>
        <v>0</v>
      </c>
      <c r="K2540" s="6">
        <f>(Items[[#This Row],[OriginalTagPrice]]*Items[[#This Row],[Quantity]])</f>
        <v>0</v>
      </c>
      <c r="L2540" s="6">
        <f>(Items[[#This Row],[FinalPrice]]-Items[[#This Row],[OriginalTagPrice]])*Items[[#This Row],[Quantity]]</f>
        <v>0</v>
      </c>
      <c r="M2540" s="6" t="str">
        <f>VLOOKUP(Items[[#This Row],[OrderID]],Orders[],5)</f>
        <v>2015-05-20</v>
      </c>
    </row>
    <row r="2541" spans="1:13" x14ac:dyDescent="0.25">
      <c r="A2541">
        <v>143949207</v>
      </c>
      <c r="B2541">
        <v>202706428</v>
      </c>
      <c r="C2541">
        <v>11</v>
      </c>
      <c r="D2541" t="b">
        <v>0</v>
      </c>
      <c r="E2541" s="6" t="s">
        <v>96</v>
      </c>
      <c r="F2541" s="6" t="s">
        <v>35</v>
      </c>
      <c r="G2541">
        <v>0</v>
      </c>
      <c r="H2541">
        <v>50</v>
      </c>
      <c r="I2541">
        <v>1</v>
      </c>
      <c r="J2541" s="6">
        <f>(Items[[#This Row],[FinalPrice]]*Items[[#This Row],[Quantity]])</f>
        <v>0</v>
      </c>
      <c r="K2541" s="6">
        <f>(Items[[#This Row],[OriginalTagPrice]]*Items[[#This Row],[Quantity]])</f>
        <v>50</v>
      </c>
      <c r="L2541" s="6">
        <f>(Items[[#This Row],[FinalPrice]]-Items[[#This Row],[OriginalTagPrice]])*Items[[#This Row],[Quantity]]</f>
        <v>-50</v>
      </c>
      <c r="M2541" s="6" t="str">
        <f>VLOOKUP(Items[[#This Row],[OrderID]],Orders[],5)</f>
        <v>2015-05-20</v>
      </c>
    </row>
    <row r="2542" spans="1:13" x14ac:dyDescent="0.25">
      <c r="A2542">
        <v>143952819</v>
      </c>
      <c r="B2542">
        <v>202460864</v>
      </c>
      <c r="C2542">
        <v>1</v>
      </c>
      <c r="D2542" t="b">
        <v>1</v>
      </c>
      <c r="E2542" s="6" t="s">
        <v>68</v>
      </c>
      <c r="F2542" s="6" t="s">
        <v>35</v>
      </c>
      <c r="G2542">
        <v>25</v>
      </c>
      <c r="H2542">
        <v>40</v>
      </c>
      <c r="I2542">
        <v>1</v>
      </c>
      <c r="J2542" s="6">
        <f>(Items[[#This Row],[FinalPrice]]*Items[[#This Row],[Quantity]])</f>
        <v>25</v>
      </c>
      <c r="K2542" s="6">
        <f>(Items[[#This Row],[OriginalTagPrice]]*Items[[#This Row],[Quantity]])</f>
        <v>40</v>
      </c>
      <c r="L2542" s="6">
        <f>(Items[[#This Row],[FinalPrice]]-Items[[#This Row],[OriginalTagPrice]])*Items[[#This Row],[Quantity]]</f>
        <v>-15</v>
      </c>
      <c r="M2542" s="6" t="str">
        <f>VLOOKUP(Items[[#This Row],[OrderID]],Orders[],5)</f>
        <v>2015-05-20</v>
      </c>
    </row>
    <row r="2543" spans="1:13" x14ac:dyDescent="0.25">
      <c r="A2543">
        <v>143952819</v>
      </c>
      <c r="B2543">
        <v>202461192</v>
      </c>
      <c r="C2543">
        <v>1</v>
      </c>
      <c r="D2543" t="b">
        <v>1</v>
      </c>
      <c r="E2543" s="6" t="s">
        <v>92</v>
      </c>
      <c r="F2543" s="6" t="s">
        <v>35</v>
      </c>
      <c r="G2543">
        <v>50</v>
      </c>
      <c r="H2543">
        <v>70</v>
      </c>
      <c r="I2543">
        <v>1</v>
      </c>
      <c r="J2543" s="6">
        <f>(Items[[#This Row],[FinalPrice]]*Items[[#This Row],[Quantity]])</f>
        <v>50</v>
      </c>
      <c r="K2543" s="6">
        <f>(Items[[#This Row],[OriginalTagPrice]]*Items[[#This Row],[Quantity]])</f>
        <v>70</v>
      </c>
      <c r="L2543" s="6">
        <f>(Items[[#This Row],[FinalPrice]]-Items[[#This Row],[OriginalTagPrice]])*Items[[#This Row],[Quantity]]</f>
        <v>-20</v>
      </c>
      <c r="M2543" s="6" t="str">
        <f>VLOOKUP(Items[[#This Row],[OrderID]],Orders[],5)</f>
        <v>2015-05-20</v>
      </c>
    </row>
    <row r="2544" spans="1:13" x14ac:dyDescent="0.25">
      <c r="A2544">
        <v>143952819</v>
      </c>
      <c r="B2544">
        <v>202711331</v>
      </c>
      <c r="C2544">
        <v>2</v>
      </c>
      <c r="D2544" t="b">
        <v>0</v>
      </c>
      <c r="E2544" s="6" t="s">
        <v>35</v>
      </c>
      <c r="F2544" s="6" t="s">
        <v>163</v>
      </c>
      <c r="G2544">
        <v>17.5</v>
      </c>
      <c r="H2544">
        <v>17.5</v>
      </c>
      <c r="I2544">
        <v>1</v>
      </c>
      <c r="J2544" s="6">
        <f>(Items[[#This Row],[FinalPrice]]*Items[[#This Row],[Quantity]])</f>
        <v>17.5</v>
      </c>
      <c r="K2544" s="6">
        <f>(Items[[#This Row],[OriginalTagPrice]]*Items[[#This Row],[Quantity]])</f>
        <v>17.5</v>
      </c>
      <c r="L2544" s="6">
        <f>(Items[[#This Row],[FinalPrice]]-Items[[#This Row],[OriginalTagPrice]])*Items[[#This Row],[Quantity]]</f>
        <v>0</v>
      </c>
      <c r="M2544" s="6" t="str">
        <f>VLOOKUP(Items[[#This Row],[OrderID]],Orders[],5)</f>
        <v>2015-05-20</v>
      </c>
    </row>
    <row r="2545" spans="1:13" x14ac:dyDescent="0.25">
      <c r="A2545">
        <v>143952819</v>
      </c>
      <c r="B2545">
        <v>202711485</v>
      </c>
      <c r="C2545">
        <v>8</v>
      </c>
      <c r="D2545" t="b">
        <v>0</v>
      </c>
      <c r="E2545" s="6" t="s">
        <v>92</v>
      </c>
      <c r="F2545" s="6" t="s">
        <v>35</v>
      </c>
      <c r="G2545">
        <v>7.5</v>
      </c>
      <c r="H2545">
        <v>7.5</v>
      </c>
      <c r="I2545">
        <v>1</v>
      </c>
      <c r="J2545" s="6">
        <f>(Items[[#This Row],[FinalPrice]]*Items[[#This Row],[Quantity]])</f>
        <v>7.5</v>
      </c>
      <c r="K2545" s="6">
        <f>(Items[[#This Row],[OriginalTagPrice]]*Items[[#This Row],[Quantity]])</f>
        <v>7.5</v>
      </c>
      <c r="L2545" s="6">
        <f>(Items[[#This Row],[FinalPrice]]-Items[[#This Row],[OriginalTagPrice]])*Items[[#This Row],[Quantity]]</f>
        <v>0</v>
      </c>
      <c r="M2545" s="6" t="str">
        <f>VLOOKUP(Items[[#This Row],[OrderID]],Orders[],5)</f>
        <v>2015-05-20</v>
      </c>
    </row>
    <row r="2546" spans="1:13" x14ac:dyDescent="0.25">
      <c r="A2546">
        <v>143952819</v>
      </c>
      <c r="B2546">
        <v>202711655</v>
      </c>
      <c r="C2546">
        <v>8</v>
      </c>
      <c r="D2546" t="b">
        <v>0</v>
      </c>
      <c r="E2546" s="6" t="s">
        <v>68</v>
      </c>
      <c r="F2546" s="6" t="s">
        <v>35</v>
      </c>
      <c r="G2546">
        <v>6</v>
      </c>
      <c r="H2546">
        <v>6</v>
      </c>
      <c r="I2546">
        <v>1</v>
      </c>
      <c r="J2546" s="6">
        <f>(Items[[#This Row],[FinalPrice]]*Items[[#This Row],[Quantity]])</f>
        <v>6</v>
      </c>
      <c r="K2546" s="6">
        <f>(Items[[#This Row],[OriginalTagPrice]]*Items[[#This Row],[Quantity]])</f>
        <v>6</v>
      </c>
      <c r="L2546" s="6">
        <f>(Items[[#This Row],[FinalPrice]]-Items[[#This Row],[OriginalTagPrice]])*Items[[#This Row],[Quantity]]</f>
        <v>0</v>
      </c>
      <c r="M2546" s="6" t="str">
        <f>VLOOKUP(Items[[#This Row],[OrderID]],Orders[],5)</f>
        <v>2015-05-20</v>
      </c>
    </row>
    <row r="2547" spans="1:13" x14ac:dyDescent="0.25">
      <c r="A2547">
        <v>143962417</v>
      </c>
      <c r="B2547">
        <v>202723921</v>
      </c>
      <c r="C2547">
        <v>5</v>
      </c>
      <c r="D2547" t="b">
        <v>1</v>
      </c>
      <c r="E2547" s="6" t="s">
        <v>287</v>
      </c>
      <c r="F2547" s="6" t="s">
        <v>35</v>
      </c>
      <c r="G2547">
        <v>0</v>
      </c>
      <c r="H2547">
        <v>40</v>
      </c>
      <c r="I2547">
        <v>1</v>
      </c>
      <c r="J2547" s="6">
        <f>(Items[[#This Row],[FinalPrice]]*Items[[#This Row],[Quantity]])</f>
        <v>0</v>
      </c>
      <c r="K2547" s="6">
        <f>(Items[[#This Row],[OriginalTagPrice]]*Items[[#This Row],[Quantity]])</f>
        <v>40</v>
      </c>
      <c r="L2547" s="6">
        <f>(Items[[#This Row],[FinalPrice]]-Items[[#This Row],[OriginalTagPrice]])*Items[[#This Row],[Quantity]]</f>
        <v>-40</v>
      </c>
      <c r="M2547" s="6" t="str">
        <f>VLOOKUP(Items[[#This Row],[OrderID]],Orders[],5)</f>
        <v>2015-05-20</v>
      </c>
    </row>
    <row r="2548" spans="1:13" x14ac:dyDescent="0.25">
      <c r="A2548">
        <v>143962417</v>
      </c>
      <c r="B2548">
        <v>202724070</v>
      </c>
      <c r="C2548">
        <v>5</v>
      </c>
      <c r="D2548" t="b">
        <v>1</v>
      </c>
      <c r="E2548" s="6" t="s">
        <v>287</v>
      </c>
      <c r="F2548" s="6" t="s">
        <v>35</v>
      </c>
      <c r="G2548">
        <v>0</v>
      </c>
      <c r="H2548">
        <v>15</v>
      </c>
      <c r="I2548">
        <v>1</v>
      </c>
      <c r="J2548" s="6">
        <f>(Items[[#This Row],[FinalPrice]]*Items[[#This Row],[Quantity]])</f>
        <v>0</v>
      </c>
      <c r="K2548" s="6">
        <f>(Items[[#This Row],[OriginalTagPrice]]*Items[[#This Row],[Quantity]])</f>
        <v>15</v>
      </c>
      <c r="L2548" s="6">
        <f>(Items[[#This Row],[FinalPrice]]-Items[[#This Row],[OriginalTagPrice]])*Items[[#This Row],[Quantity]]</f>
        <v>-15</v>
      </c>
      <c r="M2548" s="6" t="str">
        <f>VLOOKUP(Items[[#This Row],[OrderID]],Orders[],5)</f>
        <v>2015-05-20</v>
      </c>
    </row>
    <row r="2549" spans="1:13" x14ac:dyDescent="0.25">
      <c r="A2549">
        <v>143970475</v>
      </c>
      <c r="B2549">
        <v>202735701</v>
      </c>
      <c r="C2549">
        <v>10</v>
      </c>
      <c r="D2549" t="b">
        <v>0</v>
      </c>
      <c r="E2549" s="6" t="s">
        <v>35</v>
      </c>
      <c r="F2549" s="6" t="s">
        <v>35</v>
      </c>
      <c r="G2549">
        <v>0</v>
      </c>
      <c r="H2549">
        <v>0</v>
      </c>
      <c r="I2549">
        <v>1</v>
      </c>
      <c r="J2549" s="6">
        <f>(Items[[#This Row],[FinalPrice]]*Items[[#This Row],[Quantity]])</f>
        <v>0</v>
      </c>
      <c r="K2549" s="6">
        <f>(Items[[#This Row],[OriginalTagPrice]]*Items[[#This Row],[Quantity]])</f>
        <v>0</v>
      </c>
      <c r="L2549" s="6">
        <f>(Items[[#This Row],[FinalPrice]]-Items[[#This Row],[OriginalTagPrice]])*Items[[#This Row],[Quantity]]</f>
        <v>0</v>
      </c>
      <c r="M2549" s="6" t="str">
        <f>VLOOKUP(Items[[#This Row],[OrderID]],Orders[],5)</f>
        <v>2015-05-20</v>
      </c>
    </row>
    <row r="2550" spans="1:13" x14ac:dyDescent="0.25">
      <c r="A2550">
        <v>143970475</v>
      </c>
      <c r="B2550">
        <v>202735702</v>
      </c>
      <c r="C2550">
        <v>11</v>
      </c>
      <c r="D2550" t="b">
        <v>0</v>
      </c>
      <c r="E2550" s="6" t="s">
        <v>86</v>
      </c>
      <c r="F2550" s="6" t="s">
        <v>35</v>
      </c>
      <c r="G2550">
        <v>0</v>
      </c>
      <c r="H2550">
        <v>50</v>
      </c>
      <c r="I2550">
        <v>1</v>
      </c>
      <c r="J2550" s="6">
        <f>(Items[[#This Row],[FinalPrice]]*Items[[#This Row],[Quantity]])</f>
        <v>0</v>
      </c>
      <c r="K2550" s="6">
        <f>(Items[[#This Row],[OriginalTagPrice]]*Items[[#This Row],[Quantity]])</f>
        <v>50</v>
      </c>
      <c r="L2550" s="6">
        <f>(Items[[#This Row],[FinalPrice]]-Items[[#This Row],[OriginalTagPrice]])*Items[[#This Row],[Quantity]]</f>
        <v>-50</v>
      </c>
      <c r="M2550" s="6" t="str">
        <f>VLOOKUP(Items[[#This Row],[OrderID]],Orders[],5)</f>
        <v>2015-05-20</v>
      </c>
    </row>
    <row r="2551" spans="1:13" x14ac:dyDescent="0.25">
      <c r="A2551">
        <v>143970475</v>
      </c>
      <c r="B2551">
        <v>202735784</v>
      </c>
      <c r="C2551">
        <v>5</v>
      </c>
      <c r="D2551" t="b">
        <v>1</v>
      </c>
      <c r="E2551" s="6" t="s">
        <v>93</v>
      </c>
      <c r="F2551" s="6" t="s">
        <v>35</v>
      </c>
      <c r="G2551">
        <v>18</v>
      </c>
      <c r="H2551">
        <v>20</v>
      </c>
      <c r="I2551">
        <v>1</v>
      </c>
      <c r="J2551" s="6">
        <f>(Items[[#This Row],[FinalPrice]]*Items[[#This Row],[Quantity]])</f>
        <v>18</v>
      </c>
      <c r="K2551" s="6">
        <f>(Items[[#This Row],[OriginalTagPrice]]*Items[[#This Row],[Quantity]])</f>
        <v>20</v>
      </c>
      <c r="L2551" s="6">
        <f>(Items[[#This Row],[FinalPrice]]-Items[[#This Row],[OriginalTagPrice]])*Items[[#This Row],[Quantity]]</f>
        <v>-2</v>
      </c>
      <c r="M2551" s="6" t="str">
        <f>VLOOKUP(Items[[#This Row],[OrderID]],Orders[],5)</f>
        <v>2015-05-20</v>
      </c>
    </row>
    <row r="2552" spans="1:13" x14ac:dyDescent="0.25">
      <c r="A2552">
        <v>143970475</v>
      </c>
      <c r="B2552">
        <v>202735854</v>
      </c>
      <c r="C2552">
        <v>8</v>
      </c>
      <c r="D2552" t="b">
        <v>0</v>
      </c>
      <c r="E2552" s="6" t="s">
        <v>93</v>
      </c>
      <c r="F2552" s="6" t="s">
        <v>35</v>
      </c>
      <c r="G2552">
        <v>4</v>
      </c>
      <c r="H2552">
        <v>4</v>
      </c>
      <c r="I2552">
        <v>1</v>
      </c>
      <c r="J2552" s="6">
        <f>(Items[[#This Row],[FinalPrice]]*Items[[#This Row],[Quantity]])</f>
        <v>4</v>
      </c>
      <c r="K2552" s="6">
        <f>(Items[[#This Row],[OriginalTagPrice]]*Items[[#This Row],[Quantity]])</f>
        <v>4</v>
      </c>
      <c r="L2552" s="6">
        <f>(Items[[#This Row],[FinalPrice]]-Items[[#This Row],[OriginalTagPrice]])*Items[[#This Row],[Quantity]]</f>
        <v>0</v>
      </c>
      <c r="M2552" s="6" t="str">
        <f>VLOOKUP(Items[[#This Row],[OrderID]],Orders[],5)</f>
        <v>2015-05-20</v>
      </c>
    </row>
    <row r="2553" spans="1:13" x14ac:dyDescent="0.25">
      <c r="A2553">
        <v>143973942</v>
      </c>
      <c r="B2553">
        <v>202740697</v>
      </c>
      <c r="C2553">
        <v>2</v>
      </c>
      <c r="D2553" t="b">
        <v>0</v>
      </c>
      <c r="E2553" s="6" t="s">
        <v>35</v>
      </c>
      <c r="F2553" s="6" t="s">
        <v>220</v>
      </c>
      <c r="G2553">
        <v>1.5</v>
      </c>
      <c r="H2553">
        <v>2</v>
      </c>
      <c r="I2553">
        <v>1</v>
      </c>
      <c r="J2553" s="6">
        <f>(Items[[#This Row],[FinalPrice]]*Items[[#This Row],[Quantity]])</f>
        <v>1.5</v>
      </c>
      <c r="K2553" s="6">
        <f>(Items[[#This Row],[OriginalTagPrice]]*Items[[#This Row],[Quantity]])</f>
        <v>2</v>
      </c>
      <c r="L2553" s="6">
        <f>(Items[[#This Row],[FinalPrice]]-Items[[#This Row],[OriginalTagPrice]])*Items[[#This Row],[Quantity]]</f>
        <v>-0.5</v>
      </c>
      <c r="M2553" s="6" t="str">
        <f>VLOOKUP(Items[[#This Row],[OrderID]],Orders[],5)</f>
        <v>2015-05-20</v>
      </c>
    </row>
    <row r="2554" spans="1:13" x14ac:dyDescent="0.25">
      <c r="A2554">
        <v>143974783</v>
      </c>
      <c r="B2554">
        <v>202741936</v>
      </c>
      <c r="C2554">
        <v>2</v>
      </c>
      <c r="D2554" t="b">
        <v>0</v>
      </c>
      <c r="E2554" s="6" t="s">
        <v>35</v>
      </c>
      <c r="F2554" s="6" t="s">
        <v>62</v>
      </c>
      <c r="G2554">
        <v>6</v>
      </c>
      <c r="H2554">
        <v>8</v>
      </c>
      <c r="I2554">
        <v>1</v>
      </c>
      <c r="J2554" s="6">
        <f>(Items[[#This Row],[FinalPrice]]*Items[[#This Row],[Quantity]])</f>
        <v>6</v>
      </c>
      <c r="K2554" s="6">
        <f>(Items[[#This Row],[OriginalTagPrice]]*Items[[#This Row],[Quantity]])</f>
        <v>8</v>
      </c>
      <c r="L2554" s="6">
        <f>(Items[[#This Row],[FinalPrice]]-Items[[#This Row],[OriginalTagPrice]])*Items[[#This Row],[Quantity]]</f>
        <v>-2</v>
      </c>
      <c r="M2554" s="6" t="str">
        <f>VLOOKUP(Items[[#This Row],[OrderID]],Orders[],5)</f>
        <v>2015-05-20</v>
      </c>
    </row>
    <row r="2555" spans="1:13" x14ac:dyDescent="0.25">
      <c r="A2555">
        <v>143976474</v>
      </c>
      <c r="B2555">
        <v>202744302</v>
      </c>
      <c r="C2555">
        <v>1</v>
      </c>
      <c r="D2555" t="b">
        <v>1</v>
      </c>
      <c r="E2555" s="6" t="s">
        <v>58</v>
      </c>
      <c r="F2555" s="6" t="s">
        <v>35</v>
      </c>
      <c r="G2555">
        <v>70</v>
      </c>
      <c r="H2555">
        <v>70</v>
      </c>
      <c r="I2555">
        <v>1</v>
      </c>
      <c r="J2555" s="6">
        <f>(Items[[#This Row],[FinalPrice]]*Items[[#This Row],[Quantity]])</f>
        <v>70</v>
      </c>
      <c r="K2555" s="6">
        <f>(Items[[#This Row],[OriginalTagPrice]]*Items[[#This Row],[Quantity]])</f>
        <v>70</v>
      </c>
      <c r="L2555" s="6">
        <f>(Items[[#This Row],[FinalPrice]]-Items[[#This Row],[OriginalTagPrice]])*Items[[#This Row],[Quantity]]</f>
        <v>0</v>
      </c>
      <c r="M2555" s="6" t="str">
        <f>VLOOKUP(Items[[#This Row],[OrderID]],Orders[],5)</f>
        <v>2015-05-21</v>
      </c>
    </row>
    <row r="2556" spans="1:13" x14ac:dyDescent="0.25">
      <c r="A2556">
        <v>143976474</v>
      </c>
      <c r="B2556">
        <v>203055053</v>
      </c>
      <c r="C2556">
        <v>2</v>
      </c>
      <c r="D2556" t="b">
        <v>0</v>
      </c>
      <c r="E2556" s="6" t="s">
        <v>35</v>
      </c>
      <c r="F2556" s="6" t="s">
        <v>168</v>
      </c>
      <c r="G2556">
        <v>2</v>
      </c>
      <c r="H2556">
        <v>2</v>
      </c>
      <c r="I2556">
        <v>1</v>
      </c>
      <c r="J2556" s="6">
        <f>(Items[[#This Row],[FinalPrice]]*Items[[#This Row],[Quantity]])</f>
        <v>2</v>
      </c>
      <c r="K2556" s="6">
        <f>(Items[[#This Row],[OriginalTagPrice]]*Items[[#This Row],[Quantity]])</f>
        <v>2</v>
      </c>
      <c r="L2556" s="6">
        <f>(Items[[#This Row],[FinalPrice]]-Items[[#This Row],[OriginalTagPrice]])*Items[[#This Row],[Quantity]]</f>
        <v>0</v>
      </c>
      <c r="M2556" s="6" t="str">
        <f>VLOOKUP(Items[[#This Row],[OrderID]],Orders[],5)</f>
        <v>2015-05-21</v>
      </c>
    </row>
    <row r="2557" spans="1:13" x14ac:dyDescent="0.25">
      <c r="A2557">
        <v>143976474</v>
      </c>
      <c r="B2557">
        <v>203055131</v>
      </c>
      <c r="C2557">
        <v>2</v>
      </c>
      <c r="D2557" t="b">
        <v>0</v>
      </c>
      <c r="E2557" s="6" t="s">
        <v>35</v>
      </c>
      <c r="F2557" s="6" t="s">
        <v>91</v>
      </c>
      <c r="G2557">
        <v>8</v>
      </c>
      <c r="H2557">
        <v>8</v>
      </c>
      <c r="I2557">
        <v>1</v>
      </c>
      <c r="J2557" s="6">
        <f>(Items[[#This Row],[FinalPrice]]*Items[[#This Row],[Quantity]])</f>
        <v>8</v>
      </c>
      <c r="K2557" s="6">
        <f>(Items[[#This Row],[OriginalTagPrice]]*Items[[#This Row],[Quantity]])</f>
        <v>8</v>
      </c>
      <c r="L2557" s="6">
        <f>(Items[[#This Row],[FinalPrice]]-Items[[#This Row],[OriginalTagPrice]])*Items[[#This Row],[Quantity]]</f>
        <v>0</v>
      </c>
      <c r="M2557" s="6" t="str">
        <f>VLOOKUP(Items[[#This Row],[OrderID]],Orders[],5)</f>
        <v>2015-05-21</v>
      </c>
    </row>
    <row r="2558" spans="1:13" x14ac:dyDescent="0.25">
      <c r="A2558">
        <v>143976474</v>
      </c>
      <c r="B2558">
        <v>203065319</v>
      </c>
      <c r="C2558">
        <v>8</v>
      </c>
      <c r="D2558" t="b">
        <v>0</v>
      </c>
      <c r="E2558" s="6" t="s">
        <v>58</v>
      </c>
      <c r="F2558" s="6" t="s">
        <v>35</v>
      </c>
      <c r="G2558">
        <v>14</v>
      </c>
      <c r="H2558">
        <v>14</v>
      </c>
      <c r="I2558">
        <v>1</v>
      </c>
      <c r="J2558" s="6">
        <f>(Items[[#This Row],[FinalPrice]]*Items[[#This Row],[Quantity]])</f>
        <v>14</v>
      </c>
      <c r="K2558" s="6">
        <f>(Items[[#This Row],[OriginalTagPrice]]*Items[[#This Row],[Quantity]])</f>
        <v>14</v>
      </c>
      <c r="L2558" s="6">
        <f>(Items[[#This Row],[FinalPrice]]-Items[[#This Row],[OriginalTagPrice]])*Items[[#This Row],[Quantity]]</f>
        <v>0</v>
      </c>
      <c r="M2558" s="6" t="str">
        <f>VLOOKUP(Items[[#This Row],[OrderID]],Orders[],5)</f>
        <v>2015-05-21</v>
      </c>
    </row>
    <row r="2559" spans="1:13" x14ac:dyDescent="0.25">
      <c r="A2559">
        <v>143978899</v>
      </c>
      <c r="B2559">
        <v>202747766</v>
      </c>
      <c r="C2559">
        <v>1</v>
      </c>
      <c r="D2559" t="b">
        <v>1</v>
      </c>
      <c r="E2559" s="6" t="s">
        <v>250</v>
      </c>
      <c r="F2559" s="6" t="s">
        <v>35</v>
      </c>
      <c r="G2559">
        <v>0</v>
      </c>
      <c r="H2559">
        <v>40</v>
      </c>
      <c r="I2559">
        <v>1</v>
      </c>
      <c r="J2559" s="6">
        <f>(Items[[#This Row],[FinalPrice]]*Items[[#This Row],[Quantity]])</f>
        <v>0</v>
      </c>
      <c r="K2559" s="6">
        <f>(Items[[#This Row],[OriginalTagPrice]]*Items[[#This Row],[Quantity]])</f>
        <v>40</v>
      </c>
      <c r="L2559" s="6">
        <f>(Items[[#This Row],[FinalPrice]]-Items[[#This Row],[OriginalTagPrice]])*Items[[#This Row],[Quantity]]</f>
        <v>-40</v>
      </c>
      <c r="M2559" s="6" t="str">
        <f>VLOOKUP(Items[[#This Row],[OrderID]],Orders[],5)</f>
        <v>2015-06-10</v>
      </c>
    </row>
    <row r="2560" spans="1:13" x14ac:dyDescent="0.25">
      <c r="A2560">
        <v>143978899</v>
      </c>
      <c r="B2560">
        <v>202747966</v>
      </c>
      <c r="C2560">
        <v>1</v>
      </c>
      <c r="D2560" t="b">
        <v>1</v>
      </c>
      <c r="E2560" s="6" t="s">
        <v>92</v>
      </c>
      <c r="F2560" s="6" t="s">
        <v>35</v>
      </c>
      <c r="G2560">
        <v>0</v>
      </c>
      <c r="H2560">
        <v>40</v>
      </c>
      <c r="I2560">
        <v>1</v>
      </c>
      <c r="J2560" s="6">
        <f>(Items[[#This Row],[FinalPrice]]*Items[[#This Row],[Quantity]])</f>
        <v>0</v>
      </c>
      <c r="K2560" s="6">
        <f>(Items[[#This Row],[OriginalTagPrice]]*Items[[#This Row],[Quantity]])</f>
        <v>40</v>
      </c>
      <c r="L2560" s="6">
        <f>(Items[[#This Row],[FinalPrice]]-Items[[#This Row],[OriginalTagPrice]])*Items[[#This Row],[Quantity]]</f>
        <v>-40</v>
      </c>
      <c r="M2560" s="6" t="str">
        <f>VLOOKUP(Items[[#This Row],[OrderID]],Orders[],5)</f>
        <v>2015-06-10</v>
      </c>
    </row>
    <row r="2561" spans="1:13" x14ac:dyDescent="0.25">
      <c r="A2561">
        <v>143978899</v>
      </c>
      <c r="B2561">
        <v>207970654</v>
      </c>
      <c r="C2561">
        <v>1</v>
      </c>
      <c r="D2561" t="b">
        <v>1</v>
      </c>
      <c r="E2561" s="6" t="s">
        <v>92</v>
      </c>
      <c r="F2561" s="6" t="s">
        <v>35</v>
      </c>
      <c r="G2561">
        <v>0</v>
      </c>
      <c r="H2561">
        <v>30</v>
      </c>
      <c r="I2561">
        <v>1</v>
      </c>
      <c r="J2561" s="6">
        <f>(Items[[#This Row],[FinalPrice]]*Items[[#This Row],[Quantity]])</f>
        <v>0</v>
      </c>
      <c r="K2561" s="6">
        <f>(Items[[#This Row],[OriginalTagPrice]]*Items[[#This Row],[Quantity]])</f>
        <v>30</v>
      </c>
      <c r="L2561" s="6">
        <f>(Items[[#This Row],[FinalPrice]]-Items[[#This Row],[OriginalTagPrice]])*Items[[#This Row],[Quantity]]</f>
        <v>-30</v>
      </c>
      <c r="M2561" s="6" t="str">
        <f>VLOOKUP(Items[[#This Row],[OrderID]],Orders[],5)</f>
        <v>2015-06-10</v>
      </c>
    </row>
    <row r="2562" spans="1:13" x14ac:dyDescent="0.25">
      <c r="A2562">
        <v>143978899</v>
      </c>
      <c r="B2562">
        <v>207971718</v>
      </c>
      <c r="C2562">
        <v>2</v>
      </c>
      <c r="D2562" t="b">
        <v>0</v>
      </c>
      <c r="E2562" s="6" t="s">
        <v>35</v>
      </c>
      <c r="F2562" s="6" t="s">
        <v>252</v>
      </c>
      <c r="G2562">
        <v>0</v>
      </c>
      <c r="H2562">
        <v>0</v>
      </c>
      <c r="I2562">
        <v>1</v>
      </c>
      <c r="J2562" s="6">
        <f>(Items[[#This Row],[FinalPrice]]*Items[[#This Row],[Quantity]])</f>
        <v>0</v>
      </c>
      <c r="K2562" s="6">
        <f>(Items[[#This Row],[OriginalTagPrice]]*Items[[#This Row],[Quantity]])</f>
        <v>0</v>
      </c>
      <c r="L2562" s="6">
        <f>(Items[[#This Row],[FinalPrice]]-Items[[#This Row],[OriginalTagPrice]])*Items[[#This Row],[Quantity]]</f>
        <v>0</v>
      </c>
      <c r="M2562" s="6" t="str">
        <f>VLOOKUP(Items[[#This Row],[OrderID]],Orders[],5)</f>
        <v>2015-06-10</v>
      </c>
    </row>
    <row r="2563" spans="1:13" x14ac:dyDescent="0.25">
      <c r="A2563">
        <v>143978899</v>
      </c>
      <c r="B2563">
        <v>207991644</v>
      </c>
      <c r="C2563">
        <v>3</v>
      </c>
      <c r="D2563" t="b">
        <v>0</v>
      </c>
      <c r="E2563" s="6" t="s">
        <v>35</v>
      </c>
      <c r="F2563" s="6" t="s">
        <v>35</v>
      </c>
      <c r="G2563">
        <v>0</v>
      </c>
      <c r="H2563">
        <v>12</v>
      </c>
      <c r="I2563">
        <v>1</v>
      </c>
      <c r="J2563" s="6">
        <f>(Items[[#This Row],[FinalPrice]]*Items[[#This Row],[Quantity]])</f>
        <v>0</v>
      </c>
      <c r="K2563" s="6">
        <f>(Items[[#This Row],[OriginalTagPrice]]*Items[[#This Row],[Quantity]])</f>
        <v>12</v>
      </c>
      <c r="L2563" s="6">
        <f>(Items[[#This Row],[FinalPrice]]-Items[[#This Row],[OriginalTagPrice]])*Items[[#This Row],[Quantity]]</f>
        <v>-12</v>
      </c>
      <c r="M2563" s="6" t="str">
        <f>VLOOKUP(Items[[#This Row],[OrderID]],Orders[],5)</f>
        <v>2015-06-10</v>
      </c>
    </row>
    <row r="2564" spans="1:13" x14ac:dyDescent="0.25">
      <c r="A2564">
        <v>143981419</v>
      </c>
      <c r="B2564">
        <v>202751804</v>
      </c>
      <c r="C2564">
        <v>2</v>
      </c>
      <c r="D2564" t="b">
        <v>0</v>
      </c>
      <c r="E2564" s="6" t="s">
        <v>35</v>
      </c>
      <c r="F2564" s="6" t="s">
        <v>57</v>
      </c>
      <c r="G2564">
        <v>6</v>
      </c>
      <c r="H2564">
        <v>8</v>
      </c>
      <c r="I2564">
        <v>1</v>
      </c>
      <c r="J2564" s="6">
        <f>(Items[[#This Row],[FinalPrice]]*Items[[#This Row],[Quantity]])</f>
        <v>6</v>
      </c>
      <c r="K2564" s="6">
        <f>(Items[[#This Row],[OriginalTagPrice]]*Items[[#This Row],[Quantity]])</f>
        <v>8</v>
      </c>
      <c r="L2564" s="6">
        <f>(Items[[#This Row],[FinalPrice]]-Items[[#This Row],[OriginalTagPrice]])*Items[[#This Row],[Quantity]]</f>
        <v>-2</v>
      </c>
      <c r="M2564" s="6" t="str">
        <f>VLOOKUP(Items[[#This Row],[OrderID]],Orders[],5)</f>
        <v>2015-05-20</v>
      </c>
    </row>
    <row r="2565" spans="1:13" x14ac:dyDescent="0.25">
      <c r="A2565">
        <v>143990602</v>
      </c>
      <c r="B2565">
        <v>202764601</v>
      </c>
      <c r="C2565">
        <v>8</v>
      </c>
      <c r="D2565" t="b">
        <v>0</v>
      </c>
      <c r="E2565" s="6" t="s">
        <v>58</v>
      </c>
      <c r="F2565" s="6" t="s">
        <v>35</v>
      </c>
      <c r="G2565">
        <v>6</v>
      </c>
      <c r="H2565">
        <v>6</v>
      </c>
      <c r="I2565">
        <v>1</v>
      </c>
      <c r="J2565" s="6">
        <f>(Items[[#This Row],[FinalPrice]]*Items[[#This Row],[Quantity]])</f>
        <v>6</v>
      </c>
      <c r="K2565" s="6">
        <f>(Items[[#This Row],[OriginalTagPrice]]*Items[[#This Row],[Quantity]])</f>
        <v>6</v>
      </c>
      <c r="L2565" s="6">
        <f>(Items[[#This Row],[FinalPrice]]-Items[[#This Row],[OriginalTagPrice]])*Items[[#This Row],[Quantity]]</f>
        <v>0</v>
      </c>
      <c r="M2565" s="6" t="str">
        <f>VLOOKUP(Items[[#This Row],[OrderID]],Orders[],5)</f>
        <v>2015-05-20</v>
      </c>
    </row>
    <row r="2566" spans="1:13" x14ac:dyDescent="0.25">
      <c r="A2566">
        <v>143990602</v>
      </c>
      <c r="B2566">
        <v>202764623</v>
      </c>
      <c r="C2566">
        <v>8</v>
      </c>
      <c r="D2566" t="b">
        <v>0</v>
      </c>
      <c r="E2566" s="6" t="s">
        <v>250</v>
      </c>
      <c r="F2566" s="6" t="s">
        <v>35</v>
      </c>
      <c r="G2566">
        <v>6</v>
      </c>
      <c r="H2566">
        <v>6</v>
      </c>
      <c r="I2566">
        <v>1</v>
      </c>
      <c r="J2566" s="6">
        <f>(Items[[#This Row],[FinalPrice]]*Items[[#This Row],[Quantity]])</f>
        <v>6</v>
      </c>
      <c r="K2566" s="6">
        <f>(Items[[#This Row],[OriginalTagPrice]]*Items[[#This Row],[Quantity]])</f>
        <v>6</v>
      </c>
      <c r="L2566" s="6">
        <f>(Items[[#This Row],[FinalPrice]]-Items[[#This Row],[OriginalTagPrice]])*Items[[#This Row],[Quantity]]</f>
        <v>0</v>
      </c>
      <c r="M2566" s="6" t="str">
        <f>VLOOKUP(Items[[#This Row],[OrderID]],Orders[],5)</f>
        <v>2015-05-20</v>
      </c>
    </row>
    <row r="2567" spans="1:13" x14ac:dyDescent="0.25">
      <c r="A2567">
        <v>144002306</v>
      </c>
      <c r="B2567">
        <v>202781351</v>
      </c>
      <c r="C2567">
        <v>1</v>
      </c>
      <c r="D2567" t="b">
        <v>1</v>
      </c>
      <c r="E2567" s="6" t="s">
        <v>56</v>
      </c>
      <c r="F2567" s="6" t="s">
        <v>35</v>
      </c>
      <c r="G2567">
        <v>25</v>
      </c>
      <c r="H2567">
        <v>40</v>
      </c>
      <c r="I2567">
        <v>1</v>
      </c>
      <c r="J2567" s="6">
        <f>(Items[[#This Row],[FinalPrice]]*Items[[#This Row],[Quantity]])</f>
        <v>25</v>
      </c>
      <c r="K2567" s="6">
        <f>(Items[[#This Row],[OriginalTagPrice]]*Items[[#This Row],[Quantity]])</f>
        <v>40</v>
      </c>
      <c r="L2567" s="6">
        <f>(Items[[#This Row],[FinalPrice]]-Items[[#This Row],[OriginalTagPrice]])*Items[[#This Row],[Quantity]]</f>
        <v>-15</v>
      </c>
      <c r="M2567" s="6" t="str">
        <f>VLOOKUP(Items[[#This Row],[OrderID]],Orders[],5)</f>
        <v>2015-05-23</v>
      </c>
    </row>
    <row r="2568" spans="1:13" x14ac:dyDescent="0.25">
      <c r="A2568">
        <v>144002306</v>
      </c>
      <c r="B2568">
        <v>203558819</v>
      </c>
      <c r="C2568">
        <v>2</v>
      </c>
      <c r="D2568" t="b">
        <v>0</v>
      </c>
      <c r="E2568" s="6" t="s">
        <v>56</v>
      </c>
      <c r="F2568" s="6" t="s">
        <v>170</v>
      </c>
      <c r="G2568">
        <v>0</v>
      </c>
      <c r="H2568">
        <v>3.75</v>
      </c>
      <c r="I2568">
        <v>1</v>
      </c>
      <c r="J2568" s="6">
        <f>(Items[[#This Row],[FinalPrice]]*Items[[#This Row],[Quantity]])</f>
        <v>0</v>
      </c>
      <c r="K2568" s="6">
        <f>(Items[[#This Row],[OriginalTagPrice]]*Items[[#This Row],[Quantity]])</f>
        <v>3.75</v>
      </c>
      <c r="L2568" s="6">
        <f>(Items[[#This Row],[FinalPrice]]-Items[[#This Row],[OriginalTagPrice]])*Items[[#This Row],[Quantity]]</f>
        <v>-3.75</v>
      </c>
      <c r="M2568" s="6" t="str">
        <f>VLOOKUP(Items[[#This Row],[OrderID]],Orders[],5)</f>
        <v>2015-05-23</v>
      </c>
    </row>
    <row r="2569" spans="1:13" x14ac:dyDescent="0.25">
      <c r="A2569">
        <v>144002306</v>
      </c>
      <c r="B2569">
        <v>203559144</v>
      </c>
      <c r="C2569">
        <v>8</v>
      </c>
      <c r="D2569" t="b">
        <v>0</v>
      </c>
      <c r="E2569" s="6" t="s">
        <v>56</v>
      </c>
      <c r="F2569" s="6" t="s">
        <v>35</v>
      </c>
      <c r="G2569">
        <v>7</v>
      </c>
      <c r="H2569">
        <v>7</v>
      </c>
      <c r="I2569">
        <v>1</v>
      </c>
      <c r="J2569" s="6">
        <f>(Items[[#This Row],[FinalPrice]]*Items[[#This Row],[Quantity]])</f>
        <v>7</v>
      </c>
      <c r="K2569" s="6">
        <f>(Items[[#This Row],[OriginalTagPrice]]*Items[[#This Row],[Quantity]])</f>
        <v>7</v>
      </c>
      <c r="L2569" s="6">
        <f>(Items[[#This Row],[FinalPrice]]-Items[[#This Row],[OriginalTagPrice]])*Items[[#This Row],[Quantity]]</f>
        <v>0</v>
      </c>
      <c r="M2569" s="6" t="str">
        <f>VLOOKUP(Items[[#This Row],[OrderID]],Orders[],5)</f>
        <v>2015-05-23</v>
      </c>
    </row>
    <row r="2570" spans="1:13" x14ac:dyDescent="0.25">
      <c r="A2570">
        <v>144014344</v>
      </c>
      <c r="B2570">
        <v>202799210</v>
      </c>
      <c r="C2570">
        <v>1</v>
      </c>
      <c r="D2570" t="b">
        <v>1</v>
      </c>
      <c r="E2570" s="6" t="s">
        <v>60</v>
      </c>
      <c r="F2570" s="6" t="s">
        <v>35</v>
      </c>
      <c r="G2570">
        <v>0</v>
      </c>
      <c r="H2570">
        <v>50</v>
      </c>
      <c r="I2570">
        <v>1</v>
      </c>
      <c r="J2570" s="6">
        <f>(Items[[#This Row],[FinalPrice]]*Items[[#This Row],[Quantity]])</f>
        <v>0</v>
      </c>
      <c r="K2570" s="6">
        <f>(Items[[#This Row],[OriginalTagPrice]]*Items[[#This Row],[Quantity]])</f>
        <v>50</v>
      </c>
      <c r="L2570" s="6">
        <f>(Items[[#This Row],[FinalPrice]]-Items[[#This Row],[OriginalTagPrice]])*Items[[#This Row],[Quantity]]</f>
        <v>-50</v>
      </c>
      <c r="M2570" s="6" t="str">
        <f>VLOOKUP(Items[[#This Row],[OrderID]],Orders[],5)</f>
        <v>2015-06-03</v>
      </c>
    </row>
    <row r="2571" spans="1:13" x14ac:dyDescent="0.25">
      <c r="A2571">
        <v>144014344</v>
      </c>
      <c r="B2571">
        <v>206169392</v>
      </c>
      <c r="C2571">
        <v>8</v>
      </c>
      <c r="D2571" t="b">
        <v>0</v>
      </c>
      <c r="E2571" s="6" t="s">
        <v>60</v>
      </c>
      <c r="F2571" s="6" t="s">
        <v>35</v>
      </c>
      <c r="G2571">
        <v>14</v>
      </c>
      <c r="H2571">
        <v>14</v>
      </c>
      <c r="I2571">
        <v>1</v>
      </c>
      <c r="J2571" s="6">
        <f>(Items[[#This Row],[FinalPrice]]*Items[[#This Row],[Quantity]])</f>
        <v>14</v>
      </c>
      <c r="K2571" s="6">
        <f>(Items[[#This Row],[OriginalTagPrice]]*Items[[#This Row],[Quantity]])</f>
        <v>14</v>
      </c>
      <c r="L2571" s="6">
        <f>(Items[[#This Row],[FinalPrice]]-Items[[#This Row],[OriginalTagPrice]])*Items[[#This Row],[Quantity]]</f>
        <v>0</v>
      </c>
      <c r="M2571" s="6" t="str">
        <f>VLOOKUP(Items[[#This Row],[OrderID]],Orders[],5)</f>
        <v>2015-06-03</v>
      </c>
    </row>
    <row r="2572" spans="1:13" x14ac:dyDescent="0.25">
      <c r="A2572">
        <v>144014344</v>
      </c>
      <c r="B2572">
        <v>206170183</v>
      </c>
      <c r="C2572">
        <v>3</v>
      </c>
      <c r="D2572" t="b">
        <v>0</v>
      </c>
      <c r="E2572" s="6" t="s">
        <v>35</v>
      </c>
      <c r="F2572" s="6" t="s">
        <v>35</v>
      </c>
      <c r="G2572">
        <v>70</v>
      </c>
      <c r="H2572">
        <v>70</v>
      </c>
      <c r="I2572">
        <v>1</v>
      </c>
      <c r="J2572" s="6">
        <f>(Items[[#This Row],[FinalPrice]]*Items[[#This Row],[Quantity]])</f>
        <v>70</v>
      </c>
      <c r="K2572" s="6">
        <f>(Items[[#This Row],[OriginalTagPrice]]*Items[[#This Row],[Quantity]])</f>
        <v>70</v>
      </c>
      <c r="L2572" s="6">
        <f>(Items[[#This Row],[FinalPrice]]-Items[[#This Row],[OriginalTagPrice]])*Items[[#This Row],[Quantity]]</f>
        <v>0</v>
      </c>
      <c r="M2572" s="6" t="str">
        <f>VLOOKUP(Items[[#This Row],[OrderID]],Orders[],5)</f>
        <v>2015-06-03</v>
      </c>
    </row>
    <row r="2573" spans="1:13" x14ac:dyDescent="0.25">
      <c r="A2573">
        <v>144035896</v>
      </c>
      <c r="B2573">
        <v>203121891</v>
      </c>
      <c r="C2573">
        <v>7</v>
      </c>
      <c r="D2573" t="b">
        <v>0</v>
      </c>
      <c r="E2573" s="6" t="s">
        <v>35</v>
      </c>
      <c r="F2573" s="6" t="s">
        <v>35</v>
      </c>
      <c r="G2573">
        <v>0</v>
      </c>
      <c r="H2573">
        <v>0</v>
      </c>
      <c r="I2573">
        <v>1</v>
      </c>
      <c r="J2573" s="6">
        <f>(Items[[#This Row],[FinalPrice]]*Items[[#This Row],[Quantity]])</f>
        <v>0</v>
      </c>
      <c r="K2573" s="6">
        <f>(Items[[#This Row],[OriginalTagPrice]]*Items[[#This Row],[Quantity]])</f>
        <v>0</v>
      </c>
      <c r="L2573" s="6">
        <f>(Items[[#This Row],[FinalPrice]]-Items[[#This Row],[OriginalTagPrice]])*Items[[#This Row],[Quantity]]</f>
        <v>0</v>
      </c>
      <c r="M2573" s="6" t="str">
        <f>VLOOKUP(Items[[#This Row],[OrderID]],Orders[],5)</f>
        <v>2015-05-22</v>
      </c>
    </row>
    <row r="2574" spans="1:13" x14ac:dyDescent="0.25">
      <c r="A2574">
        <v>144046083</v>
      </c>
      <c r="B2574">
        <v>202845094</v>
      </c>
      <c r="C2574">
        <v>2</v>
      </c>
      <c r="D2574" t="b">
        <v>0</v>
      </c>
      <c r="E2574" s="6" t="s">
        <v>35</v>
      </c>
      <c r="F2574" s="6" t="s">
        <v>152</v>
      </c>
      <c r="G2574">
        <v>2.25</v>
      </c>
      <c r="H2574">
        <v>3</v>
      </c>
      <c r="I2574">
        <v>1</v>
      </c>
      <c r="J2574" s="6">
        <f>(Items[[#This Row],[FinalPrice]]*Items[[#This Row],[Quantity]])</f>
        <v>2.25</v>
      </c>
      <c r="K2574" s="6">
        <f>(Items[[#This Row],[OriginalTagPrice]]*Items[[#This Row],[Quantity]])</f>
        <v>3</v>
      </c>
      <c r="L2574" s="6">
        <f>(Items[[#This Row],[FinalPrice]]-Items[[#This Row],[OriginalTagPrice]])*Items[[#This Row],[Quantity]]</f>
        <v>-0.75</v>
      </c>
      <c r="M2574" s="6" t="str">
        <f>VLOOKUP(Items[[#This Row],[OrderID]],Orders[],5)</f>
        <v>None</v>
      </c>
    </row>
    <row r="2575" spans="1:13" x14ac:dyDescent="0.25">
      <c r="A2575">
        <v>144048270</v>
      </c>
      <c r="B2575">
        <v>202848658</v>
      </c>
      <c r="C2575">
        <v>3</v>
      </c>
      <c r="D2575" t="b">
        <v>0</v>
      </c>
      <c r="E2575" s="6" t="s">
        <v>35</v>
      </c>
      <c r="F2575" s="6" t="s">
        <v>35</v>
      </c>
      <c r="G2575">
        <v>25</v>
      </c>
      <c r="H2575">
        <v>25</v>
      </c>
      <c r="I2575">
        <v>1</v>
      </c>
      <c r="J2575" s="6">
        <f>(Items[[#This Row],[FinalPrice]]*Items[[#This Row],[Quantity]])</f>
        <v>25</v>
      </c>
      <c r="K2575" s="6">
        <f>(Items[[#This Row],[OriginalTagPrice]]*Items[[#This Row],[Quantity]])</f>
        <v>25</v>
      </c>
      <c r="L2575" s="6">
        <f>(Items[[#This Row],[FinalPrice]]-Items[[#This Row],[OriginalTagPrice]])*Items[[#This Row],[Quantity]]</f>
        <v>0</v>
      </c>
      <c r="M2575" s="6" t="str">
        <f>VLOOKUP(Items[[#This Row],[OrderID]],Orders[],5)</f>
        <v>2015-05-21</v>
      </c>
    </row>
    <row r="2576" spans="1:13" x14ac:dyDescent="0.25">
      <c r="A2576">
        <v>144053436</v>
      </c>
      <c r="B2576">
        <v>202856302</v>
      </c>
      <c r="C2576">
        <v>1</v>
      </c>
      <c r="D2576" t="b">
        <v>1</v>
      </c>
      <c r="E2576" s="6" t="s">
        <v>56</v>
      </c>
      <c r="F2576" s="6" t="s">
        <v>35</v>
      </c>
      <c r="G2576">
        <v>50</v>
      </c>
      <c r="H2576">
        <v>70</v>
      </c>
      <c r="I2576">
        <v>1</v>
      </c>
      <c r="J2576" s="6">
        <f>(Items[[#This Row],[FinalPrice]]*Items[[#This Row],[Quantity]])</f>
        <v>50</v>
      </c>
      <c r="K2576" s="6">
        <f>(Items[[#This Row],[OriginalTagPrice]]*Items[[#This Row],[Quantity]])</f>
        <v>70</v>
      </c>
      <c r="L2576" s="6">
        <f>(Items[[#This Row],[FinalPrice]]-Items[[#This Row],[OriginalTagPrice]])*Items[[#This Row],[Quantity]]</f>
        <v>-20</v>
      </c>
      <c r="M2576" s="6" t="str">
        <f>VLOOKUP(Items[[#This Row],[OrderID]],Orders[],5)</f>
        <v>2015-05-21</v>
      </c>
    </row>
    <row r="2577" spans="1:13" x14ac:dyDescent="0.25">
      <c r="A2577">
        <v>144053436</v>
      </c>
      <c r="B2577">
        <v>203030892</v>
      </c>
      <c r="C2577">
        <v>8</v>
      </c>
      <c r="D2577" t="b">
        <v>0</v>
      </c>
      <c r="E2577" s="6" t="s">
        <v>56</v>
      </c>
      <c r="F2577" s="6" t="s">
        <v>35</v>
      </c>
      <c r="G2577">
        <v>15</v>
      </c>
      <c r="H2577">
        <v>15</v>
      </c>
      <c r="I2577">
        <v>1</v>
      </c>
      <c r="J2577" s="6">
        <f>(Items[[#This Row],[FinalPrice]]*Items[[#This Row],[Quantity]])</f>
        <v>15</v>
      </c>
      <c r="K2577" s="6">
        <f>(Items[[#This Row],[OriginalTagPrice]]*Items[[#This Row],[Quantity]])</f>
        <v>15</v>
      </c>
      <c r="L2577" s="6">
        <f>(Items[[#This Row],[FinalPrice]]-Items[[#This Row],[OriginalTagPrice]])*Items[[#This Row],[Quantity]]</f>
        <v>0</v>
      </c>
      <c r="M2577" s="6" t="str">
        <f>VLOOKUP(Items[[#This Row],[OrderID]],Orders[],5)</f>
        <v>2015-05-21</v>
      </c>
    </row>
    <row r="2578" spans="1:13" x14ac:dyDescent="0.25">
      <c r="A2578">
        <v>144060902</v>
      </c>
      <c r="B2578">
        <v>202867707</v>
      </c>
      <c r="C2578">
        <v>1</v>
      </c>
      <c r="D2578" t="b">
        <v>1</v>
      </c>
      <c r="E2578" s="6" t="s">
        <v>55</v>
      </c>
      <c r="F2578" s="6" t="s">
        <v>35</v>
      </c>
      <c r="G2578">
        <v>0</v>
      </c>
      <c r="H2578">
        <v>70</v>
      </c>
      <c r="I2578">
        <v>1</v>
      </c>
      <c r="J2578" s="6">
        <f>(Items[[#This Row],[FinalPrice]]*Items[[#This Row],[Quantity]])</f>
        <v>0</v>
      </c>
      <c r="K2578" s="6">
        <f>(Items[[#This Row],[OriginalTagPrice]]*Items[[#This Row],[Quantity]])</f>
        <v>70</v>
      </c>
      <c r="L2578" s="6">
        <f>(Items[[#This Row],[FinalPrice]]-Items[[#This Row],[OriginalTagPrice]])*Items[[#This Row],[Quantity]]</f>
        <v>-70</v>
      </c>
      <c r="M2578" s="6" t="str">
        <f>VLOOKUP(Items[[#This Row],[OrderID]],Orders[],5)</f>
        <v>2015-05-21</v>
      </c>
    </row>
    <row r="2579" spans="1:13" x14ac:dyDescent="0.25">
      <c r="A2579">
        <v>144060902</v>
      </c>
      <c r="B2579">
        <v>202945978</v>
      </c>
      <c r="C2579">
        <v>8</v>
      </c>
      <c r="D2579" t="b">
        <v>0</v>
      </c>
      <c r="E2579" s="6" t="s">
        <v>55</v>
      </c>
      <c r="F2579" s="6" t="s">
        <v>35</v>
      </c>
      <c r="G2579">
        <v>20</v>
      </c>
      <c r="H2579">
        <v>20</v>
      </c>
      <c r="I2579">
        <v>1</v>
      </c>
      <c r="J2579" s="6">
        <f>(Items[[#This Row],[FinalPrice]]*Items[[#This Row],[Quantity]])</f>
        <v>20</v>
      </c>
      <c r="K2579" s="6">
        <f>(Items[[#This Row],[OriginalTagPrice]]*Items[[#This Row],[Quantity]])</f>
        <v>20</v>
      </c>
      <c r="L2579" s="6">
        <f>(Items[[#This Row],[FinalPrice]]-Items[[#This Row],[OriginalTagPrice]])*Items[[#This Row],[Quantity]]</f>
        <v>0</v>
      </c>
      <c r="M2579" s="6" t="str">
        <f>VLOOKUP(Items[[#This Row],[OrderID]],Orders[],5)</f>
        <v>2015-05-21</v>
      </c>
    </row>
    <row r="2580" spans="1:13" x14ac:dyDescent="0.25">
      <c r="A2580">
        <v>144062402</v>
      </c>
      <c r="B2580">
        <v>202870060</v>
      </c>
      <c r="C2580">
        <v>1</v>
      </c>
      <c r="D2580" t="b">
        <v>1</v>
      </c>
      <c r="E2580" s="6" t="s">
        <v>68</v>
      </c>
      <c r="F2580" s="6" t="s">
        <v>35</v>
      </c>
      <c r="G2580">
        <v>25</v>
      </c>
      <c r="H2580">
        <v>40</v>
      </c>
      <c r="I2580">
        <v>1</v>
      </c>
      <c r="J2580" s="6">
        <f>(Items[[#This Row],[FinalPrice]]*Items[[#This Row],[Quantity]])</f>
        <v>25</v>
      </c>
      <c r="K2580" s="6">
        <f>(Items[[#This Row],[OriginalTagPrice]]*Items[[#This Row],[Quantity]])</f>
        <v>40</v>
      </c>
      <c r="L2580" s="6">
        <f>(Items[[#This Row],[FinalPrice]]-Items[[#This Row],[OriginalTagPrice]])*Items[[#This Row],[Quantity]]</f>
        <v>-15</v>
      </c>
      <c r="M2580" s="6" t="str">
        <f>VLOOKUP(Items[[#This Row],[OrderID]],Orders[],5)</f>
        <v>2015-05-21</v>
      </c>
    </row>
    <row r="2581" spans="1:13" x14ac:dyDescent="0.25">
      <c r="A2581">
        <v>144062402</v>
      </c>
      <c r="B2581">
        <v>202914026</v>
      </c>
      <c r="C2581">
        <v>10</v>
      </c>
      <c r="D2581" t="b">
        <v>0</v>
      </c>
      <c r="E2581" s="6" t="s">
        <v>35</v>
      </c>
      <c r="F2581" s="6" t="s">
        <v>35</v>
      </c>
      <c r="G2581">
        <v>0</v>
      </c>
      <c r="H2581">
        <v>0</v>
      </c>
      <c r="I2581">
        <v>1</v>
      </c>
      <c r="J2581" s="6">
        <f>(Items[[#This Row],[FinalPrice]]*Items[[#This Row],[Quantity]])</f>
        <v>0</v>
      </c>
      <c r="K2581" s="6">
        <f>(Items[[#This Row],[OriginalTagPrice]]*Items[[#This Row],[Quantity]])</f>
        <v>0</v>
      </c>
      <c r="L2581" s="6">
        <f>(Items[[#This Row],[FinalPrice]]-Items[[#This Row],[OriginalTagPrice]])*Items[[#This Row],[Quantity]]</f>
        <v>0</v>
      </c>
      <c r="M2581" s="6" t="str">
        <f>VLOOKUP(Items[[#This Row],[OrderID]],Orders[],5)</f>
        <v>2015-05-21</v>
      </c>
    </row>
    <row r="2582" spans="1:13" x14ac:dyDescent="0.25">
      <c r="A2582">
        <v>144062402</v>
      </c>
      <c r="B2582">
        <v>202914030</v>
      </c>
      <c r="C2582">
        <v>11</v>
      </c>
      <c r="D2582" t="b">
        <v>0</v>
      </c>
      <c r="E2582" s="6" t="s">
        <v>86</v>
      </c>
      <c r="F2582" s="6" t="s">
        <v>35</v>
      </c>
      <c r="G2582">
        <v>0</v>
      </c>
      <c r="H2582">
        <v>50</v>
      </c>
      <c r="I2582">
        <v>1</v>
      </c>
      <c r="J2582" s="6">
        <f>(Items[[#This Row],[FinalPrice]]*Items[[#This Row],[Quantity]])</f>
        <v>0</v>
      </c>
      <c r="K2582" s="6">
        <f>(Items[[#This Row],[OriginalTagPrice]]*Items[[#This Row],[Quantity]])</f>
        <v>50</v>
      </c>
      <c r="L2582" s="6">
        <f>(Items[[#This Row],[FinalPrice]]-Items[[#This Row],[OriginalTagPrice]])*Items[[#This Row],[Quantity]]</f>
        <v>-50</v>
      </c>
      <c r="M2582" s="6" t="str">
        <f>VLOOKUP(Items[[#This Row],[OrderID]],Orders[],5)</f>
        <v>2015-05-21</v>
      </c>
    </row>
    <row r="2583" spans="1:13" x14ac:dyDescent="0.25">
      <c r="A2583">
        <v>144062402</v>
      </c>
      <c r="B2583">
        <v>202914416</v>
      </c>
      <c r="C2583">
        <v>2</v>
      </c>
      <c r="D2583" t="b">
        <v>0</v>
      </c>
      <c r="E2583" s="6" t="s">
        <v>86</v>
      </c>
      <c r="F2583" s="6" t="s">
        <v>87</v>
      </c>
      <c r="G2583">
        <v>0</v>
      </c>
      <c r="H2583">
        <v>5</v>
      </c>
      <c r="I2583">
        <v>1</v>
      </c>
      <c r="J2583" s="6">
        <f>(Items[[#This Row],[FinalPrice]]*Items[[#This Row],[Quantity]])</f>
        <v>0</v>
      </c>
      <c r="K2583" s="6">
        <f>(Items[[#This Row],[OriginalTagPrice]]*Items[[#This Row],[Quantity]])</f>
        <v>5</v>
      </c>
      <c r="L2583" s="6">
        <f>(Items[[#This Row],[FinalPrice]]-Items[[#This Row],[OriginalTagPrice]])*Items[[#This Row],[Quantity]]</f>
        <v>-5</v>
      </c>
      <c r="M2583" s="6" t="str">
        <f>VLOOKUP(Items[[#This Row],[OrderID]],Orders[],5)</f>
        <v>2015-05-21</v>
      </c>
    </row>
    <row r="2584" spans="1:13" x14ac:dyDescent="0.25">
      <c r="A2584">
        <v>144062402</v>
      </c>
      <c r="B2584">
        <v>202932369</v>
      </c>
      <c r="C2584">
        <v>8</v>
      </c>
      <c r="D2584" t="b">
        <v>0</v>
      </c>
      <c r="E2584" s="6" t="s">
        <v>68</v>
      </c>
      <c r="F2584" s="6" t="s">
        <v>35</v>
      </c>
      <c r="G2584">
        <v>5</v>
      </c>
      <c r="H2584">
        <v>5</v>
      </c>
      <c r="I2584">
        <v>1</v>
      </c>
      <c r="J2584" s="6">
        <f>(Items[[#This Row],[FinalPrice]]*Items[[#This Row],[Quantity]])</f>
        <v>5</v>
      </c>
      <c r="K2584" s="6">
        <f>(Items[[#This Row],[OriginalTagPrice]]*Items[[#This Row],[Quantity]])</f>
        <v>5</v>
      </c>
      <c r="L2584" s="6">
        <f>(Items[[#This Row],[FinalPrice]]-Items[[#This Row],[OriginalTagPrice]])*Items[[#This Row],[Quantity]]</f>
        <v>0</v>
      </c>
      <c r="M2584" s="6" t="str">
        <f>VLOOKUP(Items[[#This Row],[OrderID]],Orders[],5)</f>
        <v>2015-05-21</v>
      </c>
    </row>
    <row r="2585" spans="1:13" x14ac:dyDescent="0.25">
      <c r="A2585">
        <v>144064248</v>
      </c>
      <c r="B2585">
        <v>202872742</v>
      </c>
      <c r="C2585">
        <v>1</v>
      </c>
      <c r="D2585" t="b">
        <v>1</v>
      </c>
      <c r="E2585" s="6" t="s">
        <v>63</v>
      </c>
      <c r="F2585" s="6" t="s">
        <v>35</v>
      </c>
      <c r="G2585">
        <v>0</v>
      </c>
      <c r="H2585">
        <v>65</v>
      </c>
      <c r="I2585">
        <v>1</v>
      </c>
      <c r="J2585" s="6">
        <f>(Items[[#This Row],[FinalPrice]]*Items[[#This Row],[Quantity]])</f>
        <v>0</v>
      </c>
      <c r="K2585" s="6">
        <f>(Items[[#This Row],[OriginalTagPrice]]*Items[[#This Row],[Quantity]])</f>
        <v>65</v>
      </c>
      <c r="L2585" s="6">
        <f>(Items[[#This Row],[FinalPrice]]-Items[[#This Row],[OriginalTagPrice]])*Items[[#This Row],[Quantity]]</f>
        <v>-65</v>
      </c>
      <c r="M2585" s="6" t="str">
        <f>VLOOKUP(Items[[#This Row],[OrderID]],Orders[],5)</f>
        <v>2015-05-21</v>
      </c>
    </row>
    <row r="2586" spans="1:13" x14ac:dyDescent="0.25">
      <c r="A2586">
        <v>144064248</v>
      </c>
      <c r="B2586">
        <v>202999804</v>
      </c>
      <c r="C2586">
        <v>8</v>
      </c>
      <c r="D2586" t="b">
        <v>0</v>
      </c>
      <c r="E2586" s="6" t="s">
        <v>63</v>
      </c>
      <c r="F2586" s="6" t="s">
        <v>35</v>
      </c>
      <c r="G2586">
        <v>13</v>
      </c>
      <c r="H2586">
        <v>13</v>
      </c>
      <c r="I2586">
        <v>1</v>
      </c>
      <c r="J2586" s="6">
        <f>(Items[[#This Row],[FinalPrice]]*Items[[#This Row],[Quantity]])</f>
        <v>13</v>
      </c>
      <c r="K2586" s="6">
        <f>(Items[[#This Row],[OriginalTagPrice]]*Items[[#This Row],[Quantity]])</f>
        <v>13</v>
      </c>
      <c r="L2586" s="6">
        <f>(Items[[#This Row],[FinalPrice]]-Items[[#This Row],[OriginalTagPrice]])*Items[[#This Row],[Quantity]]</f>
        <v>0</v>
      </c>
      <c r="M2586" s="6" t="str">
        <f>VLOOKUP(Items[[#This Row],[OrderID]],Orders[],5)</f>
        <v>2015-05-21</v>
      </c>
    </row>
    <row r="2587" spans="1:13" x14ac:dyDescent="0.25">
      <c r="A2587">
        <v>144067534</v>
      </c>
      <c r="B2587">
        <v>203050331</v>
      </c>
      <c r="C2587">
        <v>7</v>
      </c>
      <c r="D2587" t="b">
        <v>0</v>
      </c>
      <c r="E2587" s="6" t="s">
        <v>35</v>
      </c>
      <c r="F2587" s="6" t="s">
        <v>35</v>
      </c>
      <c r="G2587">
        <v>17.5</v>
      </c>
      <c r="H2587">
        <v>17.5</v>
      </c>
      <c r="I2587">
        <v>1</v>
      </c>
      <c r="J2587" s="6">
        <f>(Items[[#This Row],[FinalPrice]]*Items[[#This Row],[Quantity]])</f>
        <v>17.5</v>
      </c>
      <c r="K2587" s="6">
        <f>(Items[[#This Row],[OriginalTagPrice]]*Items[[#This Row],[Quantity]])</f>
        <v>17.5</v>
      </c>
      <c r="L2587" s="6">
        <f>(Items[[#This Row],[FinalPrice]]-Items[[#This Row],[OriginalTagPrice]])*Items[[#This Row],[Quantity]]</f>
        <v>0</v>
      </c>
      <c r="M2587" s="6" t="str">
        <f>VLOOKUP(Items[[#This Row],[OrderID]],Orders[],5)</f>
        <v>2015-05-21</v>
      </c>
    </row>
    <row r="2588" spans="1:13" x14ac:dyDescent="0.25">
      <c r="A2588">
        <v>144069407</v>
      </c>
      <c r="B2588">
        <v>202880651</v>
      </c>
      <c r="C2588">
        <v>1</v>
      </c>
      <c r="D2588" t="b">
        <v>1</v>
      </c>
      <c r="E2588" s="6" t="s">
        <v>55</v>
      </c>
      <c r="F2588" s="6" t="s">
        <v>35</v>
      </c>
      <c r="G2588">
        <v>0</v>
      </c>
      <c r="H2588">
        <v>30</v>
      </c>
      <c r="I2588">
        <v>1</v>
      </c>
      <c r="J2588" s="6">
        <f>(Items[[#This Row],[FinalPrice]]*Items[[#This Row],[Quantity]])</f>
        <v>0</v>
      </c>
      <c r="K2588" s="6">
        <f>(Items[[#This Row],[OriginalTagPrice]]*Items[[#This Row],[Quantity]])</f>
        <v>30</v>
      </c>
      <c r="L2588" s="6">
        <f>(Items[[#This Row],[FinalPrice]]-Items[[#This Row],[OriginalTagPrice]])*Items[[#This Row],[Quantity]]</f>
        <v>-30</v>
      </c>
      <c r="M2588" s="6" t="str">
        <f>VLOOKUP(Items[[#This Row],[OrderID]],Orders[],5)</f>
        <v>2015-05-21</v>
      </c>
    </row>
    <row r="2589" spans="1:13" x14ac:dyDescent="0.25">
      <c r="A2589">
        <v>144073053</v>
      </c>
      <c r="B2589">
        <v>202886059</v>
      </c>
      <c r="C2589">
        <v>1</v>
      </c>
      <c r="D2589" t="b">
        <v>1</v>
      </c>
      <c r="E2589" s="6" t="s">
        <v>60</v>
      </c>
      <c r="F2589" s="6" t="s">
        <v>35</v>
      </c>
      <c r="G2589">
        <v>0</v>
      </c>
      <c r="H2589">
        <v>40</v>
      </c>
      <c r="I2589">
        <v>1</v>
      </c>
      <c r="J2589" s="6">
        <f>(Items[[#This Row],[FinalPrice]]*Items[[#This Row],[Quantity]])</f>
        <v>0</v>
      </c>
      <c r="K2589" s="6">
        <f>(Items[[#This Row],[OriginalTagPrice]]*Items[[#This Row],[Quantity]])</f>
        <v>40</v>
      </c>
      <c r="L2589" s="6">
        <f>(Items[[#This Row],[FinalPrice]]-Items[[#This Row],[OriginalTagPrice]])*Items[[#This Row],[Quantity]]</f>
        <v>-40</v>
      </c>
      <c r="M2589" s="6" t="str">
        <f>VLOOKUP(Items[[#This Row],[OrderID]],Orders[],5)</f>
        <v>2015-05-21</v>
      </c>
    </row>
    <row r="2590" spans="1:13" x14ac:dyDescent="0.25">
      <c r="A2590">
        <v>144073053</v>
      </c>
      <c r="B2590">
        <v>203016313</v>
      </c>
      <c r="C2590">
        <v>10</v>
      </c>
      <c r="D2590" t="b">
        <v>0</v>
      </c>
      <c r="E2590" s="6" t="s">
        <v>35</v>
      </c>
      <c r="F2590" s="6" t="s">
        <v>35</v>
      </c>
      <c r="G2590">
        <v>0</v>
      </c>
      <c r="H2590">
        <v>0</v>
      </c>
      <c r="I2590">
        <v>1</v>
      </c>
      <c r="J2590" s="6">
        <f>(Items[[#This Row],[FinalPrice]]*Items[[#This Row],[Quantity]])</f>
        <v>0</v>
      </c>
      <c r="K2590" s="6">
        <f>(Items[[#This Row],[OriginalTagPrice]]*Items[[#This Row],[Quantity]])</f>
        <v>0</v>
      </c>
      <c r="L2590" s="6">
        <f>(Items[[#This Row],[FinalPrice]]-Items[[#This Row],[OriginalTagPrice]])*Items[[#This Row],[Quantity]]</f>
        <v>0</v>
      </c>
      <c r="M2590" s="6" t="str">
        <f>VLOOKUP(Items[[#This Row],[OrderID]],Orders[],5)</f>
        <v>2015-05-21</v>
      </c>
    </row>
    <row r="2591" spans="1:13" x14ac:dyDescent="0.25">
      <c r="A2591">
        <v>144073053</v>
      </c>
      <c r="B2591">
        <v>203016316</v>
      </c>
      <c r="C2591">
        <v>11</v>
      </c>
      <c r="D2591" t="b">
        <v>0</v>
      </c>
      <c r="E2591" s="6" t="s">
        <v>104</v>
      </c>
      <c r="F2591" s="6" t="s">
        <v>35</v>
      </c>
      <c r="G2591">
        <v>0</v>
      </c>
      <c r="H2591">
        <v>50</v>
      </c>
      <c r="I2591">
        <v>1</v>
      </c>
      <c r="J2591" s="6">
        <f>(Items[[#This Row],[FinalPrice]]*Items[[#This Row],[Quantity]])</f>
        <v>0</v>
      </c>
      <c r="K2591" s="6">
        <f>(Items[[#This Row],[OriginalTagPrice]]*Items[[#This Row],[Quantity]])</f>
        <v>50</v>
      </c>
      <c r="L2591" s="6">
        <f>(Items[[#This Row],[FinalPrice]]-Items[[#This Row],[OriginalTagPrice]])*Items[[#This Row],[Quantity]]</f>
        <v>-50</v>
      </c>
      <c r="M2591" s="6" t="str">
        <f>VLOOKUP(Items[[#This Row],[OrderID]],Orders[],5)</f>
        <v>2015-05-21</v>
      </c>
    </row>
    <row r="2592" spans="1:13" x14ac:dyDescent="0.25">
      <c r="A2592">
        <v>144073053</v>
      </c>
      <c r="B2592">
        <v>203016760</v>
      </c>
      <c r="C2592">
        <v>8</v>
      </c>
      <c r="D2592" t="b">
        <v>0</v>
      </c>
      <c r="E2592" s="6" t="s">
        <v>60</v>
      </c>
      <c r="F2592" s="6" t="s">
        <v>35</v>
      </c>
      <c r="G2592">
        <v>7.2</v>
      </c>
      <c r="H2592">
        <v>7.2</v>
      </c>
      <c r="I2592">
        <v>1</v>
      </c>
      <c r="J2592" s="6">
        <f>(Items[[#This Row],[FinalPrice]]*Items[[#This Row],[Quantity]])</f>
        <v>7.2</v>
      </c>
      <c r="K2592" s="6">
        <f>(Items[[#This Row],[OriginalTagPrice]]*Items[[#This Row],[Quantity]])</f>
        <v>7.2</v>
      </c>
      <c r="L2592" s="6">
        <f>(Items[[#This Row],[FinalPrice]]-Items[[#This Row],[OriginalTagPrice]])*Items[[#This Row],[Quantity]]</f>
        <v>0</v>
      </c>
      <c r="M2592" s="6" t="str">
        <f>VLOOKUP(Items[[#This Row],[OrderID]],Orders[],5)</f>
        <v>2015-05-21</v>
      </c>
    </row>
    <row r="2593" spans="1:13" x14ac:dyDescent="0.25">
      <c r="A2593">
        <v>144080828</v>
      </c>
      <c r="B2593">
        <v>202897719</v>
      </c>
      <c r="C2593">
        <v>1</v>
      </c>
      <c r="D2593" t="b">
        <v>1</v>
      </c>
      <c r="E2593" s="6" t="s">
        <v>89</v>
      </c>
      <c r="F2593" s="6" t="s">
        <v>35</v>
      </c>
      <c r="G2593">
        <v>45</v>
      </c>
      <c r="H2593">
        <v>80</v>
      </c>
      <c r="I2593">
        <v>1</v>
      </c>
      <c r="J2593" s="6">
        <f>(Items[[#This Row],[FinalPrice]]*Items[[#This Row],[Quantity]])</f>
        <v>45</v>
      </c>
      <c r="K2593" s="6">
        <f>(Items[[#This Row],[OriginalTagPrice]]*Items[[#This Row],[Quantity]])</f>
        <v>80</v>
      </c>
      <c r="L2593" s="6">
        <f>(Items[[#This Row],[FinalPrice]]-Items[[#This Row],[OriginalTagPrice]])*Items[[#This Row],[Quantity]]</f>
        <v>-35</v>
      </c>
      <c r="M2593" s="6" t="str">
        <f>VLOOKUP(Items[[#This Row],[OrderID]],Orders[],5)</f>
        <v>2015-05-22</v>
      </c>
    </row>
    <row r="2594" spans="1:13" x14ac:dyDescent="0.25">
      <c r="A2594">
        <v>144080828</v>
      </c>
      <c r="B2594">
        <v>203197990</v>
      </c>
      <c r="C2594">
        <v>2</v>
      </c>
      <c r="D2594" t="b">
        <v>0</v>
      </c>
      <c r="E2594" s="6" t="s">
        <v>35</v>
      </c>
      <c r="F2594" s="6" t="s">
        <v>111</v>
      </c>
      <c r="G2594">
        <v>0</v>
      </c>
      <c r="H2594">
        <v>0</v>
      </c>
      <c r="I2594">
        <v>1</v>
      </c>
      <c r="J2594" s="6">
        <f>(Items[[#This Row],[FinalPrice]]*Items[[#This Row],[Quantity]])</f>
        <v>0</v>
      </c>
      <c r="K2594" s="6">
        <f>(Items[[#This Row],[OriginalTagPrice]]*Items[[#This Row],[Quantity]])</f>
        <v>0</v>
      </c>
      <c r="L2594" s="6">
        <f>(Items[[#This Row],[FinalPrice]]-Items[[#This Row],[OriginalTagPrice]])*Items[[#This Row],[Quantity]]</f>
        <v>0</v>
      </c>
      <c r="M2594" s="6" t="str">
        <f>VLOOKUP(Items[[#This Row],[OrderID]],Orders[],5)</f>
        <v>2015-05-22</v>
      </c>
    </row>
    <row r="2595" spans="1:13" x14ac:dyDescent="0.25">
      <c r="A2595">
        <v>144083787</v>
      </c>
      <c r="B2595">
        <v>202902069</v>
      </c>
      <c r="C2595">
        <v>1</v>
      </c>
      <c r="D2595" t="b">
        <v>1</v>
      </c>
      <c r="E2595" s="6" t="s">
        <v>56</v>
      </c>
      <c r="F2595" s="6" t="s">
        <v>35</v>
      </c>
      <c r="G2595">
        <v>25</v>
      </c>
      <c r="H2595">
        <v>40</v>
      </c>
      <c r="I2595">
        <v>1</v>
      </c>
      <c r="J2595" s="6">
        <f>(Items[[#This Row],[FinalPrice]]*Items[[#This Row],[Quantity]])</f>
        <v>25</v>
      </c>
      <c r="K2595" s="6">
        <f>(Items[[#This Row],[OriginalTagPrice]]*Items[[#This Row],[Quantity]])</f>
        <v>40</v>
      </c>
      <c r="L2595" s="6">
        <f>(Items[[#This Row],[FinalPrice]]-Items[[#This Row],[OriginalTagPrice]])*Items[[#This Row],[Quantity]]</f>
        <v>-15</v>
      </c>
      <c r="M2595" s="6" t="str">
        <f>VLOOKUP(Items[[#This Row],[OrderID]],Orders[],5)</f>
        <v>2015-06-04</v>
      </c>
    </row>
    <row r="2596" spans="1:13" x14ac:dyDescent="0.25">
      <c r="A2596">
        <v>144083787</v>
      </c>
      <c r="B2596">
        <v>202928588</v>
      </c>
      <c r="C2596">
        <v>1</v>
      </c>
      <c r="D2596" t="b">
        <v>1</v>
      </c>
      <c r="E2596" s="6" t="s">
        <v>56</v>
      </c>
      <c r="F2596" s="6" t="s">
        <v>35</v>
      </c>
      <c r="G2596">
        <v>5</v>
      </c>
      <c r="H2596">
        <v>5</v>
      </c>
      <c r="I2596">
        <v>1</v>
      </c>
      <c r="J2596" s="6">
        <f>(Items[[#This Row],[FinalPrice]]*Items[[#This Row],[Quantity]])</f>
        <v>5</v>
      </c>
      <c r="K2596" s="6">
        <f>(Items[[#This Row],[OriginalTagPrice]]*Items[[#This Row],[Quantity]])</f>
        <v>5</v>
      </c>
      <c r="L2596" s="6">
        <f>(Items[[#This Row],[FinalPrice]]-Items[[#This Row],[OriginalTagPrice]])*Items[[#This Row],[Quantity]]</f>
        <v>0</v>
      </c>
      <c r="M2596" s="6" t="str">
        <f>VLOOKUP(Items[[#This Row],[OrderID]],Orders[],5)</f>
        <v>2015-06-04</v>
      </c>
    </row>
    <row r="2597" spans="1:13" x14ac:dyDescent="0.25">
      <c r="A2597">
        <v>144087353</v>
      </c>
      <c r="B2597">
        <v>202907504</v>
      </c>
      <c r="C2597">
        <v>1</v>
      </c>
      <c r="D2597" t="b">
        <v>1</v>
      </c>
      <c r="E2597" s="6" t="s">
        <v>68</v>
      </c>
      <c r="F2597" s="6" t="s">
        <v>35</v>
      </c>
      <c r="G2597">
        <v>0</v>
      </c>
      <c r="H2597">
        <v>70</v>
      </c>
      <c r="I2597">
        <v>1</v>
      </c>
      <c r="J2597" s="6">
        <f>(Items[[#This Row],[FinalPrice]]*Items[[#This Row],[Quantity]])</f>
        <v>0</v>
      </c>
      <c r="K2597" s="6">
        <f>(Items[[#This Row],[OriginalTagPrice]]*Items[[#This Row],[Quantity]])</f>
        <v>70</v>
      </c>
      <c r="L2597" s="6">
        <f>(Items[[#This Row],[FinalPrice]]-Items[[#This Row],[OriginalTagPrice]])*Items[[#This Row],[Quantity]]</f>
        <v>-70</v>
      </c>
      <c r="M2597" s="6" t="str">
        <f>VLOOKUP(Items[[#This Row],[OrderID]],Orders[],5)</f>
        <v>2015-05-21</v>
      </c>
    </row>
    <row r="2598" spans="1:13" x14ac:dyDescent="0.25">
      <c r="A2598">
        <v>144087353</v>
      </c>
      <c r="B2598">
        <v>203000781</v>
      </c>
      <c r="C2598">
        <v>2</v>
      </c>
      <c r="D2598" t="b">
        <v>0</v>
      </c>
      <c r="E2598" s="6" t="s">
        <v>68</v>
      </c>
      <c r="F2598" s="6" t="s">
        <v>74</v>
      </c>
      <c r="G2598">
        <v>0</v>
      </c>
      <c r="H2598">
        <v>0</v>
      </c>
      <c r="I2598">
        <v>1</v>
      </c>
      <c r="J2598" s="6">
        <f>(Items[[#This Row],[FinalPrice]]*Items[[#This Row],[Quantity]])</f>
        <v>0</v>
      </c>
      <c r="K2598" s="6">
        <f>(Items[[#This Row],[OriginalTagPrice]]*Items[[#This Row],[Quantity]])</f>
        <v>0</v>
      </c>
      <c r="L2598" s="6">
        <f>(Items[[#This Row],[FinalPrice]]-Items[[#This Row],[OriginalTagPrice]])*Items[[#This Row],[Quantity]]</f>
        <v>0</v>
      </c>
      <c r="M2598" s="6" t="str">
        <f>VLOOKUP(Items[[#This Row],[OrderID]],Orders[],5)</f>
        <v>2015-05-21</v>
      </c>
    </row>
    <row r="2599" spans="1:13" x14ac:dyDescent="0.25">
      <c r="A2599">
        <v>144087353</v>
      </c>
      <c r="B2599">
        <v>203000808</v>
      </c>
      <c r="C2599">
        <v>2</v>
      </c>
      <c r="D2599" t="b">
        <v>0</v>
      </c>
      <c r="E2599" s="6" t="s">
        <v>35</v>
      </c>
      <c r="F2599" s="6" t="s">
        <v>76</v>
      </c>
      <c r="G2599">
        <v>3.5</v>
      </c>
      <c r="H2599">
        <v>3.5</v>
      </c>
      <c r="I2599">
        <v>1</v>
      </c>
      <c r="J2599" s="6">
        <f>(Items[[#This Row],[FinalPrice]]*Items[[#This Row],[Quantity]])</f>
        <v>3.5</v>
      </c>
      <c r="K2599" s="6">
        <f>(Items[[#This Row],[OriginalTagPrice]]*Items[[#This Row],[Quantity]])</f>
        <v>3.5</v>
      </c>
      <c r="L2599" s="6">
        <f>(Items[[#This Row],[FinalPrice]]-Items[[#This Row],[OriginalTagPrice]])*Items[[#This Row],[Quantity]]</f>
        <v>0</v>
      </c>
      <c r="M2599" s="6" t="str">
        <f>VLOOKUP(Items[[#This Row],[OrderID]],Orders[],5)</f>
        <v>2015-05-21</v>
      </c>
    </row>
    <row r="2600" spans="1:13" x14ac:dyDescent="0.25">
      <c r="A2600">
        <v>144087353</v>
      </c>
      <c r="B2600">
        <v>203023808</v>
      </c>
      <c r="C2600">
        <v>2</v>
      </c>
      <c r="D2600" t="b">
        <v>0</v>
      </c>
      <c r="E2600" s="6" t="s">
        <v>35</v>
      </c>
      <c r="F2600" s="6" t="s">
        <v>141</v>
      </c>
      <c r="G2600">
        <v>5</v>
      </c>
      <c r="H2600">
        <v>5</v>
      </c>
      <c r="I2600">
        <v>1</v>
      </c>
      <c r="J2600" s="6">
        <f>(Items[[#This Row],[FinalPrice]]*Items[[#This Row],[Quantity]])</f>
        <v>5</v>
      </c>
      <c r="K2600" s="6">
        <f>(Items[[#This Row],[OriginalTagPrice]]*Items[[#This Row],[Quantity]])</f>
        <v>5</v>
      </c>
      <c r="L2600" s="6">
        <f>(Items[[#This Row],[FinalPrice]]-Items[[#This Row],[OriginalTagPrice]])*Items[[#This Row],[Quantity]]</f>
        <v>0</v>
      </c>
      <c r="M2600" s="6" t="str">
        <f>VLOOKUP(Items[[#This Row],[OrderID]],Orders[],5)</f>
        <v>2015-05-21</v>
      </c>
    </row>
    <row r="2601" spans="1:13" x14ac:dyDescent="0.25">
      <c r="A2601">
        <v>144087353</v>
      </c>
      <c r="B2601">
        <v>203030820</v>
      </c>
      <c r="C2601">
        <v>2</v>
      </c>
      <c r="D2601" t="b">
        <v>0</v>
      </c>
      <c r="E2601" s="6" t="s">
        <v>68</v>
      </c>
      <c r="F2601" s="6" t="s">
        <v>234</v>
      </c>
      <c r="G2601">
        <v>3</v>
      </c>
      <c r="H2601">
        <v>3</v>
      </c>
      <c r="I2601">
        <v>1</v>
      </c>
      <c r="J2601" s="6">
        <f>(Items[[#This Row],[FinalPrice]]*Items[[#This Row],[Quantity]])</f>
        <v>3</v>
      </c>
      <c r="K2601" s="6">
        <f>(Items[[#This Row],[OriginalTagPrice]]*Items[[#This Row],[Quantity]])</f>
        <v>3</v>
      </c>
      <c r="L2601" s="6">
        <f>(Items[[#This Row],[FinalPrice]]-Items[[#This Row],[OriginalTagPrice]])*Items[[#This Row],[Quantity]]</f>
        <v>0</v>
      </c>
      <c r="M2601" s="6" t="str">
        <f>VLOOKUP(Items[[#This Row],[OrderID]],Orders[],5)</f>
        <v>2015-05-21</v>
      </c>
    </row>
    <row r="2602" spans="1:13" x14ac:dyDescent="0.25">
      <c r="A2602">
        <v>144087353</v>
      </c>
      <c r="B2602">
        <v>203029843</v>
      </c>
      <c r="C2602">
        <v>8</v>
      </c>
      <c r="D2602" t="b">
        <v>0</v>
      </c>
      <c r="E2602" s="6" t="s">
        <v>68</v>
      </c>
      <c r="F2602" s="6" t="s">
        <v>35</v>
      </c>
      <c r="G2602">
        <v>10</v>
      </c>
      <c r="H2602">
        <v>10</v>
      </c>
      <c r="I2602">
        <v>1</v>
      </c>
      <c r="J2602" s="6">
        <f>(Items[[#This Row],[FinalPrice]]*Items[[#This Row],[Quantity]])</f>
        <v>10</v>
      </c>
      <c r="K2602" s="6">
        <f>(Items[[#This Row],[OriginalTagPrice]]*Items[[#This Row],[Quantity]])</f>
        <v>10</v>
      </c>
      <c r="L2602" s="6">
        <f>(Items[[#This Row],[FinalPrice]]-Items[[#This Row],[OriginalTagPrice]])*Items[[#This Row],[Quantity]]</f>
        <v>0</v>
      </c>
      <c r="M2602" s="6" t="str">
        <f>VLOOKUP(Items[[#This Row],[OrderID]],Orders[],5)</f>
        <v>2015-05-21</v>
      </c>
    </row>
    <row r="2603" spans="1:13" x14ac:dyDescent="0.25">
      <c r="A2603">
        <v>144087772</v>
      </c>
      <c r="B2603">
        <v>202908204</v>
      </c>
      <c r="C2603">
        <v>1</v>
      </c>
      <c r="D2603" t="b">
        <v>1</v>
      </c>
      <c r="E2603" s="6" t="s">
        <v>65</v>
      </c>
      <c r="F2603" s="6" t="s">
        <v>35</v>
      </c>
      <c r="G2603">
        <v>0</v>
      </c>
      <c r="H2603">
        <v>70</v>
      </c>
      <c r="I2603">
        <v>1</v>
      </c>
      <c r="J2603" s="6">
        <f>(Items[[#This Row],[FinalPrice]]*Items[[#This Row],[Quantity]])</f>
        <v>0</v>
      </c>
      <c r="K2603" s="6">
        <f>(Items[[#This Row],[OriginalTagPrice]]*Items[[#This Row],[Quantity]])</f>
        <v>70</v>
      </c>
      <c r="L2603" s="6">
        <f>(Items[[#This Row],[FinalPrice]]-Items[[#This Row],[OriginalTagPrice]])*Items[[#This Row],[Quantity]]</f>
        <v>-70</v>
      </c>
      <c r="M2603" s="6" t="str">
        <f>VLOOKUP(Items[[#This Row],[OrderID]],Orders[],5)</f>
        <v>2015-05-23</v>
      </c>
    </row>
    <row r="2604" spans="1:13" x14ac:dyDescent="0.25">
      <c r="A2604">
        <v>144087772</v>
      </c>
      <c r="B2604">
        <v>203474662</v>
      </c>
      <c r="C2604">
        <v>1</v>
      </c>
      <c r="D2604" t="b">
        <v>1</v>
      </c>
      <c r="E2604" s="6" t="s">
        <v>63</v>
      </c>
      <c r="F2604" s="6" t="s">
        <v>35</v>
      </c>
      <c r="G2604">
        <v>0</v>
      </c>
      <c r="H2604">
        <v>65</v>
      </c>
      <c r="I2604">
        <v>1</v>
      </c>
      <c r="J2604" s="6">
        <f>(Items[[#This Row],[FinalPrice]]*Items[[#This Row],[Quantity]])</f>
        <v>0</v>
      </c>
      <c r="K2604" s="6">
        <f>(Items[[#This Row],[OriginalTagPrice]]*Items[[#This Row],[Quantity]])</f>
        <v>65</v>
      </c>
      <c r="L2604" s="6">
        <f>(Items[[#This Row],[FinalPrice]]-Items[[#This Row],[OriginalTagPrice]])*Items[[#This Row],[Quantity]]</f>
        <v>-65</v>
      </c>
      <c r="M2604" s="6" t="str">
        <f>VLOOKUP(Items[[#This Row],[OrderID]],Orders[],5)</f>
        <v>2015-05-23</v>
      </c>
    </row>
    <row r="2605" spans="1:13" x14ac:dyDescent="0.25">
      <c r="A2605">
        <v>144090517</v>
      </c>
      <c r="B2605">
        <v>202912489</v>
      </c>
      <c r="C2605">
        <v>1</v>
      </c>
      <c r="D2605" t="b">
        <v>1</v>
      </c>
      <c r="E2605" s="6" t="s">
        <v>55</v>
      </c>
      <c r="F2605" s="6" t="s">
        <v>35</v>
      </c>
      <c r="G2605">
        <v>25</v>
      </c>
      <c r="H2605">
        <v>70</v>
      </c>
      <c r="I2605">
        <v>1</v>
      </c>
      <c r="J2605" s="6">
        <f>(Items[[#This Row],[FinalPrice]]*Items[[#This Row],[Quantity]])</f>
        <v>25</v>
      </c>
      <c r="K2605" s="6">
        <f>(Items[[#This Row],[OriginalTagPrice]]*Items[[#This Row],[Quantity]])</f>
        <v>70</v>
      </c>
      <c r="L2605" s="6">
        <f>(Items[[#This Row],[FinalPrice]]-Items[[#This Row],[OriginalTagPrice]])*Items[[#This Row],[Quantity]]</f>
        <v>-45</v>
      </c>
      <c r="M2605" s="6" t="str">
        <f>VLOOKUP(Items[[#This Row],[OrderID]],Orders[],5)</f>
        <v>2015-05-21</v>
      </c>
    </row>
    <row r="2606" spans="1:13" x14ac:dyDescent="0.25">
      <c r="A2606">
        <v>144093799</v>
      </c>
      <c r="B2606">
        <v>202917639</v>
      </c>
      <c r="C2606">
        <v>1</v>
      </c>
      <c r="D2606" t="b">
        <v>1</v>
      </c>
      <c r="E2606" s="6" t="s">
        <v>58</v>
      </c>
      <c r="F2606" s="6" t="s">
        <v>35</v>
      </c>
      <c r="G2606">
        <v>0</v>
      </c>
      <c r="H2606">
        <v>70</v>
      </c>
      <c r="I2606">
        <v>1</v>
      </c>
      <c r="J2606" s="6">
        <f>(Items[[#This Row],[FinalPrice]]*Items[[#This Row],[Quantity]])</f>
        <v>0</v>
      </c>
      <c r="K2606" s="6">
        <f>(Items[[#This Row],[OriginalTagPrice]]*Items[[#This Row],[Quantity]])</f>
        <v>70</v>
      </c>
      <c r="L2606" s="6">
        <f>(Items[[#This Row],[FinalPrice]]-Items[[#This Row],[OriginalTagPrice]])*Items[[#This Row],[Quantity]]</f>
        <v>-70</v>
      </c>
      <c r="M2606" s="6" t="str">
        <f>VLOOKUP(Items[[#This Row],[OrderID]],Orders[],5)</f>
        <v>2015-05-27</v>
      </c>
    </row>
    <row r="2607" spans="1:13" x14ac:dyDescent="0.25">
      <c r="A2607">
        <v>144099971</v>
      </c>
      <c r="B2607">
        <v>202927117</v>
      </c>
      <c r="C2607">
        <v>1</v>
      </c>
      <c r="D2607" t="b">
        <v>1</v>
      </c>
      <c r="E2607" s="6" t="s">
        <v>63</v>
      </c>
      <c r="F2607" s="6" t="s">
        <v>35</v>
      </c>
      <c r="G2607">
        <v>0</v>
      </c>
      <c r="H2607">
        <v>65</v>
      </c>
      <c r="I2607">
        <v>1</v>
      </c>
      <c r="J2607" s="6">
        <f>(Items[[#This Row],[FinalPrice]]*Items[[#This Row],[Quantity]])</f>
        <v>0</v>
      </c>
      <c r="K2607" s="6">
        <f>(Items[[#This Row],[OriginalTagPrice]]*Items[[#This Row],[Quantity]])</f>
        <v>65</v>
      </c>
      <c r="L2607" s="6">
        <f>(Items[[#This Row],[FinalPrice]]-Items[[#This Row],[OriginalTagPrice]])*Items[[#This Row],[Quantity]]</f>
        <v>-65</v>
      </c>
      <c r="M2607" s="6" t="str">
        <f>VLOOKUP(Items[[#This Row],[OrderID]],Orders[],5)</f>
        <v>2015-05-23</v>
      </c>
    </row>
    <row r="2608" spans="1:13" x14ac:dyDescent="0.25">
      <c r="A2608">
        <v>144099971</v>
      </c>
      <c r="B2608">
        <v>203569908</v>
      </c>
      <c r="C2608">
        <v>8</v>
      </c>
      <c r="D2608" t="b">
        <v>0</v>
      </c>
      <c r="E2608" s="6" t="s">
        <v>63</v>
      </c>
      <c r="F2608" s="6" t="s">
        <v>35</v>
      </c>
      <c r="G2608">
        <v>14</v>
      </c>
      <c r="H2608">
        <v>14</v>
      </c>
      <c r="I2608">
        <v>1</v>
      </c>
      <c r="J2608" s="6">
        <f>(Items[[#This Row],[FinalPrice]]*Items[[#This Row],[Quantity]])</f>
        <v>14</v>
      </c>
      <c r="K2608" s="6">
        <f>(Items[[#This Row],[OriginalTagPrice]]*Items[[#This Row],[Quantity]])</f>
        <v>14</v>
      </c>
      <c r="L2608" s="6">
        <f>(Items[[#This Row],[FinalPrice]]-Items[[#This Row],[OriginalTagPrice]])*Items[[#This Row],[Quantity]]</f>
        <v>0</v>
      </c>
      <c r="M2608" s="6" t="str">
        <f>VLOOKUP(Items[[#This Row],[OrderID]],Orders[],5)</f>
        <v>2015-05-23</v>
      </c>
    </row>
    <row r="2609" spans="1:13" x14ac:dyDescent="0.25">
      <c r="A2609">
        <v>144115834</v>
      </c>
      <c r="B2609">
        <v>202951300</v>
      </c>
      <c r="C2609">
        <v>1</v>
      </c>
      <c r="D2609" t="b">
        <v>1</v>
      </c>
      <c r="E2609" s="6" t="s">
        <v>70</v>
      </c>
      <c r="F2609" s="6" t="s">
        <v>35</v>
      </c>
      <c r="G2609">
        <v>25</v>
      </c>
      <c r="H2609">
        <v>70</v>
      </c>
      <c r="I2609">
        <v>1</v>
      </c>
      <c r="J2609" s="6">
        <f>(Items[[#This Row],[FinalPrice]]*Items[[#This Row],[Quantity]])</f>
        <v>25</v>
      </c>
      <c r="K2609" s="6">
        <f>(Items[[#This Row],[OriginalTagPrice]]*Items[[#This Row],[Quantity]])</f>
        <v>70</v>
      </c>
      <c r="L2609" s="6">
        <f>(Items[[#This Row],[FinalPrice]]-Items[[#This Row],[OriginalTagPrice]])*Items[[#This Row],[Quantity]]</f>
        <v>-45</v>
      </c>
      <c r="M2609" s="6" t="str">
        <f>VLOOKUP(Items[[#This Row],[OrderID]],Orders[],5)</f>
        <v>2015-05-22</v>
      </c>
    </row>
    <row r="2610" spans="1:13" x14ac:dyDescent="0.25">
      <c r="A2610">
        <v>144115834</v>
      </c>
      <c r="B2610">
        <v>203284101</v>
      </c>
      <c r="C2610">
        <v>8</v>
      </c>
      <c r="D2610" t="b">
        <v>0</v>
      </c>
      <c r="E2610" s="6" t="s">
        <v>70</v>
      </c>
      <c r="F2610" s="6" t="s">
        <v>35</v>
      </c>
      <c r="G2610">
        <v>10</v>
      </c>
      <c r="H2610">
        <v>10</v>
      </c>
      <c r="I2610">
        <v>1</v>
      </c>
      <c r="J2610" s="6">
        <f>(Items[[#This Row],[FinalPrice]]*Items[[#This Row],[Quantity]])</f>
        <v>10</v>
      </c>
      <c r="K2610" s="6">
        <f>(Items[[#This Row],[OriginalTagPrice]]*Items[[#This Row],[Quantity]])</f>
        <v>10</v>
      </c>
      <c r="L2610" s="6">
        <f>(Items[[#This Row],[FinalPrice]]-Items[[#This Row],[OriginalTagPrice]])*Items[[#This Row],[Quantity]]</f>
        <v>0</v>
      </c>
      <c r="M2610" s="6" t="str">
        <f>VLOOKUP(Items[[#This Row],[OrderID]],Orders[],5)</f>
        <v>2015-05-22</v>
      </c>
    </row>
    <row r="2611" spans="1:13" x14ac:dyDescent="0.25">
      <c r="A2611">
        <v>144116804</v>
      </c>
      <c r="B2611">
        <v>202952717</v>
      </c>
      <c r="C2611">
        <v>1</v>
      </c>
      <c r="D2611" t="b">
        <v>1</v>
      </c>
      <c r="E2611" s="6" t="s">
        <v>60</v>
      </c>
      <c r="F2611" s="6" t="s">
        <v>35</v>
      </c>
      <c r="G2611">
        <v>10</v>
      </c>
      <c r="H2611">
        <v>30</v>
      </c>
      <c r="I2611">
        <v>1</v>
      </c>
      <c r="J2611" s="6">
        <f>(Items[[#This Row],[FinalPrice]]*Items[[#This Row],[Quantity]])</f>
        <v>10</v>
      </c>
      <c r="K2611" s="6">
        <f>(Items[[#This Row],[OriginalTagPrice]]*Items[[#This Row],[Quantity]])</f>
        <v>30</v>
      </c>
      <c r="L2611" s="6">
        <f>(Items[[#This Row],[FinalPrice]]-Items[[#This Row],[OriginalTagPrice]])*Items[[#This Row],[Quantity]]</f>
        <v>-20</v>
      </c>
      <c r="M2611" s="6" t="str">
        <f>VLOOKUP(Items[[#This Row],[OrderID]],Orders[],5)</f>
        <v>2015-05-22</v>
      </c>
    </row>
    <row r="2612" spans="1:13" x14ac:dyDescent="0.25">
      <c r="A2612">
        <v>144116804</v>
      </c>
      <c r="B2612">
        <v>202952719</v>
      </c>
      <c r="C2612">
        <v>1</v>
      </c>
      <c r="D2612" t="b">
        <v>1</v>
      </c>
      <c r="E2612" s="6" t="s">
        <v>60</v>
      </c>
      <c r="F2612" s="6" t="s">
        <v>35</v>
      </c>
      <c r="G2612">
        <v>10</v>
      </c>
      <c r="H2612">
        <v>10</v>
      </c>
      <c r="I2612">
        <v>1</v>
      </c>
      <c r="J2612" s="6">
        <f>(Items[[#This Row],[FinalPrice]]*Items[[#This Row],[Quantity]])</f>
        <v>10</v>
      </c>
      <c r="K2612" s="6">
        <f>(Items[[#This Row],[OriginalTagPrice]]*Items[[#This Row],[Quantity]])</f>
        <v>10</v>
      </c>
      <c r="L2612" s="6">
        <f>(Items[[#This Row],[FinalPrice]]-Items[[#This Row],[OriginalTagPrice]])*Items[[#This Row],[Quantity]]</f>
        <v>0</v>
      </c>
      <c r="M2612" s="6" t="str">
        <f>VLOOKUP(Items[[#This Row],[OrderID]],Orders[],5)</f>
        <v>2015-05-22</v>
      </c>
    </row>
    <row r="2613" spans="1:13" x14ac:dyDescent="0.25">
      <c r="A2613">
        <v>144116804</v>
      </c>
      <c r="B2613">
        <v>203369837</v>
      </c>
      <c r="C2613">
        <v>8</v>
      </c>
      <c r="D2613" t="b">
        <v>0</v>
      </c>
      <c r="E2613" s="6" t="s">
        <v>60</v>
      </c>
      <c r="F2613" s="6" t="s">
        <v>35</v>
      </c>
      <c r="G2613">
        <v>6</v>
      </c>
      <c r="H2613">
        <v>6</v>
      </c>
      <c r="I2613">
        <v>1</v>
      </c>
      <c r="J2613" s="6">
        <f>(Items[[#This Row],[FinalPrice]]*Items[[#This Row],[Quantity]])</f>
        <v>6</v>
      </c>
      <c r="K2613" s="6">
        <f>(Items[[#This Row],[OriginalTagPrice]]*Items[[#This Row],[Quantity]])</f>
        <v>6</v>
      </c>
      <c r="L2613" s="6">
        <f>(Items[[#This Row],[FinalPrice]]-Items[[#This Row],[OriginalTagPrice]])*Items[[#This Row],[Quantity]]</f>
        <v>0</v>
      </c>
      <c r="M2613" s="6" t="str">
        <f>VLOOKUP(Items[[#This Row],[OrderID]],Orders[],5)</f>
        <v>2015-05-22</v>
      </c>
    </row>
    <row r="2614" spans="1:13" x14ac:dyDescent="0.25">
      <c r="A2614">
        <v>144121608</v>
      </c>
      <c r="B2614">
        <v>202960354</v>
      </c>
      <c r="C2614">
        <v>2</v>
      </c>
      <c r="D2614" t="b">
        <v>0</v>
      </c>
      <c r="E2614" s="6" t="s">
        <v>35</v>
      </c>
      <c r="F2614" s="6" t="s">
        <v>244</v>
      </c>
      <c r="G2614">
        <v>1.1200000000000001</v>
      </c>
      <c r="H2614">
        <v>1.5</v>
      </c>
      <c r="I2614">
        <v>1</v>
      </c>
      <c r="J2614" s="6">
        <f>(Items[[#This Row],[FinalPrice]]*Items[[#This Row],[Quantity]])</f>
        <v>1.1200000000000001</v>
      </c>
      <c r="K2614" s="6">
        <f>(Items[[#This Row],[OriginalTagPrice]]*Items[[#This Row],[Quantity]])</f>
        <v>1.5</v>
      </c>
      <c r="L2614" s="6">
        <f>(Items[[#This Row],[FinalPrice]]-Items[[#This Row],[OriginalTagPrice]])*Items[[#This Row],[Quantity]]</f>
        <v>-0.37999999999999989</v>
      </c>
      <c r="M2614" s="6" t="str">
        <f>VLOOKUP(Items[[#This Row],[OrderID]],Orders[],5)</f>
        <v>2015-05-21</v>
      </c>
    </row>
    <row r="2615" spans="1:13" x14ac:dyDescent="0.25">
      <c r="A2615">
        <v>144123657</v>
      </c>
      <c r="B2615">
        <v>202963043</v>
      </c>
      <c r="C2615">
        <v>1</v>
      </c>
      <c r="D2615" t="b">
        <v>1</v>
      </c>
      <c r="E2615" s="6" t="s">
        <v>58</v>
      </c>
      <c r="F2615" s="6" t="s">
        <v>35</v>
      </c>
      <c r="G2615">
        <v>35</v>
      </c>
      <c r="H2615">
        <v>70</v>
      </c>
      <c r="I2615">
        <v>1</v>
      </c>
      <c r="J2615" s="6">
        <f>(Items[[#This Row],[FinalPrice]]*Items[[#This Row],[Quantity]])</f>
        <v>35</v>
      </c>
      <c r="K2615" s="6">
        <f>(Items[[#This Row],[OriginalTagPrice]]*Items[[#This Row],[Quantity]])</f>
        <v>70</v>
      </c>
      <c r="L2615" s="6">
        <f>(Items[[#This Row],[FinalPrice]]-Items[[#This Row],[OriginalTagPrice]])*Items[[#This Row],[Quantity]]</f>
        <v>-35</v>
      </c>
      <c r="M2615" s="6" t="str">
        <f>VLOOKUP(Items[[#This Row],[OrderID]],Orders[],5)</f>
        <v>2015-05-23</v>
      </c>
    </row>
    <row r="2616" spans="1:13" x14ac:dyDescent="0.25">
      <c r="A2616">
        <v>144130901</v>
      </c>
      <c r="B2616">
        <v>202974194</v>
      </c>
      <c r="C2616">
        <v>1</v>
      </c>
      <c r="D2616" t="b">
        <v>1</v>
      </c>
      <c r="E2616" s="6" t="s">
        <v>56</v>
      </c>
      <c r="F2616" s="6" t="s">
        <v>35</v>
      </c>
      <c r="G2616">
        <v>0</v>
      </c>
      <c r="H2616">
        <v>70</v>
      </c>
      <c r="I2616">
        <v>1</v>
      </c>
      <c r="J2616" s="6">
        <f>(Items[[#This Row],[FinalPrice]]*Items[[#This Row],[Quantity]])</f>
        <v>0</v>
      </c>
      <c r="K2616" s="6">
        <f>(Items[[#This Row],[OriginalTagPrice]]*Items[[#This Row],[Quantity]])</f>
        <v>70</v>
      </c>
      <c r="L2616" s="6">
        <f>(Items[[#This Row],[FinalPrice]]-Items[[#This Row],[OriginalTagPrice]])*Items[[#This Row],[Quantity]]</f>
        <v>-70</v>
      </c>
      <c r="M2616" s="6" t="str">
        <f>VLOOKUP(Items[[#This Row],[OrderID]],Orders[],5)</f>
        <v>2015-05-22</v>
      </c>
    </row>
    <row r="2617" spans="1:13" x14ac:dyDescent="0.25">
      <c r="A2617">
        <v>144130901</v>
      </c>
      <c r="B2617">
        <v>202974431</v>
      </c>
      <c r="C2617">
        <v>1</v>
      </c>
      <c r="D2617" t="b">
        <v>1</v>
      </c>
      <c r="E2617" s="6" t="s">
        <v>60</v>
      </c>
      <c r="F2617" s="6" t="s">
        <v>35</v>
      </c>
      <c r="G2617">
        <v>0</v>
      </c>
      <c r="H2617">
        <v>70</v>
      </c>
      <c r="I2617">
        <v>1</v>
      </c>
      <c r="J2617" s="6">
        <f>(Items[[#This Row],[FinalPrice]]*Items[[#This Row],[Quantity]])</f>
        <v>0</v>
      </c>
      <c r="K2617" s="6">
        <f>(Items[[#This Row],[OriginalTagPrice]]*Items[[#This Row],[Quantity]])</f>
        <v>70</v>
      </c>
      <c r="L2617" s="6">
        <f>(Items[[#This Row],[FinalPrice]]-Items[[#This Row],[OriginalTagPrice]])*Items[[#This Row],[Quantity]]</f>
        <v>-70</v>
      </c>
      <c r="M2617" s="6" t="str">
        <f>VLOOKUP(Items[[#This Row],[OrderID]],Orders[],5)</f>
        <v>2015-05-22</v>
      </c>
    </row>
    <row r="2618" spans="1:13" x14ac:dyDescent="0.25">
      <c r="A2618">
        <v>144130901</v>
      </c>
      <c r="B2618">
        <v>203255923</v>
      </c>
      <c r="C2618">
        <v>2</v>
      </c>
      <c r="D2618" t="b">
        <v>0</v>
      </c>
      <c r="E2618" s="6" t="s">
        <v>35</v>
      </c>
      <c r="F2618" s="6" t="s">
        <v>94</v>
      </c>
      <c r="G2618">
        <v>0</v>
      </c>
      <c r="H2618">
        <v>0</v>
      </c>
      <c r="I2618">
        <v>2</v>
      </c>
      <c r="J2618" s="6">
        <f>(Items[[#This Row],[FinalPrice]]*Items[[#This Row],[Quantity]])</f>
        <v>0</v>
      </c>
      <c r="K2618" s="6">
        <f>(Items[[#This Row],[OriginalTagPrice]]*Items[[#This Row],[Quantity]])</f>
        <v>0</v>
      </c>
      <c r="L2618" s="6">
        <f>(Items[[#This Row],[FinalPrice]]-Items[[#This Row],[OriginalTagPrice]])*Items[[#This Row],[Quantity]]</f>
        <v>0</v>
      </c>
      <c r="M2618" s="6" t="str">
        <f>VLOOKUP(Items[[#This Row],[OrderID]],Orders[],5)</f>
        <v>2015-05-22</v>
      </c>
    </row>
    <row r="2619" spans="1:13" x14ac:dyDescent="0.25">
      <c r="A2619">
        <v>144130901</v>
      </c>
      <c r="B2619">
        <v>203295728</v>
      </c>
      <c r="C2619">
        <v>2</v>
      </c>
      <c r="D2619" t="b">
        <v>0</v>
      </c>
      <c r="E2619" s="6" t="s">
        <v>35</v>
      </c>
      <c r="F2619" s="6" t="s">
        <v>132</v>
      </c>
      <c r="G2619">
        <v>13.95</v>
      </c>
      <c r="H2619">
        <v>15.5</v>
      </c>
      <c r="I2619">
        <v>1</v>
      </c>
      <c r="J2619" s="6">
        <f>(Items[[#This Row],[FinalPrice]]*Items[[#This Row],[Quantity]])</f>
        <v>13.95</v>
      </c>
      <c r="K2619" s="6">
        <f>(Items[[#This Row],[OriginalTagPrice]]*Items[[#This Row],[Quantity]])</f>
        <v>15.5</v>
      </c>
      <c r="L2619" s="6">
        <f>(Items[[#This Row],[FinalPrice]]-Items[[#This Row],[OriginalTagPrice]])*Items[[#This Row],[Quantity]]</f>
        <v>-1.5500000000000007</v>
      </c>
      <c r="M2619" s="6" t="str">
        <f>VLOOKUP(Items[[#This Row],[OrderID]],Orders[],5)</f>
        <v>2015-05-22</v>
      </c>
    </row>
    <row r="2620" spans="1:13" x14ac:dyDescent="0.25">
      <c r="A2620">
        <v>144130901</v>
      </c>
      <c r="B2620">
        <v>203286209</v>
      </c>
      <c r="C2620">
        <v>5</v>
      </c>
      <c r="D2620" t="b">
        <v>1</v>
      </c>
      <c r="E2620" s="6" t="s">
        <v>56</v>
      </c>
      <c r="F2620" s="6" t="s">
        <v>35</v>
      </c>
      <c r="G2620">
        <v>0</v>
      </c>
      <c r="H2620">
        <v>5</v>
      </c>
      <c r="I2620">
        <v>1</v>
      </c>
      <c r="J2620" s="6">
        <f>(Items[[#This Row],[FinalPrice]]*Items[[#This Row],[Quantity]])</f>
        <v>0</v>
      </c>
      <c r="K2620" s="6">
        <f>(Items[[#This Row],[OriginalTagPrice]]*Items[[#This Row],[Quantity]])</f>
        <v>5</v>
      </c>
      <c r="L2620" s="6">
        <f>(Items[[#This Row],[FinalPrice]]-Items[[#This Row],[OriginalTagPrice]])*Items[[#This Row],[Quantity]]</f>
        <v>-5</v>
      </c>
      <c r="M2620" s="6" t="str">
        <f>VLOOKUP(Items[[#This Row],[OrderID]],Orders[],5)</f>
        <v>2015-05-22</v>
      </c>
    </row>
    <row r="2621" spans="1:13" x14ac:dyDescent="0.25">
      <c r="A2621">
        <v>144130901</v>
      </c>
      <c r="B2621">
        <v>203286509</v>
      </c>
      <c r="C2621">
        <v>5</v>
      </c>
      <c r="D2621" t="b">
        <v>1</v>
      </c>
      <c r="E2621" s="6" t="s">
        <v>60</v>
      </c>
      <c r="F2621" s="6" t="s">
        <v>35</v>
      </c>
      <c r="G2621">
        <v>0</v>
      </c>
      <c r="H2621">
        <v>5</v>
      </c>
      <c r="I2621">
        <v>1</v>
      </c>
      <c r="J2621" s="6">
        <f>(Items[[#This Row],[FinalPrice]]*Items[[#This Row],[Quantity]])</f>
        <v>0</v>
      </c>
      <c r="K2621" s="6">
        <f>(Items[[#This Row],[OriginalTagPrice]]*Items[[#This Row],[Quantity]])</f>
        <v>5</v>
      </c>
      <c r="L2621" s="6">
        <f>(Items[[#This Row],[FinalPrice]]-Items[[#This Row],[OriginalTagPrice]])*Items[[#This Row],[Quantity]]</f>
        <v>-5</v>
      </c>
      <c r="M2621" s="6" t="str">
        <f>VLOOKUP(Items[[#This Row],[OrderID]],Orders[],5)</f>
        <v>2015-05-22</v>
      </c>
    </row>
    <row r="2622" spans="1:13" x14ac:dyDescent="0.25">
      <c r="A2622">
        <v>144130901</v>
      </c>
      <c r="B2622">
        <v>203293374</v>
      </c>
      <c r="C2622">
        <v>5</v>
      </c>
      <c r="D2622" t="b">
        <v>1</v>
      </c>
      <c r="E2622" s="6" t="s">
        <v>56</v>
      </c>
      <c r="F2622" s="6" t="s">
        <v>35</v>
      </c>
      <c r="G2622">
        <v>0</v>
      </c>
      <c r="H2622">
        <v>5</v>
      </c>
      <c r="I2622">
        <v>1</v>
      </c>
      <c r="J2622" s="6">
        <f>(Items[[#This Row],[FinalPrice]]*Items[[#This Row],[Quantity]])</f>
        <v>0</v>
      </c>
      <c r="K2622" s="6">
        <f>(Items[[#This Row],[OriginalTagPrice]]*Items[[#This Row],[Quantity]])</f>
        <v>5</v>
      </c>
      <c r="L2622" s="6">
        <f>(Items[[#This Row],[FinalPrice]]-Items[[#This Row],[OriginalTagPrice]])*Items[[#This Row],[Quantity]]</f>
        <v>-5</v>
      </c>
      <c r="M2622" s="6" t="str">
        <f>VLOOKUP(Items[[#This Row],[OrderID]],Orders[],5)</f>
        <v>2015-05-22</v>
      </c>
    </row>
    <row r="2623" spans="1:13" x14ac:dyDescent="0.25">
      <c r="A2623">
        <v>144130901</v>
      </c>
      <c r="B2623">
        <v>203293543</v>
      </c>
      <c r="C2623">
        <v>5</v>
      </c>
      <c r="D2623" t="b">
        <v>1</v>
      </c>
      <c r="E2623" s="6" t="s">
        <v>60</v>
      </c>
      <c r="F2623" s="6" t="s">
        <v>35</v>
      </c>
      <c r="G2623">
        <v>0</v>
      </c>
      <c r="H2623">
        <v>5</v>
      </c>
      <c r="I2623">
        <v>1</v>
      </c>
      <c r="J2623" s="6">
        <f>(Items[[#This Row],[FinalPrice]]*Items[[#This Row],[Quantity]])</f>
        <v>0</v>
      </c>
      <c r="K2623" s="6">
        <f>(Items[[#This Row],[OriginalTagPrice]]*Items[[#This Row],[Quantity]])</f>
        <v>5</v>
      </c>
      <c r="L2623" s="6">
        <f>(Items[[#This Row],[FinalPrice]]-Items[[#This Row],[OriginalTagPrice]])*Items[[#This Row],[Quantity]]</f>
        <v>-5</v>
      </c>
      <c r="M2623" s="6" t="str">
        <f>VLOOKUP(Items[[#This Row],[OrderID]],Orders[],5)</f>
        <v>2015-05-22</v>
      </c>
    </row>
    <row r="2624" spans="1:13" x14ac:dyDescent="0.25">
      <c r="A2624">
        <v>144130901</v>
      </c>
      <c r="B2624">
        <v>203294076</v>
      </c>
      <c r="C2624">
        <v>8</v>
      </c>
      <c r="D2624" t="b">
        <v>0</v>
      </c>
      <c r="E2624" s="6" t="s">
        <v>60</v>
      </c>
      <c r="F2624" s="6" t="s">
        <v>35</v>
      </c>
      <c r="G2624">
        <v>12.6</v>
      </c>
      <c r="H2624">
        <v>12.6</v>
      </c>
      <c r="I2624">
        <v>1</v>
      </c>
      <c r="J2624" s="6">
        <f>(Items[[#This Row],[FinalPrice]]*Items[[#This Row],[Quantity]])</f>
        <v>12.6</v>
      </c>
      <c r="K2624" s="6">
        <f>(Items[[#This Row],[OriginalTagPrice]]*Items[[#This Row],[Quantity]])</f>
        <v>12.6</v>
      </c>
      <c r="L2624" s="6">
        <f>(Items[[#This Row],[FinalPrice]]-Items[[#This Row],[OriginalTagPrice]])*Items[[#This Row],[Quantity]]</f>
        <v>0</v>
      </c>
      <c r="M2624" s="6" t="str">
        <f>VLOOKUP(Items[[#This Row],[OrderID]],Orders[],5)</f>
        <v>2015-05-22</v>
      </c>
    </row>
    <row r="2625" spans="1:13" x14ac:dyDescent="0.25">
      <c r="A2625">
        <v>144130901</v>
      </c>
      <c r="B2625">
        <v>203294183</v>
      </c>
      <c r="C2625">
        <v>8</v>
      </c>
      <c r="D2625" t="b">
        <v>0</v>
      </c>
      <c r="E2625" s="6" t="s">
        <v>56</v>
      </c>
      <c r="F2625" s="6" t="s">
        <v>35</v>
      </c>
      <c r="G2625">
        <v>12.6</v>
      </c>
      <c r="H2625">
        <v>12.6</v>
      </c>
      <c r="I2625">
        <v>1</v>
      </c>
      <c r="J2625" s="6">
        <f>(Items[[#This Row],[FinalPrice]]*Items[[#This Row],[Quantity]])</f>
        <v>12.6</v>
      </c>
      <c r="K2625" s="6">
        <f>(Items[[#This Row],[OriginalTagPrice]]*Items[[#This Row],[Quantity]])</f>
        <v>12.6</v>
      </c>
      <c r="L2625" s="6">
        <f>(Items[[#This Row],[FinalPrice]]-Items[[#This Row],[OriginalTagPrice]])*Items[[#This Row],[Quantity]]</f>
        <v>0</v>
      </c>
      <c r="M2625" s="6" t="str">
        <f>VLOOKUP(Items[[#This Row],[OrderID]],Orders[],5)</f>
        <v>2015-05-22</v>
      </c>
    </row>
    <row r="2626" spans="1:13" x14ac:dyDescent="0.25">
      <c r="A2626">
        <v>144130901</v>
      </c>
      <c r="B2626">
        <v>203296385</v>
      </c>
      <c r="C2626">
        <v>10</v>
      </c>
      <c r="D2626" t="b">
        <v>0</v>
      </c>
      <c r="E2626" s="6" t="s">
        <v>35</v>
      </c>
      <c r="F2626" s="6" t="s">
        <v>35</v>
      </c>
      <c r="G2626">
        <v>0</v>
      </c>
      <c r="H2626">
        <v>0</v>
      </c>
      <c r="I2626">
        <v>1</v>
      </c>
      <c r="J2626" s="6">
        <f>(Items[[#This Row],[FinalPrice]]*Items[[#This Row],[Quantity]])</f>
        <v>0</v>
      </c>
      <c r="K2626" s="6">
        <f>(Items[[#This Row],[OriginalTagPrice]]*Items[[#This Row],[Quantity]])</f>
        <v>0</v>
      </c>
      <c r="L2626" s="6">
        <f>(Items[[#This Row],[FinalPrice]]-Items[[#This Row],[OriginalTagPrice]])*Items[[#This Row],[Quantity]]</f>
        <v>0</v>
      </c>
      <c r="M2626" s="6" t="str">
        <f>VLOOKUP(Items[[#This Row],[OrderID]],Orders[],5)</f>
        <v>2015-05-22</v>
      </c>
    </row>
    <row r="2627" spans="1:13" x14ac:dyDescent="0.25">
      <c r="A2627">
        <v>144130901</v>
      </c>
      <c r="B2627">
        <v>203296388</v>
      </c>
      <c r="C2627">
        <v>11</v>
      </c>
      <c r="D2627" t="b">
        <v>0</v>
      </c>
      <c r="E2627" s="6" t="s">
        <v>104</v>
      </c>
      <c r="F2627" s="6" t="s">
        <v>35</v>
      </c>
      <c r="G2627">
        <v>0</v>
      </c>
      <c r="H2627">
        <v>50</v>
      </c>
      <c r="I2627">
        <v>1</v>
      </c>
      <c r="J2627" s="6">
        <f>(Items[[#This Row],[FinalPrice]]*Items[[#This Row],[Quantity]])</f>
        <v>0</v>
      </c>
      <c r="K2627" s="6">
        <f>(Items[[#This Row],[OriginalTagPrice]]*Items[[#This Row],[Quantity]])</f>
        <v>50</v>
      </c>
      <c r="L2627" s="6">
        <f>(Items[[#This Row],[FinalPrice]]-Items[[#This Row],[OriginalTagPrice]])*Items[[#This Row],[Quantity]]</f>
        <v>-50</v>
      </c>
      <c r="M2627" s="6" t="str">
        <f>VLOOKUP(Items[[#This Row],[OrderID]],Orders[],5)</f>
        <v>2015-05-22</v>
      </c>
    </row>
    <row r="2628" spans="1:13" x14ac:dyDescent="0.25">
      <c r="A2628">
        <v>144141180</v>
      </c>
      <c r="B2628">
        <v>202990235</v>
      </c>
      <c r="C2628">
        <v>2</v>
      </c>
      <c r="D2628" t="b">
        <v>0</v>
      </c>
      <c r="E2628" s="6" t="s">
        <v>35</v>
      </c>
      <c r="F2628" s="6" t="s">
        <v>288</v>
      </c>
      <c r="G2628">
        <v>29</v>
      </c>
      <c r="H2628">
        <v>29</v>
      </c>
      <c r="I2628">
        <v>1</v>
      </c>
      <c r="J2628" s="6">
        <f>(Items[[#This Row],[FinalPrice]]*Items[[#This Row],[Quantity]])</f>
        <v>29</v>
      </c>
      <c r="K2628" s="6">
        <f>(Items[[#This Row],[OriginalTagPrice]]*Items[[#This Row],[Quantity]])</f>
        <v>29</v>
      </c>
      <c r="L2628" s="6">
        <f>(Items[[#This Row],[FinalPrice]]-Items[[#This Row],[OriginalTagPrice]])*Items[[#This Row],[Quantity]]</f>
        <v>0</v>
      </c>
      <c r="M2628" s="6" t="str">
        <f>VLOOKUP(Items[[#This Row],[OrderID]],Orders[],5)</f>
        <v>2015-05-21</v>
      </c>
    </row>
    <row r="2629" spans="1:13" x14ac:dyDescent="0.25">
      <c r="A2629">
        <v>144141180</v>
      </c>
      <c r="B2629">
        <v>202990359</v>
      </c>
      <c r="C2629">
        <v>2</v>
      </c>
      <c r="D2629" t="b">
        <v>0</v>
      </c>
      <c r="E2629" s="6" t="s">
        <v>35</v>
      </c>
      <c r="F2629" s="6" t="s">
        <v>289</v>
      </c>
      <c r="G2629">
        <v>25</v>
      </c>
      <c r="H2629">
        <v>25</v>
      </c>
      <c r="I2629">
        <v>1</v>
      </c>
      <c r="J2629" s="6">
        <f>(Items[[#This Row],[FinalPrice]]*Items[[#This Row],[Quantity]])</f>
        <v>25</v>
      </c>
      <c r="K2629" s="6">
        <f>(Items[[#This Row],[OriginalTagPrice]]*Items[[#This Row],[Quantity]])</f>
        <v>25</v>
      </c>
      <c r="L2629" s="6">
        <f>(Items[[#This Row],[FinalPrice]]-Items[[#This Row],[OriginalTagPrice]])*Items[[#This Row],[Quantity]]</f>
        <v>0</v>
      </c>
      <c r="M2629" s="6" t="str">
        <f>VLOOKUP(Items[[#This Row],[OrderID]],Orders[],5)</f>
        <v>2015-05-21</v>
      </c>
    </row>
    <row r="2630" spans="1:13" x14ac:dyDescent="0.25">
      <c r="A2630">
        <v>144144565</v>
      </c>
      <c r="B2630">
        <v>202995110</v>
      </c>
      <c r="C2630">
        <v>1</v>
      </c>
      <c r="D2630" t="b">
        <v>1</v>
      </c>
      <c r="E2630" s="6" t="s">
        <v>60</v>
      </c>
      <c r="F2630" s="6" t="s">
        <v>35</v>
      </c>
      <c r="G2630">
        <v>0</v>
      </c>
      <c r="H2630">
        <v>0</v>
      </c>
      <c r="I2630">
        <v>1</v>
      </c>
      <c r="J2630" s="6">
        <f>(Items[[#This Row],[FinalPrice]]*Items[[#This Row],[Quantity]])</f>
        <v>0</v>
      </c>
      <c r="K2630" s="6">
        <f>(Items[[#This Row],[OriginalTagPrice]]*Items[[#This Row],[Quantity]])</f>
        <v>0</v>
      </c>
      <c r="L2630" s="6">
        <f>(Items[[#This Row],[FinalPrice]]-Items[[#This Row],[OriginalTagPrice]])*Items[[#This Row],[Quantity]]</f>
        <v>0</v>
      </c>
      <c r="M2630" s="6" t="str">
        <f>VLOOKUP(Items[[#This Row],[OrderID]],Orders[],5)</f>
        <v>2015-05-22</v>
      </c>
    </row>
    <row r="2631" spans="1:13" x14ac:dyDescent="0.25">
      <c r="A2631">
        <v>144153525</v>
      </c>
      <c r="B2631">
        <v>203009177</v>
      </c>
      <c r="C2631">
        <v>2</v>
      </c>
      <c r="D2631" t="b">
        <v>0</v>
      </c>
      <c r="E2631" s="6" t="s">
        <v>35</v>
      </c>
      <c r="F2631" s="6" t="s">
        <v>129</v>
      </c>
      <c r="G2631">
        <v>1.5</v>
      </c>
      <c r="H2631">
        <v>1.5</v>
      </c>
      <c r="I2631">
        <v>1</v>
      </c>
      <c r="J2631" s="6">
        <f>(Items[[#This Row],[FinalPrice]]*Items[[#This Row],[Quantity]])</f>
        <v>1.5</v>
      </c>
      <c r="K2631" s="6">
        <f>(Items[[#This Row],[OriginalTagPrice]]*Items[[#This Row],[Quantity]])</f>
        <v>1.5</v>
      </c>
      <c r="L2631" s="6">
        <f>(Items[[#This Row],[FinalPrice]]-Items[[#This Row],[OriginalTagPrice]])*Items[[#This Row],[Quantity]]</f>
        <v>0</v>
      </c>
      <c r="M2631" s="6" t="str">
        <f>VLOOKUP(Items[[#This Row],[OrderID]],Orders[],5)</f>
        <v>None</v>
      </c>
    </row>
    <row r="2632" spans="1:13" x14ac:dyDescent="0.25">
      <c r="A2632">
        <v>144156291</v>
      </c>
      <c r="B2632">
        <v>203013185</v>
      </c>
      <c r="C2632">
        <v>1</v>
      </c>
      <c r="D2632" t="b">
        <v>1</v>
      </c>
      <c r="E2632" s="6" t="s">
        <v>68</v>
      </c>
      <c r="F2632" s="6" t="s">
        <v>35</v>
      </c>
      <c r="G2632">
        <v>60</v>
      </c>
      <c r="H2632">
        <v>80</v>
      </c>
      <c r="I2632">
        <v>1</v>
      </c>
      <c r="J2632" s="6">
        <f>(Items[[#This Row],[FinalPrice]]*Items[[#This Row],[Quantity]])</f>
        <v>60</v>
      </c>
      <c r="K2632" s="6">
        <f>(Items[[#This Row],[OriginalTagPrice]]*Items[[#This Row],[Quantity]])</f>
        <v>80</v>
      </c>
      <c r="L2632" s="6">
        <f>(Items[[#This Row],[FinalPrice]]-Items[[#This Row],[OriginalTagPrice]])*Items[[#This Row],[Quantity]]</f>
        <v>-20</v>
      </c>
      <c r="M2632" s="6" t="str">
        <f>VLOOKUP(Items[[#This Row],[OrderID]],Orders[],5)</f>
        <v>2015-05-25</v>
      </c>
    </row>
    <row r="2633" spans="1:13" x14ac:dyDescent="0.25">
      <c r="A2633">
        <v>144156291</v>
      </c>
      <c r="B2633">
        <v>203751924</v>
      </c>
      <c r="C2633">
        <v>2</v>
      </c>
      <c r="D2633" t="b">
        <v>0</v>
      </c>
      <c r="E2633" s="6" t="s">
        <v>68</v>
      </c>
      <c r="F2633" s="6" t="s">
        <v>94</v>
      </c>
      <c r="G2633">
        <v>0</v>
      </c>
      <c r="H2633">
        <v>0</v>
      </c>
      <c r="I2633">
        <v>1</v>
      </c>
      <c r="J2633" s="6">
        <f>(Items[[#This Row],[FinalPrice]]*Items[[#This Row],[Quantity]])</f>
        <v>0</v>
      </c>
      <c r="K2633" s="6">
        <f>(Items[[#This Row],[OriginalTagPrice]]*Items[[#This Row],[Quantity]])</f>
        <v>0</v>
      </c>
      <c r="L2633" s="6">
        <f>(Items[[#This Row],[FinalPrice]]-Items[[#This Row],[OriginalTagPrice]])*Items[[#This Row],[Quantity]]</f>
        <v>0</v>
      </c>
      <c r="M2633" s="6" t="str">
        <f>VLOOKUP(Items[[#This Row],[OrderID]],Orders[],5)</f>
        <v>2015-05-25</v>
      </c>
    </row>
    <row r="2634" spans="1:13" x14ac:dyDescent="0.25">
      <c r="A2634">
        <v>144156291</v>
      </c>
      <c r="B2634">
        <v>203763660</v>
      </c>
      <c r="C2634">
        <v>10</v>
      </c>
      <c r="D2634" t="b">
        <v>0</v>
      </c>
      <c r="E2634" s="6" t="s">
        <v>35</v>
      </c>
      <c r="F2634" s="6" t="s">
        <v>35</v>
      </c>
      <c r="G2634">
        <v>0</v>
      </c>
      <c r="H2634">
        <v>0</v>
      </c>
      <c r="I2634">
        <v>1</v>
      </c>
      <c r="J2634" s="6">
        <f>(Items[[#This Row],[FinalPrice]]*Items[[#This Row],[Quantity]])</f>
        <v>0</v>
      </c>
      <c r="K2634" s="6">
        <f>(Items[[#This Row],[OriginalTagPrice]]*Items[[#This Row],[Quantity]])</f>
        <v>0</v>
      </c>
      <c r="L2634" s="6">
        <f>(Items[[#This Row],[FinalPrice]]-Items[[#This Row],[OriginalTagPrice]])*Items[[#This Row],[Quantity]]</f>
        <v>0</v>
      </c>
      <c r="M2634" s="6" t="str">
        <f>VLOOKUP(Items[[#This Row],[OrderID]],Orders[],5)</f>
        <v>2015-05-25</v>
      </c>
    </row>
    <row r="2635" spans="1:13" x14ac:dyDescent="0.25">
      <c r="A2635">
        <v>144156291</v>
      </c>
      <c r="B2635">
        <v>203763661</v>
      </c>
      <c r="C2635">
        <v>11</v>
      </c>
      <c r="D2635" t="b">
        <v>0</v>
      </c>
      <c r="E2635" s="6" t="s">
        <v>96</v>
      </c>
      <c r="F2635" s="6" t="s">
        <v>35</v>
      </c>
      <c r="G2635">
        <v>0</v>
      </c>
      <c r="H2635">
        <v>50</v>
      </c>
      <c r="I2635">
        <v>1</v>
      </c>
      <c r="J2635" s="6">
        <f>(Items[[#This Row],[FinalPrice]]*Items[[#This Row],[Quantity]])</f>
        <v>0</v>
      </c>
      <c r="K2635" s="6">
        <f>(Items[[#This Row],[OriginalTagPrice]]*Items[[#This Row],[Quantity]])</f>
        <v>50</v>
      </c>
      <c r="L2635" s="6">
        <f>(Items[[#This Row],[FinalPrice]]-Items[[#This Row],[OriginalTagPrice]])*Items[[#This Row],[Quantity]]</f>
        <v>-50</v>
      </c>
      <c r="M2635" s="6" t="str">
        <f>VLOOKUP(Items[[#This Row],[OrderID]],Orders[],5)</f>
        <v>2015-05-25</v>
      </c>
    </row>
    <row r="2636" spans="1:13" x14ac:dyDescent="0.25">
      <c r="A2636">
        <v>144156291</v>
      </c>
      <c r="B2636">
        <v>203764100</v>
      </c>
      <c r="C2636">
        <v>8</v>
      </c>
      <c r="D2636" t="b">
        <v>0</v>
      </c>
      <c r="E2636" s="6" t="s">
        <v>68</v>
      </c>
      <c r="F2636" s="6" t="s">
        <v>35</v>
      </c>
      <c r="G2636">
        <v>14</v>
      </c>
      <c r="H2636">
        <v>14</v>
      </c>
      <c r="I2636">
        <v>1</v>
      </c>
      <c r="J2636" s="6">
        <f>(Items[[#This Row],[FinalPrice]]*Items[[#This Row],[Quantity]])</f>
        <v>14</v>
      </c>
      <c r="K2636" s="6">
        <f>(Items[[#This Row],[OriginalTagPrice]]*Items[[#This Row],[Quantity]])</f>
        <v>14</v>
      </c>
      <c r="L2636" s="6">
        <f>(Items[[#This Row],[FinalPrice]]-Items[[#This Row],[OriginalTagPrice]])*Items[[#This Row],[Quantity]]</f>
        <v>0</v>
      </c>
      <c r="M2636" s="6" t="str">
        <f>VLOOKUP(Items[[#This Row],[OrderID]],Orders[],5)</f>
        <v>2015-05-25</v>
      </c>
    </row>
    <row r="2637" spans="1:13" x14ac:dyDescent="0.25">
      <c r="A2637">
        <v>144165001</v>
      </c>
      <c r="B2637">
        <v>203026503</v>
      </c>
      <c r="C2637">
        <v>3</v>
      </c>
      <c r="D2637" t="b">
        <v>0</v>
      </c>
      <c r="E2637" s="6" t="s">
        <v>35</v>
      </c>
      <c r="F2637" s="6" t="s">
        <v>35</v>
      </c>
      <c r="G2637">
        <v>20</v>
      </c>
      <c r="H2637">
        <v>20</v>
      </c>
      <c r="I2637">
        <v>1</v>
      </c>
      <c r="J2637" s="6">
        <f>(Items[[#This Row],[FinalPrice]]*Items[[#This Row],[Quantity]])</f>
        <v>20</v>
      </c>
      <c r="K2637" s="6">
        <f>(Items[[#This Row],[OriginalTagPrice]]*Items[[#This Row],[Quantity]])</f>
        <v>20</v>
      </c>
      <c r="L2637" s="6">
        <f>(Items[[#This Row],[FinalPrice]]-Items[[#This Row],[OriginalTagPrice]])*Items[[#This Row],[Quantity]]</f>
        <v>0</v>
      </c>
      <c r="M2637" s="6" t="str">
        <f>VLOOKUP(Items[[#This Row],[OrderID]],Orders[],5)</f>
        <v>2015-05-21</v>
      </c>
    </row>
    <row r="2638" spans="1:13" x14ac:dyDescent="0.25">
      <c r="A2638">
        <v>144166108</v>
      </c>
      <c r="B2638">
        <v>203028024</v>
      </c>
      <c r="C2638">
        <v>1</v>
      </c>
      <c r="D2638" t="b">
        <v>1</v>
      </c>
      <c r="E2638" s="6" t="s">
        <v>71</v>
      </c>
      <c r="F2638" s="6" t="s">
        <v>35</v>
      </c>
      <c r="G2638">
        <v>0</v>
      </c>
      <c r="H2638">
        <v>70</v>
      </c>
      <c r="I2638">
        <v>1</v>
      </c>
      <c r="J2638" s="6">
        <f>(Items[[#This Row],[FinalPrice]]*Items[[#This Row],[Quantity]])</f>
        <v>0</v>
      </c>
      <c r="K2638" s="6">
        <f>(Items[[#This Row],[OriginalTagPrice]]*Items[[#This Row],[Quantity]])</f>
        <v>70</v>
      </c>
      <c r="L2638" s="6">
        <f>(Items[[#This Row],[FinalPrice]]-Items[[#This Row],[OriginalTagPrice]])*Items[[#This Row],[Quantity]]</f>
        <v>-70</v>
      </c>
      <c r="M2638" s="6" t="str">
        <f>VLOOKUP(Items[[#This Row],[OrderID]],Orders[],5)</f>
        <v>2015-05-24</v>
      </c>
    </row>
    <row r="2639" spans="1:13" x14ac:dyDescent="0.25">
      <c r="A2639">
        <v>144166108</v>
      </c>
      <c r="B2639">
        <v>203649941</v>
      </c>
      <c r="C2639">
        <v>10</v>
      </c>
      <c r="D2639" t="b">
        <v>0</v>
      </c>
      <c r="E2639" s="6" t="s">
        <v>35</v>
      </c>
      <c r="F2639" s="6" t="s">
        <v>35</v>
      </c>
      <c r="G2639">
        <v>0</v>
      </c>
      <c r="H2639">
        <v>0</v>
      </c>
      <c r="I2639">
        <v>1</v>
      </c>
      <c r="J2639" s="6">
        <f>(Items[[#This Row],[FinalPrice]]*Items[[#This Row],[Quantity]])</f>
        <v>0</v>
      </c>
      <c r="K2639" s="6">
        <f>(Items[[#This Row],[OriginalTagPrice]]*Items[[#This Row],[Quantity]])</f>
        <v>0</v>
      </c>
      <c r="L2639" s="6">
        <f>(Items[[#This Row],[FinalPrice]]-Items[[#This Row],[OriginalTagPrice]])*Items[[#This Row],[Quantity]]</f>
        <v>0</v>
      </c>
      <c r="M2639" s="6" t="str">
        <f>VLOOKUP(Items[[#This Row],[OrderID]],Orders[],5)</f>
        <v>2015-05-24</v>
      </c>
    </row>
    <row r="2640" spans="1:13" x14ac:dyDescent="0.25">
      <c r="A2640">
        <v>144166108</v>
      </c>
      <c r="B2640">
        <v>203649943</v>
      </c>
      <c r="C2640">
        <v>11</v>
      </c>
      <c r="D2640" t="b">
        <v>0</v>
      </c>
      <c r="E2640" s="6" t="s">
        <v>75</v>
      </c>
      <c r="F2640" s="6" t="s">
        <v>35</v>
      </c>
      <c r="G2640">
        <v>0</v>
      </c>
      <c r="H2640">
        <v>50</v>
      </c>
      <c r="I2640">
        <v>1</v>
      </c>
      <c r="J2640" s="6">
        <f>(Items[[#This Row],[FinalPrice]]*Items[[#This Row],[Quantity]])</f>
        <v>0</v>
      </c>
      <c r="K2640" s="6">
        <f>(Items[[#This Row],[OriginalTagPrice]]*Items[[#This Row],[Quantity]])</f>
        <v>50</v>
      </c>
      <c r="L2640" s="6">
        <f>(Items[[#This Row],[FinalPrice]]-Items[[#This Row],[OriginalTagPrice]])*Items[[#This Row],[Quantity]]</f>
        <v>-50</v>
      </c>
      <c r="M2640" s="6" t="str">
        <f>VLOOKUP(Items[[#This Row],[OrderID]],Orders[],5)</f>
        <v>2015-05-24</v>
      </c>
    </row>
    <row r="2641" spans="1:13" x14ac:dyDescent="0.25">
      <c r="A2641">
        <v>144166496</v>
      </c>
      <c r="B2641">
        <v>203028896</v>
      </c>
      <c r="C2641">
        <v>2</v>
      </c>
      <c r="D2641" t="b">
        <v>0</v>
      </c>
      <c r="E2641" s="6" t="s">
        <v>35</v>
      </c>
      <c r="F2641" s="6" t="s">
        <v>129</v>
      </c>
      <c r="G2641">
        <v>1.5</v>
      </c>
      <c r="H2641">
        <v>1.5</v>
      </c>
      <c r="I2641">
        <v>1</v>
      </c>
      <c r="J2641" s="6">
        <f>(Items[[#This Row],[FinalPrice]]*Items[[#This Row],[Quantity]])</f>
        <v>1.5</v>
      </c>
      <c r="K2641" s="6">
        <f>(Items[[#This Row],[OriginalTagPrice]]*Items[[#This Row],[Quantity]])</f>
        <v>1.5</v>
      </c>
      <c r="L2641" s="6">
        <f>(Items[[#This Row],[FinalPrice]]-Items[[#This Row],[OriginalTagPrice]])*Items[[#This Row],[Quantity]]</f>
        <v>0</v>
      </c>
      <c r="M2641" s="6" t="str">
        <f>VLOOKUP(Items[[#This Row],[OrderID]],Orders[],5)</f>
        <v>2015-05-21</v>
      </c>
    </row>
    <row r="2642" spans="1:13" x14ac:dyDescent="0.25">
      <c r="A2642">
        <v>144166496</v>
      </c>
      <c r="B2642">
        <v>203028938</v>
      </c>
      <c r="C2642">
        <v>2</v>
      </c>
      <c r="D2642" t="b">
        <v>0</v>
      </c>
      <c r="E2642" s="6" t="s">
        <v>35</v>
      </c>
      <c r="F2642" s="6" t="s">
        <v>168</v>
      </c>
      <c r="G2642">
        <v>1.5</v>
      </c>
      <c r="H2642">
        <v>2</v>
      </c>
      <c r="I2642">
        <v>1</v>
      </c>
      <c r="J2642" s="6">
        <f>(Items[[#This Row],[FinalPrice]]*Items[[#This Row],[Quantity]])</f>
        <v>1.5</v>
      </c>
      <c r="K2642" s="6">
        <f>(Items[[#This Row],[OriginalTagPrice]]*Items[[#This Row],[Quantity]])</f>
        <v>2</v>
      </c>
      <c r="L2642" s="6">
        <f>(Items[[#This Row],[FinalPrice]]-Items[[#This Row],[OriginalTagPrice]])*Items[[#This Row],[Quantity]]</f>
        <v>-0.5</v>
      </c>
      <c r="M2642" s="6" t="str">
        <f>VLOOKUP(Items[[#This Row],[OrderID]],Orders[],5)</f>
        <v>2015-05-21</v>
      </c>
    </row>
    <row r="2643" spans="1:13" x14ac:dyDescent="0.25">
      <c r="A2643">
        <v>144168802</v>
      </c>
      <c r="B2643">
        <v>203032111</v>
      </c>
      <c r="C2643">
        <v>1</v>
      </c>
      <c r="D2643" t="b">
        <v>1</v>
      </c>
      <c r="E2643" s="6" t="s">
        <v>68</v>
      </c>
      <c r="F2643" s="6" t="s">
        <v>35</v>
      </c>
      <c r="G2643">
        <v>0</v>
      </c>
      <c r="H2643">
        <v>40</v>
      </c>
      <c r="I2643">
        <v>1</v>
      </c>
      <c r="J2643" s="6">
        <f>(Items[[#This Row],[FinalPrice]]*Items[[#This Row],[Quantity]])</f>
        <v>0</v>
      </c>
      <c r="K2643" s="6">
        <f>(Items[[#This Row],[OriginalTagPrice]]*Items[[#This Row],[Quantity]])</f>
        <v>40</v>
      </c>
      <c r="L2643" s="6">
        <f>(Items[[#This Row],[FinalPrice]]-Items[[#This Row],[OriginalTagPrice]])*Items[[#This Row],[Quantity]]</f>
        <v>-40</v>
      </c>
      <c r="M2643" s="6" t="str">
        <f>VLOOKUP(Items[[#This Row],[OrderID]],Orders[],5)</f>
        <v>2015-05-22</v>
      </c>
    </row>
    <row r="2644" spans="1:13" x14ac:dyDescent="0.25">
      <c r="A2644">
        <v>144168802</v>
      </c>
      <c r="B2644">
        <v>203263593</v>
      </c>
      <c r="C2644">
        <v>3</v>
      </c>
      <c r="D2644" t="b">
        <v>0</v>
      </c>
      <c r="E2644" s="6" t="s">
        <v>35</v>
      </c>
      <c r="F2644" s="6" t="s">
        <v>35</v>
      </c>
      <c r="G2644">
        <v>0</v>
      </c>
      <c r="H2644">
        <v>10</v>
      </c>
      <c r="I2644">
        <v>1</v>
      </c>
      <c r="J2644" s="6">
        <f>(Items[[#This Row],[FinalPrice]]*Items[[#This Row],[Quantity]])</f>
        <v>0</v>
      </c>
      <c r="K2644" s="6">
        <f>(Items[[#This Row],[OriginalTagPrice]]*Items[[#This Row],[Quantity]])</f>
        <v>10</v>
      </c>
      <c r="L2644" s="6">
        <f>(Items[[#This Row],[FinalPrice]]-Items[[#This Row],[OriginalTagPrice]])*Items[[#This Row],[Quantity]]</f>
        <v>-10</v>
      </c>
      <c r="M2644" s="6" t="str">
        <f>VLOOKUP(Items[[#This Row],[OrderID]],Orders[],5)</f>
        <v>2015-05-22</v>
      </c>
    </row>
    <row r="2645" spans="1:13" x14ac:dyDescent="0.25">
      <c r="A2645">
        <v>144168802</v>
      </c>
      <c r="B2645">
        <v>203264159</v>
      </c>
      <c r="C2645">
        <v>8</v>
      </c>
      <c r="D2645" t="b">
        <v>0</v>
      </c>
      <c r="E2645" s="6" t="s">
        <v>68</v>
      </c>
      <c r="F2645" s="6" t="s">
        <v>35</v>
      </c>
      <c r="G2645">
        <v>8</v>
      </c>
      <c r="H2645">
        <v>8</v>
      </c>
      <c r="I2645">
        <v>1</v>
      </c>
      <c r="J2645" s="6">
        <f>(Items[[#This Row],[FinalPrice]]*Items[[#This Row],[Quantity]])</f>
        <v>8</v>
      </c>
      <c r="K2645" s="6">
        <f>(Items[[#This Row],[OriginalTagPrice]]*Items[[#This Row],[Quantity]])</f>
        <v>8</v>
      </c>
      <c r="L2645" s="6">
        <f>(Items[[#This Row],[FinalPrice]]-Items[[#This Row],[OriginalTagPrice]])*Items[[#This Row],[Quantity]]</f>
        <v>0</v>
      </c>
      <c r="M2645" s="6" t="str">
        <f>VLOOKUP(Items[[#This Row],[OrderID]],Orders[],5)</f>
        <v>2015-05-22</v>
      </c>
    </row>
    <row r="2646" spans="1:13" x14ac:dyDescent="0.25">
      <c r="A2646">
        <v>144169654</v>
      </c>
      <c r="B2646">
        <v>203033641</v>
      </c>
      <c r="C2646">
        <v>1</v>
      </c>
      <c r="D2646" t="b">
        <v>1</v>
      </c>
      <c r="E2646" s="6" t="s">
        <v>68</v>
      </c>
      <c r="F2646" s="6" t="s">
        <v>35</v>
      </c>
      <c r="G2646">
        <v>0</v>
      </c>
      <c r="H2646">
        <v>70</v>
      </c>
      <c r="I2646">
        <v>1</v>
      </c>
      <c r="J2646" s="6">
        <f>(Items[[#This Row],[FinalPrice]]*Items[[#This Row],[Quantity]])</f>
        <v>0</v>
      </c>
      <c r="K2646" s="6">
        <f>(Items[[#This Row],[OriginalTagPrice]]*Items[[#This Row],[Quantity]])</f>
        <v>70</v>
      </c>
      <c r="L2646" s="6">
        <f>(Items[[#This Row],[FinalPrice]]-Items[[#This Row],[OriginalTagPrice]])*Items[[#This Row],[Quantity]]</f>
        <v>-70</v>
      </c>
      <c r="M2646" s="6" t="str">
        <f>VLOOKUP(Items[[#This Row],[OrderID]],Orders[],5)</f>
        <v>2015-06-23</v>
      </c>
    </row>
    <row r="2647" spans="1:13" x14ac:dyDescent="0.25">
      <c r="A2647">
        <v>144169654</v>
      </c>
      <c r="B2647">
        <v>211097671</v>
      </c>
      <c r="C2647">
        <v>2</v>
      </c>
      <c r="D2647" t="b">
        <v>0</v>
      </c>
      <c r="E2647" s="6" t="s">
        <v>35</v>
      </c>
      <c r="F2647" s="6" t="s">
        <v>76</v>
      </c>
      <c r="G2647">
        <v>3.5</v>
      </c>
      <c r="H2647">
        <v>3.5</v>
      </c>
      <c r="I2647">
        <v>1</v>
      </c>
      <c r="J2647" s="6">
        <f>(Items[[#This Row],[FinalPrice]]*Items[[#This Row],[Quantity]])</f>
        <v>3.5</v>
      </c>
      <c r="K2647" s="6">
        <f>(Items[[#This Row],[OriginalTagPrice]]*Items[[#This Row],[Quantity]])</f>
        <v>3.5</v>
      </c>
      <c r="L2647" s="6">
        <f>(Items[[#This Row],[FinalPrice]]-Items[[#This Row],[OriginalTagPrice]])*Items[[#This Row],[Quantity]]</f>
        <v>0</v>
      </c>
      <c r="M2647" s="6" t="str">
        <f>VLOOKUP(Items[[#This Row],[OrderID]],Orders[],5)</f>
        <v>2015-06-23</v>
      </c>
    </row>
    <row r="2648" spans="1:13" x14ac:dyDescent="0.25">
      <c r="A2648">
        <v>144169654</v>
      </c>
      <c r="B2648">
        <v>211097688</v>
      </c>
      <c r="C2648">
        <v>2</v>
      </c>
      <c r="D2648" t="b">
        <v>0</v>
      </c>
      <c r="E2648" s="6" t="s">
        <v>35</v>
      </c>
      <c r="F2648" s="6" t="s">
        <v>74</v>
      </c>
      <c r="G2648">
        <v>0</v>
      </c>
      <c r="H2648">
        <v>0</v>
      </c>
      <c r="I2648">
        <v>1</v>
      </c>
      <c r="J2648" s="6">
        <f>(Items[[#This Row],[FinalPrice]]*Items[[#This Row],[Quantity]])</f>
        <v>0</v>
      </c>
      <c r="K2648" s="6">
        <f>(Items[[#This Row],[OriginalTagPrice]]*Items[[#This Row],[Quantity]])</f>
        <v>0</v>
      </c>
      <c r="L2648" s="6">
        <f>(Items[[#This Row],[FinalPrice]]-Items[[#This Row],[OriginalTagPrice]])*Items[[#This Row],[Quantity]]</f>
        <v>0</v>
      </c>
      <c r="M2648" s="6" t="str">
        <f>VLOOKUP(Items[[#This Row],[OrderID]],Orders[],5)</f>
        <v>2015-06-23</v>
      </c>
    </row>
    <row r="2649" spans="1:13" x14ac:dyDescent="0.25">
      <c r="A2649">
        <v>144169654</v>
      </c>
      <c r="B2649">
        <v>211127781</v>
      </c>
      <c r="C2649">
        <v>2</v>
      </c>
      <c r="D2649" t="b">
        <v>0</v>
      </c>
      <c r="E2649" s="6" t="s">
        <v>35</v>
      </c>
      <c r="F2649" s="6" t="s">
        <v>141</v>
      </c>
      <c r="G2649">
        <v>5</v>
      </c>
      <c r="H2649">
        <v>5</v>
      </c>
      <c r="I2649">
        <v>1</v>
      </c>
      <c r="J2649" s="6">
        <f>(Items[[#This Row],[FinalPrice]]*Items[[#This Row],[Quantity]])</f>
        <v>5</v>
      </c>
      <c r="K2649" s="6">
        <f>(Items[[#This Row],[OriginalTagPrice]]*Items[[#This Row],[Quantity]])</f>
        <v>5</v>
      </c>
      <c r="L2649" s="6">
        <f>(Items[[#This Row],[FinalPrice]]-Items[[#This Row],[OriginalTagPrice]])*Items[[#This Row],[Quantity]]</f>
        <v>0</v>
      </c>
      <c r="M2649" s="6" t="str">
        <f>VLOOKUP(Items[[#This Row],[OrderID]],Orders[],5)</f>
        <v>2015-06-23</v>
      </c>
    </row>
    <row r="2650" spans="1:13" x14ac:dyDescent="0.25">
      <c r="A2650">
        <v>144169654</v>
      </c>
      <c r="B2650">
        <v>211127817</v>
      </c>
      <c r="C2650">
        <v>2</v>
      </c>
      <c r="D2650" t="b">
        <v>0</v>
      </c>
      <c r="E2650" s="6" t="s">
        <v>68</v>
      </c>
      <c r="F2650" s="6" t="s">
        <v>290</v>
      </c>
      <c r="G2650">
        <v>2.7</v>
      </c>
      <c r="H2650">
        <v>3</v>
      </c>
      <c r="I2650">
        <v>1</v>
      </c>
      <c r="J2650" s="6">
        <f>(Items[[#This Row],[FinalPrice]]*Items[[#This Row],[Quantity]])</f>
        <v>2.7</v>
      </c>
      <c r="K2650" s="6">
        <f>(Items[[#This Row],[OriginalTagPrice]]*Items[[#This Row],[Quantity]])</f>
        <v>3</v>
      </c>
      <c r="L2650" s="6">
        <f>(Items[[#This Row],[FinalPrice]]-Items[[#This Row],[OriginalTagPrice]])*Items[[#This Row],[Quantity]]</f>
        <v>-0.29999999999999982</v>
      </c>
      <c r="M2650" s="6" t="str">
        <f>VLOOKUP(Items[[#This Row],[OrderID]],Orders[],5)</f>
        <v>2015-06-23</v>
      </c>
    </row>
    <row r="2651" spans="1:13" x14ac:dyDescent="0.25">
      <c r="A2651">
        <v>144169654</v>
      </c>
      <c r="B2651">
        <v>211128204</v>
      </c>
      <c r="C2651">
        <v>8</v>
      </c>
      <c r="D2651" t="b">
        <v>0</v>
      </c>
      <c r="E2651" s="6" t="s">
        <v>68</v>
      </c>
      <c r="F2651" s="6" t="s">
        <v>35</v>
      </c>
      <c r="G2651">
        <v>9</v>
      </c>
      <c r="H2651">
        <v>9</v>
      </c>
      <c r="I2651">
        <v>1</v>
      </c>
      <c r="J2651" s="6">
        <f>(Items[[#This Row],[FinalPrice]]*Items[[#This Row],[Quantity]])</f>
        <v>9</v>
      </c>
      <c r="K2651" s="6">
        <f>(Items[[#This Row],[OriginalTagPrice]]*Items[[#This Row],[Quantity]])</f>
        <v>9</v>
      </c>
      <c r="L2651" s="6">
        <f>(Items[[#This Row],[FinalPrice]]-Items[[#This Row],[OriginalTagPrice]])*Items[[#This Row],[Quantity]]</f>
        <v>0</v>
      </c>
      <c r="M2651" s="6" t="str">
        <f>VLOOKUP(Items[[#This Row],[OrderID]],Orders[],5)</f>
        <v>2015-06-23</v>
      </c>
    </row>
    <row r="2652" spans="1:13" x14ac:dyDescent="0.25">
      <c r="A2652">
        <v>144178332</v>
      </c>
      <c r="B2652">
        <v>203046312</v>
      </c>
      <c r="C2652">
        <v>1</v>
      </c>
      <c r="D2652" t="b">
        <v>1</v>
      </c>
      <c r="E2652" s="6" t="s">
        <v>68</v>
      </c>
      <c r="F2652" s="6" t="s">
        <v>35</v>
      </c>
      <c r="G2652">
        <v>50</v>
      </c>
      <c r="H2652">
        <v>70</v>
      </c>
      <c r="I2652">
        <v>1</v>
      </c>
      <c r="J2652" s="6">
        <f>(Items[[#This Row],[FinalPrice]]*Items[[#This Row],[Quantity]])</f>
        <v>50</v>
      </c>
      <c r="K2652" s="6">
        <f>(Items[[#This Row],[OriginalTagPrice]]*Items[[#This Row],[Quantity]])</f>
        <v>70</v>
      </c>
      <c r="L2652" s="6">
        <f>(Items[[#This Row],[FinalPrice]]-Items[[#This Row],[OriginalTagPrice]])*Items[[#This Row],[Quantity]]</f>
        <v>-20</v>
      </c>
      <c r="M2652" s="6" t="str">
        <f>VLOOKUP(Items[[#This Row],[OrderID]],Orders[],5)</f>
        <v>2015-06-09</v>
      </c>
    </row>
    <row r="2653" spans="1:13" x14ac:dyDescent="0.25">
      <c r="A2653">
        <v>144178332</v>
      </c>
      <c r="B2653">
        <v>207529062</v>
      </c>
      <c r="C2653">
        <v>2</v>
      </c>
      <c r="D2653" t="b">
        <v>0</v>
      </c>
      <c r="E2653" s="6" t="s">
        <v>35</v>
      </c>
      <c r="F2653" s="6" t="s">
        <v>291</v>
      </c>
      <c r="G2653">
        <v>0</v>
      </c>
      <c r="H2653">
        <v>0</v>
      </c>
      <c r="I2653">
        <v>1</v>
      </c>
      <c r="J2653" s="6">
        <f>(Items[[#This Row],[FinalPrice]]*Items[[#This Row],[Quantity]])</f>
        <v>0</v>
      </c>
      <c r="K2653" s="6">
        <f>(Items[[#This Row],[OriginalTagPrice]]*Items[[#This Row],[Quantity]])</f>
        <v>0</v>
      </c>
      <c r="L2653" s="6">
        <f>(Items[[#This Row],[FinalPrice]]-Items[[#This Row],[OriginalTagPrice]])*Items[[#This Row],[Quantity]]</f>
        <v>0</v>
      </c>
      <c r="M2653" s="6" t="str">
        <f>VLOOKUP(Items[[#This Row],[OrderID]],Orders[],5)</f>
        <v>2015-06-09</v>
      </c>
    </row>
    <row r="2654" spans="1:13" x14ac:dyDescent="0.25">
      <c r="A2654">
        <v>144178332</v>
      </c>
      <c r="B2654">
        <v>207570806</v>
      </c>
      <c r="C2654">
        <v>8</v>
      </c>
      <c r="D2654" t="b">
        <v>0</v>
      </c>
      <c r="E2654" s="6" t="s">
        <v>68</v>
      </c>
      <c r="F2654" s="6" t="s">
        <v>35</v>
      </c>
      <c r="G2654">
        <v>12.5</v>
      </c>
      <c r="H2654">
        <v>12.5</v>
      </c>
      <c r="I2654">
        <v>1</v>
      </c>
      <c r="J2654" s="6">
        <f>(Items[[#This Row],[FinalPrice]]*Items[[#This Row],[Quantity]])</f>
        <v>12.5</v>
      </c>
      <c r="K2654" s="6">
        <f>(Items[[#This Row],[OriginalTagPrice]]*Items[[#This Row],[Quantity]])</f>
        <v>12.5</v>
      </c>
      <c r="L2654" s="6">
        <f>(Items[[#This Row],[FinalPrice]]-Items[[#This Row],[OriginalTagPrice]])*Items[[#This Row],[Quantity]]</f>
        <v>0</v>
      </c>
      <c r="M2654" s="6" t="str">
        <f>VLOOKUP(Items[[#This Row],[OrderID]],Orders[],5)</f>
        <v>2015-06-09</v>
      </c>
    </row>
    <row r="2655" spans="1:13" x14ac:dyDescent="0.25">
      <c r="A2655">
        <v>144180972</v>
      </c>
      <c r="B2655">
        <v>203050252</v>
      </c>
      <c r="C2655">
        <v>1</v>
      </c>
      <c r="D2655" t="b">
        <v>1</v>
      </c>
      <c r="E2655" s="6" t="s">
        <v>92</v>
      </c>
      <c r="F2655" s="6" t="s">
        <v>35</v>
      </c>
      <c r="G2655">
        <v>0</v>
      </c>
      <c r="H2655">
        <v>70</v>
      </c>
      <c r="I2655">
        <v>1</v>
      </c>
      <c r="J2655" s="6">
        <f>(Items[[#This Row],[FinalPrice]]*Items[[#This Row],[Quantity]])</f>
        <v>0</v>
      </c>
      <c r="K2655" s="6">
        <f>(Items[[#This Row],[OriginalTagPrice]]*Items[[#This Row],[Quantity]])</f>
        <v>70</v>
      </c>
      <c r="L2655" s="6">
        <f>(Items[[#This Row],[FinalPrice]]-Items[[#This Row],[OriginalTagPrice]])*Items[[#This Row],[Quantity]]</f>
        <v>-70</v>
      </c>
      <c r="M2655" s="6" t="str">
        <f>VLOOKUP(Items[[#This Row],[OrderID]],Orders[],5)</f>
        <v>2015-05-25</v>
      </c>
    </row>
    <row r="2656" spans="1:13" x14ac:dyDescent="0.25">
      <c r="A2656">
        <v>144180972</v>
      </c>
      <c r="B2656">
        <v>203732851</v>
      </c>
      <c r="C2656">
        <v>8</v>
      </c>
      <c r="D2656" t="b">
        <v>0</v>
      </c>
      <c r="E2656" s="6" t="s">
        <v>92</v>
      </c>
      <c r="F2656" s="6" t="s">
        <v>35</v>
      </c>
      <c r="G2656">
        <v>17.5</v>
      </c>
      <c r="H2656">
        <v>17.5</v>
      </c>
      <c r="I2656">
        <v>1</v>
      </c>
      <c r="J2656" s="6">
        <f>(Items[[#This Row],[FinalPrice]]*Items[[#This Row],[Quantity]])</f>
        <v>17.5</v>
      </c>
      <c r="K2656" s="6">
        <f>(Items[[#This Row],[OriginalTagPrice]]*Items[[#This Row],[Quantity]])</f>
        <v>17.5</v>
      </c>
      <c r="L2656" s="6">
        <f>(Items[[#This Row],[FinalPrice]]-Items[[#This Row],[OriginalTagPrice]])*Items[[#This Row],[Quantity]]</f>
        <v>0</v>
      </c>
      <c r="M2656" s="6" t="str">
        <f>VLOOKUP(Items[[#This Row],[OrderID]],Orders[],5)</f>
        <v>2015-05-25</v>
      </c>
    </row>
    <row r="2657" spans="1:13" x14ac:dyDescent="0.25">
      <c r="A2657">
        <v>144180972</v>
      </c>
      <c r="B2657">
        <v>203732900</v>
      </c>
      <c r="C2657">
        <v>2</v>
      </c>
      <c r="D2657" t="b">
        <v>0</v>
      </c>
      <c r="E2657" s="6" t="s">
        <v>92</v>
      </c>
      <c r="F2657" s="6" t="s">
        <v>163</v>
      </c>
      <c r="G2657">
        <v>15.75</v>
      </c>
      <c r="H2657">
        <v>17.5</v>
      </c>
      <c r="I2657">
        <v>1</v>
      </c>
      <c r="J2657" s="6">
        <f>(Items[[#This Row],[FinalPrice]]*Items[[#This Row],[Quantity]])</f>
        <v>15.75</v>
      </c>
      <c r="K2657" s="6">
        <f>(Items[[#This Row],[OriginalTagPrice]]*Items[[#This Row],[Quantity]])</f>
        <v>17.5</v>
      </c>
      <c r="L2657" s="6">
        <f>(Items[[#This Row],[FinalPrice]]-Items[[#This Row],[OriginalTagPrice]])*Items[[#This Row],[Quantity]]</f>
        <v>-1.75</v>
      </c>
      <c r="M2657" s="6" t="str">
        <f>VLOOKUP(Items[[#This Row],[OrderID]],Orders[],5)</f>
        <v>2015-05-25</v>
      </c>
    </row>
    <row r="2658" spans="1:13" x14ac:dyDescent="0.25">
      <c r="A2658">
        <v>144180972</v>
      </c>
      <c r="B2658">
        <v>203733176</v>
      </c>
      <c r="C2658">
        <v>10</v>
      </c>
      <c r="D2658" t="b">
        <v>0</v>
      </c>
      <c r="E2658" s="6" t="s">
        <v>35</v>
      </c>
      <c r="F2658" s="6" t="s">
        <v>35</v>
      </c>
      <c r="G2658">
        <v>0</v>
      </c>
      <c r="H2658">
        <v>0</v>
      </c>
      <c r="I2658">
        <v>1</v>
      </c>
      <c r="J2658" s="6">
        <f>(Items[[#This Row],[FinalPrice]]*Items[[#This Row],[Quantity]])</f>
        <v>0</v>
      </c>
      <c r="K2658" s="6">
        <f>(Items[[#This Row],[OriginalTagPrice]]*Items[[#This Row],[Quantity]])</f>
        <v>0</v>
      </c>
      <c r="L2658" s="6">
        <f>(Items[[#This Row],[FinalPrice]]-Items[[#This Row],[OriginalTagPrice]])*Items[[#This Row],[Quantity]]</f>
        <v>0</v>
      </c>
      <c r="M2658" s="6" t="str">
        <f>VLOOKUP(Items[[#This Row],[OrderID]],Orders[],5)</f>
        <v>2015-05-25</v>
      </c>
    </row>
    <row r="2659" spans="1:13" x14ac:dyDescent="0.25">
      <c r="A2659">
        <v>144180972</v>
      </c>
      <c r="B2659">
        <v>203733181</v>
      </c>
      <c r="C2659">
        <v>11</v>
      </c>
      <c r="D2659" t="b">
        <v>0</v>
      </c>
      <c r="E2659" s="6" t="s">
        <v>83</v>
      </c>
      <c r="F2659" s="6" t="s">
        <v>35</v>
      </c>
      <c r="G2659">
        <v>0</v>
      </c>
      <c r="H2659">
        <v>50</v>
      </c>
      <c r="I2659">
        <v>1</v>
      </c>
      <c r="J2659" s="6">
        <f>(Items[[#This Row],[FinalPrice]]*Items[[#This Row],[Quantity]])</f>
        <v>0</v>
      </c>
      <c r="K2659" s="6">
        <f>(Items[[#This Row],[OriginalTagPrice]]*Items[[#This Row],[Quantity]])</f>
        <v>50</v>
      </c>
      <c r="L2659" s="6">
        <f>(Items[[#This Row],[FinalPrice]]-Items[[#This Row],[OriginalTagPrice]])*Items[[#This Row],[Quantity]]</f>
        <v>-50</v>
      </c>
      <c r="M2659" s="6" t="str">
        <f>VLOOKUP(Items[[#This Row],[OrderID]],Orders[],5)</f>
        <v>2015-05-25</v>
      </c>
    </row>
    <row r="2660" spans="1:13" x14ac:dyDescent="0.25">
      <c r="A2660">
        <v>144187017</v>
      </c>
      <c r="B2660">
        <v>203058925</v>
      </c>
      <c r="C2660">
        <v>1</v>
      </c>
      <c r="D2660" t="b">
        <v>1</v>
      </c>
      <c r="E2660" s="6" t="s">
        <v>71</v>
      </c>
      <c r="F2660" s="6" t="s">
        <v>35</v>
      </c>
      <c r="G2660">
        <v>0</v>
      </c>
      <c r="H2660">
        <v>30</v>
      </c>
      <c r="I2660">
        <v>1</v>
      </c>
      <c r="J2660" s="6">
        <f>(Items[[#This Row],[FinalPrice]]*Items[[#This Row],[Quantity]])</f>
        <v>0</v>
      </c>
      <c r="K2660" s="6">
        <f>(Items[[#This Row],[OriginalTagPrice]]*Items[[#This Row],[Quantity]])</f>
        <v>30</v>
      </c>
      <c r="L2660" s="6">
        <f>(Items[[#This Row],[FinalPrice]]-Items[[#This Row],[OriginalTagPrice]])*Items[[#This Row],[Quantity]]</f>
        <v>-30</v>
      </c>
      <c r="M2660" s="6" t="str">
        <f>VLOOKUP(Items[[#This Row],[OrderID]],Orders[],5)</f>
        <v>2015-05-25</v>
      </c>
    </row>
    <row r="2661" spans="1:13" x14ac:dyDescent="0.25">
      <c r="A2661">
        <v>144187017</v>
      </c>
      <c r="B2661">
        <v>203733021</v>
      </c>
      <c r="C2661">
        <v>10</v>
      </c>
      <c r="D2661" t="b">
        <v>0</v>
      </c>
      <c r="E2661" s="6" t="s">
        <v>104</v>
      </c>
      <c r="F2661" s="6" t="s">
        <v>35</v>
      </c>
      <c r="G2661">
        <v>0</v>
      </c>
      <c r="H2661">
        <v>0</v>
      </c>
      <c r="I2661">
        <v>1</v>
      </c>
      <c r="J2661" s="6">
        <f>(Items[[#This Row],[FinalPrice]]*Items[[#This Row],[Quantity]])</f>
        <v>0</v>
      </c>
      <c r="K2661" s="6">
        <f>(Items[[#This Row],[OriginalTagPrice]]*Items[[#This Row],[Quantity]])</f>
        <v>0</v>
      </c>
      <c r="L2661" s="6">
        <f>(Items[[#This Row],[FinalPrice]]-Items[[#This Row],[OriginalTagPrice]])*Items[[#This Row],[Quantity]]</f>
        <v>0</v>
      </c>
      <c r="M2661" s="6" t="str">
        <f>VLOOKUP(Items[[#This Row],[OrderID]],Orders[],5)</f>
        <v>2015-05-25</v>
      </c>
    </row>
    <row r="2662" spans="1:13" x14ac:dyDescent="0.25">
      <c r="A2662">
        <v>144187017</v>
      </c>
      <c r="B2662">
        <v>203733025</v>
      </c>
      <c r="C2662">
        <v>11</v>
      </c>
      <c r="D2662" t="b">
        <v>0</v>
      </c>
      <c r="E2662" s="6" t="s">
        <v>35</v>
      </c>
      <c r="F2662" s="6" t="s">
        <v>35</v>
      </c>
      <c r="G2662">
        <v>0</v>
      </c>
      <c r="H2662">
        <v>50</v>
      </c>
      <c r="I2662">
        <v>1</v>
      </c>
      <c r="J2662" s="6">
        <f>(Items[[#This Row],[FinalPrice]]*Items[[#This Row],[Quantity]])</f>
        <v>0</v>
      </c>
      <c r="K2662" s="6">
        <f>(Items[[#This Row],[OriginalTagPrice]]*Items[[#This Row],[Quantity]])</f>
        <v>50</v>
      </c>
      <c r="L2662" s="6">
        <f>(Items[[#This Row],[FinalPrice]]-Items[[#This Row],[OriginalTagPrice]])*Items[[#This Row],[Quantity]]</f>
        <v>-50</v>
      </c>
      <c r="M2662" s="6" t="str">
        <f>VLOOKUP(Items[[#This Row],[OrderID]],Orders[],5)</f>
        <v>2015-05-25</v>
      </c>
    </row>
    <row r="2663" spans="1:13" x14ac:dyDescent="0.25">
      <c r="A2663">
        <v>144188269</v>
      </c>
      <c r="B2663">
        <v>203060752</v>
      </c>
      <c r="C2663">
        <v>1</v>
      </c>
      <c r="D2663" t="b">
        <v>1</v>
      </c>
      <c r="E2663" s="6" t="s">
        <v>92</v>
      </c>
      <c r="F2663" s="6" t="s">
        <v>35</v>
      </c>
      <c r="G2663">
        <v>0</v>
      </c>
      <c r="H2663">
        <v>15</v>
      </c>
      <c r="I2663">
        <v>1</v>
      </c>
      <c r="J2663" s="6">
        <f>(Items[[#This Row],[FinalPrice]]*Items[[#This Row],[Quantity]])</f>
        <v>0</v>
      </c>
      <c r="K2663" s="6">
        <f>(Items[[#This Row],[OriginalTagPrice]]*Items[[#This Row],[Quantity]])</f>
        <v>15</v>
      </c>
      <c r="L2663" s="6">
        <f>(Items[[#This Row],[FinalPrice]]-Items[[#This Row],[OriginalTagPrice]])*Items[[#This Row],[Quantity]]</f>
        <v>-15</v>
      </c>
      <c r="M2663" s="6" t="str">
        <f>VLOOKUP(Items[[#This Row],[OrderID]],Orders[],5)</f>
        <v>2015-05-21</v>
      </c>
    </row>
    <row r="2664" spans="1:13" x14ac:dyDescent="0.25">
      <c r="A2664">
        <v>144188269</v>
      </c>
      <c r="B2664">
        <v>203061529</v>
      </c>
      <c r="C2664">
        <v>2</v>
      </c>
      <c r="D2664" t="b">
        <v>0</v>
      </c>
      <c r="E2664" s="6" t="s">
        <v>92</v>
      </c>
      <c r="F2664" s="6" t="s">
        <v>99</v>
      </c>
      <c r="G2664">
        <v>0</v>
      </c>
      <c r="H2664">
        <v>0</v>
      </c>
      <c r="I2664">
        <v>1</v>
      </c>
      <c r="J2664" s="6">
        <f>(Items[[#This Row],[FinalPrice]]*Items[[#This Row],[Quantity]])</f>
        <v>0</v>
      </c>
      <c r="K2664" s="6">
        <f>(Items[[#This Row],[OriginalTagPrice]]*Items[[#This Row],[Quantity]])</f>
        <v>0</v>
      </c>
      <c r="L2664" s="6">
        <f>(Items[[#This Row],[FinalPrice]]-Items[[#This Row],[OriginalTagPrice]])*Items[[#This Row],[Quantity]]</f>
        <v>0</v>
      </c>
      <c r="M2664" s="6" t="str">
        <f>VLOOKUP(Items[[#This Row],[OrderID]],Orders[],5)</f>
        <v>2015-05-21</v>
      </c>
    </row>
    <row r="2665" spans="1:13" x14ac:dyDescent="0.25">
      <c r="A2665">
        <v>144188269</v>
      </c>
      <c r="B2665">
        <v>203067630</v>
      </c>
      <c r="C2665">
        <v>10</v>
      </c>
      <c r="D2665" t="b">
        <v>0</v>
      </c>
      <c r="E2665" s="6" t="s">
        <v>35</v>
      </c>
      <c r="F2665" s="6" t="s">
        <v>35</v>
      </c>
      <c r="G2665">
        <v>0</v>
      </c>
      <c r="H2665">
        <v>0</v>
      </c>
      <c r="I2665">
        <v>1</v>
      </c>
      <c r="J2665" s="6">
        <f>(Items[[#This Row],[FinalPrice]]*Items[[#This Row],[Quantity]])</f>
        <v>0</v>
      </c>
      <c r="K2665" s="6">
        <f>(Items[[#This Row],[OriginalTagPrice]]*Items[[#This Row],[Quantity]])</f>
        <v>0</v>
      </c>
      <c r="L2665" s="6">
        <f>(Items[[#This Row],[FinalPrice]]-Items[[#This Row],[OriginalTagPrice]])*Items[[#This Row],[Quantity]]</f>
        <v>0</v>
      </c>
      <c r="M2665" s="6" t="str">
        <f>VLOOKUP(Items[[#This Row],[OrderID]],Orders[],5)</f>
        <v>2015-05-21</v>
      </c>
    </row>
    <row r="2666" spans="1:13" x14ac:dyDescent="0.25">
      <c r="A2666">
        <v>144188269</v>
      </c>
      <c r="B2666">
        <v>203067632</v>
      </c>
      <c r="C2666">
        <v>11</v>
      </c>
      <c r="D2666" t="b">
        <v>0</v>
      </c>
      <c r="E2666" s="6" t="s">
        <v>75</v>
      </c>
      <c r="F2666" s="6" t="s">
        <v>35</v>
      </c>
      <c r="G2666">
        <v>0</v>
      </c>
      <c r="H2666">
        <v>50</v>
      </c>
      <c r="I2666">
        <v>1</v>
      </c>
      <c r="J2666" s="6">
        <f>(Items[[#This Row],[FinalPrice]]*Items[[#This Row],[Quantity]])</f>
        <v>0</v>
      </c>
      <c r="K2666" s="6">
        <f>(Items[[#This Row],[OriginalTagPrice]]*Items[[#This Row],[Quantity]])</f>
        <v>50</v>
      </c>
      <c r="L2666" s="6">
        <f>(Items[[#This Row],[FinalPrice]]-Items[[#This Row],[OriginalTagPrice]])*Items[[#This Row],[Quantity]]</f>
        <v>-50</v>
      </c>
      <c r="M2666" s="6" t="str">
        <f>VLOOKUP(Items[[#This Row],[OrderID]],Orders[],5)</f>
        <v>2015-05-21</v>
      </c>
    </row>
    <row r="2667" spans="1:13" x14ac:dyDescent="0.25">
      <c r="A2667">
        <v>144203369</v>
      </c>
      <c r="B2667">
        <v>203081734</v>
      </c>
      <c r="C2667">
        <v>1</v>
      </c>
      <c r="D2667" t="b">
        <v>1</v>
      </c>
      <c r="E2667" s="6" t="s">
        <v>292</v>
      </c>
      <c r="F2667" s="6" t="s">
        <v>35</v>
      </c>
      <c r="G2667">
        <v>45</v>
      </c>
      <c r="H2667">
        <v>65</v>
      </c>
      <c r="I2667">
        <v>1</v>
      </c>
      <c r="J2667" s="6">
        <f>(Items[[#This Row],[FinalPrice]]*Items[[#This Row],[Quantity]])</f>
        <v>45</v>
      </c>
      <c r="K2667" s="6">
        <f>(Items[[#This Row],[OriginalTagPrice]]*Items[[#This Row],[Quantity]])</f>
        <v>65</v>
      </c>
      <c r="L2667" s="6">
        <f>(Items[[#This Row],[FinalPrice]]-Items[[#This Row],[OriginalTagPrice]])*Items[[#This Row],[Quantity]]</f>
        <v>-20</v>
      </c>
      <c r="M2667" s="6" t="str">
        <f>VLOOKUP(Items[[#This Row],[OrderID]],Orders[],5)</f>
        <v>2015-06-22</v>
      </c>
    </row>
    <row r="2668" spans="1:13" x14ac:dyDescent="0.25">
      <c r="A2668">
        <v>144203369</v>
      </c>
      <c r="B2668">
        <v>210883490</v>
      </c>
      <c r="C2668">
        <v>8</v>
      </c>
      <c r="D2668" t="b">
        <v>0</v>
      </c>
      <c r="E2668" s="6" t="s">
        <v>292</v>
      </c>
      <c r="F2668" s="6" t="s">
        <v>35</v>
      </c>
      <c r="G2668">
        <v>13</v>
      </c>
      <c r="H2668">
        <v>13</v>
      </c>
      <c r="I2668">
        <v>1</v>
      </c>
      <c r="J2668" s="6">
        <f>(Items[[#This Row],[FinalPrice]]*Items[[#This Row],[Quantity]])</f>
        <v>13</v>
      </c>
      <c r="K2668" s="6">
        <f>(Items[[#This Row],[OriginalTagPrice]]*Items[[#This Row],[Quantity]])</f>
        <v>13</v>
      </c>
      <c r="L2668" s="6">
        <f>(Items[[#This Row],[FinalPrice]]-Items[[#This Row],[OriginalTagPrice]])*Items[[#This Row],[Quantity]]</f>
        <v>0</v>
      </c>
      <c r="M2668" s="6" t="str">
        <f>VLOOKUP(Items[[#This Row],[OrderID]],Orders[],5)</f>
        <v>2015-06-22</v>
      </c>
    </row>
    <row r="2669" spans="1:13" x14ac:dyDescent="0.25">
      <c r="A2669">
        <v>144232438</v>
      </c>
      <c r="B2669">
        <v>203122775</v>
      </c>
      <c r="C2669">
        <v>1</v>
      </c>
      <c r="D2669" t="b">
        <v>1</v>
      </c>
      <c r="E2669" s="6" t="s">
        <v>93</v>
      </c>
      <c r="F2669" s="6" t="s">
        <v>35</v>
      </c>
      <c r="G2669">
        <v>50</v>
      </c>
      <c r="H2669">
        <v>70</v>
      </c>
      <c r="I2669">
        <v>1</v>
      </c>
      <c r="J2669" s="6">
        <f>(Items[[#This Row],[FinalPrice]]*Items[[#This Row],[Quantity]])</f>
        <v>50</v>
      </c>
      <c r="K2669" s="6">
        <f>(Items[[#This Row],[OriginalTagPrice]]*Items[[#This Row],[Quantity]])</f>
        <v>70</v>
      </c>
      <c r="L2669" s="6">
        <f>(Items[[#This Row],[FinalPrice]]-Items[[#This Row],[OriginalTagPrice]])*Items[[#This Row],[Quantity]]</f>
        <v>-20</v>
      </c>
      <c r="M2669" s="6" t="str">
        <f>VLOOKUP(Items[[#This Row],[OrderID]],Orders[],5)</f>
        <v>2015-05-24</v>
      </c>
    </row>
    <row r="2670" spans="1:13" x14ac:dyDescent="0.25">
      <c r="A2670">
        <v>144232438</v>
      </c>
      <c r="B2670">
        <v>203664886</v>
      </c>
      <c r="C2670">
        <v>5</v>
      </c>
      <c r="D2670" t="b">
        <v>1</v>
      </c>
      <c r="E2670" s="6" t="s">
        <v>93</v>
      </c>
      <c r="F2670" s="6" t="s">
        <v>35</v>
      </c>
      <c r="G2670">
        <v>20</v>
      </c>
      <c r="H2670">
        <v>20</v>
      </c>
      <c r="I2670">
        <v>1</v>
      </c>
      <c r="J2670" s="6">
        <f>(Items[[#This Row],[FinalPrice]]*Items[[#This Row],[Quantity]])</f>
        <v>20</v>
      </c>
      <c r="K2670" s="6">
        <f>(Items[[#This Row],[OriginalTagPrice]]*Items[[#This Row],[Quantity]])</f>
        <v>20</v>
      </c>
      <c r="L2670" s="6">
        <f>(Items[[#This Row],[FinalPrice]]-Items[[#This Row],[OriginalTagPrice]])*Items[[#This Row],[Quantity]]</f>
        <v>0</v>
      </c>
      <c r="M2670" s="6" t="str">
        <f>VLOOKUP(Items[[#This Row],[OrderID]],Orders[],5)</f>
        <v>2015-05-24</v>
      </c>
    </row>
    <row r="2671" spans="1:13" x14ac:dyDescent="0.25">
      <c r="A2671">
        <v>144232438</v>
      </c>
      <c r="B2671">
        <v>203665334</v>
      </c>
      <c r="C2671">
        <v>8</v>
      </c>
      <c r="D2671" t="b">
        <v>0</v>
      </c>
      <c r="E2671" s="6" t="s">
        <v>93</v>
      </c>
      <c r="F2671" s="6" t="s">
        <v>35</v>
      </c>
      <c r="G2671">
        <v>15</v>
      </c>
      <c r="H2671">
        <v>15</v>
      </c>
      <c r="I2671">
        <v>1</v>
      </c>
      <c r="J2671" s="6">
        <f>(Items[[#This Row],[FinalPrice]]*Items[[#This Row],[Quantity]])</f>
        <v>15</v>
      </c>
      <c r="K2671" s="6">
        <f>(Items[[#This Row],[OriginalTagPrice]]*Items[[#This Row],[Quantity]])</f>
        <v>15</v>
      </c>
      <c r="L2671" s="6">
        <f>(Items[[#This Row],[FinalPrice]]-Items[[#This Row],[OriginalTagPrice]])*Items[[#This Row],[Quantity]]</f>
        <v>0</v>
      </c>
      <c r="M2671" s="6" t="str">
        <f>VLOOKUP(Items[[#This Row],[OrderID]],Orders[],5)</f>
        <v>2015-05-24</v>
      </c>
    </row>
    <row r="2672" spans="1:13" x14ac:dyDescent="0.25">
      <c r="A2672">
        <v>144232438</v>
      </c>
      <c r="B2672">
        <v>203665390</v>
      </c>
      <c r="C2672">
        <v>10</v>
      </c>
      <c r="D2672" t="b">
        <v>0</v>
      </c>
      <c r="E2672" s="6" t="s">
        <v>35</v>
      </c>
      <c r="F2672" s="6" t="s">
        <v>35</v>
      </c>
      <c r="G2672">
        <v>0</v>
      </c>
      <c r="H2672">
        <v>0</v>
      </c>
      <c r="I2672">
        <v>1</v>
      </c>
      <c r="J2672" s="6">
        <f>(Items[[#This Row],[FinalPrice]]*Items[[#This Row],[Quantity]])</f>
        <v>0</v>
      </c>
      <c r="K2672" s="6">
        <f>(Items[[#This Row],[OriginalTagPrice]]*Items[[#This Row],[Quantity]])</f>
        <v>0</v>
      </c>
      <c r="L2672" s="6">
        <f>(Items[[#This Row],[FinalPrice]]-Items[[#This Row],[OriginalTagPrice]])*Items[[#This Row],[Quantity]]</f>
        <v>0</v>
      </c>
      <c r="M2672" s="6" t="str">
        <f>VLOOKUP(Items[[#This Row],[OrderID]],Orders[],5)</f>
        <v>2015-05-24</v>
      </c>
    </row>
    <row r="2673" spans="1:13" x14ac:dyDescent="0.25">
      <c r="A2673">
        <v>144232438</v>
      </c>
      <c r="B2673">
        <v>203665391</v>
      </c>
      <c r="C2673">
        <v>11</v>
      </c>
      <c r="D2673" t="b">
        <v>0</v>
      </c>
      <c r="E2673" s="6" t="s">
        <v>75</v>
      </c>
      <c r="F2673" s="6" t="s">
        <v>35</v>
      </c>
      <c r="G2673">
        <v>0</v>
      </c>
      <c r="H2673">
        <v>50</v>
      </c>
      <c r="I2673">
        <v>1</v>
      </c>
      <c r="J2673" s="6">
        <f>(Items[[#This Row],[FinalPrice]]*Items[[#This Row],[Quantity]])</f>
        <v>0</v>
      </c>
      <c r="K2673" s="6">
        <f>(Items[[#This Row],[OriginalTagPrice]]*Items[[#This Row],[Quantity]])</f>
        <v>50</v>
      </c>
      <c r="L2673" s="6">
        <f>(Items[[#This Row],[FinalPrice]]-Items[[#This Row],[OriginalTagPrice]])*Items[[#This Row],[Quantity]]</f>
        <v>-50</v>
      </c>
      <c r="M2673" s="6" t="str">
        <f>VLOOKUP(Items[[#This Row],[OrderID]],Orders[],5)</f>
        <v>2015-05-24</v>
      </c>
    </row>
    <row r="2674" spans="1:13" x14ac:dyDescent="0.25">
      <c r="A2674">
        <v>144232438</v>
      </c>
      <c r="B2674">
        <v>203665489</v>
      </c>
      <c r="C2674">
        <v>2</v>
      </c>
      <c r="D2674" t="b">
        <v>0</v>
      </c>
      <c r="E2674" s="6" t="s">
        <v>93</v>
      </c>
      <c r="F2674" s="6" t="s">
        <v>236</v>
      </c>
      <c r="G2674">
        <v>25.2</v>
      </c>
      <c r="H2674">
        <v>28</v>
      </c>
      <c r="I2674">
        <v>1</v>
      </c>
      <c r="J2674" s="6">
        <f>(Items[[#This Row],[FinalPrice]]*Items[[#This Row],[Quantity]])</f>
        <v>25.2</v>
      </c>
      <c r="K2674" s="6">
        <f>(Items[[#This Row],[OriginalTagPrice]]*Items[[#This Row],[Quantity]])</f>
        <v>28</v>
      </c>
      <c r="L2674" s="6">
        <f>(Items[[#This Row],[FinalPrice]]-Items[[#This Row],[OriginalTagPrice]])*Items[[#This Row],[Quantity]]</f>
        <v>-2.8000000000000007</v>
      </c>
      <c r="M2674" s="6" t="str">
        <f>VLOOKUP(Items[[#This Row],[OrderID]],Orders[],5)</f>
        <v>2015-05-24</v>
      </c>
    </row>
    <row r="2675" spans="1:13" x14ac:dyDescent="0.25">
      <c r="A2675">
        <v>144254950</v>
      </c>
      <c r="B2675">
        <v>203155981</v>
      </c>
      <c r="C2675">
        <v>1</v>
      </c>
      <c r="D2675" t="b">
        <v>1</v>
      </c>
      <c r="E2675" s="6" t="s">
        <v>70</v>
      </c>
      <c r="F2675" s="6" t="s">
        <v>35</v>
      </c>
      <c r="G2675">
        <v>0</v>
      </c>
      <c r="H2675">
        <v>30</v>
      </c>
      <c r="I2675">
        <v>1</v>
      </c>
      <c r="J2675" s="6">
        <f>(Items[[#This Row],[FinalPrice]]*Items[[#This Row],[Quantity]])</f>
        <v>0</v>
      </c>
      <c r="K2675" s="6">
        <f>(Items[[#This Row],[OriginalTagPrice]]*Items[[#This Row],[Quantity]])</f>
        <v>30</v>
      </c>
      <c r="L2675" s="6">
        <f>(Items[[#This Row],[FinalPrice]]-Items[[#This Row],[OriginalTagPrice]])*Items[[#This Row],[Quantity]]</f>
        <v>-30</v>
      </c>
      <c r="M2675" s="6" t="str">
        <f>VLOOKUP(Items[[#This Row],[OrderID]],Orders[],5)</f>
        <v>2015-05-22</v>
      </c>
    </row>
    <row r="2676" spans="1:13" x14ac:dyDescent="0.25">
      <c r="A2676">
        <v>144254950</v>
      </c>
      <c r="B2676">
        <v>203225602</v>
      </c>
      <c r="C2676">
        <v>8</v>
      </c>
      <c r="D2676" t="b">
        <v>0</v>
      </c>
      <c r="E2676" s="6" t="s">
        <v>70</v>
      </c>
      <c r="F2676" s="6" t="s">
        <v>35</v>
      </c>
      <c r="G2676">
        <v>10</v>
      </c>
      <c r="H2676">
        <v>10</v>
      </c>
      <c r="I2676">
        <v>1</v>
      </c>
      <c r="J2676" s="6">
        <f>(Items[[#This Row],[FinalPrice]]*Items[[#This Row],[Quantity]])</f>
        <v>10</v>
      </c>
      <c r="K2676" s="6">
        <f>(Items[[#This Row],[OriginalTagPrice]]*Items[[#This Row],[Quantity]])</f>
        <v>10</v>
      </c>
      <c r="L2676" s="6">
        <f>(Items[[#This Row],[FinalPrice]]-Items[[#This Row],[OriginalTagPrice]])*Items[[#This Row],[Quantity]]</f>
        <v>0</v>
      </c>
      <c r="M2676" s="6" t="str">
        <f>VLOOKUP(Items[[#This Row],[OrderID]],Orders[],5)</f>
        <v>2015-05-22</v>
      </c>
    </row>
    <row r="2677" spans="1:13" x14ac:dyDescent="0.25">
      <c r="A2677">
        <v>144254950</v>
      </c>
      <c r="B2677">
        <v>203227402</v>
      </c>
      <c r="C2677">
        <v>10</v>
      </c>
      <c r="D2677" t="b">
        <v>0</v>
      </c>
      <c r="E2677" s="6" t="s">
        <v>35</v>
      </c>
      <c r="F2677" s="6" t="s">
        <v>35</v>
      </c>
      <c r="G2677">
        <v>0</v>
      </c>
      <c r="H2677">
        <v>0</v>
      </c>
      <c r="I2677">
        <v>1</v>
      </c>
      <c r="J2677" s="6">
        <f>(Items[[#This Row],[FinalPrice]]*Items[[#This Row],[Quantity]])</f>
        <v>0</v>
      </c>
      <c r="K2677" s="6">
        <f>(Items[[#This Row],[OriginalTagPrice]]*Items[[#This Row],[Quantity]])</f>
        <v>0</v>
      </c>
      <c r="L2677" s="6">
        <f>(Items[[#This Row],[FinalPrice]]-Items[[#This Row],[OriginalTagPrice]])*Items[[#This Row],[Quantity]]</f>
        <v>0</v>
      </c>
      <c r="M2677" s="6" t="str">
        <f>VLOOKUP(Items[[#This Row],[OrderID]],Orders[],5)</f>
        <v>2015-05-22</v>
      </c>
    </row>
    <row r="2678" spans="1:13" x14ac:dyDescent="0.25">
      <c r="A2678">
        <v>144254950</v>
      </c>
      <c r="B2678">
        <v>203227408</v>
      </c>
      <c r="C2678">
        <v>11</v>
      </c>
      <c r="D2678" t="b">
        <v>0</v>
      </c>
      <c r="E2678" s="6" t="s">
        <v>104</v>
      </c>
      <c r="F2678" s="6" t="s">
        <v>35</v>
      </c>
      <c r="G2678">
        <v>0</v>
      </c>
      <c r="H2678">
        <v>50</v>
      </c>
      <c r="I2678">
        <v>1</v>
      </c>
      <c r="J2678" s="6">
        <f>(Items[[#This Row],[FinalPrice]]*Items[[#This Row],[Quantity]])</f>
        <v>0</v>
      </c>
      <c r="K2678" s="6">
        <f>(Items[[#This Row],[OriginalTagPrice]]*Items[[#This Row],[Quantity]])</f>
        <v>50</v>
      </c>
      <c r="L2678" s="6">
        <f>(Items[[#This Row],[FinalPrice]]-Items[[#This Row],[OriginalTagPrice]])*Items[[#This Row],[Quantity]]</f>
        <v>-50</v>
      </c>
      <c r="M2678" s="6" t="str">
        <f>VLOOKUP(Items[[#This Row],[OrderID]],Orders[],5)</f>
        <v>2015-05-22</v>
      </c>
    </row>
    <row r="2679" spans="1:13" x14ac:dyDescent="0.25">
      <c r="A2679">
        <v>144262020</v>
      </c>
      <c r="B2679">
        <v>203166815</v>
      </c>
      <c r="C2679">
        <v>1</v>
      </c>
      <c r="D2679" t="b">
        <v>1</v>
      </c>
      <c r="E2679" s="6" t="s">
        <v>113</v>
      </c>
      <c r="F2679" s="6" t="s">
        <v>35</v>
      </c>
      <c r="G2679">
        <v>50</v>
      </c>
      <c r="H2679">
        <v>70</v>
      </c>
      <c r="I2679">
        <v>1</v>
      </c>
      <c r="J2679" s="6">
        <f>(Items[[#This Row],[FinalPrice]]*Items[[#This Row],[Quantity]])</f>
        <v>50</v>
      </c>
      <c r="K2679" s="6">
        <f>(Items[[#This Row],[OriginalTagPrice]]*Items[[#This Row],[Quantity]])</f>
        <v>70</v>
      </c>
      <c r="L2679" s="6">
        <f>(Items[[#This Row],[FinalPrice]]-Items[[#This Row],[OriginalTagPrice]])*Items[[#This Row],[Quantity]]</f>
        <v>-20</v>
      </c>
      <c r="M2679" s="6" t="str">
        <f>VLOOKUP(Items[[#This Row],[OrderID]],Orders[],5)</f>
        <v>2015-05-22</v>
      </c>
    </row>
    <row r="2680" spans="1:13" x14ac:dyDescent="0.25">
      <c r="A2680">
        <v>144262020</v>
      </c>
      <c r="B2680">
        <v>203167139</v>
      </c>
      <c r="C2680">
        <v>1</v>
      </c>
      <c r="D2680" t="b">
        <v>1</v>
      </c>
      <c r="E2680" s="6" t="s">
        <v>68</v>
      </c>
      <c r="F2680" s="6" t="s">
        <v>35</v>
      </c>
      <c r="G2680">
        <v>50</v>
      </c>
      <c r="H2680">
        <v>70</v>
      </c>
      <c r="I2680">
        <v>1</v>
      </c>
      <c r="J2680" s="6">
        <f>(Items[[#This Row],[FinalPrice]]*Items[[#This Row],[Quantity]])</f>
        <v>50</v>
      </c>
      <c r="K2680" s="6">
        <f>(Items[[#This Row],[OriginalTagPrice]]*Items[[#This Row],[Quantity]])</f>
        <v>70</v>
      </c>
      <c r="L2680" s="6">
        <f>(Items[[#This Row],[FinalPrice]]-Items[[#This Row],[OriginalTagPrice]])*Items[[#This Row],[Quantity]]</f>
        <v>-20</v>
      </c>
      <c r="M2680" s="6" t="str">
        <f>VLOOKUP(Items[[#This Row],[OrderID]],Orders[],5)</f>
        <v>2015-05-22</v>
      </c>
    </row>
    <row r="2681" spans="1:13" x14ac:dyDescent="0.25">
      <c r="A2681">
        <v>144262020</v>
      </c>
      <c r="B2681">
        <v>203292661</v>
      </c>
      <c r="C2681">
        <v>2</v>
      </c>
      <c r="D2681" t="b">
        <v>0</v>
      </c>
      <c r="E2681" s="6" t="s">
        <v>113</v>
      </c>
      <c r="F2681" s="6" t="s">
        <v>291</v>
      </c>
      <c r="G2681">
        <v>0</v>
      </c>
      <c r="H2681">
        <v>0</v>
      </c>
      <c r="I2681">
        <v>1</v>
      </c>
      <c r="J2681" s="6">
        <f>(Items[[#This Row],[FinalPrice]]*Items[[#This Row],[Quantity]])</f>
        <v>0</v>
      </c>
      <c r="K2681" s="6">
        <f>(Items[[#This Row],[OriginalTagPrice]]*Items[[#This Row],[Quantity]])</f>
        <v>0</v>
      </c>
      <c r="L2681" s="6">
        <f>(Items[[#This Row],[FinalPrice]]-Items[[#This Row],[OriginalTagPrice]])*Items[[#This Row],[Quantity]]</f>
        <v>0</v>
      </c>
      <c r="M2681" s="6" t="str">
        <f>VLOOKUP(Items[[#This Row],[OrderID]],Orders[],5)</f>
        <v>2015-05-22</v>
      </c>
    </row>
    <row r="2682" spans="1:13" x14ac:dyDescent="0.25">
      <c r="A2682">
        <v>144262020</v>
      </c>
      <c r="B2682">
        <v>203292753</v>
      </c>
      <c r="C2682">
        <v>2</v>
      </c>
      <c r="D2682" t="b">
        <v>0</v>
      </c>
      <c r="E2682" s="6" t="s">
        <v>113</v>
      </c>
      <c r="F2682" s="6" t="s">
        <v>90</v>
      </c>
      <c r="G2682">
        <v>0</v>
      </c>
      <c r="H2682">
        <v>0</v>
      </c>
      <c r="I2682">
        <v>1</v>
      </c>
      <c r="J2682" s="6">
        <f>(Items[[#This Row],[FinalPrice]]*Items[[#This Row],[Quantity]])</f>
        <v>0</v>
      </c>
      <c r="K2682" s="6">
        <f>(Items[[#This Row],[OriginalTagPrice]]*Items[[#This Row],[Quantity]])</f>
        <v>0</v>
      </c>
      <c r="L2682" s="6">
        <f>(Items[[#This Row],[FinalPrice]]-Items[[#This Row],[OriginalTagPrice]])*Items[[#This Row],[Quantity]]</f>
        <v>0</v>
      </c>
      <c r="M2682" s="6" t="str">
        <f>VLOOKUP(Items[[#This Row],[OrderID]],Orders[],5)</f>
        <v>2015-05-22</v>
      </c>
    </row>
    <row r="2683" spans="1:13" x14ac:dyDescent="0.25">
      <c r="A2683">
        <v>144262020</v>
      </c>
      <c r="B2683">
        <v>203292777</v>
      </c>
      <c r="C2683">
        <v>2</v>
      </c>
      <c r="D2683" t="b">
        <v>0</v>
      </c>
      <c r="E2683" s="6" t="s">
        <v>113</v>
      </c>
      <c r="F2683" s="6" t="s">
        <v>293</v>
      </c>
      <c r="G2683">
        <v>5</v>
      </c>
      <c r="H2683">
        <v>5</v>
      </c>
      <c r="I2683">
        <v>1</v>
      </c>
      <c r="J2683" s="6">
        <f>(Items[[#This Row],[FinalPrice]]*Items[[#This Row],[Quantity]])</f>
        <v>5</v>
      </c>
      <c r="K2683" s="6">
        <f>(Items[[#This Row],[OriginalTagPrice]]*Items[[#This Row],[Quantity]])</f>
        <v>5</v>
      </c>
      <c r="L2683" s="6">
        <f>(Items[[#This Row],[FinalPrice]]-Items[[#This Row],[OriginalTagPrice]])*Items[[#This Row],[Quantity]]</f>
        <v>0</v>
      </c>
      <c r="M2683" s="6" t="str">
        <f>VLOOKUP(Items[[#This Row],[OrderID]],Orders[],5)</f>
        <v>2015-05-22</v>
      </c>
    </row>
    <row r="2684" spans="1:13" x14ac:dyDescent="0.25">
      <c r="A2684">
        <v>144262020</v>
      </c>
      <c r="B2684">
        <v>203299589</v>
      </c>
      <c r="C2684">
        <v>2</v>
      </c>
      <c r="D2684" t="b">
        <v>0</v>
      </c>
      <c r="E2684" s="6" t="s">
        <v>35</v>
      </c>
      <c r="F2684" s="6" t="s">
        <v>253</v>
      </c>
      <c r="G2684">
        <v>3.75</v>
      </c>
      <c r="H2684">
        <v>3.75</v>
      </c>
      <c r="I2684">
        <v>1</v>
      </c>
      <c r="J2684" s="6">
        <f>(Items[[#This Row],[FinalPrice]]*Items[[#This Row],[Quantity]])</f>
        <v>3.75</v>
      </c>
      <c r="K2684" s="6">
        <f>(Items[[#This Row],[OriginalTagPrice]]*Items[[#This Row],[Quantity]])</f>
        <v>3.75</v>
      </c>
      <c r="L2684" s="6">
        <f>(Items[[#This Row],[FinalPrice]]-Items[[#This Row],[OriginalTagPrice]])*Items[[#This Row],[Quantity]]</f>
        <v>0</v>
      </c>
      <c r="M2684" s="6" t="str">
        <f>VLOOKUP(Items[[#This Row],[OrderID]],Orders[],5)</f>
        <v>2015-05-22</v>
      </c>
    </row>
    <row r="2685" spans="1:13" x14ac:dyDescent="0.25">
      <c r="A2685">
        <v>144262020</v>
      </c>
      <c r="B2685">
        <v>203322418</v>
      </c>
      <c r="C2685">
        <v>8</v>
      </c>
      <c r="D2685" t="b">
        <v>0</v>
      </c>
      <c r="E2685" s="6" t="s">
        <v>68</v>
      </c>
      <c r="F2685" s="6" t="s">
        <v>35</v>
      </c>
      <c r="G2685">
        <v>15</v>
      </c>
      <c r="H2685">
        <v>15</v>
      </c>
      <c r="I2685">
        <v>1</v>
      </c>
      <c r="J2685" s="6">
        <f>(Items[[#This Row],[FinalPrice]]*Items[[#This Row],[Quantity]])</f>
        <v>15</v>
      </c>
      <c r="K2685" s="6">
        <f>(Items[[#This Row],[OriginalTagPrice]]*Items[[#This Row],[Quantity]])</f>
        <v>15</v>
      </c>
      <c r="L2685" s="6">
        <f>(Items[[#This Row],[FinalPrice]]-Items[[#This Row],[OriginalTagPrice]])*Items[[#This Row],[Quantity]]</f>
        <v>0</v>
      </c>
      <c r="M2685" s="6" t="str">
        <f>VLOOKUP(Items[[#This Row],[OrderID]],Orders[],5)</f>
        <v>2015-05-22</v>
      </c>
    </row>
    <row r="2686" spans="1:13" x14ac:dyDescent="0.25">
      <c r="A2686">
        <v>144262020</v>
      </c>
      <c r="B2686">
        <v>203322760</v>
      </c>
      <c r="C2686">
        <v>8</v>
      </c>
      <c r="D2686" t="b">
        <v>0</v>
      </c>
      <c r="E2686" s="6" t="s">
        <v>113</v>
      </c>
      <c r="F2686" s="6" t="s">
        <v>35</v>
      </c>
      <c r="G2686">
        <v>15</v>
      </c>
      <c r="H2686">
        <v>15</v>
      </c>
      <c r="I2686">
        <v>1</v>
      </c>
      <c r="J2686" s="6">
        <f>(Items[[#This Row],[FinalPrice]]*Items[[#This Row],[Quantity]])</f>
        <v>15</v>
      </c>
      <c r="K2686" s="6">
        <f>(Items[[#This Row],[OriginalTagPrice]]*Items[[#This Row],[Quantity]])</f>
        <v>15</v>
      </c>
      <c r="L2686" s="6">
        <f>(Items[[#This Row],[FinalPrice]]-Items[[#This Row],[OriginalTagPrice]])*Items[[#This Row],[Quantity]]</f>
        <v>0</v>
      </c>
      <c r="M2686" s="6" t="str">
        <f>VLOOKUP(Items[[#This Row],[OrderID]],Orders[],5)</f>
        <v>2015-05-22</v>
      </c>
    </row>
    <row r="2687" spans="1:13" x14ac:dyDescent="0.25">
      <c r="A2687">
        <v>144262616</v>
      </c>
      <c r="B2687">
        <v>203167675</v>
      </c>
      <c r="C2687">
        <v>1</v>
      </c>
      <c r="D2687" t="b">
        <v>1</v>
      </c>
      <c r="E2687" s="6" t="s">
        <v>66</v>
      </c>
      <c r="F2687" s="6" t="s">
        <v>35</v>
      </c>
      <c r="G2687">
        <v>0</v>
      </c>
      <c r="H2687">
        <v>130</v>
      </c>
      <c r="I2687">
        <v>1</v>
      </c>
      <c r="J2687" s="6">
        <f>(Items[[#This Row],[FinalPrice]]*Items[[#This Row],[Quantity]])</f>
        <v>0</v>
      </c>
      <c r="K2687" s="6">
        <f>(Items[[#This Row],[OriginalTagPrice]]*Items[[#This Row],[Quantity]])</f>
        <v>130</v>
      </c>
      <c r="L2687" s="6">
        <f>(Items[[#This Row],[FinalPrice]]-Items[[#This Row],[OriginalTagPrice]])*Items[[#This Row],[Quantity]]</f>
        <v>-130</v>
      </c>
      <c r="M2687" s="6" t="str">
        <f>VLOOKUP(Items[[#This Row],[OrderID]],Orders[],5)</f>
        <v>2015-05-25</v>
      </c>
    </row>
    <row r="2688" spans="1:13" x14ac:dyDescent="0.25">
      <c r="A2688">
        <v>144262616</v>
      </c>
      <c r="B2688">
        <v>203777167</v>
      </c>
      <c r="C2688">
        <v>5</v>
      </c>
      <c r="D2688" t="b">
        <v>1</v>
      </c>
      <c r="E2688" s="6" t="s">
        <v>125</v>
      </c>
      <c r="F2688" s="6" t="s">
        <v>35</v>
      </c>
      <c r="G2688">
        <v>40</v>
      </c>
      <c r="H2688">
        <v>40</v>
      </c>
      <c r="I2688">
        <v>1</v>
      </c>
      <c r="J2688" s="6">
        <f>(Items[[#This Row],[FinalPrice]]*Items[[#This Row],[Quantity]])</f>
        <v>40</v>
      </c>
      <c r="K2688" s="6">
        <f>(Items[[#This Row],[OriginalTagPrice]]*Items[[#This Row],[Quantity]])</f>
        <v>40</v>
      </c>
      <c r="L2688" s="6">
        <f>(Items[[#This Row],[FinalPrice]]-Items[[#This Row],[OriginalTagPrice]])*Items[[#This Row],[Quantity]]</f>
        <v>0</v>
      </c>
      <c r="M2688" s="6" t="str">
        <f>VLOOKUP(Items[[#This Row],[OrderID]],Orders[],5)</f>
        <v>2015-05-25</v>
      </c>
    </row>
    <row r="2689" spans="1:13" x14ac:dyDescent="0.25">
      <c r="A2689">
        <v>144262616</v>
      </c>
      <c r="B2689">
        <v>203777481</v>
      </c>
      <c r="C2689">
        <v>8</v>
      </c>
      <c r="D2689" t="b">
        <v>0</v>
      </c>
      <c r="E2689" s="6" t="s">
        <v>66</v>
      </c>
      <c r="F2689" s="6" t="s">
        <v>35</v>
      </c>
      <c r="G2689">
        <v>7</v>
      </c>
      <c r="H2689">
        <v>7</v>
      </c>
      <c r="I2689">
        <v>1</v>
      </c>
      <c r="J2689" s="6">
        <f>(Items[[#This Row],[FinalPrice]]*Items[[#This Row],[Quantity]])</f>
        <v>7</v>
      </c>
      <c r="K2689" s="6">
        <f>(Items[[#This Row],[OriginalTagPrice]]*Items[[#This Row],[Quantity]])</f>
        <v>7</v>
      </c>
      <c r="L2689" s="6">
        <f>(Items[[#This Row],[FinalPrice]]-Items[[#This Row],[OriginalTagPrice]])*Items[[#This Row],[Quantity]]</f>
        <v>0</v>
      </c>
      <c r="M2689" s="6" t="str">
        <f>VLOOKUP(Items[[#This Row],[OrderID]],Orders[],5)</f>
        <v>2015-05-25</v>
      </c>
    </row>
    <row r="2690" spans="1:13" x14ac:dyDescent="0.25">
      <c r="A2690">
        <v>144268348</v>
      </c>
      <c r="B2690">
        <v>203176512</v>
      </c>
      <c r="C2690">
        <v>1</v>
      </c>
      <c r="D2690" t="b">
        <v>1</v>
      </c>
      <c r="E2690" s="6" t="s">
        <v>56</v>
      </c>
      <c r="F2690" s="6" t="s">
        <v>35</v>
      </c>
      <c r="G2690">
        <v>0</v>
      </c>
      <c r="H2690">
        <v>70</v>
      </c>
      <c r="I2690">
        <v>1</v>
      </c>
      <c r="J2690" s="6">
        <f>(Items[[#This Row],[FinalPrice]]*Items[[#This Row],[Quantity]])</f>
        <v>0</v>
      </c>
      <c r="K2690" s="6">
        <f>(Items[[#This Row],[OriginalTagPrice]]*Items[[#This Row],[Quantity]])</f>
        <v>70</v>
      </c>
      <c r="L2690" s="6">
        <f>(Items[[#This Row],[FinalPrice]]-Items[[#This Row],[OriginalTagPrice]])*Items[[#This Row],[Quantity]]</f>
        <v>-70</v>
      </c>
      <c r="M2690" s="6" t="str">
        <f>VLOOKUP(Items[[#This Row],[OrderID]],Orders[],5)</f>
        <v>2015-05-22</v>
      </c>
    </row>
    <row r="2691" spans="1:13" x14ac:dyDescent="0.25">
      <c r="A2691">
        <v>144268348</v>
      </c>
      <c r="B2691">
        <v>203299155</v>
      </c>
      <c r="C2691">
        <v>2</v>
      </c>
      <c r="D2691" t="b">
        <v>0</v>
      </c>
      <c r="E2691" s="6" t="s">
        <v>56</v>
      </c>
      <c r="F2691" s="6" t="s">
        <v>69</v>
      </c>
      <c r="G2691">
        <v>0</v>
      </c>
      <c r="H2691">
        <v>0</v>
      </c>
      <c r="I2691">
        <v>1</v>
      </c>
      <c r="J2691" s="6">
        <f>(Items[[#This Row],[FinalPrice]]*Items[[#This Row],[Quantity]])</f>
        <v>0</v>
      </c>
      <c r="K2691" s="6">
        <f>(Items[[#This Row],[OriginalTagPrice]]*Items[[#This Row],[Quantity]])</f>
        <v>0</v>
      </c>
      <c r="L2691" s="6">
        <f>(Items[[#This Row],[FinalPrice]]-Items[[#This Row],[OriginalTagPrice]])*Items[[#This Row],[Quantity]]</f>
        <v>0</v>
      </c>
      <c r="M2691" s="6" t="str">
        <f>VLOOKUP(Items[[#This Row],[OrderID]],Orders[],5)</f>
        <v>2015-05-22</v>
      </c>
    </row>
    <row r="2692" spans="1:13" x14ac:dyDescent="0.25">
      <c r="A2692">
        <v>144268348</v>
      </c>
      <c r="B2692">
        <v>203314164</v>
      </c>
      <c r="C2692">
        <v>8</v>
      </c>
      <c r="D2692" t="b">
        <v>0</v>
      </c>
      <c r="E2692" s="6" t="s">
        <v>56</v>
      </c>
      <c r="F2692" s="6" t="s">
        <v>35</v>
      </c>
      <c r="G2692">
        <v>10</v>
      </c>
      <c r="H2692">
        <v>10</v>
      </c>
      <c r="I2692">
        <v>1</v>
      </c>
      <c r="J2692" s="6">
        <f>(Items[[#This Row],[FinalPrice]]*Items[[#This Row],[Quantity]])</f>
        <v>10</v>
      </c>
      <c r="K2692" s="6">
        <f>(Items[[#This Row],[OriginalTagPrice]]*Items[[#This Row],[Quantity]])</f>
        <v>10</v>
      </c>
      <c r="L2692" s="6">
        <f>(Items[[#This Row],[FinalPrice]]-Items[[#This Row],[OriginalTagPrice]])*Items[[#This Row],[Quantity]]</f>
        <v>0</v>
      </c>
      <c r="M2692" s="6" t="str">
        <f>VLOOKUP(Items[[#This Row],[OrderID]],Orders[],5)</f>
        <v>2015-05-22</v>
      </c>
    </row>
    <row r="2693" spans="1:13" x14ac:dyDescent="0.25">
      <c r="A2693">
        <v>144272386</v>
      </c>
      <c r="B2693">
        <v>203182619</v>
      </c>
      <c r="C2693">
        <v>1</v>
      </c>
      <c r="D2693" t="b">
        <v>1</v>
      </c>
      <c r="E2693" s="6" t="s">
        <v>63</v>
      </c>
      <c r="F2693" s="6" t="s">
        <v>35</v>
      </c>
      <c r="G2693">
        <v>25</v>
      </c>
      <c r="H2693">
        <v>65</v>
      </c>
      <c r="I2693">
        <v>1</v>
      </c>
      <c r="J2693" s="6">
        <f>(Items[[#This Row],[FinalPrice]]*Items[[#This Row],[Quantity]])</f>
        <v>25</v>
      </c>
      <c r="K2693" s="6">
        <f>(Items[[#This Row],[OriginalTagPrice]]*Items[[#This Row],[Quantity]])</f>
        <v>65</v>
      </c>
      <c r="L2693" s="6">
        <f>(Items[[#This Row],[FinalPrice]]-Items[[#This Row],[OriginalTagPrice]])*Items[[#This Row],[Quantity]]</f>
        <v>-40</v>
      </c>
      <c r="M2693" s="6" t="str">
        <f>VLOOKUP(Items[[#This Row],[OrderID]],Orders[],5)</f>
        <v>2015-05-22</v>
      </c>
    </row>
    <row r="2694" spans="1:13" x14ac:dyDescent="0.25">
      <c r="A2694">
        <v>144272386</v>
      </c>
      <c r="B2694">
        <v>203258632</v>
      </c>
      <c r="C2694">
        <v>8</v>
      </c>
      <c r="D2694" t="b">
        <v>0</v>
      </c>
      <c r="E2694" s="6" t="s">
        <v>63</v>
      </c>
      <c r="F2694" s="6" t="s">
        <v>35</v>
      </c>
      <c r="G2694">
        <v>14</v>
      </c>
      <c r="H2694">
        <v>14</v>
      </c>
      <c r="I2694">
        <v>1</v>
      </c>
      <c r="J2694" s="6">
        <f>(Items[[#This Row],[FinalPrice]]*Items[[#This Row],[Quantity]])</f>
        <v>14</v>
      </c>
      <c r="K2694" s="6">
        <f>(Items[[#This Row],[OriginalTagPrice]]*Items[[#This Row],[Quantity]])</f>
        <v>14</v>
      </c>
      <c r="L2694" s="6">
        <f>(Items[[#This Row],[FinalPrice]]-Items[[#This Row],[OriginalTagPrice]])*Items[[#This Row],[Quantity]]</f>
        <v>0</v>
      </c>
      <c r="M2694" s="6" t="str">
        <f>VLOOKUP(Items[[#This Row],[OrderID]],Orders[],5)</f>
        <v>2015-05-22</v>
      </c>
    </row>
    <row r="2695" spans="1:13" x14ac:dyDescent="0.25">
      <c r="A2695">
        <v>144280099</v>
      </c>
      <c r="B2695">
        <v>203194192</v>
      </c>
      <c r="C2695">
        <v>1</v>
      </c>
      <c r="D2695" t="b">
        <v>1</v>
      </c>
      <c r="E2695" s="6" t="s">
        <v>65</v>
      </c>
      <c r="F2695" s="6" t="s">
        <v>35</v>
      </c>
      <c r="G2695">
        <v>35</v>
      </c>
      <c r="H2695">
        <v>70</v>
      </c>
      <c r="I2695">
        <v>1</v>
      </c>
      <c r="J2695" s="6">
        <f>(Items[[#This Row],[FinalPrice]]*Items[[#This Row],[Quantity]])</f>
        <v>35</v>
      </c>
      <c r="K2695" s="6">
        <f>(Items[[#This Row],[OriginalTagPrice]]*Items[[#This Row],[Quantity]])</f>
        <v>70</v>
      </c>
      <c r="L2695" s="6">
        <f>(Items[[#This Row],[FinalPrice]]-Items[[#This Row],[OriginalTagPrice]])*Items[[#This Row],[Quantity]]</f>
        <v>-35</v>
      </c>
      <c r="M2695" s="6" t="str">
        <f>VLOOKUP(Items[[#This Row],[OrderID]],Orders[],5)</f>
        <v>2015-05-28</v>
      </c>
    </row>
    <row r="2696" spans="1:13" x14ac:dyDescent="0.25">
      <c r="A2696">
        <v>144280099</v>
      </c>
      <c r="B2696">
        <v>203194205</v>
      </c>
      <c r="C2696">
        <v>1</v>
      </c>
      <c r="D2696" t="b">
        <v>1</v>
      </c>
      <c r="E2696" s="6" t="s">
        <v>60</v>
      </c>
      <c r="F2696" s="6" t="s">
        <v>35</v>
      </c>
      <c r="G2696">
        <v>50</v>
      </c>
      <c r="H2696">
        <v>70</v>
      </c>
      <c r="I2696">
        <v>1</v>
      </c>
      <c r="J2696" s="6">
        <f>(Items[[#This Row],[FinalPrice]]*Items[[#This Row],[Quantity]])</f>
        <v>50</v>
      </c>
      <c r="K2696" s="6">
        <f>(Items[[#This Row],[OriginalTagPrice]]*Items[[#This Row],[Quantity]])</f>
        <v>70</v>
      </c>
      <c r="L2696" s="6">
        <f>(Items[[#This Row],[FinalPrice]]-Items[[#This Row],[OriginalTagPrice]])*Items[[#This Row],[Quantity]]</f>
        <v>-20</v>
      </c>
      <c r="M2696" s="6" t="str">
        <f>VLOOKUP(Items[[#This Row],[OrderID]],Orders[],5)</f>
        <v>2015-05-28</v>
      </c>
    </row>
    <row r="2697" spans="1:13" x14ac:dyDescent="0.25">
      <c r="A2697">
        <v>144280099</v>
      </c>
      <c r="B2697">
        <v>204602391</v>
      </c>
      <c r="C2697">
        <v>8</v>
      </c>
      <c r="D2697" t="b">
        <v>0</v>
      </c>
      <c r="E2697" s="6" t="s">
        <v>65</v>
      </c>
      <c r="F2697" s="6" t="s">
        <v>35</v>
      </c>
      <c r="G2697">
        <v>14</v>
      </c>
      <c r="H2697">
        <v>14</v>
      </c>
      <c r="I2697">
        <v>1</v>
      </c>
      <c r="J2697" s="6">
        <f>(Items[[#This Row],[FinalPrice]]*Items[[#This Row],[Quantity]])</f>
        <v>14</v>
      </c>
      <c r="K2697" s="6">
        <f>(Items[[#This Row],[OriginalTagPrice]]*Items[[#This Row],[Quantity]])</f>
        <v>14</v>
      </c>
      <c r="L2697" s="6">
        <f>(Items[[#This Row],[FinalPrice]]-Items[[#This Row],[OriginalTagPrice]])*Items[[#This Row],[Quantity]]</f>
        <v>0</v>
      </c>
      <c r="M2697" s="6" t="str">
        <f>VLOOKUP(Items[[#This Row],[OrderID]],Orders[],5)</f>
        <v>2015-05-28</v>
      </c>
    </row>
    <row r="2698" spans="1:13" x14ac:dyDescent="0.25">
      <c r="A2698">
        <v>144280099</v>
      </c>
      <c r="B2698">
        <v>204602436</v>
      </c>
      <c r="C2698">
        <v>8</v>
      </c>
      <c r="D2698" t="b">
        <v>0</v>
      </c>
      <c r="E2698" s="6" t="s">
        <v>60</v>
      </c>
      <c r="F2698" s="6" t="s">
        <v>35</v>
      </c>
      <c r="G2698">
        <v>14</v>
      </c>
      <c r="H2698">
        <v>14</v>
      </c>
      <c r="I2698">
        <v>1</v>
      </c>
      <c r="J2698" s="6">
        <f>(Items[[#This Row],[FinalPrice]]*Items[[#This Row],[Quantity]])</f>
        <v>14</v>
      </c>
      <c r="K2698" s="6">
        <f>(Items[[#This Row],[OriginalTagPrice]]*Items[[#This Row],[Quantity]])</f>
        <v>14</v>
      </c>
      <c r="L2698" s="6">
        <f>(Items[[#This Row],[FinalPrice]]-Items[[#This Row],[OriginalTagPrice]])*Items[[#This Row],[Quantity]]</f>
        <v>0</v>
      </c>
      <c r="M2698" s="6" t="str">
        <f>VLOOKUP(Items[[#This Row],[OrderID]],Orders[],5)</f>
        <v>2015-05-28</v>
      </c>
    </row>
    <row r="2699" spans="1:13" x14ac:dyDescent="0.25">
      <c r="A2699">
        <v>144280305</v>
      </c>
      <c r="B2699">
        <v>203194494</v>
      </c>
      <c r="C2699">
        <v>1</v>
      </c>
      <c r="D2699" t="b">
        <v>1</v>
      </c>
      <c r="E2699" s="6" t="s">
        <v>68</v>
      </c>
      <c r="F2699" s="6" t="s">
        <v>35</v>
      </c>
      <c r="G2699">
        <v>0</v>
      </c>
      <c r="H2699">
        <v>45</v>
      </c>
      <c r="I2699">
        <v>1</v>
      </c>
      <c r="J2699" s="6">
        <f>(Items[[#This Row],[FinalPrice]]*Items[[#This Row],[Quantity]])</f>
        <v>0</v>
      </c>
      <c r="K2699" s="6">
        <f>(Items[[#This Row],[OriginalTagPrice]]*Items[[#This Row],[Quantity]])</f>
        <v>45</v>
      </c>
      <c r="L2699" s="6">
        <f>(Items[[#This Row],[FinalPrice]]-Items[[#This Row],[OriginalTagPrice]])*Items[[#This Row],[Quantity]]</f>
        <v>-45</v>
      </c>
      <c r="M2699" s="6" t="str">
        <f>VLOOKUP(Items[[#This Row],[OrderID]],Orders[],5)</f>
        <v>2015-05-26</v>
      </c>
    </row>
    <row r="2700" spans="1:13" x14ac:dyDescent="0.25">
      <c r="A2700">
        <v>144280305</v>
      </c>
      <c r="B2700">
        <v>203924639</v>
      </c>
      <c r="C2700">
        <v>1</v>
      </c>
      <c r="D2700" t="b">
        <v>1</v>
      </c>
      <c r="E2700" s="6" t="s">
        <v>71</v>
      </c>
      <c r="F2700" s="6" t="s">
        <v>35</v>
      </c>
      <c r="G2700">
        <v>0</v>
      </c>
      <c r="H2700">
        <v>30</v>
      </c>
      <c r="I2700">
        <v>1</v>
      </c>
      <c r="J2700" s="6">
        <f>(Items[[#This Row],[FinalPrice]]*Items[[#This Row],[Quantity]])</f>
        <v>0</v>
      </c>
      <c r="K2700" s="6">
        <f>(Items[[#This Row],[OriginalTagPrice]]*Items[[#This Row],[Quantity]])</f>
        <v>30</v>
      </c>
      <c r="L2700" s="6">
        <f>(Items[[#This Row],[FinalPrice]]-Items[[#This Row],[OriginalTagPrice]])*Items[[#This Row],[Quantity]]</f>
        <v>-30</v>
      </c>
      <c r="M2700" s="6" t="str">
        <f>VLOOKUP(Items[[#This Row],[OrderID]],Orders[],5)</f>
        <v>2015-05-26</v>
      </c>
    </row>
    <row r="2701" spans="1:13" x14ac:dyDescent="0.25">
      <c r="A2701">
        <v>144280305</v>
      </c>
      <c r="B2701">
        <v>203922583</v>
      </c>
      <c r="C2701">
        <v>2</v>
      </c>
      <c r="D2701" t="b">
        <v>0</v>
      </c>
      <c r="E2701" s="6" t="s">
        <v>68</v>
      </c>
      <c r="F2701" s="6" t="s">
        <v>82</v>
      </c>
      <c r="G2701">
        <v>0</v>
      </c>
      <c r="H2701">
        <v>0</v>
      </c>
      <c r="I2701">
        <v>1</v>
      </c>
      <c r="J2701" s="6">
        <f>(Items[[#This Row],[FinalPrice]]*Items[[#This Row],[Quantity]])</f>
        <v>0</v>
      </c>
      <c r="K2701" s="6">
        <f>(Items[[#This Row],[OriginalTagPrice]]*Items[[#This Row],[Quantity]])</f>
        <v>0</v>
      </c>
      <c r="L2701" s="6">
        <f>(Items[[#This Row],[FinalPrice]]-Items[[#This Row],[OriginalTagPrice]])*Items[[#This Row],[Quantity]]</f>
        <v>0</v>
      </c>
      <c r="M2701" s="6" t="str">
        <f>VLOOKUP(Items[[#This Row],[OrderID]],Orders[],5)</f>
        <v>2015-05-26</v>
      </c>
    </row>
    <row r="2702" spans="1:13" x14ac:dyDescent="0.25">
      <c r="A2702">
        <v>144280305</v>
      </c>
      <c r="B2702">
        <v>203922622</v>
      </c>
      <c r="C2702">
        <v>2</v>
      </c>
      <c r="D2702" t="b">
        <v>0</v>
      </c>
      <c r="E2702" s="6" t="s">
        <v>68</v>
      </c>
      <c r="F2702" s="6" t="s">
        <v>259</v>
      </c>
      <c r="G2702">
        <v>3.5</v>
      </c>
      <c r="H2702">
        <v>3.5</v>
      </c>
      <c r="I2702">
        <v>1</v>
      </c>
      <c r="J2702" s="6">
        <f>(Items[[#This Row],[FinalPrice]]*Items[[#This Row],[Quantity]])</f>
        <v>3.5</v>
      </c>
      <c r="K2702" s="6">
        <f>(Items[[#This Row],[OriginalTagPrice]]*Items[[#This Row],[Quantity]])</f>
        <v>3.5</v>
      </c>
      <c r="L2702" s="6">
        <f>(Items[[#This Row],[FinalPrice]]-Items[[#This Row],[OriginalTagPrice]])*Items[[#This Row],[Quantity]]</f>
        <v>0</v>
      </c>
      <c r="M2702" s="6" t="str">
        <f>VLOOKUP(Items[[#This Row],[OrderID]],Orders[],5)</f>
        <v>2015-05-26</v>
      </c>
    </row>
    <row r="2703" spans="1:13" x14ac:dyDescent="0.25">
      <c r="A2703">
        <v>144280305</v>
      </c>
      <c r="B2703">
        <v>203922893</v>
      </c>
      <c r="C2703">
        <v>5</v>
      </c>
      <c r="D2703" t="b">
        <v>1</v>
      </c>
      <c r="E2703" s="6" t="s">
        <v>68</v>
      </c>
      <c r="F2703" s="6" t="s">
        <v>35</v>
      </c>
      <c r="G2703">
        <v>0</v>
      </c>
      <c r="H2703">
        <v>5</v>
      </c>
      <c r="I2703">
        <v>1</v>
      </c>
      <c r="J2703" s="6">
        <f>(Items[[#This Row],[FinalPrice]]*Items[[#This Row],[Quantity]])</f>
        <v>0</v>
      </c>
      <c r="K2703" s="6">
        <f>(Items[[#This Row],[OriginalTagPrice]]*Items[[#This Row],[Quantity]])</f>
        <v>5</v>
      </c>
      <c r="L2703" s="6">
        <f>(Items[[#This Row],[FinalPrice]]-Items[[#This Row],[OriginalTagPrice]])*Items[[#This Row],[Quantity]]</f>
        <v>-5</v>
      </c>
      <c r="M2703" s="6" t="str">
        <f>VLOOKUP(Items[[#This Row],[OrderID]],Orders[],5)</f>
        <v>2015-05-26</v>
      </c>
    </row>
    <row r="2704" spans="1:13" x14ac:dyDescent="0.25">
      <c r="A2704">
        <v>144280305</v>
      </c>
      <c r="B2704">
        <v>203952028</v>
      </c>
      <c r="C2704">
        <v>8</v>
      </c>
      <c r="D2704" t="b">
        <v>0</v>
      </c>
      <c r="E2704" s="6" t="s">
        <v>68</v>
      </c>
      <c r="F2704" s="6" t="s">
        <v>35</v>
      </c>
      <c r="G2704">
        <v>10</v>
      </c>
      <c r="H2704">
        <v>10</v>
      </c>
      <c r="I2704">
        <v>1</v>
      </c>
      <c r="J2704" s="6">
        <f>(Items[[#This Row],[FinalPrice]]*Items[[#This Row],[Quantity]])</f>
        <v>10</v>
      </c>
      <c r="K2704" s="6">
        <f>(Items[[#This Row],[OriginalTagPrice]]*Items[[#This Row],[Quantity]])</f>
        <v>10</v>
      </c>
      <c r="L2704" s="6">
        <f>(Items[[#This Row],[FinalPrice]]-Items[[#This Row],[OriginalTagPrice]])*Items[[#This Row],[Quantity]]</f>
        <v>0</v>
      </c>
      <c r="M2704" s="6" t="str">
        <f>VLOOKUP(Items[[#This Row],[OrderID]],Orders[],5)</f>
        <v>2015-05-26</v>
      </c>
    </row>
    <row r="2705" spans="1:13" x14ac:dyDescent="0.25">
      <c r="A2705">
        <v>144280305</v>
      </c>
      <c r="B2705">
        <v>203952142</v>
      </c>
      <c r="C2705">
        <v>8</v>
      </c>
      <c r="D2705" t="b">
        <v>0</v>
      </c>
      <c r="E2705" s="6" t="s">
        <v>71</v>
      </c>
      <c r="F2705" s="6" t="s">
        <v>35</v>
      </c>
      <c r="G2705">
        <v>5</v>
      </c>
      <c r="H2705">
        <v>5</v>
      </c>
      <c r="I2705">
        <v>1</v>
      </c>
      <c r="J2705" s="6">
        <f>(Items[[#This Row],[FinalPrice]]*Items[[#This Row],[Quantity]])</f>
        <v>5</v>
      </c>
      <c r="K2705" s="6">
        <f>(Items[[#This Row],[OriginalTagPrice]]*Items[[#This Row],[Quantity]])</f>
        <v>5</v>
      </c>
      <c r="L2705" s="6">
        <f>(Items[[#This Row],[FinalPrice]]-Items[[#This Row],[OriginalTagPrice]])*Items[[#This Row],[Quantity]]</f>
        <v>0</v>
      </c>
      <c r="M2705" s="6" t="str">
        <f>VLOOKUP(Items[[#This Row],[OrderID]],Orders[],5)</f>
        <v>2015-05-26</v>
      </c>
    </row>
    <row r="2706" spans="1:13" x14ac:dyDescent="0.25">
      <c r="A2706">
        <v>144280501</v>
      </c>
      <c r="B2706">
        <v>203194648</v>
      </c>
      <c r="C2706">
        <v>1</v>
      </c>
      <c r="D2706" t="b">
        <v>1</v>
      </c>
      <c r="E2706" s="6" t="s">
        <v>55</v>
      </c>
      <c r="F2706" s="6" t="s">
        <v>35</v>
      </c>
      <c r="G2706">
        <v>35</v>
      </c>
      <c r="H2706">
        <v>70</v>
      </c>
      <c r="I2706">
        <v>1</v>
      </c>
      <c r="J2706" s="6">
        <f>(Items[[#This Row],[FinalPrice]]*Items[[#This Row],[Quantity]])</f>
        <v>35</v>
      </c>
      <c r="K2706" s="6">
        <f>(Items[[#This Row],[OriginalTagPrice]]*Items[[#This Row],[Quantity]])</f>
        <v>70</v>
      </c>
      <c r="L2706" s="6">
        <f>(Items[[#This Row],[FinalPrice]]-Items[[#This Row],[OriginalTagPrice]])*Items[[#This Row],[Quantity]]</f>
        <v>-35</v>
      </c>
      <c r="M2706" s="6" t="str">
        <f>VLOOKUP(Items[[#This Row],[OrderID]],Orders[],5)</f>
        <v>2015-05-28</v>
      </c>
    </row>
    <row r="2707" spans="1:13" x14ac:dyDescent="0.25">
      <c r="A2707">
        <v>144280501</v>
      </c>
      <c r="B2707">
        <v>203194654</v>
      </c>
      <c r="C2707">
        <v>1</v>
      </c>
      <c r="D2707" t="b">
        <v>1</v>
      </c>
      <c r="E2707" s="6" t="s">
        <v>68</v>
      </c>
      <c r="F2707" s="6" t="s">
        <v>35</v>
      </c>
      <c r="G2707">
        <v>50</v>
      </c>
      <c r="H2707">
        <v>70</v>
      </c>
      <c r="I2707">
        <v>1</v>
      </c>
      <c r="J2707" s="6">
        <f>(Items[[#This Row],[FinalPrice]]*Items[[#This Row],[Quantity]])</f>
        <v>50</v>
      </c>
      <c r="K2707" s="6">
        <f>(Items[[#This Row],[OriginalTagPrice]]*Items[[#This Row],[Quantity]])</f>
        <v>70</v>
      </c>
      <c r="L2707" s="6">
        <f>(Items[[#This Row],[FinalPrice]]-Items[[#This Row],[OriginalTagPrice]])*Items[[#This Row],[Quantity]]</f>
        <v>-20</v>
      </c>
      <c r="M2707" s="6" t="str">
        <f>VLOOKUP(Items[[#This Row],[OrderID]],Orders[],5)</f>
        <v>2015-05-28</v>
      </c>
    </row>
    <row r="2708" spans="1:13" x14ac:dyDescent="0.25">
      <c r="A2708">
        <v>144281320</v>
      </c>
      <c r="B2708">
        <v>203195472</v>
      </c>
      <c r="C2708">
        <v>1</v>
      </c>
      <c r="D2708" t="b">
        <v>1</v>
      </c>
      <c r="E2708" s="6" t="s">
        <v>60</v>
      </c>
      <c r="F2708" s="6" t="s">
        <v>35</v>
      </c>
      <c r="G2708">
        <v>50</v>
      </c>
      <c r="H2708">
        <v>70</v>
      </c>
      <c r="I2708">
        <v>1</v>
      </c>
      <c r="J2708" s="6">
        <f>(Items[[#This Row],[FinalPrice]]*Items[[#This Row],[Quantity]])</f>
        <v>50</v>
      </c>
      <c r="K2708" s="6">
        <f>(Items[[#This Row],[OriginalTagPrice]]*Items[[#This Row],[Quantity]])</f>
        <v>70</v>
      </c>
      <c r="L2708" s="6">
        <f>(Items[[#This Row],[FinalPrice]]-Items[[#This Row],[OriginalTagPrice]])*Items[[#This Row],[Quantity]]</f>
        <v>-20</v>
      </c>
      <c r="M2708" s="6" t="str">
        <f>VLOOKUP(Items[[#This Row],[OrderID]],Orders[],5)</f>
        <v>2015-05-22</v>
      </c>
    </row>
    <row r="2709" spans="1:13" x14ac:dyDescent="0.25">
      <c r="A2709">
        <v>144281320</v>
      </c>
      <c r="B2709">
        <v>203196144</v>
      </c>
      <c r="C2709">
        <v>1</v>
      </c>
      <c r="D2709" t="b">
        <v>1</v>
      </c>
      <c r="E2709" s="6" t="s">
        <v>58</v>
      </c>
      <c r="F2709" s="6" t="s">
        <v>35</v>
      </c>
      <c r="G2709">
        <v>25</v>
      </c>
      <c r="H2709">
        <v>65</v>
      </c>
      <c r="I2709">
        <v>1</v>
      </c>
      <c r="J2709" s="6">
        <f>(Items[[#This Row],[FinalPrice]]*Items[[#This Row],[Quantity]])</f>
        <v>25</v>
      </c>
      <c r="K2709" s="6">
        <f>(Items[[#This Row],[OriginalTagPrice]]*Items[[#This Row],[Quantity]])</f>
        <v>65</v>
      </c>
      <c r="L2709" s="6">
        <f>(Items[[#This Row],[FinalPrice]]-Items[[#This Row],[OriginalTagPrice]])*Items[[#This Row],[Quantity]]</f>
        <v>-40</v>
      </c>
      <c r="M2709" s="6" t="str">
        <f>VLOOKUP(Items[[#This Row],[OrderID]],Orders[],5)</f>
        <v>2015-05-22</v>
      </c>
    </row>
    <row r="2710" spans="1:13" x14ac:dyDescent="0.25">
      <c r="A2710">
        <v>144281320</v>
      </c>
      <c r="B2710">
        <v>203196673</v>
      </c>
      <c r="C2710">
        <v>2</v>
      </c>
      <c r="D2710" t="b">
        <v>0</v>
      </c>
      <c r="E2710" s="6" t="s">
        <v>35</v>
      </c>
      <c r="F2710" s="6" t="s">
        <v>82</v>
      </c>
      <c r="G2710">
        <v>0</v>
      </c>
      <c r="H2710">
        <v>0</v>
      </c>
      <c r="I2710">
        <v>1</v>
      </c>
      <c r="J2710" s="6">
        <f>(Items[[#This Row],[FinalPrice]]*Items[[#This Row],[Quantity]])</f>
        <v>0</v>
      </c>
      <c r="K2710" s="6">
        <f>(Items[[#This Row],[OriginalTagPrice]]*Items[[#This Row],[Quantity]])</f>
        <v>0</v>
      </c>
      <c r="L2710" s="6">
        <f>(Items[[#This Row],[FinalPrice]]-Items[[#This Row],[OriginalTagPrice]])*Items[[#This Row],[Quantity]]</f>
        <v>0</v>
      </c>
      <c r="M2710" s="6" t="str">
        <f>VLOOKUP(Items[[#This Row],[OrderID]],Orders[],5)</f>
        <v>2015-05-22</v>
      </c>
    </row>
    <row r="2711" spans="1:13" x14ac:dyDescent="0.25">
      <c r="A2711">
        <v>144281320</v>
      </c>
      <c r="B2711">
        <v>203196701</v>
      </c>
      <c r="C2711">
        <v>2</v>
      </c>
      <c r="D2711" t="b">
        <v>0</v>
      </c>
      <c r="E2711" s="6" t="s">
        <v>35</v>
      </c>
      <c r="F2711" s="6" t="s">
        <v>84</v>
      </c>
      <c r="G2711">
        <v>5</v>
      </c>
      <c r="H2711">
        <v>5</v>
      </c>
      <c r="I2711">
        <v>1</v>
      </c>
      <c r="J2711" s="6">
        <f>(Items[[#This Row],[FinalPrice]]*Items[[#This Row],[Quantity]])</f>
        <v>5</v>
      </c>
      <c r="K2711" s="6">
        <f>(Items[[#This Row],[OriginalTagPrice]]*Items[[#This Row],[Quantity]])</f>
        <v>5</v>
      </c>
      <c r="L2711" s="6">
        <f>(Items[[#This Row],[FinalPrice]]-Items[[#This Row],[OriginalTagPrice]])*Items[[#This Row],[Quantity]]</f>
        <v>0</v>
      </c>
      <c r="M2711" s="6" t="str">
        <f>VLOOKUP(Items[[#This Row],[OrderID]],Orders[],5)</f>
        <v>2015-05-22</v>
      </c>
    </row>
    <row r="2712" spans="1:13" x14ac:dyDescent="0.25">
      <c r="A2712">
        <v>144281320</v>
      </c>
      <c r="B2712">
        <v>203196723</v>
      </c>
      <c r="C2712">
        <v>2</v>
      </c>
      <c r="D2712" t="b">
        <v>0</v>
      </c>
      <c r="E2712" s="6" t="s">
        <v>35</v>
      </c>
      <c r="F2712" s="6" t="s">
        <v>259</v>
      </c>
      <c r="G2712">
        <v>3.5</v>
      </c>
      <c r="H2712">
        <v>3.5</v>
      </c>
      <c r="I2712">
        <v>1</v>
      </c>
      <c r="J2712" s="6">
        <f>(Items[[#This Row],[FinalPrice]]*Items[[#This Row],[Quantity]])</f>
        <v>3.5</v>
      </c>
      <c r="K2712" s="6">
        <f>(Items[[#This Row],[OriginalTagPrice]]*Items[[#This Row],[Quantity]])</f>
        <v>3.5</v>
      </c>
      <c r="L2712" s="6">
        <f>(Items[[#This Row],[FinalPrice]]-Items[[#This Row],[OriginalTagPrice]])*Items[[#This Row],[Quantity]]</f>
        <v>0</v>
      </c>
      <c r="M2712" s="6" t="str">
        <f>VLOOKUP(Items[[#This Row],[OrderID]],Orders[],5)</f>
        <v>2015-05-22</v>
      </c>
    </row>
    <row r="2713" spans="1:13" x14ac:dyDescent="0.25">
      <c r="A2713">
        <v>144281320</v>
      </c>
      <c r="B2713">
        <v>203241378</v>
      </c>
      <c r="C2713">
        <v>8</v>
      </c>
      <c r="D2713" t="b">
        <v>0</v>
      </c>
      <c r="E2713" s="6" t="s">
        <v>60</v>
      </c>
      <c r="F2713" s="6" t="s">
        <v>35</v>
      </c>
      <c r="G2713">
        <v>10</v>
      </c>
      <c r="H2713">
        <v>10</v>
      </c>
      <c r="I2713">
        <v>1</v>
      </c>
      <c r="J2713" s="6">
        <f>(Items[[#This Row],[FinalPrice]]*Items[[#This Row],[Quantity]])</f>
        <v>10</v>
      </c>
      <c r="K2713" s="6">
        <f>(Items[[#This Row],[OriginalTagPrice]]*Items[[#This Row],[Quantity]])</f>
        <v>10</v>
      </c>
      <c r="L2713" s="6">
        <f>(Items[[#This Row],[FinalPrice]]-Items[[#This Row],[OriginalTagPrice]])*Items[[#This Row],[Quantity]]</f>
        <v>0</v>
      </c>
      <c r="M2713" s="6" t="str">
        <f>VLOOKUP(Items[[#This Row],[OrderID]],Orders[],5)</f>
        <v>2015-05-22</v>
      </c>
    </row>
    <row r="2714" spans="1:13" x14ac:dyDescent="0.25">
      <c r="A2714">
        <v>144281320</v>
      </c>
      <c r="B2714">
        <v>203241433</v>
      </c>
      <c r="C2714">
        <v>8</v>
      </c>
      <c r="D2714" t="b">
        <v>0</v>
      </c>
      <c r="E2714" s="6" t="s">
        <v>58</v>
      </c>
      <c r="F2714" s="6" t="s">
        <v>35</v>
      </c>
      <c r="G2714">
        <v>9</v>
      </c>
      <c r="H2714">
        <v>9</v>
      </c>
      <c r="I2714">
        <v>1</v>
      </c>
      <c r="J2714" s="6">
        <f>(Items[[#This Row],[FinalPrice]]*Items[[#This Row],[Quantity]])</f>
        <v>9</v>
      </c>
      <c r="K2714" s="6">
        <f>(Items[[#This Row],[OriginalTagPrice]]*Items[[#This Row],[Quantity]])</f>
        <v>9</v>
      </c>
      <c r="L2714" s="6">
        <f>(Items[[#This Row],[FinalPrice]]-Items[[#This Row],[OriginalTagPrice]])*Items[[#This Row],[Quantity]]</f>
        <v>0</v>
      </c>
      <c r="M2714" s="6" t="str">
        <f>VLOOKUP(Items[[#This Row],[OrderID]],Orders[],5)</f>
        <v>2015-05-22</v>
      </c>
    </row>
    <row r="2715" spans="1:13" x14ac:dyDescent="0.25">
      <c r="A2715">
        <v>144281659</v>
      </c>
      <c r="B2715">
        <v>203196667</v>
      </c>
      <c r="C2715">
        <v>1</v>
      </c>
      <c r="D2715" t="b">
        <v>1</v>
      </c>
      <c r="E2715" s="6" t="s">
        <v>68</v>
      </c>
      <c r="F2715" s="6" t="s">
        <v>35</v>
      </c>
      <c r="G2715">
        <v>0</v>
      </c>
      <c r="H2715">
        <v>70</v>
      </c>
      <c r="I2715">
        <v>1</v>
      </c>
      <c r="J2715" s="6">
        <f>(Items[[#This Row],[FinalPrice]]*Items[[#This Row],[Quantity]])</f>
        <v>0</v>
      </c>
      <c r="K2715" s="6">
        <f>(Items[[#This Row],[OriginalTagPrice]]*Items[[#This Row],[Quantity]])</f>
        <v>70</v>
      </c>
      <c r="L2715" s="6">
        <f>(Items[[#This Row],[FinalPrice]]-Items[[#This Row],[OriginalTagPrice]])*Items[[#This Row],[Quantity]]</f>
        <v>-70</v>
      </c>
      <c r="M2715" s="6" t="str">
        <f>VLOOKUP(Items[[#This Row],[OrderID]],Orders[],5)</f>
        <v>2015-05-22</v>
      </c>
    </row>
    <row r="2716" spans="1:13" x14ac:dyDescent="0.25">
      <c r="A2716">
        <v>144281659</v>
      </c>
      <c r="B2716">
        <v>203196670</v>
      </c>
      <c r="C2716">
        <v>1</v>
      </c>
      <c r="D2716" t="b">
        <v>1</v>
      </c>
      <c r="E2716" s="6" t="s">
        <v>63</v>
      </c>
      <c r="F2716" s="6" t="s">
        <v>35</v>
      </c>
      <c r="G2716">
        <v>25</v>
      </c>
      <c r="H2716">
        <v>65</v>
      </c>
      <c r="I2716">
        <v>1</v>
      </c>
      <c r="J2716" s="6">
        <f>(Items[[#This Row],[FinalPrice]]*Items[[#This Row],[Quantity]])</f>
        <v>25</v>
      </c>
      <c r="K2716" s="6">
        <f>(Items[[#This Row],[OriginalTagPrice]]*Items[[#This Row],[Quantity]])</f>
        <v>65</v>
      </c>
      <c r="L2716" s="6">
        <f>(Items[[#This Row],[FinalPrice]]-Items[[#This Row],[OriginalTagPrice]])*Items[[#This Row],[Quantity]]</f>
        <v>-40</v>
      </c>
      <c r="M2716" s="6" t="str">
        <f>VLOOKUP(Items[[#This Row],[OrderID]],Orders[],5)</f>
        <v>2015-05-22</v>
      </c>
    </row>
    <row r="2717" spans="1:13" x14ac:dyDescent="0.25">
      <c r="A2717">
        <v>144281659</v>
      </c>
      <c r="B2717">
        <v>203197654</v>
      </c>
      <c r="C2717">
        <v>2</v>
      </c>
      <c r="D2717" t="b">
        <v>0</v>
      </c>
      <c r="E2717" s="6" t="s">
        <v>35</v>
      </c>
      <c r="F2717" s="6" t="s">
        <v>82</v>
      </c>
      <c r="G2717">
        <v>0</v>
      </c>
      <c r="H2717">
        <v>0</v>
      </c>
      <c r="I2717">
        <v>1</v>
      </c>
      <c r="J2717" s="6">
        <f>(Items[[#This Row],[FinalPrice]]*Items[[#This Row],[Quantity]])</f>
        <v>0</v>
      </c>
      <c r="K2717" s="6">
        <f>(Items[[#This Row],[OriginalTagPrice]]*Items[[#This Row],[Quantity]])</f>
        <v>0</v>
      </c>
      <c r="L2717" s="6">
        <f>(Items[[#This Row],[FinalPrice]]-Items[[#This Row],[OriginalTagPrice]])*Items[[#This Row],[Quantity]]</f>
        <v>0</v>
      </c>
      <c r="M2717" s="6" t="str">
        <f>VLOOKUP(Items[[#This Row],[OrderID]],Orders[],5)</f>
        <v>2015-05-22</v>
      </c>
    </row>
    <row r="2718" spans="1:13" x14ac:dyDescent="0.25">
      <c r="A2718">
        <v>144281659</v>
      </c>
      <c r="B2718">
        <v>203197680</v>
      </c>
      <c r="C2718">
        <v>2</v>
      </c>
      <c r="D2718" t="b">
        <v>0</v>
      </c>
      <c r="E2718" s="6" t="s">
        <v>35</v>
      </c>
      <c r="F2718" s="6" t="s">
        <v>84</v>
      </c>
      <c r="G2718">
        <v>5</v>
      </c>
      <c r="H2718">
        <v>5</v>
      </c>
      <c r="I2718">
        <v>1</v>
      </c>
      <c r="J2718" s="6">
        <f>(Items[[#This Row],[FinalPrice]]*Items[[#This Row],[Quantity]])</f>
        <v>5</v>
      </c>
      <c r="K2718" s="6">
        <f>(Items[[#This Row],[OriginalTagPrice]]*Items[[#This Row],[Quantity]])</f>
        <v>5</v>
      </c>
      <c r="L2718" s="6">
        <f>(Items[[#This Row],[FinalPrice]]-Items[[#This Row],[OriginalTagPrice]])*Items[[#This Row],[Quantity]]</f>
        <v>0</v>
      </c>
      <c r="M2718" s="6" t="str">
        <f>VLOOKUP(Items[[#This Row],[OrderID]],Orders[],5)</f>
        <v>2015-05-22</v>
      </c>
    </row>
    <row r="2719" spans="1:13" x14ac:dyDescent="0.25">
      <c r="A2719">
        <v>144281659</v>
      </c>
      <c r="B2719">
        <v>203197726</v>
      </c>
      <c r="C2719">
        <v>2</v>
      </c>
      <c r="D2719" t="b">
        <v>0</v>
      </c>
      <c r="E2719" s="6" t="s">
        <v>35</v>
      </c>
      <c r="F2719" s="6" t="s">
        <v>259</v>
      </c>
      <c r="G2719">
        <v>3.5</v>
      </c>
      <c r="H2719">
        <v>3.5</v>
      </c>
      <c r="I2719">
        <v>1</v>
      </c>
      <c r="J2719" s="6">
        <f>(Items[[#This Row],[FinalPrice]]*Items[[#This Row],[Quantity]])</f>
        <v>3.5</v>
      </c>
      <c r="K2719" s="6">
        <f>(Items[[#This Row],[OriginalTagPrice]]*Items[[#This Row],[Quantity]])</f>
        <v>3.5</v>
      </c>
      <c r="L2719" s="6">
        <f>(Items[[#This Row],[FinalPrice]]-Items[[#This Row],[OriginalTagPrice]])*Items[[#This Row],[Quantity]]</f>
        <v>0</v>
      </c>
      <c r="M2719" s="6" t="str">
        <f>VLOOKUP(Items[[#This Row],[OrderID]],Orders[],5)</f>
        <v>2015-05-22</v>
      </c>
    </row>
    <row r="2720" spans="1:13" x14ac:dyDescent="0.25">
      <c r="A2720">
        <v>144281659</v>
      </c>
      <c r="B2720">
        <v>203198296</v>
      </c>
      <c r="C2720">
        <v>10</v>
      </c>
      <c r="D2720" t="b">
        <v>0</v>
      </c>
      <c r="E2720" s="6" t="s">
        <v>35</v>
      </c>
      <c r="F2720" s="6" t="s">
        <v>35</v>
      </c>
      <c r="G2720">
        <v>0</v>
      </c>
      <c r="H2720">
        <v>0</v>
      </c>
      <c r="I2720">
        <v>1</v>
      </c>
      <c r="J2720" s="6">
        <f>(Items[[#This Row],[FinalPrice]]*Items[[#This Row],[Quantity]])</f>
        <v>0</v>
      </c>
      <c r="K2720" s="6">
        <f>(Items[[#This Row],[OriginalTagPrice]]*Items[[#This Row],[Quantity]])</f>
        <v>0</v>
      </c>
      <c r="L2720" s="6">
        <f>(Items[[#This Row],[FinalPrice]]-Items[[#This Row],[OriginalTagPrice]])*Items[[#This Row],[Quantity]]</f>
        <v>0</v>
      </c>
      <c r="M2720" s="6" t="str">
        <f>VLOOKUP(Items[[#This Row],[OrderID]],Orders[],5)</f>
        <v>2015-05-22</v>
      </c>
    </row>
    <row r="2721" spans="1:13" x14ac:dyDescent="0.25">
      <c r="A2721">
        <v>144281659</v>
      </c>
      <c r="B2721">
        <v>203198301</v>
      </c>
      <c r="C2721">
        <v>11</v>
      </c>
      <c r="D2721" t="b">
        <v>0</v>
      </c>
      <c r="E2721" s="6" t="s">
        <v>83</v>
      </c>
      <c r="F2721" s="6" t="s">
        <v>35</v>
      </c>
      <c r="G2721">
        <v>0</v>
      </c>
      <c r="H2721">
        <v>50</v>
      </c>
      <c r="I2721">
        <v>1</v>
      </c>
      <c r="J2721" s="6">
        <f>(Items[[#This Row],[FinalPrice]]*Items[[#This Row],[Quantity]])</f>
        <v>0</v>
      </c>
      <c r="K2721" s="6">
        <f>(Items[[#This Row],[OriginalTagPrice]]*Items[[#This Row],[Quantity]])</f>
        <v>50</v>
      </c>
      <c r="L2721" s="6">
        <f>(Items[[#This Row],[FinalPrice]]-Items[[#This Row],[OriginalTagPrice]])*Items[[#This Row],[Quantity]]</f>
        <v>-50</v>
      </c>
      <c r="M2721" s="6" t="str">
        <f>VLOOKUP(Items[[#This Row],[OrderID]],Orders[],5)</f>
        <v>2015-05-22</v>
      </c>
    </row>
    <row r="2722" spans="1:13" x14ac:dyDescent="0.25">
      <c r="A2722">
        <v>144281659</v>
      </c>
      <c r="B2722">
        <v>203243046</v>
      </c>
      <c r="C2722">
        <v>8</v>
      </c>
      <c r="D2722" t="b">
        <v>0</v>
      </c>
      <c r="E2722" s="6" t="s">
        <v>68</v>
      </c>
      <c r="F2722" s="6" t="s">
        <v>35</v>
      </c>
      <c r="G2722">
        <v>14</v>
      </c>
      <c r="H2722">
        <v>14</v>
      </c>
      <c r="I2722">
        <v>1</v>
      </c>
      <c r="J2722" s="6">
        <f>(Items[[#This Row],[FinalPrice]]*Items[[#This Row],[Quantity]])</f>
        <v>14</v>
      </c>
      <c r="K2722" s="6">
        <f>(Items[[#This Row],[OriginalTagPrice]]*Items[[#This Row],[Quantity]])</f>
        <v>14</v>
      </c>
      <c r="L2722" s="6">
        <f>(Items[[#This Row],[FinalPrice]]-Items[[#This Row],[OriginalTagPrice]])*Items[[#This Row],[Quantity]]</f>
        <v>0</v>
      </c>
      <c r="M2722" s="6" t="str">
        <f>VLOOKUP(Items[[#This Row],[OrderID]],Orders[],5)</f>
        <v>2015-05-22</v>
      </c>
    </row>
    <row r="2723" spans="1:13" x14ac:dyDescent="0.25">
      <c r="A2723">
        <v>144281659</v>
      </c>
      <c r="B2723">
        <v>203243097</v>
      </c>
      <c r="C2723">
        <v>8</v>
      </c>
      <c r="D2723" t="b">
        <v>0</v>
      </c>
      <c r="E2723" s="6" t="s">
        <v>63</v>
      </c>
      <c r="F2723" s="6" t="s">
        <v>35</v>
      </c>
      <c r="G2723">
        <v>13</v>
      </c>
      <c r="H2723">
        <v>13</v>
      </c>
      <c r="I2723">
        <v>1</v>
      </c>
      <c r="J2723" s="6">
        <f>(Items[[#This Row],[FinalPrice]]*Items[[#This Row],[Quantity]])</f>
        <v>13</v>
      </c>
      <c r="K2723" s="6">
        <f>(Items[[#This Row],[OriginalTagPrice]]*Items[[#This Row],[Quantity]])</f>
        <v>13</v>
      </c>
      <c r="L2723" s="6">
        <f>(Items[[#This Row],[FinalPrice]]-Items[[#This Row],[OriginalTagPrice]])*Items[[#This Row],[Quantity]]</f>
        <v>0</v>
      </c>
      <c r="M2723" s="6" t="str">
        <f>VLOOKUP(Items[[#This Row],[OrderID]],Orders[],5)</f>
        <v>2015-05-22</v>
      </c>
    </row>
    <row r="2724" spans="1:13" x14ac:dyDescent="0.25">
      <c r="A2724">
        <v>144283285</v>
      </c>
      <c r="B2724">
        <v>203199043</v>
      </c>
      <c r="C2724">
        <v>1</v>
      </c>
      <c r="D2724" t="b">
        <v>1</v>
      </c>
      <c r="E2724" s="6" t="s">
        <v>55</v>
      </c>
      <c r="F2724" s="6" t="s">
        <v>35</v>
      </c>
      <c r="G2724">
        <v>0</v>
      </c>
      <c r="H2724">
        <v>90</v>
      </c>
      <c r="I2724">
        <v>1</v>
      </c>
      <c r="J2724" s="6">
        <f>(Items[[#This Row],[FinalPrice]]*Items[[#This Row],[Quantity]])</f>
        <v>0</v>
      </c>
      <c r="K2724" s="6">
        <f>(Items[[#This Row],[OriginalTagPrice]]*Items[[#This Row],[Quantity]])</f>
        <v>90</v>
      </c>
      <c r="L2724" s="6">
        <f>(Items[[#This Row],[FinalPrice]]-Items[[#This Row],[OriginalTagPrice]])*Items[[#This Row],[Quantity]]</f>
        <v>-90</v>
      </c>
      <c r="M2724" s="6" t="str">
        <f>VLOOKUP(Items[[#This Row],[OrderID]],Orders[],5)</f>
        <v>2015-05-23</v>
      </c>
    </row>
    <row r="2725" spans="1:13" x14ac:dyDescent="0.25">
      <c r="A2725">
        <v>144283285</v>
      </c>
      <c r="B2725">
        <v>203473073</v>
      </c>
      <c r="C2725">
        <v>8</v>
      </c>
      <c r="D2725" t="b">
        <v>0</v>
      </c>
      <c r="E2725" s="6" t="s">
        <v>55</v>
      </c>
      <c r="F2725" s="6" t="s">
        <v>35</v>
      </c>
      <c r="G2725">
        <v>13.5</v>
      </c>
      <c r="H2725">
        <v>13.5</v>
      </c>
      <c r="I2725">
        <v>1</v>
      </c>
      <c r="J2725" s="6">
        <f>(Items[[#This Row],[FinalPrice]]*Items[[#This Row],[Quantity]])</f>
        <v>13.5</v>
      </c>
      <c r="K2725" s="6">
        <f>(Items[[#This Row],[OriginalTagPrice]]*Items[[#This Row],[Quantity]])</f>
        <v>13.5</v>
      </c>
      <c r="L2725" s="6">
        <f>(Items[[#This Row],[FinalPrice]]-Items[[#This Row],[OriginalTagPrice]])*Items[[#This Row],[Quantity]]</f>
        <v>0</v>
      </c>
      <c r="M2725" s="6" t="str">
        <f>VLOOKUP(Items[[#This Row],[OrderID]],Orders[],5)</f>
        <v>2015-05-23</v>
      </c>
    </row>
    <row r="2726" spans="1:13" x14ac:dyDescent="0.25">
      <c r="A2726">
        <v>144291144</v>
      </c>
      <c r="B2726">
        <v>203211002</v>
      </c>
      <c r="C2726">
        <v>1</v>
      </c>
      <c r="D2726" t="b">
        <v>1</v>
      </c>
      <c r="E2726" s="6" t="s">
        <v>60</v>
      </c>
      <c r="F2726" s="6" t="s">
        <v>35</v>
      </c>
      <c r="G2726">
        <v>45</v>
      </c>
      <c r="H2726">
        <v>45</v>
      </c>
      <c r="I2726">
        <v>1</v>
      </c>
      <c r="J2726" s="6">
        <f>(Items[[#This Row],[FinalPrice]]*Items[[#This Row],[Quantity]])</f>
        <v>45</v>
      </c>
      <c r="K2726" s="6">
        <f>(Items[[#This Row],[OriginalTagPrice]]*Items[[#This Row],[Quantity]])</f>
        <v>45</v>
      </c>
      <c r="L2726" s="6">
        <f>(Items[[#This Row],[FinalPrice]]-Items[[#This Row],[OriginalTagPrice]])*Items[[#This Row],[Quantity]]</f>
        <v>0</v>
      </c>
      <c r="M2726" s="6" t="str">
        <f>VLOOKUP(Items[[#This Row],[OrderID]],Orders[],5)</f>
        <v>2015-05-29</v>
      </c>
    </row>
    <row r="2727" spans="1:13" x14ac:dyDescent="0.25">
      <c r="A2727">
        <v>144291144</v>
      </c>
      <c r="B2727">
        <v>204984857</v>
      </c>
      <c r="C2727">
        <v>8</v>
      </c>
      <c r="D2727" t="b">
        <v>0</v>
      </c>
      <c r="E2727" s="6" t="s">
        <v>60</v>
      </c>
      <c r="F2727" s="6" t="s">
        <v>35</v>
      </c>
      <c r="G2727">
        <v>7</v>
      </c>
      <c r="H2727">
        <v>7</v>
      </c>
      <c r="I2727">
        <v>1</v>
      </c>
      <c r="J2727" s="6">
        <f>(Items[[#This Row],[FinalPrice]]*Items[[#This Row],[Quantity]])</f>
        <v>7</v>
      </c>
      <c r="K2727" s="6">
        <f>(Items[[#This Row],[OriginalTagPrice]]*Items[[#This Row],[Quantity]])</f>
        <v>7</v>
      </c>
      <c r="L2727" s="6">
        <f>(Items[[#This Row],[FinalPrice]]-Items[[#This Row],[OriginalTagPrice]])*Items[[#This Row],[Quantity]]</f>
        <v>0</v>
      </c>
      <c r="M2727" s="6" t="str">
        <f>VLOOKUP(Items[[#This Row],[OrderID]],Orders[],5)</f>
        <v>2015-05-29</v>
      </c>
    </row>
    <row r="2728" spans="1:13" x14ac:dyDescent="0.25">
      <c r="A2728">
        <v>144291791</v>
      </c>
      <c r="B2728">
        <v>203211856</v>
      </c>
      <c r="C2728">
        <v>1</v>
      </c>
      <c r="D2728" t="b">
        <v>1</v>
      </c>
      <c r="E2728" s="6" t="s">
        <v>68</v>
      </c>
      <c r="F2728" s="6" t="s">
        <v>35</v>
      </c>
      <c r="G2728">
        <v>40</v>
      </c>
      <c r="H2728">
        <v>40</v>
      </c>
      <c r="I2728">
        <v>1</v>
      </c>
      <c r="J2728" s="6">
        <f>(Items[[#This Row],[FinalPrice]]*Items[[#This Row],[Quantity]])</f>
        <v>40</v>
      </c>
      <c r="K2728" s="6">
        <f>(Items[[#This Row],[OriginalTagPrice]]*Items[[#This Row],[Quantity]])</f>
        <v>40</v>
      </c>
      <c r="L2728" s="6">
        <f>(Items[[#This Row],[FinalPrice]]-Items[[#This Row],[OriginalTagPrice]])*Items[[#This Row],[Quantity]]</f>
        <v>0</v>
      </c>
      <c r="M2728" s="6" t="str">
        <f>VLOOKUP(Items[[#This Row],[OrderID]],Orders[],5)</f>
        <v>2015-05-29</v>
      </c>
    </row>
    <row r="2729" spans="1:13" x14ac:dyDescent="0.25">
      <c r="A2729">
        <v>144291791</v>
      </c>
      <c r="B2729">
        <v>203211860</v>
      </c>
      <c r="C2729">
        <v>1</v>
      </c>
      <c r="D2729" t="b">
        <v>1</v>
      </c>
      <c r="E2729" s="6" t="s">
        <v>68</v>
      </c>
      <c r="F2729" s="6" t="s">
        <v>35</v>
      </c>
      <c r="G2729">
        <v>5</v>
      </c>
      <c r="H2729">
        <v>5</v>
      </c>
      <c r="I2729">
        <v>1</v>
      </c>
      <c r="J2729" s="6">
        <f>(Items[[#This Row],[FinalPrice]]*Items[[#This Row],[Quantity]])</f>
        <v>5</v>
      </c>
      <c r="K2729" s="6">
        <f>(Items[[#This Row],[OriginalTagPrice]]*Items[[#This Row],[Quantity]])</f>
        <v>5</v>
      </c>
      <c r="L2729" s="6">
        <f>(Items[[#This Row],[FinalPrice]]-Items[[#This Row],[OriginalTagPrice]])*Items[[#This Row],[Quantity]]</f>
        <v>0</v>
      </c>
      <c r="M2729" s="6" t="str">
        <f>VLOOKUP(Items[[#This Row],[OrderID]],Orders[],5)</f>
        <v>2015-05-29</v>
      </c>
    </row>
    <row r="2730" spans="1:13" x14ac:dyDescent="0.25">
      <c r="A2730">
        <v>144291791</v>
      </c>
      <c r="B2730">
        <v>204984667</v>
      </c>
      <c r="C2730">
        <v>8</v>
      </c>
      <c r="D2730" t="b">
        <v>0</v>
      </c>
      <c r="E2730" s="6" t="s">
        <v>68</v>
      </c>
      <c r="F2730" s="6" t="s">
        <v>35</v>
      </c>
      <c r="G2730">
        <v>6.75</v>
      </c>
      <c r="H2730">
        <v>6.75</v>
      </c>
      <c r="I2730">
        <v>1</v>
      </c>
      <c r="J2730" s="6">
        <f>(Items[[#This Row],[FinalPrice]]*Items[[#This Row],[Quantity]])</f>
        <v>6.75</v>
      </c>
      <c r="K2730" s="6">
        <f>(Items[[#This Row],[OriginalTagPrice]]*Items[[#This Row],[Quantity]])</f>
        <v>6.75</v>
      </c>
      <c r="L2730" s="6">
        <f>(Items[[#This Row],[FinalPrice]]-Items[[#This Row],[OriginalTagPrice]])*Items[[#This Row],[Quantity]]</f>
        <v>0</v>
      </c>
      <c r="M2730" s="6" t="str">
        <f>VLOOKUP(Items[[#This Row],[OrderID]],Orders[],5)</f>
        <v>2015-05-29</v>
      </c>
    </row>
    <row r="2731" spans="1:13" x14ac:dyDescent="0.25">
      <c r="A2731">
        <v>144292470</v>
      </c>
      <c r="B2731">
        <v>203212922</v>
      </c>
      <c r="C2731">
        <v>1</v>
      </c>
      <c r="D2731" t="b">
        <v>1</v>
      </c>
      <c r="E2731" s="6" t="s">
        <v>55</v>
      </c>
      <c r="F2731" s="6" t="s">
        <v>35</v>
      </c>
      <c r="G2731">
        <v>0</v>
      </c>
      <c r="H2731">
        <v>30</v>
      </c>
      <c r="I2731">
        <v>1</v>
      </c>
      <c r="J2731" s="6">
        <f>(Items[[#This Row],[FinalPrice]]*Items[[#This Row],[Quantity]])</f>
        <v>0</v>
      </c>
      <c r="K2731" s="6">
        <f>(Items[[#This Row],[OriginalTagPrice]]*Items[[#This Row],[Quantity]])</f>
        <v>30</v>
      </c>
      <c r="L2731" s="6">
        <f>(Items[[#This Row],[FinalPrice]]-Items[[#This Row],[OriginalTagPrice]])*Items[[#This Row],[Quantity]]</f>
        <v>-30</v>
      </c>
      <c r="M2731" s="6" t="str">
        <f>VLOOKUP(Items[[#This Row],[OrderID]],Orders[],5)</f>
        <v>2015-05-27</v>
      </c>
    </row>
    <row r="2732" spans="1:13" x14ac:dyDescent="0.25">
      <c r="A2732">
        <v>144292470</v>
      </c>
      <c r="B2732">
        <v>203212923</v>
      </c>
      <c r="C2732">
        <v>1</v>
      </c>
      <c r="D2732" t="b">
        <v>1</v>
      </c>
      <c r="E2732" s="6" t="s">
        <v>55</v>
      </c>
      <c r="F2732" s="6" t="s">
        <v>35</v>
      </c>
      <c r="G2732">
        <v>50</v>
      </c>
      <c r="H2732">
        <v>70</v>
      </c>
      <c r="I2732">
        <v>1</v>
      </c>
      <c r="J2732" s="6">
        <f>(Items[[#This Row],[FinalPrice]]*Items[[#This Row],[Quantity]])</f>
        <v>50</v>
      </c>
      <c r="K2732" s="6">
        <f>(Items[[#This Row],[OriginalTagPrice]]*Items[[#This Row],[Quantity]])</f>
        <v>70</v>
      </c>
      <c r="L2732" s="6">
        <f>(Items[[#This Row],[FinalPrice]]-Items[[#This Row],[OriginalTagPrice]])*Items[[#This Row],[Quantity]]</f>
        <v>-20</v>
      </c>
      <c r="M2732" s="6" t="str">
        <f>VLOOKUP(Items[[#This Row],[OrderID]],Orders[],5)</f>
        <v>2015-05-27</v>
      </c>
    </row>
    <row r="2733" spans="1:13" x14ac:dyDescent="0.25">
      <c r="A2733">
        <v>144302849</v>
      </c>
      <c r="B2733">
        <v>203228267</v>
      </c>
      <c r="C2733">
        <v>1</v>
      </c>
      <c r="D2733" t="b">
        <v>1</v>
      </c>
      <c r="E2733" s="6" t="s">
        <v>63</v>
      </c>
      <c r="F2733" s="6" t="s">
        <v>35</v>
      </c>
      <c r="G2733">
        <v>0</v>
      </c>
      <c r="H2733">
        <v>65</v>
      </c>
      <c r="I2733">
        <v>1</v>
      </c>
      <c r="J2733" s="6">
        <f>(Items[[#This Row],[FinalPrice]]*Items[[#This Row],[Quantity]])</f>
        <v>0</v>
      </c>
      <c r="K2733" s="6">
        <f>(Items[[#This Row],[OriginalTagPrice]]*Items[[#This Row],[Quantity]])</f>
        <v>65</v>
      </c>
      <c r="L2733" s="6">
        <f>(Items[[#This Row],[FinalPrice]]-Items[[#This Row],[OriginalTagPrice]])*Items[[#This Row],[Quantity]]</f>
        <v>-65</v>
      </c>
      <c r="M2733" s="6" t="str">
        <f>VLOOKUP(Items[[#This Row],[OrderID]],Orders[],5)</f>
        <v>2015-05-24</v>
      </c>
    </row>
    <row r="2734" spans="1:13" x14ac:dyDescent="0.25">
      <c r="A2734">
        <v>144302849</v>
      </c>
      <c r="B2734">
        <v>203670665</v>
      </c>
      <c r="C2734">
        <v>8</v>
      </c>
      <c r="D2734" t="b">
        <v>0</v>
      </c>
      <c r="E2734" s="6" t="s">
        <v>63</v>
      </c>
      <c r="F2734" s="6" t="s">
        <v>35</v>
      </c>
      <c r="G2734">
        <v>15</v>
      </c>
      <c r="H2734">
        <v>15</v>
      </c>
      <c r="I2734">
        <v>1</v>
      </c>
      <c r="J2734" s="6">
        <f>(Items[[#This Row],[FinalPrice]]*Items[[#This Row],[Quantity]])</f>
        <v>15</v>
      </c>
      <c r="K2734" s="6">
        <f>(Items[[#This Row],[OriginalTagPrice]]*Items[[#This Row],[Quantity]])</f>
        <v>15</v>
      </c>
      <c r="L2734" s="6">
        <f>(Items[[#This Row],[FinalPrice]]-Items[[#This Row],[OriginalTagPrice]])*Items[[#This Row],[Quantity]]</f>
        <v>0</v>
      </c>
      <c r="M2734" s="6" t="str">
        <f>VLOOKUP(Items[[#This Row],[OrderID]],Orders[],5)</f>
        <v>2015-05-24</v>
      </c>
    </row>
    <row r="2735" spans="1:13" x14ac:dyDescent="0.25">
      <c r="A2735">
        <v>144303064</v>
      </c>
      <c r="B2735">
        <v>203228599</v>
      </c>
      <c r="C2735">
        <v>1</v>
      </c>
      <c r="D2735" t="b">
        <v>1</v>
      </c>
      <c r="E2735" s="6" t="s">
        <v>70</v>
      </c>
      <c r="F2735" s="6" t="s">
        <v>35</v>
      </c>
      <c r="G2735">
        <v>0</v>
      </c>
      <c r="H2735">
        <v>70</v>
      </c>
      <c r="I2735">
        <v>1</v>
      </c>
      <c r="J2735" s="6">
        <f>(Items[[#This Row],[FinalPrice]]*Items[[#This Row],[Quantity]])</f>
        <v>0</v>
      </c>
      <c r="K2735" s="6">
        <f>(Items[[#This Row],[OriginalTagPrice]]*Items[[#This Row],[Quantity]])</f>
        <v>70</v>
      </c>
      <c r="L2735" s="6">
        <f>(Items[[#This Row],[FinalPrice]]-Items[[#This Row],[OriginalTagPrice]])*Items[[#This Row],[Quantity]]</f>
        <v>-70</v>
      </c>
      <c r="M2735" s="6" t="str">
        <f>VLOOKUP(Items[[#This Row],[OrderID]],Orders[],5)</f>
        <v>2015-07-01</v>
      </c>
    </row>
    <row r="2736" spans="1:13" x14ac:dyDescent="0.25">
      <c r="A2736">
        <v>144303064</v>
      </c>
      <c r="B2736">
        <v>213255485</v>
      </c>
      <c r="C2736">
        <v>2</v>
      </c>
      <c r="D2736" t="b">
        <v>0</v>
      </c>
      <c r="E2736" s="6" t="s">
        <v>35</v>
      </c>
      <c r="F2736" s="6" t="s">
        <v>82</v>
      </c>
      <c r="G2736">
        <v>0</v>
      </c>
      <c r="H2736">
        <v>0</v>
      </c>
      <c r="I2736">
        <v>1</v>
      </c>
      <c r="J2736" s="6">
        <f>(Items[[#This Row],[FinalPrice]]*Items[[#This Row],[Quantity]])</f>
        <v>0</v>
      </c>
      <c r="K2736" s="6">
        <f>(Items[[#This Row],[OriginalTagPrice]]*Items[[#This Row],[Quantity]])</f>
        <v>0</v>
      </c>
      <c r="L2736" s="6">
        <f>(Items[[#This Row],[FinalPrice]]-Items[[#This Row],[OriginalTagPrice]])*Items[[#This Row],[Quantity]]</f>
        <v>0</v>
      </c>
      <c r="M2736" s="6" t="str">
        <f>VLOOKUP(Items[[#This Row],[OrderID]],Orders[],5)</f>
        <v>2015-07-01</v>
      </c>
    </row>
    <row r="2737" spans="1:13" x14ac:dyDescent="0.25">
      <c r="A2737">
        <v>144303064</v>
      </c>
      <c r="B2737">
        <v>213266240</v>
      </c>
      <c r="C2737">
        <v>8</v>
      </c>
      <c r="D2737" t="b">
        <v>0</v>
      </c>
      <c r="E2737" s="6" t="s">
        <v>70</v>
      </c>
      <c r="F2737" s="6" t="s">
        <v>35</v>
      </c>
      <c r="G2737">
        <v>13</v>
      </c>
      <c r="H2737">
        <v>13</v>
      </c>
      <c r="I2737">
        <v>1</v>
      </c>
      <c r="J2737" s="6">
        <f>(Items[[#This Row],[FinalPrice]]*Items[[#This Row],[Quantity]])</f>
        <v>13</v>
      </c>
      <c r="K2737" s="6">
        <f>(Items[[#This Row],[OriginalTagPrice]]*Items[[#This Row],[Quantity]])</f>
        <v>13</v>
      </c>
      <c r="L2737" s="6">
        <f>(Items[[#This Row],[FinalPrice]]-Items[[#This Row],[OriginalTagPrice]])*Items[[#This Row],[Quantity]]</f>
        <v>0</v>
      </c>
      <c r="M2737" s="6" t="str">
        <f>VLOOKUP(Items[[#This Row],[OrderID]],Orders[],5)</f>
        <v>2015-07-01</v>
      </c>
    </row>
    <row r="2738" spans="1:13" x14ac:dyDescent="0.25">
      <c r="A2738">
        <v>144306451</v>
      </c>
      <c r="B2738">
        <v>203233657</v>
      </c>
      <c r="C2738">
        <v>1</v>
      </c>
      <c r="D2738" t="b">
        <v>1</v>
      </c>
      <c r="E2738" s="6" t="s">
        <v>63</v>
      </c>
      <c r="F2738" s="6" t="s">
        <v>35</v>
      </c>
      <c r="G2738">
        <v>45</v>
      </c>
      <c r="H2738">
        <v>65</v>
      </c>
      <c r="I2738">
        <v>1</v>
      </c>
      <c r="J2738" s="6">
        <f>(Items[[#This Row],[FinalPrice]]*Items[[#This Row],[Quantity]])</f>
        <v>45</v>
      </c>
      <c r="K2738" s="6">
        <f>(Items[[#This Row],[OriginalTagPrice]]*Items[[#This Row],[Quantity]])</f>
        <v>65</v>
      </c>
      <c r="L2738" s="6">
        <f>(Items[[#This Row],[FinalPrice]]-Items[[#This Row],[OriginalTagPrice]])*Items[[#This Row],[Quantity]]</f>
        <v>-20</v>
      </c>
      <c r="M2738" s="6" t="str">
        <f>VLOOKUP(Items[[#This Row],[OrderID]],Orders[],5)</f>
        <v>2015-05-22</v>
      </c>
    </row>
    <row r="2739" spans="1:13" x14ac:dyDescent="0.25">
      <c r="A2739">
        <v>144306451</v>
      </c>
      <c r="B2739">
        <v>203293156</v>
      </c>
      <c r="C2739">
        <v>2</v>
      </c>
      <c r="D2739" t="b">
        <v>0</v>
      </c>
      <c r="E2739" s="6" t="s">
        <v>63</v>
      </c>
      <c r="F2739" s="6" t="s">
        <v>74</v>
      </c>
      <c r="G2739">
        <v>0</v>
      </c>
      <c r="H2739">
        <v>0</v>
      </c>
      <c r="I2739">
        <v>1</v>
      </c>
      <c r="J2739" s="6">
        <f>(Items[[#This Row],[FinalPrice]]*Items[[#This Row],[Quantity]])</f>
        <v>0</v>
      </c>
      <c r="K2739" s="6">
        <f>(Items[[#This Row],[OriginalTagPrice]]*Items[[#This Row],[Quantity]])</f>
        <v>0</v>
      </c>
      <c r="L2739" s="6">
        <f>(Items[[#This Row],[FinalPrice]]-Items[[#This Row],[OriginalTagPrice]])*Items[[#This Row],[Quantity]]</f>
        <v>0</v>
      </c>
      <c r="M2739" s="6" t="str">
        <f>VLOOKUP(Items[[#This Row],[OrderID]],Orders[],5)</f>
        <v>2015-05-22</v>
      </c>
    </row>
    <row r="2740" spans="1:13" x14ac:dyDescent="0.25">
      <c r="A2740">
        <v>144306451</v>
      </c>
      <c r="B2740">
        <v>203293278</v>
      </c>
      <c r="C2740">
        <v>2</v>
      </c>
      <c r="D2740" t="b">
        <v>0</v>
      </c>
      <c r="E2740" s="6" t="s">
        <v>35</v>
      </c>
      <c r="F2740" s="6" t="s">
        <v>76</v>
      </c>
      <c r="G2740">
        <v>3.15</v>
      </c>
      <c r="H2740">
        <v>3.5</v>
      </c>
      <c r="I2740">
        <v>1</v>
      </c>
      <c r="J2740" s="6">
        <f>(Items[[#This Row],[FinalPrice]]*Items[[#This Row],[Quantity]])</f>
        <v>3.15</v>
      </c>
      <c r="K2740" s="6">
        <f>(Items[[#This Row],[OriginalTagPrice]]*Items[[#This Row],[Quantity]])</f>
        <v>3.5</v>
      </c>
      <c r="L2740" s="6">
        <f>(Items[[#This Row],[FinalPrice]]-Items[[#This Row],[OriginalTagPrice]])*Items[[#This Row],[Quantity]]</f>
        <v>-0.35000000000000009</v>
      </c>
      <c r="M2740" s="6" t="str">
        <f>VLOOKUP(Items[[#This Row],[OrderID]],Orders[],5)</f>
        <v>2015-05-22</v>
      </c>
    </row>
    <row r="2741" spans="1:13" x14ac:dyDescent="0.25">
      <c r="A2741">
        <v>144306451</v>
      </c>
      <c r="B2741">
        <v>203302538</v>
      </c>
      <c r="C2741">
        <v>2</v>
      </c>
      <c r="D2741" t="b">
        <v>0</v>
      </c>
      <c r="E2741" s="6" t="s">
        <v>63</v>
      </c>
      <c r="F2741" s="6" t="s">
        <v>116</v>
      </c>
      <c r="G2741">
        <v>6.3</v>
      </c>
      <c r="H2741">
        <v>7</v>
      </c>
      <c r="I2741">
        <v>2</v>
      </c>
      <c r="J2741" s="6">
        <f>(Items[[#This Row],[FinalPrice]]*Items[[#This Row],[Quantity]])</f>
        <v>12.6</v>
      </c>
      <c r="K2741" s="6">
        <f>(Items[[#This Row],[OriginalTagPrice]]*Items[[#This Row],[Quantity]])</f>
        <v>14</v>
      </c>
      <c r="L2741" s="6">
        <f>(Items[[#This Row],[FinalPrice]]-Items[[#This Row],[OriginalTagPrice]])*Items[[#This Row],[Quantity]]</f>
        <v>-1.4000000000000004</v>
      </c>
      <c r="M2741" s="6" t="str">
        <f>VLOOKUP(Items[[#This Row],[OrderID]],Orders[],5)</f>
        <v>2015-05-22</v>
      </c>
    </row>
    <row r="2742" spans="1:13" x14ac:dyDescent="0.25">
      <c r="A2742">
        <v>144306451</v>
      </c>
      <c r="B2742">
        <v>203302618</v>
      </c>
      <c r="C2742">
        <v>2</v>
      </c>
      <c r="D2742" t="b">
        <v>0</v>
      </c>
      <c r="E2742" s="6" t="s">
        <v>63</v>
      </c>
      <c r="F2742" s="6" t="s">
        <v>117</v>
      </c>
      <c r="G2742">
        <v>6.3</v>
      </c>
      <c r="H2742">
        <v>7</v>
      </c>
      <c r="I2742">
        <v>1</v>
      </c>
      <c r="J2742" s="6">
        <f>(Items[[#This Row],[FinalPrice]]*Items[[#This Row],[Quantity]])</f>
        <v>6.3</v>
      </c>
      <c r="K2742" s="6">
        <f>(Items[[#This Row],[OriginalTagPrice]]*Items[[#This Row],[Quantity]])</f>
        <v>7</v>
      </c>
      <c r="L2742" s="6">
        <f>(Items[[#This Row],[FinalPrice]]-Items[[#This Row],[OriginalTagPrice]])*Items[[#This Row],[Quantity]]</f>
        <v>-0.70000000000000018</v>
      </c>
      <c r="M2742" s="6" t="str">
        <f>VLOOKUP(Items[[#This Row],[OrderID]],Orders[],5)</f>
        <v>2015-05-22</v>
      </c>
    </row>
    <row r="2743" spans="1:13" x14ac:dyDescent="0.25">
      <c r="A2743">
        <v>144306451</v>
      </c>
      <c r="B2743">
        <v>203302689</v>
      </c>
      <c r="C2743">
        <v>2</v>
      </c>
      <c r="D2743" t="b">
        <v>0</v>
      </c>
      <c r="E2743" s="6" t="s">
        <v>63</v>
      </c>
      <c r="F2743" s="6" t="s">
        <v>294</v>
      </c>
      <c r="G2743">
        <v>16.2</v>
      </c>
      <c r="H2743">
        <v>18</v>
      </c>
      <c r="I2743">
        <v>1</v>
      </c>
      <c r="J2743" s="6">
        <f>(Items[[#This Row],[FinalPrice]]*Items[[#This Row],[Quantity]])</f>
        <v>16.2</v>
      </c>
      <c r="K2743" s="6">
        <f>(Items[[#This Row],[OriginalTagPrice]]*Items[[#This Row],[Quantity]])</f>
        <v>18</v>
      </c>
      <c r="L2743" s="6">
        <f>(Items[[#This Row],[FinalPrice]]-Items[[#This Row],[OriginalTagPrice]])*Items[[#This Row],[Quantity]]</f>
        <v>-1.8000000000000007</v>
      </c>
      <c r="M2743" s="6" t="str">
        <f>VLOOKUP(Items[[#This Row],[OrderID]],Orders[],5)</f>
        <v>2015-05-22</v>
      </c>
    </row>
    <row r="2744" spans="1:13" x14ac:dyDescent="0.25">
      <c r="A2744">
        <v>144306451</v>
      </c>
      <c r="B2744">
        <v>203302768</v>
      </c>
      <c r="C2744">
        <v>2</v>
      </c>
      <c r="D2744" t="b">
        <v>0</v>
      </c>
      <c r="E2744" s="6" t="s">
        <v>63</v>
      </c>
      <c r="F2744" s="6" t="s">
        <v>158</v>
      </c>
      <c r="G2744">
        <v>24.75</v>
      </c>
      <c r="H2744">
        <v>27.5</v>
      </c>
      <c r="I2744">
        <v>1</v>
      </c>
      <c r="J2744" s="6">
        <f>(Items[[#This Row],[FinalPrice]]*Items[[#This Row],[Quantity]])</f>
        <v>24.75</v>
      </c>
      <c r="K2744" s="6">
        <f>(Items[[#This Row],[OriginalTagPrice]]*Items[[#This Row],[Quantity]])</f>
        <v>27.5</v>
      </c>
      <c r="L2744" s="6">
        <f>(Items[[#This Row],[FinalPrice]]-Items[[#This Row],[OriginalTagPrice]])*Items[[#This Row],[Quantity]]</f>
        <v>-2.75</v>
      </c>
      <c r="M2744" s="6" t="str">
        <f>VLOOKUP(Items[[#This Row],[OrderID]],Orders[],5)</f>
        <v>2015-05-22</v>
      </c>
    </row>
    <row r="2745" spans="1:13" x14ac:dyDescent="0.25">
      <c r="A2745">
        <v>144313231</v>
      </c>
      <c r="B2745">
        <v>203244133</v>
      </c>
      <c r="C2745">
        <v>1</v>
      </c>
      <c r="D2745" t="b">
        <v>1</v>
      </c>
      <c r="E2745" s="6" t="s">
        <v>89</v>
      </c>
      <c r="F2745" s="6" t="s">
        <v>35</v>
      </c>
      <c r="G2745">
        <v>0</v>
      </c>
      <c r="H2745">
        <v>30</v>
      </c>
      <c r="I2745">
        <v>1</v>
      </c>
      <c r="J2745" s="6">
        <f>(Items[[#This Row],[FinalPrice]]*Items[[#This Row],[Quantity]])</f>
        <v>0</v>
      </c>
      <c r="K2745" s="6">
        <f>(Items[[#This Row],[OriginalTagPrice]]*Items[[#This Row],[Quantity]])</f>
        <v>30</v>
      </c>
      <c r="L2745" s="6">
        <f>(Items[[#This Row],[FinalPrice]]-Items[[#This Row],[OriginalTagPrice]])*Items[[#This Row],[Quantity]]</f>
        <v>-30</v>
      </c>
      <c r="M2745" s="6" t="str">
        <f>VLOOKUP(Items[[#This Row],[OrderID]],Orders[],5)</f>
        <v>2015-05-22</v>
      </c>
    </row>
    <row r="2746" spans="1:13" x14ac:dyDescent="0.25">
      <c r="A2746">
        <v>144313231</v>
      </c>
      <c r="B2746">
        <v>203299001</v>
      </c>
      <c r="C2746">
        <v>1</v>
      </c>
      <c r="D2746" t="b">
        <v>1</v>
      </c>
      <c r="E2746" s="6" t="s">
        <v>89</v>
      </c>
      <c r="F2746" s="6" t="s">
        <v>35</v>
      </c>
      <c r="G2746">
        <v>0</v>
      </c>
      <c r="H2746">
        <v>10</v>
      </c>
      <c r="I2746">
        <v>1</v>
      </c>
      <c r="J2746" s="6">
        <f>(Items[[#This Row],[FinalPrice]]*Items[[#This Row],[Quantity]])</f>
        <v>0</v>
      </c>
      <c r="K2746" s="6">
        <f>(Items[[#This Row],[OriginalTagPrice]]*Items[[#This Row],[Quantity]])</f>
        <v>10</v>
      </c>
      <c r="L2746" s="6">
        <f>(Items[[#This Row],[FinalPrice]]-Items[[#This Row],[OriginalTagPrice]])*Items[[#This Row],[Quantity]]</f>
        <v>-10</v>
      </c>
      <c r="M2746" s="6" t="str">
        <f>VLOOKUP(Items[[#This Row],[OrderID]],Orders[],5)</f>
        <v>2015-05-22</v>
      </c>
    </row>
    <row r="2747" spans="1:13" x14ac:dyDescent="0.25">
      <c r="A2747">
        <v>144313231</v>
      </c>
      <c r="B2747">
        <v>203294144</v>
      </c>
      <c r="C2747">
        <v>2</v>
      </c>
      <c r="D2747" t="b">
        <v>0</v>
      </c>
      <c r="E2747" s="6" t="s">
        <v>58</v>
      </c>
      <c r="F2747" s="6" t="s">
        <v>97</v>
      </c>
      <c r="G2747">
        <v>0</v>
      </c>
      <c r="H2747">
        <v>0</v>
      </c>
      <c r="I2747">
        <v>1</v>
      </c>
      <c r="J2747" s="6">
        <f>(Items[[#This Row],[FinalPrice]]*Items[[#This Row],[Quantity]])</f>
        <v>0</v>
      </c>
      <c r="K2747" s="6">
        <f>(Items[[#This Row],[OriginalTagPrice]]*Items[[#This Row],[Quantity]])</f>
        <v>0</v>
      </c>
      <c r="L2747" s="6">
        <f>(Items[[#This Row],[FinalPrice]]-Items[[#This Row],[OriginalTagPrice]])*Items[[#This Row],[Quantity]]</f>
        <v>0</v>
      </c>
      <c r="M2747" s="6" t="str">
        <f>VLOOKUP(Items[[#This Row],[OrderID]],Orders[],5)</f>
        <v>2015-05-22</v>
      </c>
    </row>
    <row r="2748" spans="1:13" x14ac:dyDescent="0.25">
      <c r="A2748">
        <v>144315697</v>
      </c>
      <c r="B2748">
        <v>203247818</v>
      </c>
      <c r="C2748">
        <v>1</v>
      </c>
      <c r="D2748" t="b">
        <v>1</v>
      </c>
      <c r="E2748" s="6" t="s">
        <v>55</v>
      </c>
      <c r="F2748" s="6" t="s">
        <v>35</v>
      </c>
      <c r="G2748">
        <v>0</v>
      </c>
      <c r="H2748">
        <v>30</v>
      </c>
      <c r="I2748">
        <v>1</v>
      </c>
      <c r="J2748" s="6">
        <f>(Items[[#This Row],[FinalPrice]]*Items[[#This Row],[Quantity]])</f>
        <v>0</v>
      </c>
      <c r="K2748" s="6">
        <f>(Items[[#This Row],[OriginalTagPrice]]*Items[[#This Row],[Quantity]])</f>
        <v>30</v>
      </c>
      <c r="L2748" s="6">
        <f>(Items[[#This Row],[FinalPrice]]-Items[[#This Row],[OriginalTagPrice]])*Items[[#This Row],[Quantity]]</f>
        <v>-30</v>
      </c>
      <c r="M2748" s="6" t="str">
        <f>VLOOKUP(Items[[#This Row],[OrderID]],Orders[],5)</f>
        <v>2015-07-02</v>
      </c>
    </row>
    <row r="2749" spans="1:13" x14ac:dyDescent="0.25">
      <c r="A2749">
        <v>144315697</v>
      </c>
      <c r="B2749">
        <v>203247819</v>
      </c>
      <c r="C2749">
        <v>1</v>
      </c>
      <c r="D2749" t="b">
        <v>1</v>
      </c>
      <c r="E2749" s="6" t="s">
        <v>92</v>
      </c>
      <c r="F2749" s="6" t="s">
        <v>35</v>
      </c>
      <c r="G2749">
        <v>35</v>
      </c>
      <c r="H2749">
        <v>70</v>
      </c>
      <c r="I2749">
        <v>1</v>
      </c>
      <c r="J2749" s="6">
        <f>(Items[[#This Row],[FinalPrice]]*Items[[#This Row],[Quantity]])</f>
        <v>35</v>
      </c>
      <c r="K2749" s="6">
        <f>(Items[[#This Row],[OriginalTagPrice]]*Items[[#This Row],[Quantity]])</f>
        <v>70</v>
      </c>
      <c r="L2749" s="6">
        <f>(Items[[#This Row],[FinalPrice]]-Items[[#This Row],[OriginalTagPrice]])*Items[[#This Row],[Quantity]]</f>
        <v>-35</v>
      </c>
      <c r="M2749" s="6" t="str">
        <f>VLOOKUP(Items[[#This Row],[OrderID]],Orders[],5)</f>
        <v>2015-07-02</v>
      </c>
    </row>
    <row r="2750" spans="1:13" x14ac:dyDescent="0.25">
      <c r="A2750">
        <v>144315697</v>
      </c>
      <c r="B2750">
        <v>213533263</v>
      </c>
      <c r="C2750">
        <v>8</v>
      </c>
      <c r="D2750" t="b">
        <v>0</v>
      </c>
      <c r="E2750" s="6" t="s">
        <v>55</v>
      </c>
      <c r="F2750" s="6" t="s">
        <v>35</v>
      </c>
      <c r="G2750">
        <v>6</v>
      </c>
      <c r="H2750">
        <v>6</v>
      </c>
      <c r="I2750">
        <v>1</v>
      </c>
      <c r="J2750" s="6">
        <f>(Items[[#This Row],[FinalPrice]]*Items[[#This Row],[Quantity]])</f>
        <v>6</v>
      </c>
      <c r="K2750" s="6">
        <f>(Items[[#This Row],[OriginalTagPrice]]*Items[[#This Row],[Quantity]])</f>
        <v>6</v>
      </c>
      <c r="L2750" s="6">
        <f>(Items[[#This Row],[FinalPrice]]-Items[[#This Row],[OriginalTagPrice]])*Items[[#This Row],[Quantity]]</f>
        <v>0</v>
      </c>
      <c r="M2750" s="6" t="str">
        <f>VLOOKUP(Items[[#This Row],[OrderID]],Orders[],5)</f>
        <v>2015-07-02</v>
      </c>
    </row>
    <row r="2751" spans="1:13" x14ac:dyDescent="0.25">
      <c r="A2751">
        <v>144315697</v>
      </c>
      <c r="B2751">
        <v>213533779</v>
      </c>
      <c r="C2751">
        <v>8</v>
      </c>
      <c r="D2751" t="b">
        <v>0</v>
      </c>
      <c r="E2751" s="6" t="s">
        <v>92</v>
      </c>
      <c r="F2751" s="6" t="s">
        <v>35</v>
      </c>
      <c r="G2751">
        <v>10</v>
      </c>
      <c r="H2751">
        <v>10</v>
      </c>
      <c r="I2751">
        <v>1</v>
      </c>
      <c r="J2751" s="6">
        <f>(Items[[#This Row],[FinalPrice]]*Items[[#This Row],[Quantity]])</f>
        <v>10</v>
      </c>
      <c r="K2751" s="6">
        <f>(Items[[#This Row],[OriginalTagPrice]]*Items[[#This Row],[Quantity]])</f>
        <v>10</v>
      </c>
      <c r="L2751" s="6">
        <f>(Items[[#This Row],[FinalPrice]]-Items[[#This Row],[OriginalTagPrice]])*Items[[#This Row],[Quantity]]</f>
        <v>0</v>
      </c>
      <c r="M2751" s="6" t="str">
        <f>VLOOKUP(Items[[#This Row],[OrderID]],Orders[],5)</f>
        <v>2015-07-02</v>
      </c>
    </row>
    <row r="2752" spans="1:13" x14ac:dyDescent="0.25">
      <c r="A2752">
        <v>144327633</v>
      </c>
      <c r="B2752">
        <v>203266182</v>
      </c>
      <c r="C2752">
        <v>1</v>
      </c>
      <c r="D2752" t="b">
        <v>1</v>
      </c>
      <c r="E2752" s="6" t="s">
        <v>65</v>
      </c>
      <c r="F2752" s="6" t="s">
        <v>35</v>
      </c>
      <c r="G2752">
        <v>45</v>
      </c>
      <c r="H2752">
        <v>70</v>
      </c>
      <c r="I2752">
        <v>1</v>
      </c>
      <c r="J2752" s="6">
        <f>(Items[[#This Row],[FinalPrice]]*Items[[#This Row],[Quantity]])</f>
        <v>45</v>
      </c>
      <c r="K2752" s="6">
        <f>(Items[[#This Row],[OriginalTagPrice]]*Items[[#This Row],[Quantity]])</f>
        <v>70</v>
      </c>
      <c r="L2752" s="6">
        <f>(Items[[#This Row],[FinalPrice]]-Items[[#This Row],[OriginalTagPrice]])*Items[[#This Row],[Quantity]]</f>
        <v>-25</v>
      </c>
      <c r="M2752" s="6" t="str">
        <f>VLOOKUP(Items[[#This Row],[OrderID]],Orders[],5)</f>
        <v>2015-05-22</v>
      </c>
    </row>
    <row r="2753" spans="1:13" x14ac:dyDescent="0.25">
      <c r="A2753">
        <v>144327633</v>
      </c>
      <c r="B2753">
        <v>203266194</v>
      </c>
      <c r="C2753">
        <v>1</v>
      </c>
      <c r="D2753" t="b">
        <v>1</v>
      </c>
      <c r="E2753" s="6" t="s">
        <v>65</v>
      </c>
      <c r="F2753" s="6" t="s">
        <v>35</v>
      </c>
      <c r="G2753">
        <v>0</v>
      </c>
      <c r="H2753">
        <v>10</v>
      </c>
      <c r="I2753">
        <v>1</v>
      </c>
      <c r="J2753" s="6">
        <f>(Items[[#This Row],[FinalPrice]]*Items[[#This Row],[Quantity]])</f>
        <v>0</v>
      </c>
      <c r="K2753" s="6">
        <f>(Items[[#This Row],[OriginalTagPrice]]*Items[[#This Row],[Quantity]])</f>
        <v>10</v>
      </c>
      <c r="L2753" s="6">
        <f>(Items[[#This Row],[FinalPrice]]-Items[[#This Row],[OriginalTagPrice]])*Items[[#This Row],[Quantity]]</f>
        <v>-10</v>
      </c>
      <c r="M2753" s="6" t="str">
        <f>VLOOKUP(Items[[#This Row],[OrderID]],Orders[],5)</f>
        <v>2015-05-22</v>
      </c>
    </row>
    <row r="2754" spans="1:13" x14ac:dyDescent="0.25">
      <c r="A2754">
        <v>144327633</v>
      </c>
      <c r="B2754">
        <v>203303134</v>
      </c>
      <c r="C2754">
        <v>8</v>
      </c>
      <c r="D2754" t="b">
        <v>0</v>
      </c>
      <c r="E2754" s="6" t="s">
        <v>65</v>
      </c>
      <c r="F2754" s="6" t="s">
        <v>35</v>
      </c>
      <c r="G2754">
        <v>10</v>
      </c>
      <c r="H2754">
        <v>10</v>
      </c>
      <c r="I2754">
        <v>1</v>
      </c>
      <c r="J2754" s="6">
        <f>(Items[[#This Row],[FinalPrice]]*Items[[#This Row],[Quantity]])</f>
        <v>10</v>
      </c>
      <c r="K2754" s="6">
        <f>(Items[[#This Row],[OriginalTagPrice]]*Items[[#This Row],[Quantity]])</f>
        <v>10</v>
      </c>
      <c r="L2754" s="6">
        <f>(Items[[#This Row],[FinalPrice]]-Items[[#This Row],[OriginalTagPrice]])*Items[[#This Row],[Quantity]]</f>
        <v>0</v>
      </c>
      <c r="M2754" s="6" t="str">
        <f>VLOOKUP(Items[[#This Row],[OrderID]],Orders[],5)</f>
        <v>2015-05-22</v>
      </c>
    </row>
    <row r="2755" spans="1:13" x14ac:dyDescent="0.25">
      <c r="A2755">
        <v>144333133</v>
      </c>
      <c r="B2755">
        <v>202444598</v>
      </c>
      <c r="C2755">
        <v>1</v>
      </c>
      <c r="D2755" t="b">
        <v>1</v>
      </c>
      <c r="E2755" s="6" t="s">
        <v>89</v>
      </c>
      <c r="F2755" s="6" t="s">
        <v>35</v>
      </c>
      <c r="G2755">
        <v>35</v>
      </c>
      <c r="H2755">
        <v>70</v>
      </c>
      <c r="I2755">
        <v>1</v>
      </c>
      <c r="J2755" s="6">
        <f>(Items[[#This Row],[FinalPrice]]*Items[[#This Row],[Quantity]])</f>
        <v>35</v>
      </c>
      <c r="K2755" s="6">
        <f>(Items[[#This Row],[OriginalTagPrice]]*Items[[#This Row],[Quantity]])</f>
        <v>70</v>
      </c>
      <c r="L2755" s="6">
        <f>(Items[[#This Row],[FinalPrice]]-Items[[#This Row],[OriginalTagPrice]])*Items[[#This Row],[Quantity]]</f>
        <v>-35</v>
      </c>
      <c r="M2755" s="6" t="str">
        <f>VLOOKUP(Items[[#This Row],[OrderID]],Orders[],5)</f>
        <v>None</v>
      </c>
    </row>
    <row r="2756" spans="1:13" x14ac:dyDescent="0.25">
      <c r="A2756">
        <v>144334794</v>
      </c>
      <c r="B2756">
        <v>203276696</v>
      </c>
      <c r="C2756">
        <v>1</v>
      </c>
      <c r="D2756" t="b">
        <v>1</v>
      </c>
      <c r="E2756" s="6" t="s">
        <v>66</v>
      </c>
      <c r="F2756" s="6" t="s">
        <v>35</v>
      </c>
      <c r="G2756">
        <v>35</v>
      </c>
      <c r="H2756">
        <v>90</v>
      </c>
      <c r="I2756">
        <v>1</v>
      </c>
      <c r="J2756" s="6">
        <f>(Items[[#This Row],[FinalPrice]]*Items[[#This Row],[Quantity]])</f>
        <v>35</v>
      </c>
      <c r="K2756" s="6">
        <f>(Items[[#This Row],[OriginalTagPrice]]*Items[[#This Row],[Quantity]])</f>
        <v>90</v>
      </c>
      <c r="L2756" s="6">
        <f>(Items[[#This Row],[FinalPrice]]-Items[[#This Row],[OriginalTagPrice]])*Items[[#This Row],[Quantity]]</f>
        <v>-55</v>
      </c>
      <c r="M2756" s="6" t="str">
        <f>VLOOKUP(Items[[#This Row],[OrderID]],Orders[],5)</f>
        <v>2015-05-26</v>
      </c>
    </row>
    <row r="2757" spans="1:13" x14ac:dyDescent="0.25">
      <c r="A2757">
        <v>144334794</v>
      </c>
      <c r="B2757">
        <v>204052165</v>
      </c>
      <c r="C2757">
        <v>8</v>
      </c>
      <c r="D2757" t="b">
        <v>0</v>
      </c>
      <c r="E2757" s="6" t="s">
        <v>66</v>
      </c>
      <c r="F2757" s="6" t="s">
        <v>35</v>
      </c>
      <c r="G2757">
        <v>20</v>
      </c>
      <c r="H2757">
        <v>20</v>
      </c>
      <c r="I2757">
        <v>1</v>
      </c>
      <c r="J2757" s="6">
        <f>(Items[[#This Row],[FinalPrice]]*Items[[#This Row],[Quantity]])</f>
        <v>20</v>
      </c>
      <c r="K2757" s="6">
        <f>(Items[[#This Row],[OriginalTagPrice]]*Items[[#This Row],[Quantity]])</f>
        <v>20</v>
      </c>
      <c r="L2757" s="6">
        <f>(Items[[#This Row],[FinalPrice]]-Items[[#This Row],[OriginalTagPrice]])*Items[[#This Row],[Quantity]]</f>
        <v>0</v>
      </c>
      <c r="M2757" s="6" t="str">
        <f>VLOOKUP(Items[[#This Row],[OrderID]],Orders[],5)</f>
        <v>2015-05-26</v>
      </c>
    </row>
    <row r="2758" spans="1:13" x14ac:dyDescent="0.25">
      <c r="A2758">
        <v>144341495</v>
      </c>
      <c r="B2758">
        <v>203286852</v>
      </c>
      <c r="C2758">
        <v>1</v>
      </c>
      <c r="D2758" t="b">
        <v>1</v>
      </c>
      <c r="E2758" s="6" t="s">
        <v>60</v>
      </c>
      <c r="F2758" s="6" t="s">
        <v>35</v>
      </c>
      <c r="G2758">
        <v>35</v>
      </c>
      <c r="H2758">
        <v>70</v>
      </c>
      <c r="I2758">
        <v>1</v>
      </c>
      <c r="J2758" s="6">
        <f>(Items[[#This Row],[FinalPrice]]*Items[[#This Row],[Quantity]])</f>
        <v>35</v>
      </c>
      <c r="K2758" s="6">
        <f>(Items[[#This Row],[OriginalTagPrice]]*Items[[#This Row],[Quantity]])</f>
        <v>70</v>
      </c>
      <c r="L2758" s="6">
        <f>(Items[[#This Row],[FinalPrice]]-Items[[#This Row],[OriginalTagPrice]])*Items[[#This Row],[Quantity]]</f>
        <v>-35</v>
      </c>
      <c r="M2758" s="6" t="str">
        <f>VLOOKUP(Items[[#This Row],[OrderID]],Orders[],5)</f>
        <v>None</v>
      </c>
    </row>
    <row r="2759" spans="1:13" x14ac:dyDescent="0.25">
      <c r="A2759">
        <v>144342925</v>
      </c>
      <c r="B2759">
        <v>203288900</v>
      </c>
      <c r="C2759">
        <v>1</v>
      </c>
      <c r="D2759" t="b">
        <v>1</v>
      </c>
      <c r="E2759" s="6" t="s">
        <v>89</v>
      </c>
      <c r="F2759" s="6" t="s">
        <v>35</v>
      </c>
      <c r="G2759">
        <v>35</v>
      </c>
      <c r="H2759">
        <v>70</v>
      </c>
      <c r="I2759">
        <v>1</v>
      </c>
      <c r="J2759" s="6">
        <f>(Items[[#This Row],[FinalPrice]]*Items[[#This Row],[Quantity]])</f>
        <v>35</v>
      </c>
      <c r="K2759" s="6">
        <f>(Items[[#This Row],[OriginalTagPrice]]*Items[[#This Row],[Quantity]])</f>
        <v>70</v>
      </c>
      <c r="L2759" s="6">
        <f>(Items[[#This Row],[FinalPrice]]-Items[[#This Row],[OriginalTagPrice]])*Items[[#This Row],[Quantity]]</f>
        <v>-35</v>
      </c>
      <c r="M2759" s="6" t="str">
        <f>VLOOKUP(Items[[#This Row],[OrderID]],Orders[],5)</f>
        <v>2015-05-23</v>
      </c>
    </row>
    <row r="2760" spans="1:13" x14ac:dyDescent="0.25">
      <c r="A2760">
        <v>144342925</v>
      </c>
      <c r="B2760">
        <v>203587555</v>
      </c>
      <c r="C2760">
        <v>2</v>
      </c>
      <c r="D2760" t="b">
        <v>0</v>
      </c>
      <c r="E2760" s="6" t="s">
        <v>89</v>
      </c>
      <c r="F2760" s="6" t="s">
        <v>85</v>
      </c>
      <c r="G2760">
        <v>1.75</v>
      </c>
      <c r="H2760">
        <v>3.5</v>
      </c>
      <c r="I2760">
        <v>1</v>
      </c>
      <c r="J2760" s="6">
        <f>(Items[[#This Row],[FinalPrice]]*Items[[#This Row],[Quantity]])</f>
        <v>1.75</v>
      </c>
      <c r="K2760" s="6">
        <f>(Items[[#This Row],[OriginalTagPrice]]*Items[[#This Row],[Quantity]])</f>
        <v>3.5</v>
      </c>
      <c r="L2760" s="6">
        <f>(Items[[#This Row],[FinalPrice]]-Items[[#This Row],[OriginalTagPrice]])*Items[[#This Row],[Quantity]]</f>
        <v>-1.75</v>
      </c>
      <c r="M2760" s="6" t="str">
        <f>VLOOKUP(Items[[#This Row],[OrderID]],Orders[],5)</f>
        <v>2015-05-23</v>
      </c>
    </row>
    <row r="2761" spans="1:13" x14ac:dyDescent="0.25">
      <c r="A2761">
        <v>144348420</v>
      </c>
      <c r="B2761">
        <v>203297205</v>
      </c>
      <c r="C2761">
        <v>1</v>
      </c>
      <c r="D2761" t="b">
        <v>1</v>
      </c>
      <c r="E2761" s="6" t="s">
        <v>71</v>
      </c>
      <c r="F2761" s="6" t="s">
        <v>35</v>
      </c>
      <c r="G2761">
        <v>0</v>
      </c>
      <c r="H2761">
        <v>70</v>
      </c>
      <c r="I2761">
        <v>1</v>
      </c>
      <c r="J2761" s="6">
        <f>(Items[[#This Row],[FinalPrice]]*Items[[#This Row],[Quantity]])</f>
        <v>0</v>
      </c>
      <c r="K2761" s="6">
        <f>(Items[[#This Row],[OriginalTagPrice]]*Items[[#This Row],[Quantity]])</f>
        <v>70</v>
      </c>
      <c r="L2761" s="6">
        <f>(Items[[#This Row],[FinalPrice]]-Items[[#This Row],[OriginalTagPrice]])*Items[[#This Row],[Quantity]]</f>
        <v>-70</v>
      </c>
      <c r="M2761" s="6" t="str">
        <f>VLOOKUP(Items[[#This Row],[OrderID]],Orders[],5)</f>
        <v>2015-05-22</v>
      </c>
    </row>
    <row r="2762" spans="1:13" x14ac:dyDescent="0.25">
      <c r="A2762">
        <v>144355971</v>
      </c>
      <c r="B2762">
        <v>203308530</v>
      </c>
      <c r="C2762">
        <v>1</v>
      </c>
      <c r="D2762" t="b">
        <v>1</v>
      </c>
      <c r="E2762" s="6" t="s">
        <v>68</v>
      </c>
      <c r="F2762" s="6" t="s">
        <v>35</v>
      </c>
      <c r="G2762">
        <v>10</v>
      </c>
      <c r="H2762">
        <v>30</v>
      </c>
      <c r="I2762">
        <v>1</v>
      </c>
      <c r="J2762" s="6">
        <f>(Items[[#This Row],[FinalPrice]]*Items[[#This Row],[Quantity]])</f>
        <v>10</v>
      </c>
      <c r="K2762" s="6">
        <f>(Items[[#This Row],[OriginalTagPrice]]*Items[[#This Row],[Quantity]])</f>
        <v>30</v>
      </c>
      <c r="L2762" s="6">
        <f>(Items[[#This Row],[FinalPrice]]-Items[[#This Row],[OriginalTagPrice]])*Items[[#This Row],[Quantity]]</f>
        <v>-20</v>
      </c>
      <c r="M2762" s="6" t="str">
        <f>VLOOKUP(Items[[#This Row],[OrderID]],Orders[],5)</f>
        <v>2015-05-28</v>
      </c>
    </row>
    <row r="2763" spans="1:13" x14ac:dyDescent="0.25">
      <c r="A2763">
        <v>144355971</v>
      </c>
      <c r="B2763">
        <v>203308531</v>
      </c>
      <c r="C2763">
        <v>1</v>
      </c>
      <c r="D2763" t="b">
        <v>1</v>
      </c>
      <c r="E2763" s="6" t="s">
        <v>68</v>
      </c>
      <c r="F2763" s="6" t="s">
        <v>35</v>
      </c>
      <c r="G2763">
        <v>5</v>
      </c>
      <c r="H2763">
        <v>5</v>
      </c>
      <c r="I2763">
        <v>1</v>
      </c>
      <c r="J2763" s="6">
        <f>(Items[[#This Row],[FinalPrice]]*Items[[#This Row],[Quantity]])</f>
        <v>5</v>
      </c>
      <c r="K2763" s="6">
        <f>(Items[[#This Row],[OriginalTagPrice]]*Items[[#This Row],[Quantity]])</f>
        <v>5</v>
      </c>
      <c r="L2763" s="6">
        <f>(Items[[#This Row],[FinalPrice]]-Items[[#This Row],[OriginalTagPrice]])*Items[[#This Row],[Quantity]]</f>
        <v>0</v>
      </c>
      <c r="M2763" s="6" t="str">
        <f>VLOOKUP(Items[[#This Row],[OrderID]],Orders[],5)</f>
        <v>2015-05-28</v>
      </c>
    </row>
    <row r="2764" spans="1:13" x14ac:dyDescent="0.25">
      <c r="A2764">
        <v>144355971</v>
      </c>
      <c r="B2764">
        <v>204560452</v>
      </c>
      <c r="C2764">
        <v>1</v>
      </c>
      <c r="D2764" t="b">
        <v>1</v>
      </c>
      <c r="E2764" s="6" t="s">
        <v>68</v>
      </c>
      <c r="F2764" s="6" t="s">
        <v>35</v>
      </c>
      <c r="G2764">
        <v>5</v>
      </c>
      <c r="H2764">
        <v>5</v>
      </c>
      <c r="I2764">
        <v>1</v>
      </c>
      <c r="J2764" s="6">
        <f>(Items[[#This Row],[FinalPrice]]*Items[[#This Row],[Quantity]])</f>
        <v>5</v>
      </c>
      <c r="K2764" s="6">
        <f>(Items[[#This Row],[OriginalTagPrice]]*Items[[#This Row],[Quantity]])</f>
        <v>5</v>
      </c>
      <c r="L2764" s="6">
        <f>(Items[[#This Row],[FinalPrice]]-Items[[#This Row],[OriginalTagPrice]])*Items[[#This Row],[Quantity]]</f>
        <v>0</v>
      </c>
      <c r="M2764" s="6" t="str">
        <f>VLOOKUP(Items[[#This Row],[OrderID]],Orders[],5)</f>
        <v>2015-05-28</v>
      </c>
    </row>
    <row r="2765" spans="1:13" x14ac:dyDescent="0.25">
      <c r="A2765">
        <v>144355971</v>
      </c>
      <c r="B2765">
        <v>204560454</v>
      </c>
      <c r="C2765">
        <v>1</v>
      </c>
      <c r="D2765" t="b">
        <v>1</v>
      </c>
      <c r="E2765" s="6" t="s">
        <v>68</v>
      </c>
      <c r="F2765" s="6" t="s">
        <v>35</v>
      </c>
      <c r="G2765">
        <v>10</v>
      </c>
      <c r="H2765">
        <v>10</v>
      </c>
      <c r="I2765">
        <v>1</v>
      </c>
      <c r="J2765" s="6">
        <f>(Items[[#This Row],[FinalPrice]]*Items[[#This Row],[Quantity]])</f>
        <v>10</v>
      </c>
      <c r="K2765" s="6">
        <f>(Items[[#This Row],[OriginalTagPrice]]*Items[[#This Row],[Quantity]])</f>
        <v>10</v>
      </c>
      <c r="L2765" s="6">
        <f>(Items[[#This Row],[FinalPrice]]-Items[[#This Row],[OriginalTagPrice]])*Items[[#This Row],[Quantity]]</f>
        <v>0</v>
      </c>
      <c r="M2765" s="6" t="str">
        <f>VLOOKUP(Items[[#This Row],[OrderID]],Orders[],5)</f>
        <v>2015-05-28</v>
      </c>
    </row>
    <row r="2766" spans="1:13" x14ac:dyDescent="0.25">
      <c r="A2766">
        <v>144355971</v>
      </c>
      <c r="B2766">
        <v>204561616</v>
      </c>
      <c r="C2766">
        <v>1</v>
      </c>
      <c r="D2766" t="b">
        <v>1</v>
      </c>
      <c r="E2766" s="6" t="s">
        <v>68</v>
      </c>
      <c r="F2766" s="6" t="s">
        <v>35</v>
      </c>
      <c r="G2766">
        <v>5</v>
      </c>
      <c r="H2766">
        <v>5</v>
      </c>
      <c r="I2766">
        <v>1</v>
      </c>
      <c r="J2766" s="6">
        <f>(Items[[#This Row],[FinalPrice]]*Items[[#This Row],[Quantity]])</f>
        <v>5</v>
      </c>
      <c r="K2766" s="6">
        <f>(Items[[#This Row],[OriginalTagPrice]]*Items[[#This Row],[Quantity]])</f>
        <v>5</v>
      </c>
      <c r="L2766" s="6">
        <f>(Items[[#This Row],[FinalPrice]]-Items[[#This Row],[OriginalTagPrice]])*Items[[#This Row],[Quantity]]</f>
        <v>0</v>
      </c>
      <c r="M2766" s="6" t="str">
        <f>VLOOKUP(Items[[#This Row],[OrderID]],Orders[],5)</f>
        <v>2015-05-28</v>
      </c>
    </row>
    <row r="2767" spans="1:13" x14ac:dyDescent="0.25">
      <c r="A2767">
        <v>144355971</v>
      </c>
      <c r="B2767">
        <v>204521512</v>
      </c>
      <c r="C2767">
        <v>2</v>
      </c>
      <c r="D2767" t="b">
        <v>0</v>
      </c>
      <c r="E2767" s="6" t="s">
        <v>86</v>
      </c>
      <c r="F2767" s="6" t="s">
        <v>59</v>
      </c>
      <c r="G2767">
        <v>6</v>
      </c>
      <c r="H2767">
        <v>8</v>
      </c>
      <c r="I2767">
        <v>1</v>
      </c>
      <c r="J2767" s="6">
        <f>(Items[[#This Row],[FinalPrice]]*Items[[#This Row],[Quantity]])</f>
        <v>6</v>
      </c>
      <c r="K2767" s="6">
        <f>(Items[[#This Row],[OriginalTagPrice]]*Items[[#This Row],[Quantity]])</f>
        <v>8</v>
      </c>
      <c r="L2767" s="6">
        <f>(Items[[#This Row],[FinalPrice]]-Items[[#This Row],[OriginalTagPrice]])*Items[[#This Row],[Quantity]]</f>
        <v>-2</v>
      </c>
      <c r="M2767" s="6" t="str">
        <f>VLOOKUP(Items[[#This Row],[OrderID]],Orders[],5)</f>
        <v>2015-05-28</v>
      </c>
    </row>
    <row r="2768" spans="1:13" x14ac:dyDescent="0.25">
      <c r="A2768">
        <v>144357934</v>
      </c>
      <c r="B2768">
        <v>203311454</v>
      </c>
      <c r="C2768">
        <v>1</v>
      </c>
      <c r="D2768" t="b">
        <v>1</v>
      </c>
      <c r="E2768" s="6" t="s">
        <v>70</v>
      </c>
      <c r="F2768" s="6" t="s">
        <v>35</v>
      </c>
      <c r="G2768">
        <v>0</v>
      </c>
      <c r="H2768">
        <v>30</v>
      </c>
      <c r="I2768">
        <v>1</v>
      </c>
      <c r="J2768" s="6">
        <f>(Items[[#This Row],[FinalPrice]]*Items[[#This Row],[Quantity]])</f>
        <v>0</v>
      </c>
      <c r="K2768" s="6">
        <f>(Items[[#This Row],[OriginalTagPrice]]*Items[[#This Row],[Quantity]])</f>
        <v>30</v>
      </c>
      <c r="L2768" s="6">
        <f>(Items[[#This Row],[FinalPrice]]-Items[[#This Row],[OriginalTagPrice]])*Items[[#This Row],[Quantity]]</f>
        <v>-30</v>
      </c>
      <c r="M2768" s="6" t="str">
        <f>VLOOKUP(Items[[#This Row],[OrderID]],Orders[],5)</f>
        <v>2015-05-29</v>
      </c>
    </row>
    <row r="2769" spans="1:13" x14ac:dyDescent="0.25">
      <c r="A2769">
        <v>144359035</v>
      </c>
      <c r="B2769">
        <v>203313009</v>
      </c>
      <c r="C2769">
        <v>1</v>
      </c>
      <c r="D2769" t="b">
        <v>1</v>
      </c>
      <c r="E2769" s="6" t="s">
        <v>79</v>
      </c>
      <c r="F2769" s="6" t="s">
        <v>35</v>
      </c>
      <c r="G2769">
        <v>0</v>
      </c>
      <c r="H2769">
        <v>70</v>
      </c>
      <c r="I2769">
        <v>1</v>
      </c>
      <c r="J2769" s="6">
        <f>(Items[[#This Row],[FinalPrice]]*Items[[#This Row],[Quantity]])</f>
        <v>0</v>
      </c>
      <c r="K2769" s="6">
        <f>(Items[[#This Row],[OriginalTagPrice]]*Items[[#This Row],[Quantity]])</f>
        <v>70</v>
      </c>
      <c r="L2769" s="6">
        <f>(Items[[#This Row],[FinalPrice]]-Items[[#This Row],[OriginalTagPrice]])*Items[[#This Row],[Quantity]]</f>
        <v>-70</v>
      </c>
      <c r="M2769" s="6" t="str">
        <f>VLOOKUP(Items[[#This Row],[OrderID]],Orders[],5)</f>
        <v>2015-05-26</v>
      </c>
    </row>
    <row r="2770" spans="1:13" x14ac:dyDescent="0.25">
      <c r="A2770">
        <v>144359035</v>
      </c>
      <c r="B2770">
        <v>203313010</v>
      </c>
      <c r="C2770">
        <v>1</v>
      </c>
      <c r="D2770" t="b">
        <v>1</v>
      </c>
      <c r="E2770" s="6" t="s">
        <v>79</v>
      </c>
      <c r="F2770" s="6" t="s">
        <v>35</v>
      </c>
      <c r="G2770">
        <v>0</v>
      </c>
      <c r="H2770">
        <v>20</v>
      </c>
      <c r="I2770">
        <v>1</v>
      </c>
      <c r="J2770" s="6">
        <f>(Items[[#This Row],[FinalPrice]]*Items[[#This Row],[Quantity]])</f>
        <v>0</v>
      </c>
      <c r="K2770" s="6">
        <f>(Items[[#This Row],[OriginalTagPrice]]*Items[[#This Row],[Quantity]])</f>
        <v>20</v>
      </c>
      <c r="L2770" s="6">
        <f>(Items[[#This Row],[FinalPrice]]-Items[[#This Row],[OriginalTagPrice]])*Items[[#This Row],[Quantity]]</f>
        <v>-20</v>
      </c>
      <c r="M2770" s="6" t="str">
        <f>VLOOKUP(Items[[#This Row],[OrderID]],Orders[],5)</f>
        <v>2015-05-26</v>
      </c>
    </row>
    <row r="2771" spans="1:13" x14ac:dyDescent="0.25">
      <c r="A2771">
        <v>144359035</v>
      </c>
      <c r="B2771">
        <v>204069486</v>
      </c>
      <c r="C2771">
        <v>2</v>
      </c>
      <c r="D2771" t="b">
        <v>0</v>
      </c>
      <c r="E2771" s="6" t="s">
        <v>79</v>
      </c>
      <c r="F2771" s="6" t="s">
        <v>295</v>
      </c>
      <c r="G2771">
        <v>45.9</v>
      </c>
      <c r="H2771">
        <v>51</v>
      </c>
      <c r="I2771">
        <v>1</v>
      </c>
      <c r="J2771" s="6">
        <f>(Items[[#This Row],[FinalPrice]]*Items[[#This Row],[Quantity]])</f>
        <v>45.9</v>
      </c>
      <c r="K2771" s="6">
        <f>(Items[[#This Row],[OriginalTagPrice]]*Items[[#This Row],[Quantity]])</f>
        <v>51</v>
      </c>
      <c r="L2771" s="6">
        <f>(Items[[#This Row],[FinalPrice]]-Items[[#This Row],[OriginalTagPrice]])*Items[[#This Row],[Quantity]]</f>
        <v>-5.1000000000000014</v>
      </c>
      <c r="M2771" s="6" t="str">
        <f>VLOOKUP(Items[[#This Row],[OrderID]],Orders[],5)</f>
        <v>2015-05-26</v>
      </c>
    </row>
    <row r="2772" spans="1:13" x14ac:dyDescent="0.25">
      <c r="A2772">
        <v>144360258</v>
      </c>
      <c r="B2772">
        <v>204575774</v>
      </c>
      <c r="C2772">
        <v>7</v>
      </c>
      <c r="D2772" t="b">
        <v>0</v>
      </c>
      <c r="E2772" s="6" t="s">
        <v>35</v>
      </c>
      <c r="F2772" s="6" t="s">
        <v>35</v>
      </c>
      <c r="G2772">
        <v>15</v>
      </c>
      <c r="H2772">
        <v>15</v>
      </c>
      <c r="I2772">
        <v>1</v>
      </c>
      <c r="J2772" s="6">
        <f>(Items[[#This Row],[FinalPrice]]*Items[[#This Row],[Quantity]])</f>
        <v>15</v>
      </c>
      <c r="K2772" s="6">
        <f>(Items[[#This Row],[OriginalTagPrice]]*Items[[#This Row],[Quantity]])</f>
        <v>15</v>
      </c>
      <c r="L2772" s="6">
        <f>(Items[[#This Row],[FinalPrice]]-Items[[#This Row],[OriginalTagPrice]])*Items[[#This Row],[Quantity]]</f>
        <v>0</v>
      </c>
      <c r="M2772" s="6" t="str">
        <f>VLOOKUP(Items[[#This Row],[OrderID]],Orders[],5)</f>
        <v>2015-05-28</v>
      </c>
    </row>
    <row r="2773" spans="1:13" x14ac:dyDescent="0.25">
      <c r="A2773">
        <v>144373063</v>
      </c>
      <c r="B2773">
        <v>203334169</v>
      </c>
      <c r="C2773">
        <v>1</v>
      </c>
      <c r="D2773" t="b">
        <v>1</v>
      </c>
      <c r="E2773" s="6" t="s">
        <v>66</v>
      </c>
      <c r="F2773" s="6" t="s">
        <v>35</v>
      </c>
      <c r="G2773">
        <v>30</v>
      </c>
      <c r="H2773">
        <v>30</v>
      </c>
      <c r="I2773">
        <v>1</v>
      </c>
      <c r="J2773" s="6">
        <f>(Items[[#This Row],[FinalPrice]]*Items[[#This Row],[Quantity]])</f>
        <v>30</v>
      </c>
      <c r="K2773" s="6">
        <f>(Items[[#This Row],[OriginalTagPrice]]*Items[[#This Row],[Quantity]])</f>
        <v>30</v>
      </c>
      <c r="L2773" s="6">
        <f>(Items[[#This Row],[FinalPrice]]-Items[[#This Row],[OriginalTagPrice]])*Items[[#This Row],[Quantity]]</f>
        <v>0</v>
      </c>
      <c r="M2773" s="6" t="str">
        <f>VLOOKUP(Items[[#This Row],[OrderID]],Orders[],5)</f>
        <v>2015-05-22</v>
      </c>
    </row>
    <row r="2774" spans="1:13" x14ac:dyDescent="0.25">
      <c r="A2774">
        <v>144373063</v>
      </c>
      <c r="B2774">
        <v>203334171</v>
      </c>
      <c r="C2774">
        <v>1</v>
      </c>
      <c r="D2774" t="b">
        <v>1</v>
      </c>
      <c r="E2774" s="6" t="s">
        <v>56</v>
      </c>
      <c r="F2774" s="6" t="s">
        <v>35</v>
      </c>
      <c r="G2774">
        <v>35</v>
      </c>
      <c r="H2774">
        <v>40</v>
      </c>
      <c r="I2774">
        <v>1</v>
      </c>
      <c r="J2774" s="6">
        <f>(Items[[#This Row],[FinalPrice]]*Items[[#This Row],[Quantity]])</f>
        <v>35</v>
      </c>
      <c r="K2774" s="6">
        <f>(Items[[#This Row],[OriginalTagPrice]]*Items[[#This Row],[Quantity]])</f>
        <v>40</v>
      </c>
      <c r="L2774" s="6">
        <f>(Items[[#This Row],[FinalPrice]]-Items[[#This Row],[OriginalTagPrice]])*Items[[#This Row],[Quantity]]</f>
        <v>-5</v>
      </c>
      <c r="M2774" s="6" t="str">
        <f>VLOOKUP(Items[[#This Row],[OrderID]],Orders[],5)</f>
        <v>2015-05-22</v>
      </c>
    </row>
    <row r="2775" spans="1:13" x14ac:dyDescent="0.25">
      <c r="A2775">
        <v>144373063</v>
      </c>
      <c r="B2775">
        <v>203356221</v>
      </c>
      <c r="C2775">
        <v>10</v>
      </c>
      <c r="D2775" t="b">
        <v>0</v>
      </c>
      <c r="E2775" s="6" t="s">
        <v>35</v>
      </c>
      <c r="F2775" s="6" t="s">
        <v>35</v>
      </c>
      <c r="G2775">
        <v>0</v>
      </c>
      <c r="H2775">
        <v>0</v>
      </c>
      <c r="I2775">
        <v>1</v>
      </c>
      <c r="J2775" s="6">
        <f>(Items[[#This Row],[FinalPrice]]*Items[[#This Row],[Quantity]])</f>
        <v>0</v>
      </c>
      <c r="K2775" s="6">
        <f>(Items[[#This Row],[OriginalTagPrice]]*Items[[#This Row],[Quantity]])</f>
        <v>0</v>
      </c>
      <c r="L2775" s="6">
        <f>(Items[[#This Row],[FinalPrice]]-Items[[#This Row],[OriginalTagPrice]])*Items[[#This Row],[Quantity]]</f>
        <v>0</v>
      </c>
      <c r="M2775" s="6" t="str">
        <f>VLOOKUP(Items[[#This Row],[OrderID]],Orders[],5)</f>
        <v>2015-05-22</v>
      </c>
    </row>
    <row r="2776" spans="1:13" x14ac:dyDescent="0.25">
      <c r="A2776">
        <v>144373063</v>
      </c>
      <c r="B2776">
        <v>203356224</v>
      </c>
      <c r="C2776">
        <v>11</v>
      </c>
      <c r="D2776" t="b">
        <v>0</v>
      </c>
      <c r="E2776" s="6" t="s">
        <v>86</v>
      </c>
      <c r="F2776" s="6" t="s">
        <v>35</v>
      </c>
      <c r="G2776">
        <v>0</v>
      </c>
      <c r="H2776">
        <v>50</v>
      </c>
      <c r="I2776">
        <v>1</v>
      </c>
      <c r="J2776" s="6">
        <f>(Items[[#This Row],[FinalPrice]]*Items[[#This Row],[Quantity]])</f>
        <v>0</v>
      </c>
      <c r="K2776" s="6">
        <f>(Items[[#This Row],[OriginalTagPrice]]*Items[[#This Row],[Quantity]])</f>
        <v>50</v>
      </c>
      <c r="L2776" s="6">
        <f>(Items[[#This Row],[FinalPrice]]-Items[[#This Row],[OriginalTagPrice]])*Items[[#This Row],[Quantity]]</f>
        <v>-50</v>
      </c>
      <c r="M2776" s="6" t="str">
        <f>VLOOKUP(Items[[#This Row],[OrderID]],Orders[],5)</f>
        <v>2015-05-22</v>
      </c>
    </row>
    <row r="2777" spans="1:13" x14ac:dyDescent="0.25">
      <c r="A2777">
        <v>144373063</v>
      </c>
      <c r="B2777">
        <v>203356258</v>
      </c>
      <c r="C2777">
        <v>2</v>
      </c>
      <c r="D2777" t="b">
        <v>0</v>
      </c>
      <c r="E2777" s="6" t="s">
        <v>86</v>
      </c>
      <c r="F2777" s="6" t="s">
        <v>251</v>
      </c>
      <c r="G2777">
        <v>22.5</v>
      </c>
      <c r="H2777">
        <v>25</v>
      </c>
      <c r="I2777">
        <v>1</v>
      </c>
      <c r="J2777" s="6">
        <f>(Items[[#This Row],[FinalPrice]]*Items[[#This Row],[Quantity]])</f>
        <v>22.5</v>
      </c>
      <c r="K2777" s="6">
        <f>(Items[[#This Row],[OriginalTagPrice]]*Items[[#This Row],[Quantity]])</f>
        <v>25</v>
      </c>
      <c r="L2777" s="6">
        <f>(Items[[#This Row],[FinalPrice]]-Items[[#This Row],[OriginalTagPrice]])*Items[[#This Row],[Quantity]]</f>
        <v>-2.5</v>
      </c>
      <c r="M2777" s="6" t="str">
        <f>VLOOKUP(Items[[#This Row],[OrderID]],Orders[],5)</f>
        <v>2015-05-22</v>
      </c>
    </row>
    <row r="2778" spans="1:13" x14ac:dyDescent="0.25">
      <c r="A2778">
        <v>144378627</v>
      </c>
      <c r="B2778">
        <v>203342317</v>
      </c>
      <c r="C2778">
        <v>1</v>
      </c>
      <c r="D2778" t="b">
        <v>1</v>
      </c>
      <c r="E2778" s="6" t="s">
        <v>70</v>
      </c>
      <c r="F2778" s="6" t="s">
        <v>35</v>
      </c>
      <c r="G2778">
        <v>0</v>
      </c>
      <c r="H2778">
        <v>70</v>
      </c>
      <c r="I2778">
        <v>1</v>
      </c>
      <c r="J2778" s="6">
        <f>(Items[[#This Row],[FinalPrice]]*Items[[#This Row],[Quantity]])</f>
        <v>0</v>
      </c>
      <c r="K2778" s="6">
        <f>(Items[[#This Row],[OriginalTagPrice]]*Items[[#This Row],[Quantity]])</f>
        <v>70</v>
      </c>
      <c r="L2778" s="6">
        <f>(Items[[#This Row],[FinalPrice]]-Items[[#This Row],[OriginalTagPrice]])*Items[[#This Row],[Quantity]]</f>
        <v>-70</v>
      </c>
      <c r="M2778" s="6" t="str">
        <f>VLOOKUP(Items[[#This Row],[OrderID]],Orders[],5)</f>
        <v>2015-05-23</v>
      </c>
    </row>
    <row r="2779" spans="1:13" x14ac:dyDescent="0.25">
      <c r="A2779">
        <v>144378627</v>
      </c>
      <c r="B2779">
        <v>203558730</v>
      </c>
      <c r="C2779">
        <v>8</v>
      </c>
      <c r="D2779" t="b">
        <v>0</v>
      </c>
      <c r="E2779" s="6" t="s">
        <v>70</v>
      </c>
      <c r="F2779" s="6" t="s">
        <v>35</v>
      </c>
      <c r="G2779">
        <v>12</v>
      </c>
      <c r="H2779">
        <v>12</v>
      </c>
      <c r="I2779">
        <v>1</v>
      </c>
      <c r="J2779" s="6">
        <f>(Items[[#This Row],[FinalPrice]]*Items[[#This Row],[Quantity]])</f>
        <v>12</v>
      </c>
      <c r="K2779" s="6">
        <f>(Items[[#This Row],[OriginalTagPrice]]*Items[[#This Row],[Quantity]])</f>
        <v>12</v>
      </c>
      <c r="L2779" s="6">
        <f>(Items[[#This Row],[FinalPrice]]-Items[[#This Row],[OriginalTagPrice]])*Items[[#This Row],[Quantity]]</f>
        <v>0</v>
      </c>
      <c r="M2779" s="6" t="str">
        <f>VLOOKUP(Items[[#This Row],[OrderID]],Orders[],5)</f>
        <v>2015-05-23</v>
      </c>
    </row>
    <row r="2780" spans="1:13" x14ac:dyDescent="0.25">
      <c r="A2780">
        <v>144380790</v>
      </c>
      <c r="B2780">
        <v>203345563</v>
      </c>
      <c r="C2780">
        <v>2</v>
      </c>
      <c r="D2780" t="b">
        <v>0</v>
      </c>
      <c r="E2780" s="6" t="s">
        <v>35</v>
      </c>
      <c r="F2780" s="6" t="s">
        <v>78</v>
      </c>
      <c r="G2780">
        <v>1.1299999999999999</v>
      </c>
      <c r="H2780">
        <v>1.5</v>
      </c>
      <c r="I2780">
        <v>1</v>
      </c>
      <c r="J2780" s="6">
        <f>(Items[[#This Row],[FinalPrice]]*Items[[#This Row],[Quantity]])</f>
        <v>1.1299999999999999</v>
      </c>
      <c r="K2780" s="6">
        <f>(Items[[#This Row],[OriginalTagPrice]]*Items[[#This Row],[Quantity]])</f>
        <v>1.5</v>
      </c>
      <c r="L2780" s="6">
        <f>(Items[[#This Row],[FinalPrice]]-Items[[#This Row],[OriginalTagPrice]])*Items[[#This Row],[Quantity]]</f>
        <v>-0.37000000000000011</v>
      </c>
      <c r="M2780" s="6" t="str">
        <f>VLOOKUP(Items[[#This Row],[OrderID]],Orders[],5)</f>
        <v>2015-05-22</v>
      </c>
    </row>
    <row r="2781" spans="1:13" x14ac:dyDescent="0.25">
      <c r="A2781">
        <v>144384990</v>
      </c>
      <c r="B2781">
        <v>201997530</v>
      </c>
      <c r="C2781">
        <v>1</v>
      </c>
      <c r="D2781" t="b">
        <v>1</v>
      </c>
      <c r="E2781" s="6" t="s">
        <v>58</v>
      </c>
      <c r="F2781" s="6" t="s">
        <v>35</v>
      </c>
      <c r="G2781">
        <v>0</v>
      </c>
      <c r="H2781">
        <v>70</v>
      </c>
      <c r="I2781">
        <v>1</v>
      </c>
      <c r="J2781" s="6">
        <f>(Items[[#This Row],[FinalPrice]]*Items[[#This Row],[Quantity]])</f>
        <v>0</v>
      </c>
      <c r="K2781" s="6">
        <f>(Items[[#This Row],[OriginalTagPrice]]*Items[[#This Row],[Quantity]])</f>
        <v>70</v>
      </c>
      <c r="L2781" s="6">
        <f>(Items[[#This Row],[FinalPrice]]-Items[[#This Row],[OriginalTagPrice]])*Items[[#This Row],[Quantity]]</f>
        <v>-70</v>
      </c>
      <c r="M2781" s="6" t="str">
        <f>VLOOKUP(Items[[#This Row],[OrderID]],Orders[],5)</f>
        <v>2015-05-22</v>
      </c>
    </row>
    <row r="2782" spans="1:13" x14ac:dyDescent="0.25">
      <c r="A2782">
        <v>144384990</v>
      </c>
      <c r="B2782">
        <v>203352369</v>
      </c>
      <c r="C2782">
        <v>8</v>
      </c>
      <c r="D2782" t="b">
        <v>0</v>
      </c>
      <c r="E2782" s="6" t="s">
        <v>58</v>
      </c>
      <c r="F2782" s="6" t="s">
        <v>35</v>
      </c>
      <c r="G2782">
        <v>14</v>
      </c>
      <c r="H2782">
        <v>14</v>
      </c>
      <c r="I2782">
        <v>1</v>
      </c>
      <c r="J2782" s="6">
        <f>(Items[[#This Row],[FinalPrice]]*Items[[#This Row],[Quantity]])</f>
        <v>14</v>
      </c>
      <c r="K2782" s="6">
        <f>(Items[[#This Row],[OriginalTagPrice]]*Items[[#This Row],[Quantity]])</f>
        <v>14</v>
      </c>
      <c r="L2782" s="6">
        <f>(Items[[#This Row],[FinalPrice]]-Items[[#This Row],[OriginalTagPrice]])*Items[[#This Row],[Quantity]]</f>
        <v>0</v>
      </c>
      <c r="M2782" s="6" t="str">
        <f>VLOOKUP(Items[[#This Row],[OrderID]],Orders[],5)</f>
        <v>2015-05-22</v>
      </c>
    </row>
    <row r="2783" spans="1:13" x14ac:dyDescent="0.25">
      <c r="A2783">
        <v>144384990</v>
      </c>
      <c r="B2783">
        <v>203352451</v>
      </c>
      <c r="C2783">
        <v>2</v>
      </c>
      <c r="D2783" t="b">
        <v>0</v>
      </c>
      <c r="E2783" s="6" t="s">
        <v>58</v>
      </c>
      <c r="F2783" s="6" t="s">
        <v>128</v>
      </c>
      <c r="G2783">
        <v>0</v>
      </c>
      <c r="H2783">
        <v>0</v>
      </c>
      <c r="I2783">
        <v>1</v>
      </c>
      <c r="J2783" s="6">
        <f>(Items[[#This Row],[FinalPrice]]*Items[[#This Row],[Quantity]])</f>
        <v>0</v>
      </c>
      <c r="K2783" s="6">
        <f>(Items[[#This Row],[OriginalTagPrice]]*Items[[#This Row],[Quantity]])</f>
        <v>0</v>
      </c>
      <c r="L2783" s="6">
        <f>(Items[[#This Row],[FinalPrice]]-Items[[#This Row],[OriginalTagPrice]])*Items[[#This Row],[Quantity]]</f>
        <v>0</v>
      </c>
      <c r="M2783" s="6" t="str">
        <f>VLOOKUP(Items[[#This Row],[OrderID]],Orders[],5)</f>
        <v>2015-05-22</v>
      </c>
    </row>
    <row r="2784" spans="1:13" x14ac:dyDescent="0.25">
      <c r="A2784">
        <v>144384990</v>
      </c>
      <c r="B2784">
        <v>203352466</v>
      </c>
      <c r="C2784">
        <v>2</v>
      </c>
      <c r="D2784" t="b">
        <v>0</v>
      </c>
      <c r="E2784" s="6" t="s">
        <v>35</v>
      </c>
      <c r="F2784" s="6" t="s">
        <v>127</v>
      </c>
      <c r="G2784">
        <v>3.5</v>
      </c>
      <c r="H2784">
        <v>3.5</v>
      </c>
      <c r="I2784">
        <v>1</v>
      </c>
      <c r="J2784" s="6">
        <f>(Items[[#This Row],[FinalPrice]]*Items[[#This Row],[Quantity]])</f>
        <v>3.5</v>
      </c>
      <c r="K2784" s="6">
        <f>(Items[[#This Row],[OriginalTagPrice]]*Items[[#This Row],[Quantity]])</f>
        <v>3.5</v>
      </c>
      <c r="L2784" s="6">
        <f>(Items[[#This Row],[FinalPrice]]-Items[[#This Row],[OriginalTagPrice]])*Items[[#This Row],[Quantity]]</f>
        <v>0</v>
      </c>
      <c r="M2784" s="6" t="str">
        <f>VLOOKUP(Items[[#This Row],[OrderID]],Orders[],5)</f>
        <v>2015-05-22</v>
      </c>
    </row>
    <row r="2785" spans="1:13" x14ac:dyDescent="0.25">
      <c r="A2785">
        <v>144385240</v>
      </c>
      <c r="B2785">
        <v>201997532</v>
      </c>
      <c r="C2785">
        <v>1</v>
      </c>
      <c r="D2785" t="b">
        <v>1</v>
      </c>
      <c r="E2785" s="6" t="s">
        <v>56</v>
      </c>
      <c r="F2785" s="6" t="s">
        <v>35</v>
      </c>
      <c r="G2785">
        <v>5</v>
      </c>
      <c r="H2785">
        <v>40</v>
      </c>
      <c r="I2785">
        <v>1</v>
      </c>
      <c r="J2785" s="6">
        <f>(Items[[#This Row],[FinalPrice]]*Items[[#This Row],[Quantity]])</f>
        <v>5</v>
      </c>
      <c r="K2785" s="6">
        <f>(Items[[#This Row],[OriginalTagPrice]]*Items[[#This Row],[Quantity]])</f>
        <v>40</v>
      </c>
      <c r="L2785" s="6">
        <f>(Items[[#This Row],[FinalPrice]]-Items[[#This Row],[OriginalTagPrice]])*Items[[#This Row],[Quantity]]</f>
        <v>-35</v>
      </c>
      <c r="M2785" s="6" t="str">
        <f>VLOOKUP(Items[[#This Row],[OrderID]],Orders[],5)</f>
        <v>2015-05-22</v>
      </c>
    </row>
    <row r="2786" spans="1:13" x14ac:dyDescent="0.25">
      <c r="A2786">
        <v>144385240</v>
      </c>
      <c r="B2786">
        <v>203330134</v>
      </c>
      <c r="C2786">
        <v>1</v>
      </c>
      <c r="D2786" t="b">
        <v>1</v>
      </c>
      <c r="E2786" s="6" t="s">
        <v>63</v>
      </c>
      <c r="F2786" s="6" t="s">
        <v>35</v>
      </c>
      <c r="G2786">
        <v>0</v>
      </c>
      <c r="H2786">
        <v>65</v>
      </c>
      <c r="I2786">
        <v>1</v>
      </c>
      <c r="J2786" s="6">
        <f>(Items[[#This Row],[FinalPrice]]*Items[[#This Row],[Quantity]])</f>
        <v>0</v>
      </c>
      <c r="K2786" s="6">
        <f>(Items[[#This Row],[OriginalTagPrice]]*Items[[#This Row],[Quantity]])</f>
        <v>65</v>
      </c>
      <c r="L2786" s="6">
        <f>(Items[[#This Row],[FinalPrice]]-Items[[#This Row],[OriginalTagPrice]])*Items[[#This Row],[Quantity]]</f>
        <v>-65</v>
      </c>
      <c r="M2786" s="6" t="str">
        <f>VLOOKUP(Items[[#This Row],[OrderID]],Orders[],5)</f>
        <v>2015-05-22</v>
      </c>
    </row>
    <row r="2787" spans="1:13" x14ac:dyDescent="0.25">
      <c r="A2787">
        <v>144385240</v>
      </c>
      <c r="B2787">
        <v>203352239</v>
      </c>
      <c r="C2787">
        <v>2</v>
      </c>
      <c r="D2787" t="b">
        <v>0</v>
      </c>
      <c r="E2787" s="6" t="s">
        <v>35</v>
      </c>
      <c r="F2787" s="6" t="s">
        <v>88</v>
      </c>
      <c r="G2787">
        <v>0</v>
      </c>
      <c r="H2787">
        <v>0</v>
      </c>
      <c r="I2787">
        <v>1</v>
      </c>
      <c r="J2787" s="6">
        <f>(Items[[#This Row],[FinalPrice]]*Items[[#This Row],[Quantity]])</f>
        <v>0</v>
      </c>
      <c r="K2787" s="6">
        <f>(Items[[#This Row],[OriginalTagPrice]]*Items[[#This Row],[Quantity]])</f>
        <v>0</v>
      </c>
      <c r="L2787" s="6">
        <f>(Items[[#This Row],[FinalPrice]]-Items[[#This Row],[OriginalTagPrice]])*Items[[#This Row],[Quantity]]</f>
        <v>0</v>
      </c>
      <c r="M2787" s="6" t="str">
        <f>VLOOKUP(Items[[#This Row],[OrderID]],Orders[],5)</f>
        <v>2015-05-22</v>
      </c>
    </row>
    <row r="2788" spans="1:13" x14ac:dyDescent="0.25">
      <c r="A2788">
        <v>144386368</v>
      </c>
      <c r="B2788">
        <v>203353463</v>
      </c>
      <c r="C2788">
        <v>1</v>
      </c>
      <c r="D2788" t="b">
        <v>1</v>
      </c>
      <c r="E2788" s="6" t="s">
        <v>71</v>
      </c>
      <c r="F2788" s="6" t="s">
        <v>35</v>
      </c>
      <c r="G2788">
        <v>35</v>
      </c>
      <c r="H2788">
        <v>70</v>
      </c>
      <c r="I2788">
        <v>1</v>
      </c>
      <c r="J2788" s="6">
        <f>(Items[[#This Row],[FinalPrice]]*Items[[#This Row],[Quantity]])</f>
        <v>35</v>
      </c>
      <c r="K2788" s="6">
        <f>(Items[[#This Row],[OriginalTagPrice]]*Items[[#This Row],[Quantity]])</f>
        <v>70</v>
      </c>
      <c r="L2788" s="6">
        <f>(Items[[#This Row],[FinalPrice]]-Items[[#This Row],[OriginalTagPrice]])*Items[[#This Row],[Quantity]]</f>
        <v>-35</v>
      </c>
      <c r="M2788" s="6" t="str">
        <f>VLOOKUP(Items[[#This Row],[OrderID]],Orders[],5)</f>
        <v>2015-05-25</v>
      </c>
    </row>
    <row r="2789" spans="1:13" x14ac:dyDescent="0.25">
      <c r="A2789">
        <v>144386368</v>
      </c>
      <c r="B2789">
        <v>203749919</v>
      </c>
      <c r="C2789">
        <v>8</v>
      </c>
      <c r="D2789" t="b">
        <v>0</v>
      </c>
      <c r="E2789" s="6" t="s">
        <v>71</v>
      </c>
      <c r="F2789" s="6" t="s">
        <v>35</v>
      </c>
      <c r="G2789">
        <v>20</v>
      </c>
      <c r="H2789">
        <v>20</v>
      </c>
      <c r="I2789">
        <v>1</v>
      </c>
      <c r="J2789" s="6">
        <f>(Items[[#This Row],[FinalPrice]]*Items[[#This Row],[Quantity]])</f>
        <v>20</v>
      </c>
      <c r="K2789" s="6">
        <f>(Items[[#This Row],[OriginalTagPrice]]*Items[[#This Row],[Quantity]])</f>
        <v>20</v>
      </c>
      <c r="L2789" s="6">
        <f>(Items[[#This Row],[FinalPrice]]-Items[[#This Row],[OriginalTagPrice]])*Items[[#This Row],[Quantity]]</f>
        <v>0</v>
      </c>
      <c r="M2789" s="6" t="str">
        <f>VLOOKUP(Items[[#This Row],[OrderID]],Orders[],5)</f>
        <v>2015-05-25</v>
      </c>
    </row>
    <row r="2790" spans="1:13" x14ac:dyDescent="0.25">
      <c r="A2790">
        <v>144386368</v>
      </c>
      <c r="B2790">
        <v>203750071</v>
      </c>
      <c r="C2790">
        <v>2</v>
      </c>
      <c r="D2790" t="b">
        <v>0</v>
      </c>
      <c r="E2790" s="6" t="s">
        <v>71</v>
      </c>
      <c r="F2790" s="6" t="s">
        <v>112</v>
      </c>
      <c r="G2790">
        <v>0</v>
      </c>
      <c r="H2790">
        <v>0</v>
      </c>
      <c r="I2790">
        <v>1</v>
      </c>
      <c r="J2790" s="6">
        <f>(Items[[#This Row],[FinalPrice]]*Items[[#This Row],[Quantity]])</f>
        <v>0</v>
      </c>
      <c r="K2790" s="6">
        <f>(Items[[#This Row],[OriginalTagPrice]]*Items[[#This Row],[Quantity]])</f>
        <v>0</v>
      </c>
      <c r="L2790" s="6">
        <f>(Items[[#This Row],[FinalPrice]]-Items[[#This Row],[OriginalTagPrice]])*Items[[#This Row],[Quantity]]</f>
        <v>0</v>
      </c>
      <c r="M2790" s="6" t="str">
        <f>VLOOKUP(Items[[#This Row],[OrderID]],Orders[],5)</f>
        <v>2015-05-25</v>
      </c>
    </row>
    <row r="2791" spans="1:13" x14ac:dyDescent="0.25">
      <c r="A2791">
        <v>144387650</v>
      </c>
      <c r="B2791">
        <v>203355243</v>
      </c>
      <c r="C2791">
        <v>2</v>
      </c>
      <c r="D2791" t="b">
        <v>0</v>
      </c>
      <c r="E2791" s="6" t="s">
        <v>35</v>
      </c>
      <c r="F2791" s="6" t="s">
        <v>62</v>
      </c>
      <c r="G2791">
        <v>6</v>
      </c>
      <c r="H2791">
        <v>8</v>
      </c>
      <c r="I2791">
        <v>1</v>
      </c>
      <c r="J2791" s="6">
        <f>(Items[[#This Row],[FinalPrice]]*Items[[#This Row],[Quantity]])</f>
        <v>6</v>
      </c>
      <c r="K2791" s="6">
        <f>(Items[[#This Row],[OriginalTagPrice]]*Items[[#This Row],[Quantity]])</f>
        <v>8</v>
      </c>
      <c r="L2791" s="6">
        <f>(Items[[#This Row],[FinalPrice]]-Items[[#This Row],[OriginalTagPrice]])*Items[[#This Row],[Quantity]]</f>
        <v>-2</v>
      </c>
      <c r="M2791" s="6" t="str">
        <f>VLOOKUP(Items[[#This Row],[OrderID]],Orders[],5)</f>
        <v>2015-05-22</v>
      </c>
    </row>
    <row r="2792" spans="1:13" x14ac:dyDescent="0.25">
      <c r="A2792">
        <v>144388003</v>
      </c>
      <c r="B2792">
        <v>203356037</v>
      </c>
      <c r="C2792">
        <v>2</v>
      </c>
      <c r="D2792" t="b">
        <v>0</v>
      </c>
      <c r="E2792" s="6" t="s">
        <v>35</v>
      </c>
      <c r="F2792" s="6" t="s">
        <v>62</v>
      </c>
      <c r="G2792">
        <v>6</v>
      </c>
      <c r="H2792">
        <v>8</v>
      </c>
      <c r="I2792">
        <v>1</v>
      </c>
      <c r="J2792" s="6">
        <f>(Items[[#This Row],[FinalPrice]]*Items[[#This Row],[Quantity]])</f>
        <v>6</v>
      </c>
      <c r="K2792" s="6">
        <f>(Items[[#This Row],[OriginalTagPrice]]*Items[[#This Row],[Quantity]])</f>
        <v>8</v>
      </c>
      <c r="L2792" s="6">
        <f>(Items[[#This Row],[FinalPrice]]-Items[[#This Row],[OriginalTagPrice]])*Items[[#This Row],[Quantity]]</f>
        <v>-2</v>
      </c>
      <c r="M2792" s="6" t="str">
        <f>VLOOKUP(Items[[#This Row],[OrderID]],Orders[],5)</f>
        <v>2015-05-22</v>
      </c>
    </row>
    <row r="2793" spans="1:13" x14ac:dyDescent="0.25">
      <c r="A2793">
        <v>144388329</v>
      </c>
      <c r="B2793">
        <v>203356194</v>
      </c>
      <c r="C2793">
        <v>1</v>
      </c>
      <c r="D2793" t="b">
        <v>1</v>
      </c>
      <c r="E2793" s="6" t="s">
        <v>56</v>
      </c>
      <c r="F2793" s="6" t="s">
        <v>35</v>
      </c>
      <c r="G2793">
        <v>0</v>
      </c>
      <c r="H2793">
        <v>70</v>
      </c>
      <c r="I2793">
        <v>1</v>
      </c>
      <c r="J2793" s="6">
        <f>(Items[[#This Row],[FinalPrice]]*Items[[#This Row],[Quantity]])</f>
        <v>0</v>
      </c>
      <c r="K2793" s="6">
        <f>(Items[[#This Row],[OriginalTagPrice]]*Items[[#This Row],[Quantity]])</f>
        <v>70</v>
      </c>
      <c r="L2793" s="6">
        <f>(Items[[#This Row],[FinalPrice]]-Items[[#This Row],[OriginalTagPrice]])*Items[[#This Row],[Quantity]]</f>
        <v>-70</v>
      </c>
      <c r="M2793" s="6" t="str">
        <f>VLOOKUP(Items[[#This Row],[OrderID]],Orders[],5)</f>
        <v>2015-06-03</v>
      </c>
    </row>
    <row r="2794" spans="1:13" x14ac:dyDescent="0.25">
      <c r="A2794">
        <v>144388329</v>
      </c>
      <c r="B2794">
        <v>206201998</v>
      </c>
      <c r="C2794">
        <v>5</v>
      </c>
      <c r="D2794" t="b">
        <v>1</v>
      </c>
      <c r="E2794" s="6" t="s">
        <v>56</v>
      </c>
      <c r="F2794" s="6" t="s">
        <v>35</v>
      </c>
      <c r="G2794">
        <v>10</v>
      </c>
      <c r="H2794">
        <v>10</v>
      </c>
      <c r="I2794">
        <v>1</v>
      </c>
      <c r="J2794" s="6">
        <f>(Items[[#This Row],[FinalPrice]]*Items[[#This Row],[Quantity]])</f>
        <v>10</v>
      </c>
      <c r="K2794" s="6">
        <f>(Items[[#This Row],[OriginalTagPrice]]*Items[[#This Row],[Quantity]])</f>
        <v>10</v>
      </c>
      <c r="L2794" s="6">
        <f>(Items[[#This Row],[FinalPrice]]-Items[[#This Row],[OriginalTagPrice]])*Items[[#This Row],[Quantity]]</f>
        <v>0</v>
      </c>
      <c r="M2794" s="6" t="str">
        <f>VLOOKUP(Items[[#This Row],[OrderID]],Orders[],5)</f>
        <v>2015-06-03</v>
      </c>
    </row>
    <row r="2795" spans="1:13" x14ac:dyDescent="0.25">
      <c r="A2795">
        <v>144388329</v>
      </c>
      <c r="B2795">
        <v>206202434</v>
      </c>
      <c r="C2795">
        <v>8</v>
      </c>
      <c r="D2795" t="b">
        <v>0</v>
      </c>
      <c r="E2795" s="6" t="s">
        <v>56</v>
      </c>
      <c r="F2795" s="6" t="s">
        <v>35</v>
      </c>
      <c r="G2795">
        <v>14</v>
      </c>
      <c r="H2795">
        <v>14</v>
      </c>
      <c r="I2795">
        <v>1</v>
      </c>
      <c r="J2795" s="6">
        <f>(Items[[#This Row],[FinalPrice]]*Items[[#This Row],[Quantity]])</f>
        <v>14</v>
      </c>
      <c r="K2795" s="6">
        <f>(Items[[#This Row],[OriginalTagPrice]]*Items[[#This Row],[Quantity]])</f>
        <v>14</v>
      </c>
      <c r="L2795" s="6">
        <f>(Items[[#This Row],[FinalPrice]]-Items[[#This Row],[OriginalTagPrice]])*Items[[#This Row],[Quantity]]</f>
        <v>0</v>
      </c>
      <c r="M2795" s="6" t="str">
        <f>VLOOKUP(Items[[#This Row],[OrderID]],Orders[],5)</f>
        <v>2015-06-03</v>
      </c>
    </row>
    <row r="2796" spans="1:13" x14ac:dyDescent="0.25">
      <c r="A2796">
        <v>144389356</v>
      </c>
      <c r="B2796">
        <v>203357733</v>
      </c>
      <c r="C2796">
        <v>10</v>
      </c>
      <c r="D2796" t="b">
        <v>0</v>
      </c>
      <c r="E2796" s="6" t="s">
        <v>35</v>
      </c>
      <c r="F2796" s="6" t="s">
        <v>35</v>
      </c>
      <c r="G2796">
        <v>0</v>
      </c>
      <c r="H2796">
        <v>0</v>
      </c>
      <c r="I2796">
        <v>1</v>
      </c>
      <c r="J2796" s="6">
        <f>(Items[[#This Row],[FinalPrice]]*Items[[#This Row],[Quantity]])</f>
        <v>0</v>
      </c>
      <c r="K2796" s="6">
        <f>(Items[[#This Row],[OriginalTagPrice]]*Items[[#This Row],[Quantity]])</f>
        <v>0</v>
      </c>
      <c r="L2796" s="6">
        <f>(Items[[#This Row],[FinalPrice]]-Items[[#This Row],[OriginalTagPrice]])*Items[[#This Row],[Quantity]]</f>
        <v>0</v>
      </c>
      <c r="M2796" s="6" t="str">
        <f>VLOOKUP(Items[[#This Row],[OrderID]],Orders[],5)</f>
        <v>2015-05-22</v>
      </c>
    </row>
    <row r="2797" spans="1:13" x14ac:dyDescent="0.25">
      <c r="A2797">
        <v>144389356</v>
      </c>
      <c r="B2797">
        <v>203357734</v>
      </c>
      <c r="C2797">
        <v>11</v>
      </c>
      <c r="D2797" t="b">
        <v>0</v>
      </c>
      <c r="E2797" s="6" t="s">
        <v>86</v>
      </c>
      <c r="F2797" s="6" t="s">
        <v>35</v>
      </c>
      <c r="G2797">
        <v>50</v>
      </c>
      <c r="H2797">
        <v>50</v>
      </c>
      <c r="I2797">
        <v>1</v>
      </c>
      <c r="J2797" s="6">
        <f>(Items[[#This Row],[FinalPrice]]*Items[[#This Row],[Quantity]])</f>
        <v>50</v>
      </c>
      <c r="K2797" s="6">
        <f>(Items[[#This Row],[OriginalTagPrice]]*Items[[#This Row],[Quantity]])</f>
        <v>50</v>
      </c>
      <c r="L2797" s="6">
        <f>(Items[[#This Row],[FinalPrice]]-Items[[#This Row],[OriginalTagPrice]])*Items[[#This Row],[Quantity]]</f>
        <v>0</v>
      </c>
      <c r="M2797" s="6" t="str">
        <f>VLOOKUP(Items[[#This Row],[OrderID]],Orders[],5)</f>
        <v>2015-05-22</v>
      </c>
    </row>
    <row r="2798" spans="1:13" x14ac:dyDescent="0.25">
      <c r="A2798">
        <v>144391133</v>
      </c>
      <c r="B2798">
        <v>203361644</v>
      </c>
      <c r="C2798">
        <v>2</v>
      </c>
      <c r="D2798" t="b">
        <v>0</v>
      </c>
      <c r="E2798" s="6" t="s">
        <v>35</v>
      </c>
      <c r="F2798" s="6" t="s">
        <v>296</v>
      </c>
      <c r="G2798">
        <v>22</v>
      </c>
      <c r="H2798">
        <v>44</v>
      </c>
      <c r="I2798">
        <v>1</v>
      </c>
      <c r="J2798" s="6">
        <f>(Items[[#This Row],[FinalPrice]]*Items[[#This Row],[Quantity]])</f>
        <v>22</v>
      </c>
      <c r="K2798" s="6">
        <f>(Items[[#This Row],[OriginalTagPrice]]*Items[[#This Row],[Quantity]])</f>
        <v>44</v>
      </c>
      <c r="L2798" s="6">
        <f>(Items[[#This Row],[FinalPrice]]-Items[[#This Row],[OriginalTagPrice]])*Items[[#This Row],[Quantity]]</f>
        <v>-22</v>
      </c>
      <c r="M2798" s="6" t="str">
        <f>VLOOKUP(Items[[#This Row],[OrderID]],Orders[],5)</f>
        <v>2015-05-22</v>
      </c>
    </row>
    <row r="2799" spans="1:13" x14ac:dyDescent="0.25">
      <c r="A2799">
        <v>144392576</v>
      </c>
      <c r="B2799">
        <v>203362391</v>
      </c>
      <c r="C2799">
        <v>2</v>
      </c>
      <c r="D2799" t="b">
        <v>0</v>
      </c>
      <c r="E2799" s="6" t="s">
        <v>35</v>
      </c>
      <c r="F2799" s="6" t="s">
        <v>62</v>
      </c>
      <c r="G2799">
        <v>6</v>
      </c>
      <c r="H2799">
        <v>8</v>
      </c>
      <c r="I2799">
        <v>1</v>
      </c>
      <c r="J2799" s="6">
        <f>(Items[[#This Row],[FinalPrice]]*Items[[#This Row],[Quantity]])</f>
        <v>6</v>
      </c>
      <c r="K2799" s="6">
        <f>(Items[[#This Row],[OriginalTagPrice]]*Items[[#This Row],[Quantity]])</f>
        <v>8</v>
      </c>
      <c r="L2799" s="6">
        <f>(Items[[#This Row],[FinalPrice]]-Items[[#This Row],[OriginalTagPrice]])*Items[[#This Row],[Quantity]]</f>
        <v>-2</v>
      </c>
      <c r="M2799" s="6" t="str">
        <f>VLOOKUP(Items[[#This Row],[OrderID]],Orders[],5)</f>
        <v>2015-05-22</v>
      </c>
    </row>
    <row r="2800" spans="1:13" x14ac:dyDescent="0.25">
      <c r="A2800">
        <v>144396302</v>
      </c>
      <c r="B2800">
        <v>203367845</v>
      </c>
      <c r="C2800">
        <v>2</v>
      </c>
      <c r="D2800" t="b">
        <v>0</v>
      </c>
      <c r="E2800" s="6" t="s">
        <v>35</v>
      </c>
      <c r="F2800" s="6" t="s">
        <v>168</v>
      </c>
      <c r="G2800">
        <v>1.5</v>
      </c>
      <c r="H2800">
        <v>2</v>
      </c>
      <c r="I2800">
        <v>1</v>
      </c>
      <c r="J2800" s="6">
        <f>(Items[[#This Row],[FinalPrice]]*Items[[#This Row],[Quantity]])</f>
        <v>1.5</v>
      </c>
      <c r="K2800" s="6">
        <f>(Items[[#This Row],[OriginalTagPrice]]*Items[[#This Row],[Quantity]])</f>
        <v>2</v>
      </c>
      <c r="L2800" s="6">
        <f>(Items[[#This Row],[FinalPrice]]-Items[[#This Row],[OriginalTagPrice]])*Items[[#This Row],[Quantity]]</f>
        <v>-0.5</v>
      </c>
      <c r="M2800" s="6" t="str">
        <f>VLOOKUP(Items[[#This Row],[OrderID]],Orders[],5)</f>
        <v>2015-05-22</v>
      </c>
    </row>
    <row r="2801" spans="1:13" x14ac:dyDescent="0.25">
      <c r="A2801">
        <v>144396377</v>
      </c>
      <c r="B2801">
        <v>203367991</v>
      </c>
      <c r="C2801">
        <v>2</v>
      </c>
      <c r="D2801" t="b">
        <v>0</v>
      </c>
      <c r="E2801" s="6" t="s">
        <v>35</v>
      </c>
      <c r="F2801" s="6" t="s">
        <v>168</v>
      </c>
      <c r="G2801">
        <v>2</v>
      </c>
      <c r="H2801">
        <v>2</v>
      </c>
      <c r="I2801">
        <v>1</v>
      </c>
      <c r="J2801" s="6">
        <f>(Items[[#This Row],[FinalPrice]]*Items[[#This Row],[Quantity]])</f>
        <v>2</v>
      </c>
      <c r="K2801" s="6">
        <f>(Items[[#This Row],[OriginalTagPrice]]*Items[[#This Row],[Quantity]])</f>
        <v>2</v>
      </c>
      <c r="L2801" s="6">
        <f>(Items[[#This Row],[FinalPrice]]-Items[[#This Row],[OriginalTagPrice]])*Items[[#This Row],[Quantity]]</f>
        <v>0</v>
      </c>
      <c r="M2801" s="6" t="str">
        <f>VLOOKUP(Items[[#This Row],[OrderID]],Orders[],5)</f>
        <v>None</v>
      </c>
    </row>
    <row r="2802" spans="1:13" x14ac:dyDescent="0.25">
      <c r="A2802">
        <v>144399545</v>
      </c>
      <c r="B2802">
        <v>203372316</v>
      </c>
      <c r="C2802">
        <v>1</v>
      </c>
      <c r="D2802" t="b">
        <v>1</v>
      </c>
      <c r="E2802" s="6" t="s">
        <v>70</v>
      </c>
      <c r="F2802" s="6" t="s">
        <v>35</v>
      </c>
      <c r="G2802">
        <v>0</v>
      </c>
      <c r="H2802">
        <v>30</v>
      </c>
      <c r="I2802">
        <v>1</v>
      </c>
      <c r="J2802" s="6">
        <f>(Items[[#This Row],[FinalPrice]]*Items[[#This Row],[Quantity]])</f>
        <v>0</v>
      </c>
      <c r="K2802" s="6">
        <f>(Items[[#This Row],[OriginalTagPrice]]*Items[[#This Row],[Quantity]])</f>
        <v>30</v>
      </c>
      <c r="L2802" s="6">
        <f>(Items[[#This Row],[FinalPrice]]-Items[[#This Row],[OriginalTagPrice]])*Items[[#This Row],[Quantity]]</f>
        <v>-30</v>
      </c>
      <c r="M2802" s="6" t="str">
        <f>VLOOKUP(Items[[#This Row],[OrderID]],Orders[],5)</f>
        <v>2015-05-24</v>
      </c>
    </row>
    <row r="2803" spans="1:13" x14ac:dyDescent="0.25">
      <c r="A2803">
        <v>144399545</v>
      </c>
      <c r="B2803">
        <v>203372414</v>
      </c>
      <c r="C2803">
        <v>1</v>
      </c>
      <c r="D2803" t="b">
        <v>1</v>
      </c>
      <c r="E2803" s="6" t="s">
        <v>70</v>
      </c>
      <c r="F2803" s="6" t="s">
        <v>35</v>
      </c>
      <c r="G2803">
        <v>0</v>
      </c>
      <c r="H2803">
        <v>30</v>
      </c>
      <c r="I2803">
        <v>1</v>
      </c>
      <c r="J2803" s="6">
        <f>(Items[[#This Row],[FinalPrice]]*Items[[#This Row],[Quantity]])</f>
        <v>0</v>
      </c>
      <c r="K2803" s="6">
        <f>(Items[[#This Row],[OriginalTagPrice]]*Items[[#This Row],[Quantity]])</f>
        <v>30</v>
      </c>
      <c r="L2803" s="6">
        <f>(Items[[#This Row],[FinalPrice]]-Items[[#This Row],[OriginalTagPrice]])*Items[[#This Row],[Quantity]]</f>
        <v>-30</v>
      </c>
      <c r="M2803" s="6" t="str">
        <f>VLOOKUP(Items[[#This Row],[OrderID]],Orders[],5)</f>
        <v>2015-05-24</v>
      </c>
    </row>
    <row r="2804" spans="1:13" x14ac:dyDescent="0.25">
      <c r="A2804">
        <v>144399545</v>
      </c>
      <c r="B2804">
        <v>203649121</v>
      </c>
      <c r="C2804">
        <v>8</v>
      </c>
      <c r="D2804" t="b">
        <v>0</v>
      </c>
      <c r="E2804" s="6" t="s">
        <v>70</v>
      </c>
      <c r="F2804" s="6" t="s">
        <v>35</v>
      </c>
      <c r="G2804">
        <v>10</v>
      </c>
      <c r="H2804">
        <v>10</v>
      </c>
      <c r="I2804">
        <v>1</v>
      </c>
      <c r="J2804" s="6">
        <f>(Items[[#This Row],[FinalPrice]]*Items[[#This Row],[Quantity]])</f>
        <v>10</v>
      </c>
      <c r="K2804" s="6">
        <f>(Items[[#This Row],[OriginalTagPrice]]*Items[[#This Row],[Quantity]])</f>
        <v>10</v>
      </c>
      <c r="L2804" s="6">
        <f>(Items[[#This Row],[FinalPrice]]-Items[[#This Row],[OriginalTagPrice]])*Items[[#This Row],[Quantity]]</f>
        <v>0</v>
      </c>
      <c r="M2804" s="6" t="str">
        <f>VLOOKUP(Items[[#This Row],[OrderID]],Orders[],5)</f>
        <v>2015-05-24</v>
      </c>
    </row>
    <row r="2805" spans="1:13" x14ac:dyDescent="0.25">
      <c r="A2805">
        <v>144404944</v>
      </c>
      <c r="B2805">
        <v>203380831</v>
      </c>
      <c r="C2805">
        <v>1</v>
      </c>
      <c r="D2805" t="b">
        <v>1</v>
      </c>
      <c r="E2805" s="6" t="s">
        <v>72</v>
      </c>
      <c r="F2805" s="6" t="s">
        <v>35</v>
      </c>
      <c r="G2805">
        <v>0</v>
      </c>
      <c r="H2805">
        <v>45</v>
      </c>
      <c r="I2805">
        <v>1</v>
      </c>
      <c r="J2805" s="6">
        <f>(Items[[#This Row],[FinalPrice]]*Items[[#This Row],[Quantity]])</f>
        <v>0</v>
      </c>
      <c r="K2805" s="6">
        <f>(Items[[#This Row],[OriginalTagPrice]]*Items[[#This Row],[Quantity]])</f>
        <v>45</v>
      </c>
      <c r="L2805" s="6">
        <f>(Items[[#This Row],[FinalPrice]]-Items[[#This Row],[OriginalTagPrice]])*Items[[#This Row],[Quantity]]</f>
        <v>-45</v>
      </c>
      <c r="M2805" s="6" t="str">
        <f>VLOOKUP(Items[[#This Row],[OrderID]],Orders[],5)</f>
        <v>2015-06-02</v>
      </c>
    </row>
    <row r="2806" spans="1:13" x14ac:dyDescent="0.25">
      <c r="A2806">
        <v>144404944</v>
      </c>
      <c r="B2806">
        <v>205815538</v>
      </c>
      <c r="C2806">
        <v>12</v>
      </c>
      <c r="D2806" t="b">
        <v>0</v>
      </c>
      <c r="E2806" s="6" t="s">
        <v>35</v>
      </c>
      <c r="F2806" s="6" t="s">
        <v>35</v>
      </c>
      <c r="G2806">
        <v>0</v>
      </c>
      <c r="H2806">
        <v>5</v>
      </c>
      <c r="I2806">
        <v>1</v>
      </c>
      <c r="J2806" s="6">
        <f>(Items[[#This Row],[FinalPrice]]*Items[[#This Row],[Quantity]])</f>
        <v>0</v>
      </c>
      <c r="K2806" s="6">
        <f>(Items[[#This Row],[OriginalTagPrice]]*Items[[#This Row],[Quantity]])</f>
        <v>5</v>
      </c>
      <c r="L2806" s="6">
        <f>(Items[[#This Row],[FinalPrice]]-Items[[#This Row],[OriginalTagPrice]])*Items[[#This Row],[Quantity]]</f>
        <v>-5</v>
      </c>
      <c r="M2806" s="6" t="str">
        <f>VLOOKUP(Items[[#This Row],[OrderID]],Orders[],5)</f>
        <v>2015-06-02</v>
      </c>
    </row>
    <row r="2807" spans="1:13" x14ac:dyDescent="0.25">
      <c r="A2807">
        <v>144404944</v>
      </c>
      <c r="B2807">
        <v>205818343</v>
      </c>
      <c r="C2807">
        <v>8</v>
      </c>
      <c r="D2807" t="b">
        <v>0</v>
      </c>
      <c r="E2807" s="6" t="s">
        <v>72</v>
      </c>
      <c r="F2807" s="6" t="s">
        <v>35</v>
      </c>
      <c r="G2807">
        <v>15</v>
      </c>
      <c r="H2807">
        <v>15</v>
      </c>
      <c r="I2807">
        <v>1</v>
      </c>
      <c r="J2807" s="6">
        <f>(Items[[#This Row],[FinalPrice]]*Items[[#This Row],[Quantity]])</f>
        <v>15</v>
      </c>
      <c r="K2807" s="6">
        <f>(Items[[#This Row],[OriginalTagPrice]]*Items[[#This Row],[Quantity]])</f>
        <v>15</v>
      </c>
      <c r="L2807" s="6">
        <f>(Items[[#This Row],[FinalPrice]]-Items[[#This Row],[OriginalTagPrice]])*Items[[#This Row],[Quantity]]</f>
        <v>0</v>
      </c>
      <c r="M2807" s="6" t="str">
        <f>VLOOKUP(Items[[#This Row],[OrderID]],Orders[],5)</f>
        <v>2015-06-02</v>
      </c>
    </row>
    <row r="2808" spans="1:13" x14ac:dyDescent="0.25">
      <c r="A2808">
        <v>144445791</v>
      </c>
      <c r="B2808">
        <v>203442024</v>
      </c>
      <c r="C2808">
        <v>1</v>
      </c>
      <c r="D2808" t="b">
        <v>1</v>
      </c>
      <c r="E2808" s="6" t="s">
        <v>58</v>
      </c>
      <c r="F2808" s="6" t="s">
        <v>35</v>
      </c>
      <c r="G2808">
        <v>25</v>
      </c>
      <c r="H2808">
        <v>40</v>
      </c>
      <c r="I2808">
        <v>1</v>
      </c>
      <c r="J2808" s="6">
        <f>(Items[[#This Row],[FinalPrice]]*Items[[#This Row],[Quantity]])</f>
        <v>25</v>
      </c>
      <c r="K2808" s="6">
        <f>(Items[[#This Row],[OriginalTagPrice]]*Items[[#This Row],[Quantity]])</f>
        <v>40</v>
      </c>
      <c r="L2808" s="6">
        <f>(Items[[#This Row],[FinalPrice]]-Items[[#This Row],[OriginalTagPrice]])*Items[[#This Row],[Quantity]]</f>
        <v>-15</v>
      </c>
      <c r="M2808" s="6" t="str">
        <f>VLOOKUP(Items[[#This Row],[OrderID]],Orders[],5)</f>
        <v>2015-05-23</v>
      </c>
    </row>
    <row r="2809" spans="1:13" x14ac:dyDescent="0.25">
      <c r="A2809">
        <v>144445791</v>
      </c>
      <c r="B2809">
        <v>203465668</v>
      </c>
      <c r="C2809">
        <v>2</v>
      </c>
      <c r="D2809" t="b">
        <v>0</v>
      </c>
      <c r="E2809" s="6" t="s">
        <v>83</v>
      </c>
      <c r="F2809" s="6" t="s">
        <v>138</v>
      </c>
      <c r="G2809">
        <v>3.5</v>
      </c>
      <c r="H2809">
        <v>3.5</v>
      </c>
      <c r="I2809">
        <v>1</v>
      </c>
      <c r="J2809" s="6">
        <f>(Items[[#This Row],[FinalPrice]]*Items[[#This Row],[Quantity]])</f>
        <v>3.5</v>
      </c>
      <c r="K2809" s="6">
        <f>(Items[[#This Row],[OriginalTagPrice]]*Items[[#This Row],[Quantity]])</f>
        <v>3.5</v>
      </c>
      <c r="L2809" s="6">
        <f>(Items[[#This Row],[FinalPrice]]-Items[[#This Row],[OriginalTagPrice]])*Items[[#This Row],[Quantity]]</f>
        <v>0</v>
      </c>
      <c r="M2809" s="6" t="str">
        <f>VLOOKUP(Items[[#This Row],[OrderID]],Orders[],5)</f>
        <v>2015-05-23</v>
      </c>
    </row>
    <row r="2810" spans="1:13" x14ac:dyDescent="0.25">
      <c r="A2810">
        <v>144445791</v>
      </c>
      <c r="B2810">
        <v>203465685</v>
      </c>
      <c r="C2810">
        <v>2</v>
      </c>
      <c r="D2810" t="b">
        <v>0</v>
      </c>
      <c r="E2810" s="6" t="s">
        <v>58</v>
      </c>
      <c r="F2810" s="6" t="s">
        <v>97</v>
      </c>
      <c r="G2810">
        <v>0</v>
      </c>
      <c r="H2810">
        <v>0</v>
      </c>
      <c r="I2810">
        <v>1</v>
      </c>
      <c r="J2810" s="6">
        <f>(Items[[#This Row],[FinalPrice]]*Items[[#This Row],[Quantity]])</f>
        <v>0</v>
      </c>
      <c r="K2810" s="6">
        <f>(Items[[#This Row],[OriginalTagPrice]]*Items[[#This Row],[Quantity]])</f>
        <v>0</v>
      </c>
      <c r="L2810" s="6">
        <f>(Items[[#This Row],[FinalPrice]]-Items[[#This Row],[OriginalTagPrice]])*Items[[#This Row],[Quantity]]</f>
        <v>0</v>
      </c>
      <c r="M2810" s="6" t="str">
        <f>VLOOKUP(Items[[#This Row],[OrderID]],Orders[],5)</f>
        <v>2015-05-23</v>
      </c>
    </row>
    <row r="2811" spans="1:13" x14ac:dyDescent="0.25">
      <c r="A2811">
        <v>144445791</v>
      </c>
      <c r="B2811">
        <v>203465985</v>
      </c>
      <c r="C2811">
        <v>10</v>
      </c>
      <c r="D2811" t="b">
        <v>0</v>
      </c>
      <c r="E2811" s="6" t="s">
        <v>35</v>
      </c>
      <c r="F2811" s="6" t="s">
        <v>35</v>
      </c>
      <c r="G2811">
        <v>0</v>
      </c>
      <c r="H2811">
        <v>0</v>
      </c>
      <c r="I2811">
        <v>1</v>
      </c>
      <c r="J2811" s="6">
        <f>(Items[[#This Row],[FinalPrice]]*Items[[#This Row],[Quantity]])</f>
        <v>0</v>
      </c>
      <c r="K2811" s="6">
        <f>(Items[[#This Row],[OriginalTagPrice]]*Items[[#This Row],[Quantity]])</f>
        <v>0</v>
      </c>
      <c r="L2811" s="6">
        <f>(Items[[#This Row],[FinalPrice]]-Items[[#This Row],[OriginalTagPrice]])*Items[[#This Row],[Quantity]]</f>
        <v>0</v>
      </c>
      <c r="M2811" s="6" t="str">
        <f>VLOOKUP(Items[[#This Row],[OrderID]],Orders[],5)</f>
        <v>2015-05-23</v>
      </c>
    </row>
    <row r="2812" spans="1:13" x14ac:dyDescent="0.25">
      <c r="A2812">
        <v>144445791</v>
      </c>
      <c r="B2812">
        <v>203465991</v>
      </c>
      <c r="C2812">
        <v>11</v>
      </c>
      <c r="D2812" t="b">
        <v>0</v>
      </c>
      <c r="E2812" s="6" t="s">
        <v>83</v>
      </c>
      <c r="F2812" s="6" t="s">
        <v>35</v>
      </c>
      <c r="G2812">
        <v>0</v>
      </c>
      <c r="H2812">
        <v>50</v>
      </c>
      <c r="I2812">
        <v>1</v>
      </c>
      <c r="J2812" s="6">
        <f>(Items[[#This Row],[FinalPrice]]*Items[[#This Row],[Quantity]])</f>
        <v>0</v>
      </c>
      <c r="K2812" s="6">
        <f>(Items[[#This Row],[OriginalTagPrice]]*Items[[#This Row],[Quantity]])</f>
        <v>50</v>
      </c>
      <c r="L2812" s="6">
        <f>(Items[[#This Row],[FinalPrice]]-Items[[#This Row],[OriginalTagPrice]])*Items[[#This Row],[Quantity]]</f>
        <v>-50</v>
      </c>
      <c r="M2812" s="6" t="str">
        <f>VLOOKUP(Items[[#This Row],[OrderID]],Orders[],5)</f>
        <v>2015-05-23</v>
      </c>
    </row>
    <row r="2813" spans="1:13" x14ac:dyDescent="0.25">
      <c r="A2813">
        <v>144445791</v>
      </c>
      <c r="B2813">
        <v>203466114</v>
      </c>
      <c r="C2813">
        <v>8</v>
      </c>
      <c r="D2813" t="b">
        <v>0</v>
      </c>
      <c r="E2813" s="6" t="s">
        <v>58</v>
      </c>
      <c r="F2813" s="6" t="s">
        <v>35</v>
      </c>
      <c r="G2813">
        <v>10.5</v>
      </c>
      <c r="H2813">
        <v>10.5</v>
      </c>
      <c r="I2813">
        <v>1</v>
      </c>
      <c r="J2813" s="6">
        <f>(Items[[#This Row],[FinalPrice]]*Items[[#This Row],[Quantity]])</f>
        <v>10.5</v>
      </c>
      <c r="K2813" s="6">
        <f>(Items[[#This Row],[OriginalTagPrice]]*Items[[#This Row],[Quantity]])</f>
        <v>10.5</v>
      </c>
      <c r="L2813" s="6">
        <f>(Items[[#This Row],[FinalPrice]]-Items[[#This Row],[OriginalTagPrice]])*Items[[#This Row],[Quantity]]</f>
        <v>0</v>
      </c>
      <c r="M2813" s="6" t="str">
        <f>VLOOKUP(Items[[#This Row],[OrderID]],Orders[],5)</f>
        <v>2015-05-23</v>
      </c>
    </row>
    <row r="2814" spans="1:13" x14ac:dyDescent="0.25">
      <c r="A2814">
        <v>144448916</v>
      </c>
      <c r="B2814">
        <v>203446993</v>
      </c>
      <c r="C2814">
        <v>1</v>
      </c>
      <c r="D2814" t="b">
        <v>1</v>
      </c>
      <c r="E2814" s="6" t="s">
        <v>264</v>
      </c>
      <c r="F2814" s="6" t="s">
        <v>35</v>
      </c>
      <c r="G2814">
        <v>0</v>
      </c>
      <c r="H2814">
        <v>65</v>
      </c>
      <c r="I2814">
        <v>1</v>
      </c>
      <c r="J2814" s="6">
        <f>(Items[[#This Row],[FinalPrice]]*Items[[#This Row],[Quantity]])</f>
        <v>0</v>
      </c>
      <c r="K2814" s="6">
        <f>(Items[[#This Row],[OriginalTagPrice]]*Items[[#This Row],[Quantity]])</f>
        <v>65</v>
      </c>
      <c r="L2814" s="6">
        <f>(Items[[#This Row],[FinalPrice]]-Items[[#This Row],[OriginalTagPrice]])*Items[[#This Row],[Quantity]]</f>
        <v>-65</v>
      </c>
      <c r="M2814" s="6" t="str">
        <f>VLOOKUP(Items[[#This Row],[OrderID]],Orders[],5)</f>
        <v>2015-05-23</v>
      </c>
    </row>
    <row r="2815" spans="1:13" x14ac:dyDescent="0.25">
      <c r="A2815">
        <v>144450129</v>
      </c>
      <c r="B2815">
        <v>203449037</v>
      </c>
      <c r="C2815">
        <v>2</v>
      </c>
      <c r="D2815" t="b">
        <v>0</v>
      </c>
      <c r="E2815" s="6" t="s">
        <v>35</v>
      </c>
      <c r="F2815" s="6" t="s">
        <v>122</v>
      </c>
      <c r="G2815">
        <v>7.5</v>
      </c>
      <c r="H2815">
        <v>10</v>
      </c>
      <c r="I2815">
        <v>2</v>
      </c>
      <c r="J2815" s="6">
        <f>(Items[[#This Row],[FinalPrice]]*Items[[#This Row],[Quantity]])</f>
        <v>15</v>
      </c>
      <c r="K2815" s="6">
        <f>(Items[[#This Row],[OriginalTagPrice]]*Items[[#This Row],[Quantity]])</f>
        <v>20</v>
      </c>
      <c r="L2815" s="6">
        <f>(Items[[#This Row],[FinalPrice]]-Items[[#This Row],[OriginalTagPrice]])*Items[[#This Row],[Quantity]]</f>
        <v>-5</v>
      </c>
      <c r="M2815" s="6" t="str">
        <f>VLOOKUP(Items[[#This Row],[OrderID]],Orders[],5)</f>
        <v>2015-05-23</v>
      </c>
    </row>
    <row r="2816" spans="1:13" x14ac:dyDescent="0.25">
      <c r="A2816">
        <v>144452761</v>
      </c>
      <c r="B2816">
        <v>203453187</v>
      </c>
      <c r="C2816">
        <v>1</v>
      </c>
      <c r="D2816" t="b">
        <v>1</v>
      </c>
      <c r="E2816" s="6" t="s">
        <v>66</v>
      </c>
      <c r="F2816" s="6" t="s">
        <v>35</v>
      </c>
      <c r="G2816">
        <v>50</v>
      </c>
      <c r="H2816">
        <v>70</v>
      </c>
      <c r="I2816">
        <v>1</v>
      </c>
      <c r="J2816" s="6">
        <f>(Items[[#This Row],[FinalPrice]]*Items[[#This Row],[Quantity]])</f>
        <v>50</v>
      </c>
      <c r="K2816" s="6">
        <f>(Items[[#This Row],[OriginalTagPrice]]*Items[[#This Row],[Quantity]])</f>
        <v>70</v>
      </c>
      <c r="L2816" s="6">
        <f>(Items[[#This Row],[FinalPrice]]-Items[[#This Row],[OriginalTagPrice]])*Items[[#This Row],[Quantity]]</f>
        <v>-20</v>
      </c>
      <c r="M2816" s="6" t="str">
        <f>VLOOKUP(Items[[#This Row],[OrderID]],Orders[],5)</f>
        <v>2015-05-23</v>
      </c>
    </row>
    <row r="2817" spans="1:13" x14ac:dyDescent="0.25">
      <c r="A2817">
        <v>144452761</v>
      </c>
      <c r="B2817">
        <v>203560544</v>
      </c>
      <c r="C2817">
        <v>8</v>
      </c>
      <c r="D2817" t="b">
        <v>0</v>
      </c>
      <c r="E2817" s="6" t="s">
        <v>66</v>
      </c>
      <c r="F2817" s="6" t="s">
        <v>35</v>
      </c>
      <c r="G2817">
        <v>11</v>
      </c>
      <c r="H2817">
        <v>11</v>
      </c>
      <c r="I2817">
        <v>1</v>
      </c>
      <c r="J2817" s="6">
        <f>(Items[[#This Row],[FinalPrice]]*Items[[#This Row],[Quantity]])</f>
        <v>11</v>
      </c>
      <c r="K2817" s="6">
        <f>(Items[[#This Row],[OriginalTagPrice]]*Items[[#This Row],[Quantity]])</f>
        <v>11</v>
      </c>
      <c r="L2817" s="6">
        <f>(Items[[#This Row],[FinalPrice]]-Items[[#This Row],[OriginalTagPrice]])*Items[[#This Row],[Quantity]]</f>
        <v>0</v>
      </c>
      <c r="M2817" s="6" t="str">
        <f>VLOOKUP(Items[[#This Row],[OrderID]],Orders[],5)</f>
        <v>2015-05-23</v>
      </c>
    </row>
    <row r="2818" spans="1:13" x14ac:dyDescent="0.25">
      <c r="A2818">
        <v>144452761</v>
      </c>
      <c r="B2818">
        <v>203560623</v>
      </c>
      <c r="C2818">
        <v>2</v>
      </c>
      <c r="D2818" t="b">
        <v>0</v>
      </c>
      <c r="E2818" s="6" t="s">
        <v>66</v>
      </c>
      <c r="F2818" s="6" t="s">
        <v>73</v>
      </c>
      <c r="G2818">
        <v>0</v>
      </c>
      <c r="H2818">
        <v>0</v>
      </c>
      <c r="I2818">
        <v>1</v>
      </c>
      <c r="J2818" s="6">
        <f>(Items[[#This Row],[FinalPrice]]*Items[[#This Row],[Quantity]])</f>
        <v>0</v>
      </c>
      <c r="K2818" s="6">
        <f>(Items[[#This Row],[OriginalTagPrice]]*Items[[#This Row],[Quantity]])</f>
        <v>0</v>
      </c>
      <c r="L2818" s="6">
        <f>(Items[[#This Row],[FinalPrice]]-Items[[#This Row],[OriginalTagPrice]])*Items[[#This Row],[Quantity]]</f>
        <v>0</v>
      </c>
      <c r="M2818" s="6" t="str">
        <f>VLOOKUP(Items[[#This Row],[OrderID]],Orders[],5)</f>
        <v>2015-05-23</v>
      </c>
    </row>
    <row r="2819" spans="1:13" x14ac:dyDescent="0.25">
      <c r="A2819">
        <v>144465133</v>
      </c>
      <c r="B2819">
        <v>203472049</v>
      </c>
      <c r="C2819">
        <v>1</v>
      </c>
      <c r="D2819" t="b">
        <v>1</v>
      </c>
      <c r="E2819" s="6" t="s">
        <v>70</v>
      </c>
      <c r="F2819" s="6" t="s">
        <v>35</v>
      </c>
      <c r="G2819">
        <v>35</v>
      </c>
      <c r="H2819">
        <v>70</v>
      </c>
      <c r="I2819">
        <v>1</v>
      </c>
      <c r="J2819" s="6">
        <f>(Items[[#This Row],[FinalPrice]]*Items[[#This Row],[Quantity]])</f>
        <v>35</v>
      </c>
      <c r="K2819" s="6">
        <f>(Items[[#This Row],[OriginalTagPrice]]*Items[[#This Row],[Quantity]])</f>
        <v>70</v>
      </c>
      <c r="L2819" s="6">
        <f>(Items[[#This Row],[FinalPrice]]-Items[[#This Row],[OriginalTagPrice]])*Items[[#This Row],[Quantity]]</f>
        <v>-35</v>
      </c>
      <c r="M2819" s="6" t="str">
        <f>VLOOKUP(Items[[#This Row],[OrderID]],Orders[],5)</f>
        <v>2015-05-23</v>
      </c>
    </row>
    <row r="2820" spans="1:13" x14ac:dyDescent="0.25">
      <c r="A2820">
        <v>144465133</v>
      </c>
      <c r="B2820">
        <v>203511331</v>
      </c>
      <c r="C2820">
        <v>8</v>
      </c>
      <c r="D2820" t="b">
        <v>0</v>
      </c>
      <c r="E2820" s="6" t="s">
        <v>70</v>
      </c>
      <c r="F2820" s="6" t="s">
        <v>35</v>
      </c>
      <c r="G2820">
        <v>15</v>
      </c>
      <c r="H2820">
        <v>15</v>
      </c>
      <c r="I2820">
        <v>1</v>
      </c>
      <c r="J2820" s="6">
        <f>(Items[[#This Row],[FinalPrice]]*Items[[#This Row],[Quantity]])</f>
        <v>15</v>
      </c>
      <c r="K2820" s="6">
        <f>(Items[[#This Row],[OriginalTagPrice]]*Items[[#This Row],[Quantity]])</f>
        <v>15</v>
      </c>
      <c r="L2820" s="6">
        <f>(Items[[#This Row],[FinalPrice]]-Items[[#This Row],[OriginalTagPrice]])*Items[[#This Row],[Quantity]]</f>
        <v>0</v>
      </c>
      <c r="M2820" s="6" t="str">
        <f>VLOOKUP(Items[[#This Row],[OrderID]],Orders[],5)</f>
        <v>2015-05-23</v>
      </c>
    </row>
    <row r="2821" spans="1:13" x14ac:dyDescent="0.25">
      <c r="A2821">
        <v>144473770</v>
      </c>
      <c r="B2821">
        <v>203485488</v>
      </c>
      <c r="C2821">
        <v>1</v>
      </c>
      <c r="D2821" t="b">
        <v>1</v>
      </c>
      <c r="E2821" s="6" t="s">
        <v>72</v>
      </c>
      <c r="F2821" s="6" t="s">
        <v>35</v>
      </c>
      <c r="G2821">
        <v>0</v>
      </c>
      <c r="H2821">
        <v>70</v>
      </c>
      <c r="I2821">
        <v>1</v>
      </c>
      <c r="J2821" s="6">
        <f>(Items[[#This Row],[FinalPrice]]*Items[[#This Row],[Quantity]])</f>
        <v>0</v>
      </c>
      <c r="K2821" s="6">
        <f>(Items[[#This Row],[OriginalTagPrice]]*Items[[#This Row],[Quantity]])</f>
        <v>70</v>
      </c>
      <c r="L2821" s="6">
        <f>(Items[[#This Row],[FinalPrice]]-Items[[#This Row],[OriginalTagPrice]])*Items[[#This Row],[Quantity]]</f>
        <v>-70</v>
      </c>
      <c r="M2821" s="6" t="str">
        <f>VLOOKUP(Items[[#This Row],[OrderID]],Orders[],5)</f>
        <v>2015-05-26</v>
      </c>
    </row>
    <row r="2822" spans="1:13" x14ac:dyDescent="0.25">
      <c r="A2822">
        <v>144473770</v>
      </c>
      <c r="B2822">
        <v>203884427</v>
      </c>
      <c r="C2822">
        <v>2</v>
      </c>
      <c r="D2822" t="b">
        <v>0</v>
      </c>
      <c r="E2822" s="6" t="s">
        <v>72</v>
      </c>
      <c r="F2822" s="6" t="s">
        <v>108</v>
      </c>
      <c r="G2822">
        <v>0</v>
      </c>
      <c r="H2822">
        <v>0</v>
      </c>
      <c r="I2822">
        <v>1</v>
      </c>
      <c r="J2822" s="6">
        <f>(Items[[#This Row],[FinalPrice]]*Items[[#This Row],[Quantity]])</f>
        <v>0</v>
      </c>
      <c r="K2822" s="6">
        <f>(Items[[#This Row],[OriginalTagPrice]]*Items[[#This Row],[Quantity]])</f>
        <v>0</v>
      </c>
      <c r="L2822" s="6">
        <f>(Items[[#This Row],[FinalPrice]]-Items[[#This Row],[OriginalTagPrice]])*Items[[#This Row],[Quantity]]</f>
        <v>0</v>
      </c>
      <c r="M2822" s="6" t="str">
        <f>VLOOKUP(Items[[#This Row],[OrderID]],Orders[],5)</f>
        <v>2015-05-26</v>
      </c>
    </row>
    <row r="2823" spans="1:13" x14ac:dyDescent="0.25">
      <c r="A2823">
        <v>144473770</v>
      </c>
      <c r="B2823">
        <v>203884496</v>
      </c>
      <c r="C2823">
        <v>2</v>
      </c>
      <c r="D2823" t="b">
        <v>0</v>
      </c>
      <c r="E2823" s="6" t="s">
        <v>72</v>
      </c>
      <c r="F2823" s="6" t="s">
        <v>109</v>
      </c>
      <c r="G2823">
        <v>0</v>
      </c>
      <c r="H2823">
        <v>0</v>
      </c>
      <c r="I2823">
        <v>1</v>
      </c>
      <c r="J2823" s="6">
        <f>(Items[[#This Row],[FinalPrice]]*Items[[#This Row],[Quantity]])</f>
        <v>0</v>
      </c>
      <c r="K2823" s="6">
        <f>(Items[[#This Row],[OriginalTagPrice]]*Items[[#This Row],[Quantity]])</f>
        <v>0</v>
      </c>
      <c r="L2823" s="6">
        <f>(Items[[#This Row],[FinalPrice]]-Items[[#This Row],[OriginalTagPrice]])*Items[[#This Row],[Quantity]]</f>
        <v>0</v>
      </c>
      <c r="M2823" s="6" t="str">
        <f>VLOOKUP(Items[[#This Row],[OrderID]],Orders[],5)</f>
        <v>2015-05-26</v>
      </c>
    </row>
    <row r="2824" spans="1:13" x14ac:dyDescent="0.25">
      <c r="A2824">
        <v>144473770</v>
      </c>
      <c r="B2824">
        <v>203931313</v>
      </c>
      <c r="C2824">
        <v>8</v>
      </c>
      <c r="D2824" t="b">
        <v>0</v>
      </c>
      <c r="E2824" s="6" t="s">
        <v>72</v>
      </c>
      <c r="F2824" s="6" t="s">
        <v>35</v>
      </c>
      <c r="G2824">
        <v>10</v>
      </c>
      <c r="H2824">
        <v>10</v>
      </c>
      <c r="I2824">
        <v>1</v>
      </c>
      <c r="J2824" s="6">
        <f>(Items[[#This Row],[FinalPrice]]*Items[[#This Row],[Quantity]])</f>
        <v>10</v>
      </c>
      <c r="K2824" s="6">
        <f>(Items[[#This Row],[OriginalTagPrice]]*Items[[#This Row],[Quantity]])</f>
        <v>10</v>
      </c>
      <c r="L2824" s="6">
        <f>(Items[[#This Row],[FinalPrice]]-Items[[#This Row],[OriginalTagPrice]])*Items[[#This Row],[Quantity]]</f>
        <v>0</v>
      </c>
      <c r="M2824" s="6" t="str">
        <f>VLOOKUP(Items[[#This Row],[OrderID]],Orders[],5)</f>
        <v>2015-05-26</v>
      </c>
    </row>
    <row r="2825" spans="1:13" x14ac:dyDescent="0.25">
      <c r="A2825">
        <v>144473770</v>
      </c>
      <c r="B2825">
        <v>203933987</v>
      </c>
      <c r="C2825">
        <v>10</v>
      </c>
      <c r="D2825" t="b">
        <v>0</v>
      </c>
      <c r="E2825" s="6" t="s">
        <v>35</v>
      </c>
      <c r="F2825" s="6" t="s">
        <v>35</v>
      </c>
      <c r="G2825">
        <v>0</v>
      </c>
      <c r="H2825">
        <v>0</v>
      </c>
      <c r="I2825">
        <v>1</v>
      </c>
      <c r="J2825" s="6">
        <f>(Items[[#This Row],[FinalPrice]]*Items[[#This Row],[Quantity]])</f>
        <v>0</v>
      </c>
      <c r="K2825" s="6">
        <f>(Items[[#This Row],[OriginalTagPrice]]*Items[[#This Row],[Quantity]])</f>
        <v>0</v>
      </c>
      <c r="L2825" s="6">
        <f>(Items[[#This Row],[FinalPrice]]-Items[[#This Row],[OriginalTagPrice]])*Items[[#This Row],[Quantity]]</f>
        <v>0</v>
      </c>
      <c r="M2825" s="6" t="str">
        <f>VLOOKUP(Items[[#This Row],[OrderID]],Orders[],5)</f>
        <v>2015-05-26</v>
      </c>
    </row>
    <row r="2826" spans="1:13" x14ac:dyDescent="0.25">
      <c r="A2826">
        <v>144473770</v>
      </c>
      <c r="B2826">
        <v>203933995</v>
      </c>
      <c r="C2826">
        <v>11</v>
      </c>
      <c r="D2826" t="b">
        <v>0</v>
      </c>
      <c r="E2826" s="6" t="s">
        <v>104</v>
      </c>
      <c r="F2826" s="6" t="s">
        <v>35</v>
      </c>
      <c r="G2826">
        <v>0</v>
      </c>
      <c r="H2826">
        <v>50</v>
      </c>
      <c r="I2826">
        <v>1</v>
      </c>
      <c r="J2826" s="6">
        <f>(Items[[#This Row],[FinalPrice]]*Items[[#This Row],[Quantity]])</f>
        <v>0</v>
      </c>
      <c r="K2826" s="6">
        <f>(Items[[#This Row],[OriginalTagPrice]]*Items[[#This Row],[Quantity]])</f>
        <v>50</v>
      </c>
      <c r="L2826" s="6">
        <f>(Items[[#This Row],[FinalPrice]]-Items[[#This Row],[OriginalTagPrice]])*Items[[#This Row],[Quantity]]</f>
        <v>-50</v>
      </c>
      <c r="M2826" s="6" t="str">
        <f>VLOOKUP(Items[[#This Row],[OrderID]],Orders[],5)</f>
        <v>2015-05-26</v>
      </c>
    </row>
    <row r="2827" spans="1:13" x14ac:dyDescent="0.25">
      <c r="A2827">
        <v>144474017</v>
      </c>
      <c r="B2827">
        <v>203485889</v>
      </c>
      <c r="C2827">
        <v>1</v>
      </c>
      <c r="D2827" t="b">
        <v>1</v>
      </c>
      <c r="E2827" s="6" t="s">
        <v>70</v>
      </c>
      <c r="F2827" s="6" t="s">
        <v>35</v>
      </c>
      <c r="G2827">
        <v>0</v>
      </c>
      <c r="H2827">
        <v>70</v>
      </c>
      <c r="I2827">
        <v>1</v>
      </c>
      <c r="J2827" s="6">
        <f>(Items[[#This Row],[FinalPrice]]*Items[[#This Row],[Quantity]])</f>
        <v>0</v>
      </c>
      <c r="K2827" s="6">
        <f>(Items[[#This Row],[OriginalTagPrice]]*Items[[#This Row],[Quantity]])</f>
        <v>70</v>
      </c>
      <c r="L2827" s="6">
        <f>(Items[[#This Row],[FinalPrice]]-Items[[#This Row],[OriginalTagPrice]])*Items[[#This Row],[Quantity]]</f>
        <v>-70</v>
      </c>
      <c r="M2827" s="6" t="str">
        <f>VLOOKUP(Items[[#This Row],[OrderID]],Orders[],5)</f>
        <v>2015-05-24</v>
      </c>
    </row>
    <row r="2828" spans="1:13" x14ac:dyDescent="0.25">
      <c r="A2828">
        <v>144474869</v>
      </c>
      <c r="B2828">
        <v>203487146</v>
      </c>
      <c r="C2828">
        <v>1</v>
      </c>
      <c r="D2828" t="b">
        <v>1</v>
      </c>
      <c r="E2828" s="6" t="s">
        <v>63</v>
      </c>
      <c r="F2828" s="6" t="s">
        <v>35</v>
      </c>
      <c r="G2828">
        <v>0</v>
      </c>
      <c r="H2828">
        <v>65</v>
      </c>
      <c r="I2828">
        <v>1</v>
      </c>
      <c r="J2828" s="6">
        <f>(Items[[#This Row],[FinalPrice]]*Items[[#This Row],[Quantity]])</f>
        <v>0</v>
      </c>
      <c r="K2828" s="6">
        <f>(Items[[#This Row],[OriginalTagPrice]]*Items[[#This Row],[Quantity]])</f>
        <v>65</v>
      </c>
      <c r="L2828" s="6">
        <f>(Items[[#This Row],[FinalPrice]]-Items[[#This Row],[OriginalTagPrice]])*Items[[#This Row],[Quantity]]</f>
        <v>-65</v>
      </c>
      <c r="M2828" s="6" t="str">
        <f>VLOOKUP(Items[[#This Row],[OrderID]],Orders[],5)</f>
        <v>2015-05-23</v>
      </c>
    </row>
    <row r="2829" spans="1:13" x14ac:dyDescent="0.25">
      <c r="A2829">
        <v>144475709</v>
      </c>
      <c r="B2829">
        <v>203488553</v>
      </c>
      <c r="C2829">
        <v>2</v>
      </c>
      <c r="D2829" t="b">
        <v>0</v>
      </c>
      <c r="E2829" s="6" t="s">
        <v>35</v>
      </c>
      <c r="F2829" s="6" t="s">
        <v>84</v>
      </c>
      <c r="G2829">
        <v>5</v>
      </c>
      <c r="H2829">
        <v>5</v>
      </c>
      <c r="I2829">
        <v>2</v>
      </c>
      <c r="J2829" s="6">
        <f>(Items[[#This Row],[FinalPrice]]*Items[[#This Row],[Quantity]])</f>
        <v>10</v>
      </c>
      <c r="K2829" s="6">
        <f>(Items[[#This Row],[OriginalTagPrice]]*Items[[#This Row],[Quantity]])</f>
        <v>10</v>
      </c>
      <c r="L2829" s="6">
        <f>(Items[[#This Row],[FinalPrice]]-Items[[#This Row],[OriginalTagPrice]])*Items[[#This Row],[Quantity]]</f>
        <v>0</v>
      </c>
      <c r="M2829" s="6" t="str">
        <f>VLOOKUP(Items[[#This Row],[OrderID]],Orders[],5)</f>
        <v>2015-05-23</v>
      </c>
    </row>
    <row r="2830" spans="1:13" x14ac:dyDescent="0.25">
      <c r="A2830">
        <v>144477764</v>
      </c>
      <c r="B2830">
        <v>203491807</v>
      </c>
      <c r="C2830">
        <v>2</v>
      </c>
      <c r="D2830" t="b">
        <v>0</v>
      </c>
      <c r="E2830" s="6" t="s">
        <v>35</v>
      </c>
      <c r="F2830" s="6" t="s">
        <v>80</v>
      </c>
      <c r="G2830">
        <v>1.5</v>
      </c>
      <c r="H2830">
        <v>1.5</v>
      </c>
      <c r="I2830">
        <v>1</v>
      </c>
      <c r="J2830" s="6">
        <f>(Items[[#This Row],[FinalPrice]]*Items[[#This Row],[Quantity]])</f>
        <v>1.5</v>
      </c>
      <c r="K2830" s="6">
        <f>(Items[[#This Row],[OriginalTagPrice]]*Items[[#This Row],[Quantity]])</f>
        <v>1.5</v>
      </c>
      <c r="L2830" s="6">
        <f>(Items[[#This Row],[FinalPrice]]-Items[[#This Row],[OriginalTagPrice]])*Items[[#This Row],[Quantity]]</f>
        <v>0</v>
      </c>
      <c r="M2830" s="6" t="str">
        <f>VLOOKUP(Items[[#This Row],[OrderID]],Orders[],5)</f>
        <v>2015-05-23</v>
      </c>
    </row>
    <row r="2831" spans="1:13" x14ac:dyDescent="0.25">
      <c r="A2831">
        <v>144477764</v>
      </c>
      <c r="B2831">
        <v>203491857</v>
      </c>
      <c r="C2831">
        <v>2</v>
      </c>
      <c r="D2831" t="b">
        <v>0</v>
      </c>
      <c r="E2831" s="6" t="s">
        <v>35</v>
      </c>
      <c r="F2831" s="6" t="s">
        <v>140</v>
      </c>
      <c r="G2831">
        <v>1.69</v>
      </c>
      <c r="H2831">
        <v>2.25</v>
      </c>
      <c r="I2831">
        <v>1</v>
      </c>
      <c r="J2831" s="6">
        <f>(Items[[#This Row],[FinalPrice]]*Items[[#This Row],[Quantity]])</f>
        <v>1.69</v>
      </c>
      <c r="K2831" s="6">
        <f>(Items[[#This Row],[OriginalTagPrice]]*Items[[#This Row],[Quantity]])</f>
        <v>2.25</v>
      </c>
      <c r="L2831" s="6">
        <f>(Items[[#This Row],[FinalPrice]]-Items[[#This Row],[OriginalTagPrice]])*Items[[#This Row],[Quantity]]</f>
        <v>-0.56000000000000005</v>
      </c>
      <c r="M2831" s="6" t="str">
        <f>VLOOKUP(Items[[#This Row],[OrderID]],Orders[],5)</f>
        <v>2015-05-23</v>
      </c>
    </row>
    <row r="2832" spans="1:13" x14ac:dyDescent="0.25">
      <c r="A2832">
        <v>144480806</v>
      </c>
      <c r="B2832">
        <v>203495932</v>
      </c>
      <c r="C2832">
        <v>1</v>
      </c>
      <c r="D2832" t="b">
        <v>1</v>
      </c>
      <c r="E2832" s="6" t="s">
        <v>55</v>
      </c>
      <c r="F2832" s="6" t="s">
        <v>35</v>
      </c>
      <c r="G2832">
        <v>0</v>
      </c>
      <c r="H2832">
        <v>30</v>
      </c>
      <c r="I2832">
        <v>1</v>
      </c>
      <c r="J2832" s="6">
        <f>(Items[[#This Row],[FinalPrice]]*Items[[#This Row],[Quantity]])</f>
        <v>0</v>
      </c>
      <c r="K2832" s="6">
        <f>(Items[[#This Row],[OriginalTagPrice]]*Items[[#This Row],[Quantity]])</f>
        <v>30</v>
      </c>
      <c r="L2832" s="6">
        <f>(Items[[#This Row],[FinalPrice]]-Items[[#This Row],[OriginalTagPrice]])*Items[[#This Row],[Quantity]]</f>
        <v>-30</v>
      </c>
      <c r="M2832" s="6" t="str">
        <f>VLOOKUP(Items[[#This Row],[OrderID]],Orders[],5)</f>
        <v>2015-05-23</v>
      </c>
    </row>
    <row r="2833" spans="1:13" x14ac:dyDescent="0.25">
      <c r="A2833">
        <v>144480806</v>
      </c>
      <c r="B2833">
        <v>203496262</v>
      </c>
      <c r="C2833">
        <v>1</v>
      </c>
      <c r="D2833" t="b">
        <v>1</v>
      </c>
      <c r="E2833" s="6" t="s">
        <v>65</v>
      </c>
      <c r="F2833" s="6" t="s">
        <v>35</v>
      </c>
      <c r="G2833">
        <v>20</v>
      </c>
      <c r="H2833">
        <v>20</v>
      </c>
      <c r="I2833">
        <v>1</v>
      </c>
      <c r="J2833" s="6">
        <f>(Items[[#This Row],[FinalPrice]]*Items[[#This Row],[Quantity]])</f>
        <v>20</v>
      </c>
      <c r="K2833" s="6">
        <f>(Items[[#This Row],[OriginalTagPrice]]*Items[[#This Row],[Quantity]])</f>
        <v>20</v>
      </c>
      <c r="L2833" s="6">
        <f>(Items[[#This Row],[FinalPrice]]-Items[[#This Row],[OriginalTagPrice]])*Items[[#This Row],[Quantity]]</f>
        <v>0</v>
      </c>
      <c r="M2833" s="6" t="str">
        <f>VLOOKUP(Items[[#This Row],[OrderID]],Orders[],5)</f>
        <v>2015-05-23</v>
      </c>
    </row>
    <row r="2834" spans="1:13" x14ac:dyDescent="0.25">
      <c r="A2834">
        <v>144480806</v>
      </c>
      <c r="B2834">
        <v>203535940</v>
      </c>
      <c r="C2834">
        <v>8</v>
      </c>
      <c r="D2834" t="b">
        <v>0</v>
      </c>
      <c r="E2834" s="6" t="s">
        <v>55</v>
      </c>
      <c r="F2834" s="6" t="s">
        <v>35</v>
      </c>
      <c r="G2834">
        <v>20</v>
      </c>
      <c r="H2834">
        <v>20</v>
      </c>
      <c r="I2834">
        <v>1</v>
      </c>
      <c r="J2834" s="6">
        <f>(Items[[#This Row],[FinalPrice]]*Items[[#This Row],[Quantity]])</f>
        <v>20</v>
      </c>
      <c r="K2834" s="6">
        <f>(Items[[#This Row],[OriginalTagPrice]]*Items[[#This Row],[Quantity]])</f>
        <v>20</v>
      </c>
      <c r="L2834" s="6">
        <f>(Items[[#This Row],[FinalPrice]]-Items[[#This Row],[OriginalTagPrice]])*Items[[#This Row],[Quantity]]</f>
        <v>0</v>
      </c>
      <c r="M2834" s="6" t="str">
        <f>VLOOKUP(Items[[#This Row],[OrderID]],Orders[],5)</f>
        <v>2015-05-23</v>
      </c>
    </row>
    <row r="2835" spans="1:13" x14ac:dyDescent="0.25">
      <c r="A2835">
        <v>144480806</v>
      </c>
      <c r="B2835">
        <v>203536016</v>
      </c>
      <c r="C2835">
        <v>8</v>
      </c>
      <c r="D2835" t="b">
        <v>0</v>
      </c>
      <c r="E2835" s="6" t="s">
        <v>65</v>
      </c>
      <c r="F2835" s="6" t="s">
        <v>35</v>
      </c>
      <c r="G2835">
        <v>5</v>
      </c>
      <c r="H2835">
        <v>5</v>
      </c>
      <c r="I2835">
        <v>1</v>
      </c>
      <c r="J2835" s="6">
        <f>(Items[[#This Row],[FinalPrice]]*Items[[#This Row],[Quantity]])</f>
        <v>5</v>
      </c>
      <c r="K2835" s="6">
        <f>(Items[[#This Row],[OriginalTagPrice]]*Items[[#This Row],[Quantity]])</f>
        <v>5</v>
      </c>
      <c r="L2835" s="6">
        <f>(Items[[#This Row],[FinalPrice]]-Items[[#This Row],[OriginalTagPrice]])*Items[[#This Row],[Quantity]]</f>
        <v>0</v>
      </c>
      <c r="M2835" s="6" t="str">
        <f>VLOOKUP(Items[[#This Row],[OrderID]],Orders[],5)</f>
        <v>2015-05-23</v>
      </c>
    </row>
    <row r="2836" spans="1:13" x14ac:dyDescent="0.25">
      <c r="A2836">
        <v>144489929</v>
      </c>
      <c r="B2836">
        <v>203510829</v>
      </c>
      <c r="C2836">
        <v>2</v>
      </c>
      <c r="D2836" t="b">
        <v>0</v>
      </c>
      <c r="E2836" s="6" t="s">
        <v>96</v>
      </c>
      <c r="F2836" s="6" t="s">
        <v>84</v>
      </c>
      <c r="G2836">
        <v>5</v>
      </c>
      <c r="H2836">
        <v>5</v>
      </c>
      <c r="I2836">
        <v>1</v>
      </c>
      <c r="J2836" s="6">
        <f>(Items[[#This Row],[FinalPrice]]*Items[[#This Row],[Quantity]])</f>
        <v>5</v>
      </c>
      <c r="K2836" s="6">
        <f>(Items[[#This Row],[OriginalTagPrice]]*Items[[#This Row],[Quantity]])</f>
        <v>5</v>
      </c>
      <c r="L2836" s="6">
        <f>(Items[[#This Row],[FinalPrice]]-Items[[#This Row],[OriginalTagPrice]])*Items[[#This Row],[Quantity]]</f>
        <v>0</v>
      </c>
      <c r="M2836" s="6" t="str">
        <f>VLOOKUP(Items[[#This Row],[OrderID]],Orders[],5)</f>
        <v>2015-05-23</v>
      </c>
    </row>
    <row r="2837" spans="1:13" x14ac:dyDescent="0.25">
      <c r="A2837">
        <v>144492698</v>
      </c>
      <c r="B2837">
        <v>203514478</v>
      </c>
      <c r="C2837">
        <v>1</v>
      </c>
      <c r="D2837" t="b">
        <v>1</v>
      </c>
      <c r="E2837" s="6" t="s">
        <v>89</v>
      </c>
      <c r="F2837" s="6" t="s">
        <v>35</v>
      </c>
      <c r="G2837">
        <v>20</v>
      </c>
      <c r="H2837">
        <v>40</v>
      </c>
      <c r="I2837">
        <v>1</v>
      </c>
      <c r="J2837" s="6">
        <f>(Items[[#This Row],[FinalPrice]]*Items[[#This Row],[Quantity]])</f>
        <v>20</v>
      </c>
      <c r="K2837" s="6">
        <f>(Items[[#This Row],[OriginalTagPrice]]*Items[[#This Row],[Quantity]])</f>
        <v>40</v>
      </c>
      <c r="L2837" s="6">
        <f>(Items[[#This Row],[FinalPrice]]-Items[[#This Row],[OriginalTagPrice]])*Items[[#This Row],[Quantity]]</f>
        <v>-20</v>
      </c>
      <c r="M2837" s="6" t="str">
        <f>VLOOKUP(Items[[#This Row],[OrderID]],Orders[],5)</f>
        <v>2015-05-23</v>
      </c>
    </row>
    <row r="2838" spans="1:13" x14ac:dyDescent="0.25">
      <c r="A2838">
        <v>144492698</v>
      </c>
      <c r="B2838">
        <v>203568240</v>
      </c>
      <c r="C2838">
        <v>2</v>
      </c>
      <c r="D2838" t="b">
        <v>0</v>
      </c>
      <c r="E2838" s="6" t="s">
        <v>89</v>
      </c>
      <c r="F2838" s="6" t="s">
        <v>82</v>
      </c>
      <c r="G2838">
        <v>0</v>
      </c>
      <c r="H2838">
        <v>0</v>
      </c>
      <c r="I2838">
        <v>1</v>
      </c>
      <c r="J2838" s="6">
        <f>(Items[[#This Row],[FinalPrice]]*Items[[#This Row],[Quantity]])</f>
        <v>0</v>
      </c>
      <c r="K2838" s="6">
        <f>(Items[[#This Row],[OriginalTagPrice]]*Items[[#This Row],[Quantity]])</f>
        <v>0</v>
      </c>
      <c r="L2838" s="6">
        <f>(Items[[#This Row],[FinalPrice]]-Items[[#This Row],[OriginalTagPrice]])*Items[[#This Row],[Quantity]]</f>
        <v>0</v>
      </c>
      <c r="M2838" s="6" t="str">
        <f>VLOOKUP(Items[[#This Row],[OrderID]],Orders[],5)</f>
        <v>2015-05-23</v>
      </c>
    </row>
    <row r="2839" spans="1:13" x14ac:dyDescent="0.25">
      <c r="A2839">
        <v>144492698</v>
      </c>
      <c r="B2839">
        <v>203578958</v>
      </c>
      <c r="C2839">
        <v>8</v>
      </c>
      <c r="D2839" t="b">
        <v>0</v>
      </c>
      <c r="E2839" s="6" t="s">
        <v>89</v>
      </c>
      <c r="F2839" s="6" t="s">
        <v>35</v>
      </c>
      <c r="G2839">
        <v>10</v>
      </c>
      <c r="H2839">
        <v>10</v>
      </c>
      <c r="I2839">
        <v>1</v>
      </c>
      <c r="J2839" s="6">
        <f>(Items[[#This Row],[FinalPrice]]*Items[[#This Row],[Quantity]])</f>
        <v>10</v>
      </c>
      <c r="K2839" s="6">
        <f>(Items[[#This Row],[OriginalTagPrice]]*Items[[#This Row],[Quantity]])</f>
        <v>10</v>
      </c>
      <c r="L2839" s="6">
        <f>(Items[[#This Row],[FinalPrice]]-Items[[#This Row],[OriginalTagPrice]])*Items[[#This Row],[Quantity]]</f>
        <v>0</v>
      </c>
      <c r="M2839" s="6" t="str">
        <f>VLOOKUP(Items[[#This Row],[OrderID]],Orders[],5)</f>
        <v>2015-05-23</v>
      </c>
    </row>
    <row r="2840" spans="1:13" x14ac:dyDescent="0.25">
      <c r="A2840">
        <v>144492976</v>
      </c>
      <c r="B2840">
        <v>203514887</v>
      </c>
      <c r="C2840">
        <v>10</v>
      </c>
      <c r="D2840" t="b">
        <v>0</v>
      </c>
      <c r="E2840" s="6" t="s">
        <v>35</v>
      </c>
      <c r="F2840" s="6" t="s">
        <v>35</v>
      </c>
      <c r="G2840">
        <v>0</v>
      </c>
      <c r="H2840">
        <v>0</v>
      </c>
      <c r="I2840">
        <v>1</v>
      </c>
      <c r="J2840" s="6">
        <f>(Items[[#This Row],[FinalPrice]]*Items[[#This Row],[Quantity]])</f>
        <v>0</v>
      </c>
      <c r="K2840" s="6">
        <f>(Items[[#This Row],[OriginalTagPrice]]*Items[[#This Row],[Quantity]])</f>
        <v>0</v>
      </c>
      <c r="L2840" s="6">
        <f>(Items[[#This Row],[FinalPrice]]-Items[[#This Row],[OriginalTagPrice]])*Items[[#This Row],[Quantity]]</f>
        <v>0</v>
      </c>
      <c r="M2840" s="6" t="str">
        <f>VLOOKUP(Items[[#This Row],[OrderID]],Orders[],5)</f>
        <v>2015-05-23</v>
      </c>
    </row>
    <row r="2841" spans="1:13" x14ac:dyDescent="0.25">
      <c r="A2841">
        <v>144492976</v>
      </c>
      <c r="B2841">
        <v>203514891</v>
      </c>
      <c r="C2841">
        <v>11</v>
      </c>
      <c r="D2841" t="b">
        <v>0</v>
      </c>
      <c r="E2841" s="6" t="s">
        <v>83</v>
      </c>
      <c r="F2841" s="6" t="s">
        <v>35</v>
      </c>
      <c r="G2841">
        <v>0</v>
      </c>
      <c r="H2841">
        <v>50</v>
      </c>
      <c r="I2841">
        <v>1</v>
      </c>
      <c r="J2841" s="6">
        <f>(Items[[#This Row],[FinalPrice]]*Items[[#This Row],[Quantity]])</f>
        <v>0</v>
      </c>
      <c r="K2841" s="6">
        <f>(Items[[#This Row],[OriginalTagPrice]]*Items[[#This Row],[Quantity]])</f>
        <v>50</v>
      </c>
      <c r="L2841" s="6">
        <f>(Items[[#This Row],[FinalPrice]]-Items[[#This Row],[OriginalTagPrice]])*Items[[#This Row],[Quantity]]</f>
        <v>-50</v>
      </c>
      <c r="M2841" s="6" t="str">
        <f>VLOOKUP(Items[[#This Row],[OrderID]],Orders[],5)</f>
        <v>2015-05-23</v>
      </c>
    </row>
    <row r="2842" spans="1:13" x14ac:dyDescent="0.25">
      <c r="A2842">
        <v>144493634</v>
      </c>
      <c r="B2842">
        <v>203515811</v>
      </c>
      <c r="C2842">
        <v>1</v>
      </c>
      <c r="D2842" t="b">
        <v>1</v>
      </c>
      <c r="E2842" s="6" t="s">
        <v>70</v>
      </c>
      <c r="F2842" s="6" t="s">
        <v>35</v>
      </c>
      <c r="G2842">
        <v>0</v>
      </c>
      <c r="H2842">
        <v>70</v>
      </c>
      <c r="I2842">
        <v>1</v>
      </c>
      <c r="J2842" s="6">
        <f>(Items[[#This Row],[FinalPrice]]*Items[[#This Row],[Quantity]])</f>
        <v>0</v>
      </c>
      <c r="K2842" s="6">
        <f>(Items[[#This Row],[OriginalTagPrice]]*Items[[#This Row],[Quantity]])</f>
        <v>70</v>
      </c>
      <c r="L2842" s="6">
        <f>(Items[[#This Row],[FinalPrice]]-Items[[#This Row],[OriginalTagPrice]])*Items[[#This Row],[Quantity]]</f>
        <v>-70</v>
      </c>
      <c r="M2842" s="6" t="str">
        <f>VLOOKUP(Items[[#This Row],[OrderID]],Orders[],5)</f>
        <v>2015-05-23</v>
      </c>
    </row>
    <row r="2843" spans="1:13" x14ac:dyDescent="0.25">
      <c r="A2843">
        <v>144493963</v>
      </c>
      <c r="B2843">
        <v>203516378</v>
      </c>
      <c r="C2843">
        <v>2</v>
      </c>
      <c r="D2843" t="b">
        <v>0</v>
      </c>
      <c r="E2843" s="6" t="s">
        <v>35</v>
      </c>
      <c r="F2843" s="6" t="s">
        <v>154</v>
      </c>
      <c r="G2843">
        <v>24.75</v>
      </c>
      <c r="H2843">
        <v>27.5</v>
      </c>
      <c r="I2843">
        <v>1</v>
      </c>
      <c r="J2843" s="6">
        <f>(Items[[#This Row],[FinalPrice]]*Items[[#This Row],[Quantity]])</f>
        <v>24.75</v>
      </c>
      <c r="K2843" s="6">
        <f>(Items[[#This Row],[OriginalTagPrice]]*Items[[#This Row],[Quantity]])</f>
        <v>27.5</v>
      </c>
      <c r="L2843" s="6">
        <f>(Items[[#This Row],[FinalPrice]]-Items[[#This Row],[OriginalTagPrice]])*Items[[#This Row],[Quantity]]</f>
        <v>-2.75</v>
      </c>
      <c r="M2843" s="6" t="str">
        <f>VLOOKUP(Items[[#This Row],[OrderID]],Orders[],5)</f>
        <v>2015-05-23</v>
      </c>
    </row>
    <row r="2844" spans="1:13" x14ac:dyDescent="0.25">
      <c r="A2844">
        <v>144496408</v>
      </c>
      <c r="B2844">
        <v>203519910</v>
      </c>
      <c r="C2844">
        <v>1</v>
      </c>
      <c r="D2844" t="b">
        <v>1</v>
      </c>
      <c r="E2844" s="6" t="s">
        <v>264</v>
      </c>
      <c r="F2844" s="6" t="s">
        <v>35</v>
      </c>
      <c r="G2844">
        <v>30</v>
      </c>
      <c r="H2844">
        <v>65</v>
      </c>
      <c r="I2844">
        <v>1</v>
      </c>
      <c r="J2844" s="6">
        <f>(Items[[#This Row],[FinalPrice]]*Items[[#This Row],[Quantity]])</f>
        <v>30</v>
      </c>
      <c r="K2844" s="6">
        <f>(Items[[#This Row],[OriginalTagPrice]]*Items[[#This Row],[Quantity]])</f>
        <v>65</v>
      </c>
      <c r="L2844" s="6">
        <f>(Items[[#This Row],[FinalPrice]]-Items[[#This Row],[OriginalTagPrice]])*Items[[#This Row],[Quantity]]</f>
        <v>-35</v>
      </c>
      <c r="M2844" s="6" t="str">
        <f>VLOOKUP(Items[[#This Row],[OrderID]],Orders[],5)</f>
        <v>2015-05-23</v>
      </c>
    </row>
    <row r="2845" spans="1:13" x14ac:dyDescent="0.25">
      <c r="A2845">
        <v>144496408</v>
      </c>
      <c r="B2845">
        <v>203559745</v>
      </c>
      <c r="C2845">
        <v>8</v>
      </c>
      <c r="D2845" t="b">
        <v>0</v>
      </c>
      <c r="E2845" s="6" t="s">
        <v>264</v>
      </c>
      <c r="F2845" s="6" t="s">
        <v>35</v>
      </c>
      <c r="G2845">
        <v>12</v>
      </c>
      <c r="H2845">
        <v>12</v>
      </c>
      <c r="I2845">
        <v>1</v>
      </c>
      <c r="J2845" s="6">
        <f>(Items[[#This Row],[FinalPrice]]*Items[[#This Row],[Quantity]])</f>
        <v>12</v>
      </c>
      <c r="K2845" s="6">
        <f>(Items[[#This Row],[OriginalTagPrice]]*Items[[#This Row],[Quantity]])</f>
        <v>12</v>
      </c>
      <c r="L2845" s="6">
        <f>(Items[[#This Row],[FinalPrice]]-Items[[#This Row],[OriginalTagPrice]])*Items[[#This Row],[Quantity]]</f>
        <v>0</v>
      </c>
      <c r="M2845" s="6" t="str">
        <f>VLOOKUP(Items[[#This Row],[OrderID]],Orders[],5)</f>
        <v>2015-05-23</v>
      </c>
    </row>
    <row r="2846" spans="1:13" x14ac:dyDescent="0.25">
      <c r="A2846">
        <v>144501520</v>
      </c>
      <c r="B2846">
        <v>203527634</v>
      </c>
      <c r="C2846">
        <v>1</v>
      </c>
      <c r="D2846" t="b">
        <v>1</v>
      </c>
      <c r="E2846" s="6" t="s">
        <v>70</v>
      </c>
      <c r="F2846" s="6" t="s">
        <v>35</v>
      </c>
      <c r="G2846">
        <v>0</v>
      </c>
      <c r="H2846">
        <v>70</v>
      </c>
      <c r="I2846">
        <v>1</v>
      </c>
      <c r="J2846" s="6">
        <f>(Items[[#This Row],[FinalPrice]]*Items[[#This Row],[Quantity]])</f>
        <v>0</v>
      </c>
      <c r="K2846" s="6">
        <f>(Items[[#This Row],[OriginalTagPrice]]*Items[[#This Row],[Quantity]])</f>
        <v>70</v>
      </c>
      <c r="L2846" s="6">
        <f>(Items[[#This Row],[FinalPrice]]-Items[[#This Row],[OriginalTagPrice]])*Items[[#This Row],[Quantity]]</f>
        <v>-70</v>
      </c>
      <c r="M2846" s="6" t="str">
        <f>VLOOKUP(Items[[#This Row],[OrderID]],Orders[],5)</f>
        <v>2015-05-23</v>
      </c>
    </row>
    <row r="2847" spans="1:13" x14ac:dyDescent="0.25">
      <c r="A2847">
        <v>144503797</v>
      </c>
      <c r="B2847">
        <v>203531170</v>
      </c>
      <c r="C2847">
        <v>1</v>
      </c>
      <c r="D2847" t="b">
        <v>1</v>
      </c>
      <c r="E2847" s="6" t="s">
        <v>113</v>
      </c>
      <c r="F2847" s="6" t="s">
        <v>35</v>
      </c>
      <c r="G2847">
        <v>25</v>
      </c>
      <c r="H2847">
        <v>40</v>
      </c>
      <c r="I2847">
        <v>1</v>
      </c>
      <c r="J2847" s="6">
        <f>(Items[[#This Row],[FinalPrice]]*Items[[#This Row],[Quantity]])</f>
        <v>25</v>
      </c>
      <c r="K2847" s="6">
        <f>(Items[[#This Row],[OriginalTagPrice]]*Items[[#This Row],[Quantity]])</f>
        <v>40</v>
      </c>
      <c r="L2847" s="6">
        <f>(Items[[#This Row],[FinalPrice]]-Items[[#This Row],[OriginalTagPrice]])*Items[[#This Row],[Quantity]]</f>
        <v>-15</v>
      </c>
      <c r="M2847" s="6" t="str">
        <f>VLOOKUP(Items[[#This Row],[OrderID]],Orders[],5)</f>
        <v>2015-05-23</v>
      </c>
    </row>
    <row r="2848" spans="1:13" x14ac:dyDescent="0.25">
      <c r="A2848">
        <v>144503797</v>
      </c>
      <c r="B2848">
        <v>203557755</v>
      </c>
      <c r="C2848">
        <v>5</v>
      </c>
      <c r="D2848" t="b">
        <v>1</v>
      </c>
      <c r="E2848" s="6" t="s">
        <v>287</v>
      </c>
      <c r="F2848" s="6" t="s">
        <v>35</v>
      </c>
      <c r="G2848">
        <v>15</v>
      </c>
      <c r="H2848">
        <v>15</v>
      </c>
      <c r="I2848">
        <v>1</v>
      </c>
      <c r="J2848" s="6">
        <f>(Items[[#This Row],[FinalPrice]]*Items[[#This Row],[Quantity]])</f>
        <v>15</v>
      </c>
      <c r="K2848" s="6">
        <f>(Items[[#This Row],[OriginalTagPrice]]*Items[[#This Row],[Quantity]])</f>
        <v>15</v>
      </c>
      <c r="L2848" s="6">
        <f>(Items[[#This Row],[FinalPrice]]-Items[[#This Row],[OriginalTagPrice]])*Items[[#This Row],[Quantity]]</f>
        <v>0</v>
      </c>
      <c r="M2848" s="6" t="str">
        <f>VLOOKUP(Items[[#This Row],[OrderID]],Orders[],5)</f>
        <v>2015-05-23</v>
      </c>
    </row>
    <row r="2849" spans="1:13" x14ac:dyDescent="0.25">
      <c r="A2849">
        <v>144503797</v>
      </c>
      <c r="B2849">
        <v>203557947</v>
      </c>
      <c r="C2849">
        <v>8</v>
      </c>
      <c r="D2849" t="b">
        <v>0</v>
      </c>
      <c r="E2849" s="6" t="s">
        <v>113</v>
      </c>
      <c r="F2849" s="6" t="s">
        <v>35</v>
      </c>
      <c r="G2849">
        <v>20</v>
      </c>
      <c r="H2849">
        <v>20</v>
      </c>
      <c r="I2849">
        <v>1</v>
      </c>
      <c r="J2849" s="6">
        <f>(Items[[#This Row],[FinalPrice]]*Items[[#This Row],[Quantity]])</f>
        <v>20</v>
      </c>
      <c r="K2849" s="6">
        <f>(Items[[#This Row],[OriginalTagPrice]]*Items[[#This Row],[Quantity]])</f>
        <v>20</v>
      </c>
      <c r="L2849" s="6">
        <f>(Items[[#This Row],[FinalPrice]]-Items[[#This Row],[OriginalTagPrice]])*Items[[#This Row],[Quantity]]</f>
        <v>0</v>
      </c>
      <c r="M2849" s="6" t="str">
        <f>VLOOKUP(Items[[#This Row],[OrderID]],Orders[],5)</f>
        <v>2015-05-23</v>
      </c>
    </row>
    <row r="2850" spans="1:13" x14ac:dyDescent="0.25">
      <c r="A2850">
        <v>144504887</v>
      </c>
      <c r="B2850">
        <v>203532835</v>
      </c>
      <c r="C2850">
        <v>1</v>
      </c>
      <c r="D2850" t="b">
        <v>1</v>
      </c>
      <c r="E2850" s="6" t="s">
        <v>72</v>
      </c>
      <c r="F2850" s="6" t="s">
        <v>35</v>
      </c>
      <c r="G2850">
        <v>0</v>
      </c>
      <c r="H2850">
        <v>70</v>
      </c>
      <c r="I2850">
        <v>1</v>
      </c>
      <c r="J2850" s="6">
        <f>(Items[[#This Row],[FinalPrice]]*Items[[#This Row],[Quantity]])</f>
        <v>0</v>
      </c>
      <c r="K2850" s="6">
        <f>(Items[[#This Row],[OriginalTagPrice]]*Items[[#This Row],[Quantity]])</f>
        <v>70</v>
      </c>
      <c r="L2850" s="6">
        <f>(Items[[#This Row],[FinalPrice]]-Items[[#This Row],[OriginalTagPrice]])*Items[[#This Row],[Quantity]]</f>
        <v>-70</v>
      </c>
      <c r="M2850" s="6" t="str">
        <f>VLOOKUP(Items[[#This Row],[OrderID]],Orders[],5)</f>
        <v>2015-05-31</v>
      </c>
    </row>
    <row r="2851" spans="1:13" x14ac:dyDescent="0.25">
      <c r="A2851">
        <v>144504887</v>
      </c>
      <c r="B2851">
        <v>205334576</v>
      </c>
      <c r="C2851">
        <v>8</v>
      </c>
      <c r="D2851" t="b">
        <v>0</v>
      </c>
      <c r="E2851" s="6" t="s">
        <v>72</v>
      </c>
      <c r="F2851" s="6" t="s">
        <v>35</v>
      </c>
      <c r="G2851">
        <v>15</v>
      </c>
      <c r="H2851">
        <v>15</v>
      </c>
      <c r="I2851">
        <v>1</v>
      </c>
      <c r="J2851" s="6">
        <f>(Items[[#This Row],[FinalPrice]]*Items[[#This Row],[Quantity]])</f>
        <v>15</v>
      </c>
      <c r="K2851" s="6">
        <f>(Items[[#This Row],[OriginalTagPrice]]*Items[[#This Row],[Quantity]])</f>
        <v>15</v>
      </c>
      <c r="L2851" s="6">
        <f>(Items[[#This Row],[FinalPrice]]-Items[[#This Row],[OriginalTagPrice]])*Items[[#This Row],[Quantity]]</f>
        <v>0</v>
      </c>
      <c r="M2851" s="6" t="str">
        <f>VLOOKUP(Items[[#This Row],[OrderID]],Orders[],5)</f>
        <v>2015-05-31</v>
      </c>
    </row>
    <row r="2852" spans="1:13" x14ac:dyDescent="0.25">
      <c r="A2852">
        <v>144504887</v>
      </c>
      <c r="B2852">
        <v>205334595</v>
      </c>
      <c r="C2852">
        <v>10</v>
      </c>
      <c r="D2852" t="b">
        <v>0</v>
      </c>
      <c r="E2852" s="6" t="s">
        <v>35</v>
      </c>
      <c r="F2852" s="6" t="s">
        <v>35</v>
      </c>
      <c r="G2852">
        <v>0</v>
      </c>
      <c r="H2852">
        <v>0</v>
      </c>
      <c r="I2852">
        <v>1</v>
      </c>
      <c r="J2852" s="6">
        <f>(Items[[#This Row],[FinalPrice]]*Items[[#This Row],[Quantity]])</f>
        <v>0</v>
      </c>
      <c r="K2852" s="6">
        <f>(Items[[#This Row],[OriginalTagPrice]]*Items[[#This Row],[Quantity]])</f>
        <v>0</v>
      </c>
      <c r="L2852" s="6">
        <f>(Items[[#This Row],[FinalPrice]]-Items[[#This Row],[OriginalTagPrice]])*Items[[#This Row],[Quantity]]</f>
        <v>0</v>
      </c>
      <c r="M2852" s="6" t="str">
        <f>VLOOKUP(Items[[#This Row],[OrderID]],Orders[],5)</f>
        <v>2015-05-31</v>
      </c>
    </row>
    <row r="2853" spans="1:13" x14ac:dyDescent="0.25">
      <c r="A2853">
        <v>144504887</v>
      </c>
      <c r="B2853">
        <v>205334596</v>
      </c>
      <c r="C2853">
        <v>11</v>
      </c>
      <c r="D2853" t="b">
        <v>0</v>
      </c>
      <c r="E2853" s="6" t="s">
        <v>75</v>
      </c>
      <c r="F2853" s="6" t="s">
        <v>35</v>
      </c>
      <c r="G2853">
        <v>0</v>
      </c>
      <c r="H2853">
        <v>50</v>
      </c>
      <c r="I2853">
        <v>1</v>
      </c>
      <c r="J2853" s="6">
        <f>(Items[[#This Row],[FinalPrice]]*Items[[#This Row],[Quantity]])</f>
        <v>0</v>
      </c>
      <c r="K2853" s="6">
        <f>(Items[[#This Row],[OriginalTagPrice]]*Items[[#This Row],[Quantity]])</f>
        <v>50</v>
      </c>
      <c r="L2853" s="6">
        <f>(Items[[#This Row],[FinalPrice]]-Items[[#This Row],[OriginalTagPrice]])*Items[[#This Row],[Quantity]]</f>
        <v>-50</v>
      </c>
      <c r="M2853" s="6" t="str">
        <f>VLOOKUP(Items[[#This Row],[OrderID]],Orders[],5)</f>
        <v>2015-05-31</v>
      </c>
    </row>
    <row r="2854" spans="1:13" x14ac:dyDescent="0.25">
      <c r="A2854">
        <v>144505368</v>
      </c>
      <c r="B2854">
        <v>203533522</v>
      </c>
      <c r="C2854">
        <v>1</v>
      </c>
      <c r="D2854" t="b">
        <v>1</v>
      </c>
      <c r="E2854" s="6" t="s">
        <v>72</v>
      </c>
      <c r="F2854" s="6" t="s">
        <v>35</v>
      </c>
      <c r="G2854">
        <v>45</v>
      </c>
      <c r="H2854">
        <v>80</v>
      </c>
      <c r="I2854">
        <v>1</v>
      </c>
      <c r="J2854" s="6">
        <f>(Items[[#This Row],[FinalPrice]]*Items[[#This Row],[Quantity]])</f>
        <v>45</v>
      </c>
      <c r="K2854" s="6">
        <f>(Items[[#This Row],[OriginalTagPrice]]*Items[[#This Row],[Quantity]])</f>
        <v>80</v>
      </c>
      <c r="L2854" s="6">
        <f>(Items[[#This Row],[FinalPrice]]-Items[[#This Row],[OriginalTagPrice]])*Items[[#This Row],[Quantity]]</f>
        <v>-35</v>
      </c>
      <c r="M2854" s="6" t="str">
        <f>VLOOKUP(Items[[#This Row],[OrderID]],Orders[],5)</f>
        <v>2015-05-24</v>
      </c>
    </row>
    <row r="2855" spans="1:13" x14ac:dyDescent="0.25">
      <c r="A2855">
        <v>144505368</v>
      </c>
      <c r="B2855">
        <v>203644020</v>
      </c>
      <c r="C2855">
        <v>8</v>
      </c>
      <c r="D2855" t="b">
        <v>0</v>
      </c>
      <c r="E2855" s="6" t="s">
        <v>72</v>
      </c>
      <c r="F2855" s="6" t="s">
        <v>35</v>
      </c>
      <c r="G2855">
        <v>10</v>
      </c>
      <c r="H2855">
        <v>10</v>
      </c>
      <c r="I2855">
        <v>1</v>
      </c>
      <c r="J2855" s="6">
        <f>(Items[[#This Row],[FinalPrice]]*Items[[#This Row],[Quantity]])</f>
        <v>10</v>
      </c>
      <c r="K2855" s="6">
        <f>(Items[[#This Row],[OriginalTagPrice]]*Items[[#This Row],[Quantity]])</f>
        <v>10</v>
      </c>
      <c r="L2855" s="6">
        <f>(Items[[#This Row],[FinalPrice]]-Items[[#This Row],[OriginalTagPrice]])*Items[[#This Row],[Quantity]]</f>
        <v>0</v>
      </c>
      <c r="M2855" s="6" t="str">
        <f>VLOOKUP(Items[[#This Row],[OrderID]],Orders[],5)</f>
        <v>2015-05-24</v>
      </c>
    </row>
    <row r="2856" spans="1:13" x14ac:dyDescent="0.25">
      <c r="A2856">
        <v>144505368</v>
      </c>
      <c r="B2856">
        <v>203644957</v>
      </c>
      <c r="C2856">
        <v>10</v>
      </c>
      <c r="D2856" t="b">
        <v>0</v>
      </c>
      <c r="E2856" s="6" t="s">
        <v>35</v>
      </c>
      <c r="F2856" s="6" t="s">
        <v>35</v>
      </c>
      <c r="G2856">
        <v>0</v>
      </c>
      <c r="H2856">
        <v>0</v>
      </c>
      <c r="I2856">
        <v>1</v>
      </c>
      <c r="J2856" s="6">
        <f>(Items[[#This Row],[FinalPrice]]*Items[[#This Row],[Quantity]])</f>
        <v>0</v>
      </c>
      <c r="K2856" s="6">
        <f>(Items[[#This Row],[OriginalTagPrice]]*Items[[#This Row],[Quantity]])</f>
        <v>0</v>
      </c>
      <c r="L2856" s="6">
        <f>(Items[[#This Row],[FinalPrice]]-Items[[#This Row],[OriginalTagPrice]])*Items[[#This Row],[Quantity]]</f>
        <v>0</v>
      </c>
      <c r="M2856" s="6" t="str">
        <f>VLOOKUP(Items[[#This Row],[OrderID]],Orders[],5)</f>
        <v>2015-05-24</v>
      </c>
    </row>
    <row r="2857" spans="1:13" x14ac:dyDescent="0.25">
      <c r="A2857">
        <v>144505368</v>
      </c>
      <c r="B2857">
        <v>203644959</v>
      </c>
      <c r="C2857">
        <v>11</v>
      </c>
      <c r="D2857" t="b">
        <v>0</v>
      </c>
      <c r="E2857" s="6" t="s">
        <v>120</v>
      </c>
      <c r="F2857" s="6" t="s">
        <v>35</v>
      </c>
      <c r="G2857">
        <v>0</v>
      </c>
      <c r="H2857">
        <v>50</v>
      </c>
      <c r="I2857">
        <v>1</v>
      </c>
      <c r="J2857" s="6">
        <f>(Items[[#This Row],[FinalPrice]]*Items[[#This Row],[Quantity]])</f>
        <v>0</v>
      </c>
      <c r="K2857" s="6">
        <f>(Items[[#This Row],[OriginalTagPrice]]*Items[[#This Row],[Quantity]])</f>
        <v>50</v>
      </c>
      <c r="L2857" s="6">
        <f>(Items[[#This Row],[FinalPrice]]-Items[[#This Row],[OriginalTagPrice]])*Items[[#This Row],[Quantity]]</f>
        <v>-50</v>
      </c>
      <c r="M2857" s="6" t="str">
        <f>VLOOKUP(Items[[#This Row],[OrderID]],Orders[],5)</f>
        <v>2015-05-24</v>
      </c>
    </row>
    <row r="2858" spans="1:13" x14ac:dyDescent="0.25">
      <c r="A2858">
        <v>144509922</v>
      </c>
      <c r="B2858">
        <v>203540522</v>
      </c>
      <c r="C2858">
        <v>1</v>
      </c>
      <c r="D2858" t="b">
        <v>1</v>
      </c>
      <c r="E2858" s="6" t="s">
        <v>56</v>
      </c>
      <c r="F2858" s="6" t="s">
        <v>35</v>
      </c>
      <c r="G2858">
        <v>25</v>
      </c>
      <c r="H2858">
        <v>40</v>
      </c>
      <c r="I2858">
        <v>1</v>
      </c>
      <c r="J2858" s="6">
        <f>(Items[[#This Row],[FinalPrice]]*Items[[#This Row],[Quantity]])</f>
        <v>25</v>
      </c>
      <c r="K2858" s="6">
        <f>(Items[[#This Row],[OriginalTagPrice]]*Items[[#This Row],[Quantity]])</f>
        <v>40</v>
      </c>
      <c r="L2858" s="6">
        <f>(Items[[#This Row],[FinalPrice]]-Items[[#This Row],[OriginalTagPrice]])*Items[[#This Row],[Quantity]]</f>
        <v>-15</v>
      </c>
      <c r="M2858" s="6" t="str">
        <f>VLOOKUP(Items[[#This Row],[OrderID]],Orders[],5)</f>
        <v>2015-05-23</v>
      </c>
    </row>
    <row r="2859" spans="1:13" x14ac:dyDescent="0.25">
      <c r="A2859">
        <v>144509922</v>
      </c>
      <c r="B2859">
        <v>203578769</v>
      </c>
      <c r="C2859">
        <v>2</v>
      </c>
      <c r="D2859" t="b">
        <v>0</v>
      </c>
      <c r="E2859" s="6" t="s">
        <v>56</v>
      </c>
      <c r="F2859" s="6" t="s">
        <v>128</v>
      </c>
      <c r="G2859">
        <v>0</v>
      </c>
      <c r="H2859">
        <v>0</v>
      </c>
      <c r="I2859">
        <v>1</v>
      </c>
      <c r="J2859" s="6">
        <f>(Items[[#This Row],[FinalPrice]]*Items[[#This Row],[Quantity]])</f>
        <v>0</v>
      </c>
      <c r="K2859" s="6">
        <f>(Items[[#This Row],[OriginalTagPrice]]*Items[[#This Row],[Quantity]])</f>
        <v>0</v>
      </c>
      <c r="L2859" s="6">
        <f>(Items[[#This Row],[FinalPrice]]-Items[[#This Row],[OriginalTagPrice]])*Items[[#This Row],[Quantity]]</f>
        <v>0</v>
      </c>
      <c r="M2859" s="6" t="str">
        <f>VLOOKUP(Items[[#This Row],[OrderID]],Orders[],5)</f>
        <v>2015-05-23</v>
      </c>
    </row>
    <row r="2860" spans="1:13" x14ac:dyDescent="0.25">
      <c r="A2860">
        <v>144509922</v>
      </c>
      <c r="B2860">
        <v>203579087</v>
      </c>
      <c r="C2860">
        <v>8</v>
      </c>
      <c r="D2860" t="b">
        <v>0</v>
      </c>
      <c r="E2860" s="6" t="s">
        <v>56</v>
      </c>
      <c r="F2860" s="6" t="s">
        <v>35</v>
      </c>
      <c r="G2860">
        <v>5</v>
      </c>
      <c r="H2860">
        <v>5</v>
      </c>
      <c r="I2860">
        <v>1</v>
      </c>
      <c r="J2860" s="6">
        <f>(Items[[#This Row],[FinalPrice]]*Items[[#This Row],[Quantity]])</f>
        <v>5</v>
      </c>
      <c r="K2860" s="6">
        <f>(Items[[#This Row],[OriginalTagPrice]]*Items[[#This Row],[Quantity]])</f>
        <v>5</v>
      </c>
      <c r="L2860" s="6">
        <f>(Items[[#This Row],[FinalPrice]]-Items[[#This Row],[OriginalTagPrice]])*Items[[#This Row],[Quantity]]</f>
        <v>0</v>
      </c>
      <c r="M2860" s="6" t="str">
        <f>VLOOKUP(Items[[#This Row],[OrderID]],Orders[],5)</f>
        <v>2015-05-23</v>
      </c>
    </row>
    <row r="2861" spans="1:13" x14ac:dyDescent="0.25">
      <c r="A2861">
        <v>144518218</v>
      </c>
      <c r="B2861">
        <v>203553460</v>
      </c>
      <c r="C2861">
        <v>3</v>
      </c>
      <c r="D2861" t="b">
        <v>0</v>
      </c>
      <c r="E2861" s="6" t="s">
        <v>35</v>
      </c>
      <c r="F2861" s="6" t="s">
        <v>35</v>
      </c>
      <c r="G2861">
        <v>26.5</v>
      </c>
      <c r="H2861">
        <v>26.5</v>
      </c>
      <c r="I2861">
        <v>1</v>
      </c>
      <c r="J2861" s="6">
        <f>(Items[[#This Row],[FinalPrice]]*Items[[#This Row],[Quantity]])</f>
        <v>26.5</v>
      </c>
      <c r="K2861" s="6">
        <f>(Items[[#This Row],[OriginalTagPrice]]*Items[[#This Row],[Quantity]])</f>
        <v>26.5</v>
      </c>
      <c r="L2861" s="6">
        <f>(Items[[#This Row],[FinalPrice]]-Items[[#This Row],[OriginalTagPrice]])*Items[[#This Row],[Quantity]]</f>
        <v>0</v>
      </c>
      <c r="M2861" s="6" t="str">
        <f>VLOOKUP(Items[[#This Row],[OrderID]],Orders[],5)</f>
        <v>2015-05-23</v>
      </c>
    </row>
    <row r="2862" spans="1:13" x14ac:dyDescent="0.25">
      <c r="A2862">
        <v>144521517</v>
      </c>
      <c r="B2862">
        <v>203557916</v>
      </c>
      <c r="C2862">
        <v>2</v>
      </c>
      <c r="D2862" t="b">
        <v>0</v>
      </c>
      <c r="E2862" s="6" t="s">
        <v>75</v>
      </c>
      <c r="F2862" s="6" t="s">
        <v>115</v>
      </c>
      <c r="G2862">
        <v>12.5</v>
      </c>
      <c r="H2862">
        <v>25</v>
      </c>
      <c r="I2862">
        <v>1</v>
      </c>
      <c r="J2862" s="6">
        <f>(Items[[#This Row],[FinalPrice]]*Items[[#This Row],[Quantity]])</f>
        <v>12.5</v>
      </c>
      <c r="K2862" s="6">
        <f>(Items[[#This Row],[OriginalTagPrice]]*Items[[#This Row],[Quantity]])</f>
        <v>25</v>
      </c>
      <c r="L2862" s="6">
        <f>(Items[[#This Row],[FinalPrice]]-Items[[#This Row],[OriginalTagPrice]])*Items[[#This Row],[Quantity]]</f>
        <v>-12.5</v>
      </c>
      <c r="M2862" s="6" t="str">
        <f>VLOOKUP(Items[[#This Row],[OrderID]],Orders[],5)</f>
        <v>2015-05-23</v>
      </c>
    </row>
    <row r="2863" spans="1:13" x14ac:dyDescent="0.25">
      <c r="A2863">
        <v>144530575</v>
      </c>
      <c r="B2863">
        <v>203571092</v>
      </c>
      <c r="C2863">
        <v>1</v>
      </c>
      <c r="D2863" t="b">
        <v>1</v>
      </c>
      <c r="E2863" s="6" t="s">
        <v>56</v>
      </c>
      <c r="F2863" s="6" t="s">
        <v>35</v>
      </c>
      <c r="G2863">
        <v>50</v>
      </c>
      <c r="H2863">
        <v>70</v>
      </c>
      <c r="I2863">
        <v>1</v>
      </c>
      <c r="J2863" s="6">
        <f>(Items[[#This Row],[FinalPrice]]*Items[[#This Row],[Quantity]])</f>
        <v>50</v>
      </c>
      <c r="K2863" s="6">
        <f>(Items[[#This Row],[OriginalTagPrice]]*Items[[#This Row],[Quantity]])</f>
        <v>70</v>
      </c>
      <c r="L2863" s="6">
        <f>(Items[[#This Row],[FinalPrice]]-Items[[#This Row],[OriginalTagPrice]])*Items[[#This Row],[Quantity]]</f>
        <v>-20</v>
      </c>
      <c r="M2863" s="6" t="str">
        <f>VLOOKUP(Items[[#This Row],[OrderID]],Orders[],5)</f>
        <v>2015-05-27</v>
      </c>
    </row>
    <row r="2864" spans="1:13" x14ac:dyDescent="0.25">
      <c r="A2864">
        <v>144530575</v>
      </c>
      <c r="B2864">
        <v>204068064</v>
      </c>
      <c r="C2864">
        <v>1</v>
      </c>
      <c r="D2864" t="b">
        <v>1</v>
      </c>
      <c r="E2864" s="6" t="s">
        <v>60</v>
      </c>
      <c r="F2864" s="6" t="s">
        <v>35</v>
      </c>
      <c r="G2864">
        <v>50</v>
      </c>
      <c r="H2864">
        <v>70</v>
      </c>
      <c r="I2864">
        <v>1</v>
      </c>
      <c r="J2864" s="6">
        <f>(Items[[#This Row],[FinalPrice]]*Items[[#This Row],[Quantity]])</f>
        <v>50</v>
      </c>
      <c r="K2864" s="6">
        <f>(Items[[#This Row],[OriginalTagPrice]]*Items[[#This Row],[Quantity]])</f>
        <v>70</v>
      </c>
      <c r="L2864" s="6">
        <f>(Items[[#This Row],[FinalPrice]]-Items[[#This Row],[OriginalTagPrice]])*Items[[#This Row],[Quantity]]</f>
        <v>-20</v>
      </c>
      <c r="M2864" s="6" t="str">
        <f>VLOOKUP(Items[[#This Row],[OrderID]],Orders[],5)</f>
        <v>2015-05-27</v>
      </c>
    </row>
    <row r="2865" spans="1:13" x14ac:dyDescent="0.25">
      <c r="A2865">
        <v>144530575</v>
      </c>
      <c r="B2865">
        <v>204193015</v>
      </c>
      <c r="C2865">
        <v>8</v>
      </c>
      <c r="D2865" t="b">
        <v>0</v>
      </c>
      <c r="E2865" s="6" t="s">
        <v>56</v>
      </c>
      <c r="F2865" s="6" t="s">
        <v>35</v>
      </c>
      <c r="G2865">
        <v>10</v>
      </c>
      <c r="H2865">
        <v>10</v>
      </c>
      <c r="I2865">
        <v>1</v>
      </c>
      <c r="J2865" s="6">
        <f>(Items[[#This Row],[FinalPrice]]*Items[[#This Row],[Quantity]])</f>
        <v>10</v>
      </c>
      <c r="K2865" s="6">
        <f>(Items[[#This Row],[OriginalTagPrice]]*Items[[#This Row],[Quantity]])</f>
        <v>10</v>
      </c>
      <c r="L2865" s="6">
        <f>(Items[[#This Row],[FinalPrice]]-Items[[#This Row],[OriginalTagPrice]])*Items[[#This Row],[Quantity]]</f>
        <v>0</v>
      </c>
      <c r="M2865" s="6" t="str">
        <f>VLOOKUP(Items[[#This Row],[OrderID]],Orders[],5)</f>
        <v>2015-05-27</v>
      </c>
    </row>
    <row r="2866" spans="1:13" x14ac:dyDescent="0.25">
      <c r="A2866">
        <v>144530575</v>
      </c>
      <c r="B2866">
        <v>204193083</v>
      </c>
      <c r="C2866">
        <v>8</v>
      </c>
      <c r="D2866" t="b">
        <v>0</v>
      </c>
      <c r="E2866" s="6" t="s">
        <v>60</v>
      </c>
      <c r="F2866" s="6" t="s">
        <v>35</v>
      </c>
      <c r="G2866">
        <v>10</v>
      </c>
      <c r="H2866">
        <v>10</v>
      </c>
      <c r="I2866">
        <v>1</v>
      </c>
      <c r="J2866" s="6">
        <f>(Items[[#This Row],[FinalPrice]]*Items[[#This Row],[Quantity]])</f>
        <v>10</v>
      </c>
      <c r="K2866" s="6">
        <f>(Items[[#This Row],[OriginalTagPrice]]*Items[[#This Row],[Quantity]])</f>
        <v>10</v>
      </c>
      <c r="L2866" s="6">
        <f>(Items[[#This Row],[FinalPrice]]-Items[[#This Row],[OriginalTagPrice]])*Items[[#This Row],[Quantity]]</f>
        <v>0</v>
      </c>
      <c r="M2866" s="6" t="str">
        <f>VLOOKUP(Items[[#This Row],[OrderID]],Orders[],5)</f>
        <v>2015-05-27</v>
      </c>
    </row>
    <row r="2867" spans="1:13" x14ac:dyDescent="0.25">
      <c r="A2867">
        <v>144530575</v>
      </c>
      <c r="B2867">
        <v>204193272</v>
      </c>
      <c r="C2867">
        <v>2</v>
      </c>
      <c r="D2867" t="b">
        <v>0</v>
      </c>
      <c r="E2867" s="6" t="s">
        <v>35</v>
      </c>
      <c r="F2867" s="6" t="s">
        <v>94</v>
      </c>
      <c r="G2867">
        <v>0</v>
      </c>
      <c r="H2867">
        <v>0</v>
      </c>
      <c r="I2867">
        <v>2</v>
      </c>
      <c r="J2867" s="6">
        <f>(Items[[#This Row],[FinalPrice]]*Items[[#This Row],[Quantity]])</f>
        <v>0</v>
      </c>
      <c r="K2867" s="6">
        <f>(Items[[#This Row],[OriginalTagPrice]]*Items[[#This Row],[Quantity]])</f>
        <v>0</v>
      </c>
      <c r="L2867" s="6">
        <f>(Items[[#This Row],[FinalPrice]]-Items[[#This Row],[OriginalTagPrice]])*Items[[#This Row],[Quantity]]</f>
        <v>0</v>
      </c>
      <c r="M2867" s="6" t="str">
        <f>VLOOKUP(Items[[#This Row],[OrderID]],Orders[],5)</f>
        <v>2015-05-27</v>
      </c>
    </row>
    <row r="2868" spans="1:13" x14ac:dyDescent="0.25">
      <c r="A2868">
        <v>144530575</v>
      </c>
      <c r="B2868">
        <v>204193583</v>
      </c>
      <c r="C2868">
        <v>2</v>
      </c>
      <c r="D2868" t="b">
        <v>0</v>
      </c>
      <c r="E2868" s="6" t="s">
        <v>35</v>
      </c>
      <c r="F2868" s="6" t="s">
        <v>165</v>
      </c>
      <c r="G2868">
        <v>3.5</v>
      </c>
      <c r="H2868">
        <v>3.5</v>
      </c>
      <c r="I2868">
        <v>2</v>
      </c>
      <c r="J2868" s="6">
        <f>(Items[[#This Row],[FinalPrice]]*Items[[#This Row],[Quantity]])</f>
        <v>7</v>
      </c>
      <c r="K2868" s="6">
        <f>(Items[[#This Row],[OriginalTagPrice]]*Items[[#This Row],[Quantity]])</f>
        <v>7</v>
      </c>
      <c r="L2868" s="6">
        <f>(Items[[#This Row],[FinalPrice]]-Items[[#This Row],[OriginalTagPrice]])*Items[[#This Row],[Quantity]]</f>
        <v>0</v>
      </c>
      <c r="M2868" s="6" t="str">
        <f>VLOOKUP(Items[[#This Row],[OrderID]],Orders[],5)</f>
        <v>2015-05-27</v>
      </c>
    </row>
    <row r="2869" spans="1:13" x14ac:dyDescent="0.25">
      <c r="A2869">
        <v>144530893</v>
      </c>
      <c r="B2869">
        <v>203571643</v>
      </c>
      <c r="C2869">
        <v>7</v>
      </c>
      <c r="D2869" t="b">
        <v>0</v>
      </c>
      <c r="E2869" s="6" t="s">
        <v>35</v>
      </c>
      <c r="F2869" s="6" t="s">
        <v>35</v>
      </c>
      <c r="G2869">
        <v>0</v>
      </c>
      <c r="H2869">
        <v>0</v>
      </c>
      <c r="I2869">
        <v>1</v>
      </c>
      <c r="J2869" s="6">
        <f>(Items[[#This Row],[FinalPrice]]*Items[[#This Row],[Quantity]])</f>
        <v>0</v>
      </c>
      <c r="K2869" s="6">
        <f>(Items[[#This Row],[OriginalTagPrice]]*Items[[#This Row],[Quantity]])</f>
        <v>0</v>
      </c>
      <c r="L2869" s="6">
        <f>(Items[[#This Row],[FinalPrice]]-Items[[#This Row],[OriginalTagPrice]])*Items[[#This Row],[Quantity]]</f>
        <v>0</v>
      </c>
      <c r="M2869" s="6" t="str">
        <f>VLOOKUP(Items[[#This Row],[OrderID]],Orders[],5)</f>
        <v>2015-05-23</v>
      </c>
    </row>
    <row r="2870" spans="1:13" x14ac:dyDescent="0.25">
      <c r="A2870">
        <v>144531237</v>
      </c>
      <c r="B2870">
        <v>203572308</v>
      </c>
      <c r="C2870">
        <v>2</v>
      </c>
      <c r="D2870" t="b">
        <v>0</v>
      </c>
      <c r="E2870" s="6" t="s">
        <v>120</v>
      </c>
      <c r="F2870" s="6" t="s">
        <v>246</v>
      </c>
      <c r="G2870">
        <v>25</v>
      </c>
      <c r="H2870">
        <v>25</v>
      </c>
      <c r="I2870">
        <v>1</v>
      </c>
      <c r="J2870" s="6">
        <f>(Items[[#This Row],[FinalPrice]]*Items[[#This Row],[Quantity]])</f>
        <v>25</v>
      </c>
      <c r="K2870" s="6">
        <f>(Items[[#This Row],[OriginalTagPrice]]*Items[[#This Row],[Quantity]])</f>
        <v>25</v>
      </c>
      <c r="L2870" s="6">
        <f>(Items[[#This Row],[FinalPrice]]-Items[[#This Row],[OriginalTagPrice]])*Items[[#This Row],[Quantity]]</f>
        <v>0</v>
      </c>
      <c r="M2870" s="6" t="str">
        <f>VLOOKUP(Items[[#This Row],[OrderID]],Orders[],5)</f>
        <v>2015-05-23</v>
      </c>
    </row>
    <row r="2871" spans="1:13" x14ac:dyDescent="0.25">
      <c r="A2871">
        <v>144531237</v>
      </c>
      <c r="B2871">
        <v>203572755</v>
      </c>
      <c r="C2871">
        <v>2</v>
      </c>
      <c r="D2871" t="b">
        <v>0</v>
      </c>
      <c r="E2871" s="6" t="s">
        <v>120</v>
      </c>
      <c r="F2871" s="6" t="s">
        <v>297</v>
      </c>
      <c r="G2871">
        <v>4</v>
      </c>
      <c r="H2871">
        <v>4</v>
      </c>
      <c r="I2871">
        <v>1</v>
      </c>
      <c r="J2871" s="6">
        <f>(Items[[#This Row],[FinalPrice]]*Items[[#This Row],[Quantity]])</f>
        <v>4</v>
      </c>
      <c r="K2871" s="6">
        <f>(Items[[#This Row],[OriginalTagPrice]]*Items[[#This Row],[Quantity]])</f>
        <v>4</v>
      </c>
      <c r="L2871" s="6">
        <f>(Items[[#This Row],[FinalPrice]]-Items[[#This Row],[OriginalTagPrice]])*Items[[#This Row],[Quantity]]</f>
        <v>0</v>
      </c>
      <c r="M2871" s="6" t="str">
        <f>VLOOKUP(Items[[#This Row],[OrderID]],Orders[],5)</f>
        <v>2015-05-23</v>
      </c>
    </row>
    <row r="2872" spans="1:13" x14ac:dyDescent="0.25">
      <c r="A2872">
        <v>144531984</v>
      </c>
      <c r="B2872">
        <v>203573288</v>
      </c>
      <c r="C2872">
        <v>2</v>
      </c>
      <c r="D2872" t="b">
        <v>0</v>
      </c>
      <c r="E2872" s="6" t="s">
        <v>120</v>
      </c>
      <c r="F2872" s="6" t="s">
        <v>129</v>
      </c>
      <c r="G2872">
        <v>1.23</v>
      </c>
      <c r="H2872">
        <v>1.5</v>
      </c>
      <c r="I2872">
        <v>1</v>
      </c>
      <c r="J2872" s="6">
        <f>(Items[[#This Row],[FinalPrice]]*Items[[#This Row],[Quantity]])</f>
        <v>1.23</v>
      </c>
      <c r="K2872" s="6">
        <f>(Items[[#This Row],[OriginalTagPrice]]*Items[[#This Row],[Quantity]])</f>
        <v>1.5</v>
      </c>
      <c r="L2872" s="6">
        <f>(Items[[#This Row],[FinalPrice]]-Items[[#This Row],[OriginalTagPrice]])*Items[[#This Row],[Quantity]]</f>
        <v>-0.27</v>
      </c>
      <c r="M2872" s="6" t="str">
        <f>VLOOKUP(Items[[#This Row],[OrderID]],Orders[],5)</f>
        <v>2015-05-23</v>
      </c>
    </row>
    <row r="2873" spans="1:13" x14ac:dyDescent="0.25">
      <c r="A2873">
        <v>144532316</v>
      </c>
      <c r="B2873">
        <v>203573763</v>
      </c>
      <c r="C2873">
        <v>7</v>
      </c>
      <c r="D2873" t="b">
        <v>0</v>
      </c>
      <c r="E2873" s="6" t="s">
        <v>35</v>
      </c>
      <c r="F2873" s="6" t="s">
        <v>35</v>
      </c>
      <c r="G2873">
        <v>22.5</v>
      </c>
      <c r="H2873">
        <v>22.5</v>
      </c>
      <c r="I2873">
        <v>1</v>
      </c>
      <c r="J2873" s="6">
        <f>(Items[[#This Row],[FinalPrice]]*Items[[#This Row],[Quantity]])</f>
        <v>22.5</v>
      </c>
      <c r="K2873" s="6">
        <f>(Items[[#This Row],[OriginalTagPrice]]*Items[[#This Row],[Quantity]])</f>
        <v>22.5</v>
      </c>
      <c r="L2873" s="6">
        <f>(Items[[#This Row],[FinalPrice]]-Items[[#This Row],[OriginalTagPrice]])*Items[[#This Row],[Quantity]]</f>
        <v>0</v>
      </c>
      <c r="M2873" s="6" t="str">
        <f>VLOOKUP(Items[[#This Row],[OrderID]],Orders[],5)</f>
        <v>2015-05-23</v>
      </c>
    </row>
    <row r="2874" spans="1:13" x14ac:dyDescent="0.25">
      <c r="A2874">
        <v>144536698</v>
      </c>
      <c r="B2874">
        <v>203580017</v>
      </c>
      <c r="C2874">
        <v>2</v>
      </c>
      <c r="D2874" t="b">
        <v>0</v>
      </c>
      <c r="E2874" s="6" t="s">
        <v>75</v>
      </c>
      <c r="F2874" s="6" t="s">
        <v>238</v>
      </c>
      <c r="G2874">
        <v>1.87</v>
      </c>
      <c r="H2874">
        <v>2.5</v>
      </c>
      <c r="I2874">
        <v>1</v>
      </c>
      <c r="J2874" s="6">
        <f>(Items[[#This Row],[FinalPrice]]*Items[[#This Row],[Quantity]])</f>
        <v>1.87</v>
      </c>
      <c r="K2874" s="6">
        <f>(Items[[#This Row],[OriginalTagPrice]]*Items[[#This Row],[Quantity]])</f>
        <v>2.5</v>
      </c>
      <c r="L2874" s="6">
        <f>(Items[[#This Row],[FinalPrice]]-Items[[#This Row],[OriginalTagPrice]])*Items[[#This Row],[Quantity]]</f>
        <v>-0.62999999999999989</v>
      </c>
      <c r="M2874" s="6" t="str">
        <f>VLOOKUP(Items[[#This Row],[OrderID]],Orders[],5)</f>
        <v>2015-05-23</v>
      </c>
    </row>
    <row r="2875" spans="1:13" x14ac:dyDescent="0.25">
      <c r="A2875">
        <v>144538160</v>
      </c>
      <c r="B2875">
        <v>203582378</v>
      </c>
      <c r="C2875">
        <v>2</v>
      </c>
      <c r="D2875" t="b">
        <v>0</v>
      </c>
      <c r="E2875" s="6" t="s">
        <v>120</v>
      </c>
      <c r="F2875" s="6" t="s">
        <v>78</v>
      </c>
      <c r="G2875">
        <v>1.5</v>
      </c>
      <c r="H2875">
        <v>1.5</v>
      </c>
      <c r="I2875">
        <v>1</v>
      </c>
      <c r="J2875" s="6">
        <f>(Items[[#This Row],[FinalPrice]]*Items[[#This Row],[Quantity]])</f>
        <v>1.5</v>
      </c>
      <c r="K2875" s="6">
        <f>(Items[[#This Row],[OriginalTagPrice]]*Items[[#This Row],[Quantity]])</f>
        <v>1.5</v>
      </c>
      <c r="L2875" s="6">
        <f>(Items[[#This Row],[FinalPrice]]-Items[[#This Row],[OriginalTagPrice]])*Items[[#This Row],[Quantity]]</f>
        <v>0</v>
      </c>
      <c r="M2875" s="6" t="str">
        <f>VLOOKUP(Items[[#This Row],[OrderID]],Orders[],5)</f>
        <v>2015-05-23</v>
      </c>
    </row>
    <row r="2876" spans="1:13" x14ac:dyDescent="0.25">
      <c r="A2876">
        <v>144538194</v>
      </c>
      <c r="B2876">
        <v>203582224</v>
      </c>
      <c r="C2876">
        <v>5</v>
      </c>
      <c r="D2876" t="b">
        <v>1</v>
      </c>
      <c r="E2876" s="6" t="s">
        <v>287</v>
      </c>
      <c r="F2876" s="6" t="s">
        <v>35</v>
      </c>
      <c r="G2876">
        <v>10</v>
      </c>
      <c r="H2876">
        <v>10</v>
      </c>
      <c r="I2876">
        <v>1</v>
      </c>
      <c r="J2876" s="6">
        <f>(Items[[#This Row],[FinalPrice]]*Items[[#This Row],[Quantity]])</f>
        <v>10</v>
      </c>
      <c r="K2876" s="6">
        <f>(Items[[#This Row],[OriginalTagPrice]]*Items[[#This Row],[Quantity]])</f>
        <v>10</v>
      </c>
      <c r="L2876" s="6">
        <f>(Items[[#This Row],[FinalPrice]]-Items[[#This Row],[OriginalTagPrice]])*Items[[#This Row],[Quantity]]</f>
        <v>0</v>
      </c>
      <c r="M2876" s="6" t="str">
        <f>VLOOKUP(Items[[#This Row],[OrderID]],Orders[],5)</f>
        <v>2015-05-23</v>
      </c>
    </row>
    <row r="2877" spans="1:13" x14ac:dyDescent="0.25">
      <c r="A2877">
        <v>144539387</v>
      </c>
      <c r="B2877">
        <v>203583633</v>
      </c>
      <c r="C2877">
        <v>2</v>
      </c>
      <c r="D2877" t="b">
        <v>0</v>
      </c>
      <c r="E2877" s="6" t="s">
        <v>75</v>
      </c>
      <c r="F2877" s="6" t="s">
        <v>226</v>
      </c>
      <c r="G2877">
        <v>4.5</v>
      </c>
      <c r="H2877">
        <v>5</v>
      </c>
      <c r="I2877">
        <v>1</v>
      </c>
      <c r="J2877" s="6">
        <f>(Items[[#This Row],[FinalPrice]]*Items[[#This Row],[Quantity]])</f>
        <v>4.5</v>
      </c>
      <c r="K2877" s="6">
        <f>(Items[[#This Row],[OriginalTagPrice]]*Items[[#This Row],[Quantity]])</f>
        <v>5</v>
      </c>
      <c r="L2877" s="6">
        <f>(Items[[#This Row],[FinalPrice]]-Items[[#This Row],[OriginalTagPrice]])*Items[[#This Row],[Quantity]]</f>
        <v>-0.5</v>
      </c>
      <c r="M2877" s="6" t="str">
        <f>VLOOKUP(Items[[#This Row],[OrderID]],Orders[],5)</f>
        <v>2015-05-23</v>
      </c>
    </row>
    <row r="2878" spans="1:13" x14ac:dyDescent="0.25">
      <c r="A2878">
        <v>144540111</v>
      </c>
      <c r="B2878">
        <v>203584556</v>
      </c>
      <c r="C2878">
        <v>1</v>
      </c>
      <c r="D2878" t="b">
        <v>1</v>
      </c>
      <c r="E2878" s="6" t="s">
        <v>66</v>
      </c>
      <c r="F2878" s="6" t="s">
        <v>35</v>
      </c>
      <c r="G2878">
        <v>0</v>
      </c>
      <c r="H2878">
        <v>70</v>
      </c>
      <c r="I2878">
        <v>1</v>
      </c>
      <c r="J2878" s="6">
        <f>(Items[[#This Row],[FinalPrice]]*Items[[#This Row],[Quantity]])</f>
        <v>0</v>
      </c>
      <c r="K2878" s="6">
        <f>(Items[[#This Row],[OriginalTagPrice]]*Items[[#This Row],[Quantity]])</f>
        <v>70</v>
      </c>
      <c r="L2878" s="6">
        <f>(Items[[#This Row],[FinalPrice]]-Items[[#This Row],[OriginalTagPrice]])*Items[[#This Row],[Quantity]]</f>
        <v>-70</v>
      </c>
      <c r="M2878" s="6" t="str">
        <f>VLOOKUP(Items[[#This Row],[OrderID]],Orders[],5)</f>
        <v>2015-06-05</v>
      </c>
    </row>
    <row r="2879" spans="1:13" x14ac:dyDescent="0.25">
      <c r="A2879">
        <v>144540111</v>
      </c>
      <c r="B2879">
        <v>206795661</v>
      </c>
      <c r="C2879">
        <v>2</v>
      </c>
      <c r="D2879" t="b">
        <v>0</v>
      </c>
      <c r="E2879" s="6" t="s">
        <v>66</v>
      </c>
      <c r="F2879" s="6" t="s">
        <v>291</v>
      </c>
      <c r="G2879">
        <v>0</v>
      </c>
      <c r="H2879">
        <v>0</v>
      </c>
      <c r="I2879">
        <v>1</v>
      </c>
      <c r="J2879" s="6">
        <f>(Items[[#This Row],[FinalPrice]]*Items[[#This Row],[Quantity]])</f>
        <v>0</v>
      </c>
      <c r="K2879" s="6">
        <f>(Items[[#This Row],[OriginalTagPrice]]*Items[[#This Row],[Quantity]])</f>
        <v>0</v>
      </c>
      <c r="L2879" s="6">
        <f>(Items[[#This Row],[FinalPrice]]-Items[[#This Row],[OriginalTagPrice]])*Items[[#This Row],[Quantity]]</f>
        <v>0</v>
      </c>
      <c r="M2879" s="6" t="str">
        <f>VLOOKUP(Items[[#This Row],[OrderID]],Orders[],5)</f>
        <v>2015-06-05</v>
      </c>
    </row>
    <row r="2880" spans="1:13" x14ac:dyDescent="0.25">
      <c r="A2880">
        <v>144540111</v>
      </c>
      <c r="B2880">
        <v>206816522</v>
      </c>
      <c r="C2880">
        <v>8</v>
      </c>
      <c r="D2880" t="b">
        <v>0</v>
      </c>
      <c r="E2880" s="6" t="s">
        <v>66</v>
      </c>
      <c r="F2880" s="6" t="s">
        <v>35</v>
      </c>
      <c r="G2880">
        <v>10</v>
      </c>
      <c r="H2880">
        <v>10</v>
      </c>
      <c r="I2880">
        <v>1</v>
      </c>
      <c r="J2880" s="6">
        <f>(Items[[#This Row],[FinalPrice]]*Items[[#This Row],[Quantity]])</f>
        <v>10</v>
      </c>
      <c r="K2880" s="6">
        <f>(Items[[#This Row],[OriginalTagPrice]]*Items[[#This Row],[Quantity]])</f>
        <v>10</v>
      </c>
      <c r="L2880" s="6">
        <f>(Items[[#This Row],[FinalPrice]]-Items[[#This Row],[OriginalTagPrice]])*Items[[#This Row],[Quantity]]</f>
        <v>0</v>
      </c>
      <c r="M2880" s="6" t="str">
        <f>VLOOKUP(Items[[#This Row],[OrderID]],Orders[],5)</f>
        <v>2015-06-05</v>
      </c>
    </row>
    <row r="2881" spans="1:13" x14ac:dyDescent="0.25">
      <c r="A2881">
        <v>144540485</v>
      </c>
      <c r="B2881">
        <v>203768473</v>
      </c>
      <c r="C2881">
        <v>7</v>
      </c>
      <c r="D2881" t="b">
        <v>0</v>
      </c>
      <c r="E2881" s="6" t="s">
        <v>35</v>
      </c>
      <c r="F2881" s="6" t="s">
        <v>35</v>
      </c>
      <c r="G2881">
        <v>0</v>
      </c>
      <c r="H2881">
        <v>0</v>
      </c>
      <c r="I2881">
        <v>1</v>
      </c>
      <c r="J2881" s="6">
        <f>(Items[[#This Row],[FinalPrice]]*Items[[#This Row],[Quantity]])</f>
        <v>0</v>
      </c>
      <c r="K2881" s="6">
        <f>(Items[[#This Row],[OriginalTagPrice]]*Items[[#This Row],[Quantity]])</f>
        <v>0</v>
      </c>
      <c r="L2881" s="6">
        <f>(Items[[#This Row],[FinalPrice]]-Items[[#This Row],[OriginalTagPrice]])*Items[[#This Row],[Quantity]]</f>
        <v>0</v>
      </c>
      <c r="M2881" s="6" t="str">
        <f>VLOOKUP(Items[[#This Row],[OrderID]],Orders[],5)</f>
        <v>2015-05-25</v>
      </c>
    </row>
    <row r="2882" spans="1:13" x14ac:dyDescent="0.25">
      <c r="A2882">
        <v>144564634</v>
      </c>
      <c r="B2882">
        <v>203619007</v>
      </c>
      <c r="C2882">
        <v>1</v>
      </c>
      <c r="D2882" t="b">
        <v>1</v>
      </c>
      <c r="E2882" s="6" t="s">
        <v>264</v>
      </c>
      <c r="F2882" s="6" t="s">
        <v>35</v>
      </c>
      <c r="G2882">
        <v>0</v>
      </c>
      <c r="H2882">
        <v>65</v>
      </c>
      <c r="I2882">
        <v>1</v>
      </c>
      <c r="J2882" s="6">
        <f>(Items[[#This Row],[FinalPrice]]*Items[[#This Row],[Quantity]])</f>
        <v>0</v>
      </c>
      <c r="K2882" s="6">
        <f>(Items[[#This Row],[OriginalTagPrice]]*Items[[#This Row],[Quantity]])</f>
        <v>65</v>
      </c>
      <c r="L2882" s="6">
        <f>(Items[[#This Row],[FinalPrice]]-Items[[#This Row],[OriginalTagPrice]])*Items[[#This Row],[Quantity]]</f>
        <v>-65</v>
      </c>
      <c r="M2882" s="6" t="str">
        <f>VLOOKUP(Items[[#This Row],[OrderID]],Orders[],5)</f>
        <v>2015-05-25</v>
      </c>
    </row>
    <row r="2883" spans="1:13" x14ac:dyDescent="0.25">
      <c r="A2883">
        <v>144564634</v>
      </c>
      <c r="B2883">
        <v>203771223</v>
      </c>
      <c r="C2883">
        <v>2</v>
      </c>
      <c r="D2883" t="b">
        <v>0</v>
      </c>
      <c r="E2883" s="6" t="s">
        <v>35</v>
      </c>
      <c r="F2883" s="6" t="s">
        <v>84</v>
      </c>
      <c r="G2883">
        <v>5</v>
      </c>
      <c r="H2883">
        <v>5</v>
      </c>
      <c r="I2883">
        <v>1</v>
      </c>
      <c r="J2883" s="6">
        <f>(Items[[#This Row],[FinalPrice]]*Items[[#This Row],[Quantity]])</f>
        <v>5</v>
      </c>
      <c r="K2883" s="6">
        <f>(Items[[#This Row],[OriginalTagPrice]]*Items[[#This Row],[Quantity]])</f>
        <v>5</v>
      </c>
      <c r="L2883" s="6">
        <f>(Items[[#This Row],[FinalPrice]]-Items[[#This Row],[OriginalTagPrice]])*Items[[#This Row],[Quantity]]</f>
        <v>0</v>
      </c>
      <c r="M2883" s="6" t="str">
        <f>VLOOKUP(Items[[#This Row],[OrderID]],Orders[],5)</f>
        <v>2015-05-25</v>
      </c>
    </row>
    <row r="2884" spans="1:13" x14ac:dyDescent="0.25">
      <c r="A2884">
        <v>144566509</v>
      </c>
      <c r="B2884">
        <v>203620719</v>
      </c>
      <c r="C2884">
        <v>1</v>
      </c>
      <c r="D2884" t="b">
        <v>1</v>
      </c>
      <c r="E2884" s="6" t="s">
        <v>93</v>
      </c>
      <c r="F2884" s="6" t="s">
        <v>35</v>
      </c>
      <c r="G2884">
        <v>20</v>
      </c>
      <c r="H2884">
        <v>20</v>
      </c>
      <c r="I2884">
        <v>1</v>
      </c>
      <c r="J2884" s="6">
        <f>(Items[[#This Row],[FinalPrice]]*Items[[#This Row],[Quantity]])</f>
        <v>20</v>
      </c>
      <c r="K2884" s="6">
        <f>(Items[[#This Row],[OriginalTagPrice]]*Items[[#This Row],[Quantity]])</f>
        <v>20</v>
      </c>
      <c r="L2884" s="6">
        <f>(Items[[#This Row],[FinalPrice]]-Items[[#This Row],[OriginalTagPrice]])*Items[[#This Row],[Quantity]]</f>
        <v>0</v>
      </c>
      <c r="M2884" s="6" t="str">
        <f>VLOOKUP(Items[[#This Row],[OrderID]],Orders[],5)</f>
        <v>2015-05-24</v>
      </c>
    </row>
    <row r="2885" spans="1:13" x14ac:dyDescent="0.25">
      <c r="A2885">
        <v>144566509</v>
      </c>
      <c r="B2885">
        <v>203621750</v>
      </c>
      <c r="C2885">
        <v>1</v>
      </c>
      <c r="D2885" t="b">
        <v>1</v>
      </c>
      <c r="E2885" s="6" t="s">
        <v>93</v>
      </c>
      <c r="F2885" s="6" t="s">
        <v>35</v>
      </c>
      <c r="G2885">
        <v>20</v>
      </c>
      <c r="H2885">
        <v>20</v>
      </c>
      <c r="I2885">
        <v>1</v>
      </c>
      <c r="J2885" s="6">
        <f>(Items[[#This Row],[FinalPrice]]*Items[[#This Row],[Quantity]])</f>
        <v>20</v>
      </c>
      <c r="K2885" s="6">
        <f>(Items[[#This Row],[OriginalTagPrice]]*Items[[#This Row],[Quantity]])</f>
        <v>20</v>
      </c>
      <c r="L2885" s="6">
        <f>(Items[[#This Row],[FinalPrice]]-Items[[#This Row],[OriginalTagPrice]])*Items[[#This Row],[Quantity]]</f>
        <v>0</v>
      </c>
      <c r="M2885" s="6" t="str">
        <f>VLOOKUP(Items[[#This Row],[OrderID]],Orders[],5)</f>
        <v>2015-05-24</v>
      </c>
    </row>
    <row r="2886" spans="1:13" x14ac:dyDescent="0.25">
      <c r="A2886">
        <v>144566509</v>
      </c>
      <c r="B2886">
        <v>203640135</v>
      </c>
      <c r="C2886">
        <v>10</v>
      </c>
      <c r="D2886" t="b">
        <v>0</v>
      </c>
      <c r="E2886" s="6" t="s">
        <v>35</v>
      </c>
      <c r="F2886" s="6" t="s">
        <v>35</v>
      </c>
      <c r="G2886">
        <v>0</v>
      </c>
      <c r="H2886">
        <v>0</v>
      </c>
      <c r="I2886">
        <v>1</v>
      </c>
      <c r="J2886" s="6">
        <f>(Items[[#This Row],[FinalPrice]]*Items[[#This Row],[Quantity]])</f>
        <v>0</v>
      </c>
      <c r="K2886" s="6">
        <f>(Items[[#This Row],[OriginalTagPrice]]*Items[[#This Row],[Quantity]])</f>
        <v>0</v>
      </c>
      <c r="L2886" s="6">
        <f>(Items[[#This Row],[FinalPrice]]-Items[[#This Row],[OriginalTagPrice]])*Items[[#This Row],[Quantity]]</f>
        <v>0</v>
      </c>
      <c r="M2886" s="6" t="str">
        <f>VLOOKUP(Items[[#This Row],[OrderID]],Orders[],5)</f>
        <v>2015-05-24</v>
      </c>
    </row>
    <row r="2887" spans="1:13" x14ac:dyDescent="0.25">
      <c r="A2887">
        <v>144566509</v>
      </c>
      <c r="B2887">
        <v>203640136</v>
      </c>
      <c r="C2887">
        <v>11</v>
      </c>
      <c r="D2887" t="b">
        <v>0</v>
      </c>
      <c r="E2887" s="6" t="s">
        <v>75</v>
      </c>
      <c r="F2887" s="6" t="s">
        <v>35</v>
      </c>
      <c r="G2887">
        <v>0</v>
      </c>
      <c r="H2887">
        <v>50</v>
      </c>
      <c r="I2887">
        <v>1</v>
      </c>
      <c r="J2887" s="6">
        <f>(Items[[#This Row],[FinalPrice]]*Items[[#This Row],[Quantity]])</f>
        <v>0</v>
      </c>
      <c r="K2887" s="6">
        <f>(Items[[#This Row],[OriginalTagPrice]]*Items[[#This Row],[Quantity]])</f>
        <v>50</v>
      </c>
      <c r="L2887" s="6">
        <f>(Items[[#This Row],[FinalPrice]]-Items[[#This Row],[OriginalTagPrice]])*Items[[#This Row],[Quantity]]</f>
        <v>-50</v>
      </c>
      <c r="M2887" s="6" t="str">
        <f>VLOOKUP(Items[[#This Row],[OrderID]],Orders[],5)</f>
        <v>2015-05-24</v>
      </c>
    </row>
    <row r="2888" spans="1:13" x14ac:dyDescent="0.25">
      <c r="A2888">
        <v>144568387</v>
      </c>
      <c r="B2888">
        <v>203624300</v>
      </c>
      <c r="C2888">
        <v>1</v>
      </c>
      <c r="D2888" t="b">
        <v>1</v>
      </c>
      <c r="E2888" s="6" t="s">
        <v>60</v>
      </c>
      <c r="F2888" s="6" t="s">
        <v>35</v>
      </c>
      <c r="G2888">
        <v>0</v>
      </c>
      <c r="H2888">
        <v>70</v>
      </c>
      <c r="I2888">
        <v>1</v>
      </c>
      <c r="J2888" s="6">
        <f>(Items[[#This Row],[FinalPrice]]*Items[[#This Row],[Quantity]])</f>
        <v>0</v>
      </c>
      <c r="K2888" s="6">
        <f>(Items[[#This Row],[OriginalTagPrice]]*Items[[#This Row],[Quantity]])</f>
        <v>70</v>
      </c>
      <c r="L2888" s="6">
        <f>(Items[[#This Row],[FinalPrice]]-Items[[#This Row],[OriginalTagPrice]])*Items[[#This Row],[Quantity]]</f>
        <v>-70</v>
      </c>
      <c r="M2888" s="6" t="str">
        <f>VLOOKUP(Items[[#This Row],[OrderID]],Orders[],5)</f>
        <v>2015-05-26</v>
      </c>
    </row>
    <row r="2889" spans="1:13" x14ac:dyDescent="0.25">
      <c r="A2889">
        <v>144568387</v>
      </c>
      <c r="B2889">
        <v>204049438</v>
      </c>
      <c r="C2889">
        <v>5</v>
      </c>
      <c r="D2889" t="b">
        <v>1</v>
      </c>
      <c r="E2889" s="6" t="s">
        <v>125</v>
      </c>
      <c r="F2889" s="6" t="s">
        <v>35</v>
      </c>
      <c r="G2889">
        <v>0</v>
      </c>
      <c r="H2889">
        <v>30</v>
      </c>
      <c r="I2889">
        <v>1</v>
      </c>
      <c r="J2889" s="6">
        <f>(Items[[#This Row],[FinalPrice]]*Items[[#This Row],[Quantity]])</f>
        <v>0</v>
      </c>
      <c r="K2889" s="6">
        <f>(Items[[#This Row],[OriginalTagPrice]]*Items[[#This Row],[Quantity]])</f>
        <v>30</v>
      </c>
      <c r="L2889" s="6">
        <f>(Items[[#This Row],[FinalPrice]]-Items[[#This Row],[OriginalTagPrice]])*Items[[#This Row],[Quantity]]</f>
        <v>-30</v>
      </c>
      <c r="M2889" s="6" t="str">
        <f>VLOOKUP(Items[[#This Row],[OrderID]],Orders[],5)</f>
        <v>2015-05-26</v>
      </c>
    </row>
    <row r="2890" spans="1:13" x14ac:dyDescent="0.25">
      <c r="A2890">
        <v>144568387</v>
      </c>
      <c r="B2890">
        <v>204049760</v>
      </c>
      <c r="C2890">
        <v>3</v>
      </c>
      <c r="D2890" t="b">
        <v>0</v>
      </c>
      <c r="E2890" s="6" t="s">
        <v>35</v>
      </c>
      <c r="F2890" s="6" t="s">
        <v>35</v>
      </c>
      <c r="G2890">
        <v>0</v>
      </c>
      <c r="H2890">
        <v>25</v>
      </c>
      <c r="I2890">
        <v>1</v>
      </c>
      <c r="J2890" s="6">
        <f>(Items[[#This Row],[FinalPrice]]*Items[[#This Row],[Quantity]])</f>
        <v>0</v>
      </c>
      <c r="K2890" s="6">
        <f>(Items[[#This Row],[OriginalTagPrice]]*Items[[#This Row],[Quantity]])</f>
        <v>25</v>
      </c>
      <c r="L2890" s="6">
        <f>(Items[[#This Row],[FinalPrice]]-Items[[#This Row],[OriginalTagPrice]])*Items[[#This Row],[Quantity]]</f>
        <v>-25</v>
      </c>
      <c r="M2890" s="6" t="str">
        <f>VLOOKUP(Items[[#This Row],[OrderID]],Orders[],5)</f>
        <v>2015-05-26</v>
      </c>
    </row>
    <row r="2891" spans="1:13" x14ac:dyDescent="0.25">
      <c r="A2891">
        <v>144568387</v>
      </c>
      <c r="B2891">
        <v>204050932</v>
      </c>
      <c r="C2891">
        <v>8</v>
      </c>
      <c r="D2891" t="b">
        <v>0</v>
      </c>
      <c r="E2891" s="6" t="s">
        <v>60</v>
      </c>
      <c r="F2891" s="6" t="s">
        <v>35</v>
      </c>
      <c r="G2891">
        <v>12.6</v>
      </c>
      <c r="H2891">
        <v>12.6</v>
      </c>
      <c r="I2891">
        <v>1</v>
      </c>
      <c r="J2891" s="6">
        <f>(Items[[#This Row],[FinalPrice]]*Items[[#This Row],[Quantity]])</f>
        <v>12.6</v>
      </c>
      <c r="K2891" s="6">
        <f>(Items[[#This Row],[OriginalTagPrice]]*Items[[#This Row],[Quantity]])</f>
        <v>12.6</v>
      </c>
      <c r="L2891" s="6">
        <f>(Items[[#This Row],[FinalPrice]]-Items[[#This Row],[OriginalTagPrice]])*Items[[#This Row],[Quantity]]</f>
        <v>0</v>
      </c>
      <c r="M2891" s="6" t="str">
        <f>VLOOKUP(Items[[#This Row],[OrderID]],Orders[],5)</f>
        <v>2015-05-26</v>
      </c>
    </row>
    <row r="2892" spans="1:13" x14ac:dyDescent="0.25">
      <c r="A2892">
        <v>144572028</v>
      </c>
      <c r="B2892">
        <v>203629445</v>
      </c>
      <c r="C2892">
        <v>1</v>
      </c>
      <c r="D2892" t="b">
        <v>1</v>
      </c>
      <c r="E2892" s="6" t="s">
        <v>56</v>
      </c>
      <c r="F2892" s="6" t="s">
        <v>35</v>
      </c>
      <c r="G2892">
        <v>45</v>
      </c>
      <c r="H2892">
        <v>45</v>
      </c>
      <c r="I2892">
        <v>1</v>
      </c>
      <c r="J2892" s="6">
        <f>(Items[[#This Row],[FinalPrice]]*Items[[#This Row],[Quantity]])</f>
        <v>45</v>
      </c>
      <c r="K2892" s="6">
        <f>(Items[[#This Row],[OriginalTagPrice]]*Items[[#This Row],[Quantity]])</f>
        <v>45</v>
      </c>
      <c r="L2892" s="6">
        <f>(Items[[#This Row],[FinalPrice]]-Items[[#This Row],[OriginalTagPrice]])*Items[[#This Row],[Quantity]]</f>
        <v>0</v>
      </c>
      <c r="M2892" s="6" t="str">
        <f>VLOOKUP(Items[[#This Row],[OrderID]],Orders[],5)</f>
        <v>2015-05-28</v>
      </c>
    </row>
    <row r="2893" spans="1:13" x14ac:dyDescent="0.25">
      <c r="A2893">
        <v>144572028</v>
      </c>
      <c r="B2893">
        <v>204703438</v>
      </c>
      <c r="C2893">
        <v>5</v>
      </c>
      <c r="D2893" t="b">
        <v>1</v>
      </c>
      <c r="E2893" s="6" t="s">
        <v>58</v>
      </c>
      <c r="F2893" s="6" t="s">
        <v>35</v>
      </c>
      <c r="G2893">
        <v>65</v>
      </c>
      <c r="H2893">
        <v>65</v>
      </c>
      <c r="I2893">
        <v>1</v>
      </c>
      <c r="J2893" s="6">
        <f>(Items[[#This Row],[FinalPrice]]*Items[[#This Row],[Quantity]])</f>
        <v>65</v>
      </c>
      <c r="K2893" s="6">
        <f>(Items[[#This Row],[OriginalTagPrice]]*Items[[#This Row],[Quantity]])</f>
        <v>65</v>
      </c>
      <c r="L2893" s="6">
        <f>(Items[[#This Row],[FinalPrice]]-Items[[#This Row],[OriginalTagPrice]])*Items[[#This Row],[Quantity]]</f>
        <v>0</v>
      </c>
      <c r="M2893" s="6" t="str">
        <f>VLOOKUP(Items[[#This Row],[OrderID]],Orders[],5)</f>
        <v>2015-05-28</v>
      </c>
    </row>
    <row r="2894" spans="1:13" x14ac:dyDescent="0.25">
      <c r="A2894">
        <v>144572028</v>
      </c>
      <c r="B2894">
        <v>204703569</v>
      </c>
      <c r="C2894">
        <v>8</v>
      </c>
      <c r="D2894" t="b">
        <v>0</v>
      </c>
      <c r="E2894" s="6" t="s">
        <v>56</v>
      </c>
      <c r="F2894" s="6" t="s">
        <v>35</v>
      </c>
      <c r="G2894">
        <v>9</v>
      </c>
      <c r="H2894">
        <v>9</v>
      </c>
      <c r="I2894">
        <v>1</v>
      </c>
      <c r="J2894" s="6">
        <f>(Items[[#This Row],[FinalPrice]]*Items[[#This Row],[Quantity]])</f>
        <v>9</v>
      </c>
      <c r="K2894" s="6">
        <f>(Items[[#This Row],[OriginalTagPrice]]*Items[[#This Row],[Quantity]])</f>
        <v>9</v>
      </c>
      <c r="L2894" s="6">
        <f>(Items[[#This Row],[FinalPrice]]-Items[[#This Row],[OriginalTagPrice]])*Items[[#This Row],[Quantity]]</f>
        <v>0</v>
      </c>
      <c r="M2894" s="6" t="str">
        <f>VLOOKUP(Items[[#This Row],[OrderID]],Orders[],5)</f>
        <v>2015-05-28</v>
      </c>
    </row>
    <row r="2895" spans="1:13" x14ac:dyDescent="0.25">
      <c r="A2895">
        <v>144572028</v>
      </c>
      <c r="B2895">
        <v>204703647</v>
      </c>
      <c r="C2895">
        <v>8</v>
      </c>
      <c r="D2895" t="b">
        <v>0</v>
      </c>
      <c r="E2895" s="6" t="s">
        <v>64</v>
      </c>
      <c r="F2895" s="6" t="s">
        <v>35</v>
      </c>
      <c r="G2895">
        <v>13</v>
      </c>
      <c r="H2895">
        <v>13</v>
      </c>
      <c r="I2895">
        <v>1</v>
      </c>
      <c r="J2895" s="6">
        <f>(Items[[#This Row],[FinalPrice]]*Items[[#This Row],[Quantity]])</f>
        <v>13</v>
      </c>
      <c r="K2895" s="6">
        <f>(Items[[#This Row],[OriginalTagPrice]]*Items[[#This Row],[Quantity]])</f>
        <v>13</v>
      </c>
      <c r="L2895" s="6">
        <f>(Items[[#This Row],[FinalPrice]]-Items[[#This Row],[OriginalTagPrice]])*Items[[#This Row],[Quantity]]</f>
        <v>0</v>
      </c>
      <c r="M2895" s="6" t="str">
        <f>VLOOKUP(Items[[#This Row],[OrderID]],Orders[],5)</f>
        <v>2015-05-28</v>
      </c>
    </row>
    <row r="2896" spans="1:13" x14ac:dyDescent="0.25">
      <c r="A2896">
        <v>144572206</v>
      </c>
      <c r="B2896">
        <v>203629693</v>
      </c>
      <c r="C2896">
        <v>1</v>
      </c>
      <c r="D2896" t="b">
        <v>1</v>
      </c>
      <c r="E2896" s="6" t="s">
        <v>93</v>
      </c>
      <c r="F2896" s="6" t="s">
        <v>35</v>
      </c>
      <c r="G2896">
        <v>15</v>
      </c>
      <c r="H2896">
        <v>15</v>
      </c>
      <c r="I2896">
        <v>1</v>
      </c>
      <c r="J2896" s="6">
        <f>(Items[[#This Row],[FinalPrice]]*Items[[#This Row],[Quantity]])</f>
        <v>15</v>
      </c>
      <c r="K2896" s="6">
        <f>(Items[[#This Row],[OriginalTagPrice]]*Items[[#This Row],[Quantity]])</f>
        <v>15</v>
      </c>
      <c r="L2896" s="6">
        <f>(Items[[#This Row],[FinalPrice]]-Items[[#This Row],[OriginalTagPrice]])*Items[[#This Row],[Quantity]]</f>
        <v>0</v>
      </c>
      <c r="M2896" s="6" t="str">
        <f>VLOOKUP(Items[[#This Row],[OrderID]],Orders[],5)</f>
        <v>2015-05-24</v>
      </c>
    </row>
    <row r="2897" spans="1:13" x14ac:dyDescent="0.25">
      <c r="A2897">
        <v>144572206</v>
      </c>
      <c r="B2897">
        <v>203675292</v>
      </c>
      <c r="C2897">
        <v>8</v>
      </c>
      <c r="D2897" t="b">
        <v>0</v>
      </c>
      <c r="E2897" s="6" t="s">
        <v>93</v>
      </c>
      <c r="F2897" s="6" t="s">
        <v>35</v>
      </c>
      <c r="G2897">
        <v>3</v>
      </c>
      <c r="H2897">
        <v>3</v>
      </c>
      <c r="I2897">
        <v>1</v>
      </c>
      <c r="J2897" s="6">
        <f>(Items[[#This Row],[FinalPrice]]*Items[[#This Row],[Quantity]])</f>
        <v>3</v>
      </c>
      <c r="K2897" s="6">
        <f>(Items[[#This Row],[OriginalTagPrice]]*Items[[#This Row],[Quantity]])</f>
        <v>3</v>
      </c>
      <c r="L2897" s="6">
        <f>(Items[[#This Row],[FinalPrice]]-Items[[#This Row],[OriginalTagPrice]])*Items[[#This Row],[Quantity]]</f>
        <v>0</v>
      </c>
      <c r="M2897" s="6" t="str">
        <f>VLOOKUP(Items[[#This Row],[OrderID]],Orders[],5)</f>
        <v>2015-05-24</v>
      </c>
    </row>
    <row r="2898" spans="1:13" x14ac:dyDescent="0.25">
      <c r="A2898">
        <v>144572953</v>
      </c>
      <c r="B2898">
        <v>203630765</v>
      </c>
      <c r="C2898">
        <v>1</v>
      </c>
      <c r="D2898" t="b">
        <v>1</v>
      </c>
      <c r="E2898" s="6" t="s">
        <v>68</v>
      </c>
      <c r="F2898" s="6" t="s">
        <v>35</v>
      </c>
      <c r="G2898">
        <v>0</v>
      </c>
      <c r="H2898">
        <v>45</v>
      </c>
      <c r="I2898">
        <v>1</v>
      </c>
      <c r="J2898" s="6">
        <f>(Items[[#This Row],[FinalPrice]]*Items[[#This Row],[Quantity]])</f>
        <v>0</v>
      </c>
      <c r="K2898" s="6">
        <f>(Items[[#This Row],[OriginalTagPrice]]*Items[[#This Row],[Quantity]])</f>
        <v>45</v>
      </c>
      <c r="L2898" s="6">
        <f>(Items[[#This Row],[FinalPrice]]-Items[[#This Row],[OriginalTagPrice]])*Items[[#This Row],[Quantity]]</f>
        <v>-45</v>
      </c>
      <c r="M2898" s="6" t="str">
        <f>VLOOKUP(Items[[#This Row],[OrderID]],Orders[],5)</f>
        <v>2015-05-25</v>
      </c>
    </row>
    <row r="2899" spans="1:13" x14ac:dyDescent="0.25">
      <c r="A2899">
        <v>144572953</v>
      </c>
      <c r="B2899">
        <v>203740459</v>
      </c>
      <c r="C2899">
        <v>12</v>
      </c>
      <c r="D2899" t="b">
        <v>0</v>
      </c>
      <c r="E2899" s="6" t="s">
        <v>35</v>
      </c>
      <c r="F2899" s="6" t="s">
        <v>35</v>
      </c>
      <c r="G2899">
        <v>0</v>
      </c>
      <c r="H2899">
        <v>5</v>
      </c>
      <c r="I2899">
        <v>1</v>
      </c>
      <c r="J2899" s="6">
        <f>(Items[[#This Row],[FinalPrice]]*Items[[#This Row],[Quantity]])</f>
        <v>0</v>
      </c>
      <c r="K2899" s="6">
        <f>(Items[[#This Row],[OriginalTagPrice]]*Items[[#This Row],[Quantity]])</f>
        <v>5</v>
      </c>
      <c r="L2899" s="6">
        <f>(Items[[#This Row],[FinalPrice]]-Items[[#This Row],[OriginalTagPrice]])*Items[[#This Row],[Quantity]]</f>
        <v>-5</v>
      </c>
      <c r="M2899" s="6" t="str">
        <f>VLOOKUP(Items[[#This Row],[OrderID]],Orders[],5)</f>
        <v>2015-05-25</v>
      </c>
    </row>
    <row r="2900" spans="1:13" x14ac:dyDescent="0.25">
      <c r="A2900">
        <v>144574829</v>
      </c>
      <c r="B2900">
        <v>203632785</v>
      </c>
      <c r="C2900">
        <v>1</v>
      </c>
      <c r="D2900" t="b">
        <v>1</v>
      </c>
      <c r="E2900" s="6" t="s">
        <v>60</v>
      </c>
      <c r="F2900" s="6" t="s">
        <v>35</v>
      </c>
      <c r="G2900">
        <v>25</v>
      </c>
      <c r="H2900">
        <v>40</v>
      </c>
      <c r="I2900">
        <v>1</v>
      </c>
      <c r="J2900" s="6">
        <f>(Items[[#This Row],[FinalPrice]]*Items[[#This Row],[Quantity]])</f>
        <v>25</v>
      </c>
      <c r="K2900" s="6">
        <f>(Items[[#This Row],[OriginalTagPrice]]*Items[[#This Row],[Quantity]])</f>
        <v>40</v>
      </c>
      <c r="L2900" s="6">
        <f>(Items[[#This Row],[FinalPrice]]-Items[[#This Row],[OriginalTagPrice]])*Items[[#This Row],[Quantity]]</f>
        <v>-15</v>
      </c>
      <c r="M2900" s="6" t="str">
        <f>VLOOKUP(Items[[#This Row],[OrderID]],Orders[],5)</f>
        <v>2015-05-26</v>
      </c>
    </row>
    <row r="2901" spans="1:13" x14ac:dyDescent="0.25">
      <c r="A2901">
        <v>144574829</v>
      </c>
      <c r="B2901">
        <v>203633310</v>
      </c>
      <c r="C2901">
        <v>1</v>
      </c>
      <c r="D2901" t="b">
        <v>1</v>
      </c>
      <c r="E2901" s="6" t="s">
        <v>68</v>
      </c>
      <c r="F2901" s="6" t="s">
        <v>35</v>
      </c>
      <c r="G2901">
        <v>25</v>
      </c>
      <c r="H2901">
        <v>40</v>
      </c>
      <c r="I2901">
        <v>1</v>
      </c>
      <c r="J2901" s="6">
        <f>(Items[[#This Row],[FinalPrice]]*Items[[#This Row],[Quantity]])</f>
        <v>25</v>
      </c>
      <c r="K2901" s="6">
        <f>(Items[[#This Row],[OriginalTagPrice]]*Items[[#This Row],[Quantity]])</f>
        <v>40</v>
      </c>
      <c r="L2901" s="6">
        <f>(Items[[#This Row],[FinalPrice]]-Items[[#This Row],[OriginalTagPrice]])*Items[[#This Row],[Quantity]]</f>
        <v>-15</v>
      </c>
      <c r="M2901" s="6" t="str">
        <f>VLOOKUP(Items[[#This Row],[OrderID]],Orders[],5)</f>
        <v>2015-05-26</v>
      </c>
    </row>
    <row r="2902" spans="1:13" x14ac:dyDescent="0.25">
      <c r="A2902">
        <v>144574829</v>
      </c>
      <c r="B2902">
        <v>203633480</v>
      </c>
      <c r="C2902">
        <v>1</v>
      </c>
      <c r="D2902" t="b">
        <v>1</v>
      </c>
      <c r="E2902" s="6" t="s">
        <v>72</v>
      </c>
      <c r="F2902" s="6" t="s">
        <v>35</v>
      </c>
      <c r="G2902">
        <v>25</v>
      </c>
      <c r="H2902">
        <v>40</v>
      </c>
      <c r="I2902">
        <v>1</v>
      </c>
      <c r="J2902" s="6">
        <f>(Items[[#This Row],[FinalPrice]]*Items[[#This Row],[Quantity]])</f>
        <v>25</v>
      </c>
      <c r="K2902" s="6">
        <f>(Items[[#This Row],[OriginalTagPrice]]*Items[[#This Row],[Quantity]])</f>
        <v>40</v>
      </c>
      <c r="L2902" s="6">
        <f>(Items[[#This Row],[FinalPrice]]-Items[[#This Row],[OriginalTagPrice]])*Items[[#This Row],[Quantity]]</f>
        <v>-15</v>
      </c>
      <c r="M2902" s="6" t="str">
        <f>VLOOKUP(Items[[#This Row],[OrderID]],Orders[],5)</f>
        <v>2015-05-26</v>
      </c>
    </row>
    <row r="2903" spans="1:13" x14ac:dyDescent="0.25">
      <c r="A2903">
        <v>144574829</v>
      </c>
      <c r="B2903">
        <v>203633628</v>
      </c>
      <c r="C2903">
        <v>1</v>
      </c>
      <c r="D2903" t="b">
        <v>1</v>
      </c>
      <c r="E2903" s="6" t="s">
        <v>281</v>
      </c>
      <c r="F2903" s="6" t="s">
        <v>35</v>
      </c>
      <c r="G2903">
        <v>25</v>
      </c>
      <c r="H2903">
        <v>40</v>
      </c>
      <c r="I2903">
        <v>1</v>
      </c>
      <c r="J2903" s="6">
        <f>(Items[[#This Row],[FinalPrice]]*Items[[#This Row],[Quantity]])</f>
        <v>25</v>
      </c>
      <c r="K2903" s="6">
        <f>(Items[[#This Row],[OriginalTagPrice]]*Items[[#This Row],[Quantity]])</f>
        <v>40</v>
      </c>
      <c r="L2903" s="6">
        <f>(Items[[#This Row],[FinalPrice]]-Items[[#This Row],[OriginalTagPrice]])*Items[[#This Row],[Quantity]]</f>
        <v>-15</v>
      </c>
      <c r="M2903" s="6" t="str">
        <f>VLOOKUP(Items[[#This Row],[OrderID]],Orders[],5)</f>
        <v>2015-05-26</v>
      </c>
    </row>
    <row r="2904" spans="1:13" x14ac:dyDescent="0.25">
      <c r="A2904">
        <v>144574829</v>
      </c>
      <c r="B2904">
        <v>203950477</v>
      </c>
      <c r="C2904">
        <v>8</v>
      </c>
      <c r="D2904" t="b">
        <v>0</v>
      </c>
      <c r="E2904" s="6" t="s">
        <v>68</v>
      </c>
      <c r="F2904" s="6" t="s">
        <v>35</v>
      </c>
      <c r="G2904">
        <v>8</v>
      </c>
      <c r="H2904">
        <v>8</v>
      </c>
      <c r="I2904">
        <v>1</v>
      </c>
      <c r="J2904" s="6">
        <f>(Items[[#This Row],[FinalPrice]]*Items[[#This Row],[Quantity]])</f>
        <v>8</v>
      </c>
      <c r="K2904" s="6">
        <f>(Items[[#This Row],[OriginalTagPrice]]*Items[[#This Row],[Quantity]])</f>
        <v>8</v>
      </c>
      <c r="L2904" s="6">
        <f>(Items[[#This Row],[FinalPrice]]-Items[[#This Row],[OriginalTagPrice]])*Items[[#This Row],[Quantity]]</f>
        <v>0</v>
      </c>
      <c r="M2904" s="6" t="str">
        <f>VLOOKUP(Items[[#This Row],[OrderID]],Orders[],5)</f>
        <v>2015-05-26</v>
      </c>
    </row>
    <row r="2905" spans="1:13" x14ac:dyDescent="0.25">
      <c r="A2905">
        <v>144574829</v>
      </c>
      <c r="B2905">
        <v>203950542</v>
      </c>
      <c r="C2905">
        <v>8</v>
      </c>
      <c r="D2905" t="b">
        <v>0</v>
      </c>
      <c r="E2905" s="6" t="s">
        <v>60</v>
      </c>
      <c r="F2905" s="6" t="s">
        <v>35</v>
      </c>
      <c r="G2905">
        <v>8</v>
      </c>
      <c r="H2905">
        <v>8</v>
      </c>
      <c r="I2905">
        <v>1</v>
      </c>
      <c r="J2905" s="6">
        <f>(Items[[#This Row],[FinalPrice]]*Items[[#This Row],[Quantity]])</f>
        <v>8</v>
      </c>
      <c r="K2905" s="6">
        <f>(Items[[#This Row],[OriginalTagPrice]]*Items[[#This Row],[Quantity]])</f>
        <v>8</v>
      </c>
      <c r="L2905" s="6">
        <f>(Items[[#This Row],[FinalPrice]]-Items[[#This Row],[OriginalTagPrice]])*Items[[#This Row],[Quantity]]</f>
        <v>0</v>
      </c>
      <c r="M2905" s="6" t="str">
        <f>VLOOKUP(Items[[#This Row],[OrderID]],Orders[],5)</f>
        <v>2015-05-26</v>
      </c>
    </row>
    <row r="2906" spans="1:13" x14ac:dyDescent="0.25">
      <c r="A2906">
        <v>144574829</v>
      </c>
      <c r="B2906">
        <v>203950610</v>
      </c>
      <c r="C2906">
        <v>8</v>
      </c>
      <c r="D2906" t="b">
        <v>0</v>
      </c>
      <c r="E2906" s="6" t="s">
        <v>72</v>
      </c>
      <c r="F2906" s="6" t="s">
        <v>35</v>
      </c>
      <c r="G2906">
        <v>8</v>
      </c>
      <c r="H2906">
        <v>8</v>
      </c>
      <c r="I2906">
        <v>1</v>
      </c>
      <c r="J2906" s="6">
        <f>(Items[[#This Row],[FinalPrice]]*Items[[#This Row],[Quantity]])</f>
        <v>8</v>
      </c>
      <c r="K2906" s="6">
        <f>(Items[[#This Row],[OriginalTagPrice]]*Items[[#This Row],[Quantity]])</f>
        <v>8</v>
      </c>
      <c r="L2906" s="6">
        <f>(Items[[#This Row],[FinalPrice]]-Items[[#This Row],[OriginalTagPrice]])*Items[[#This Row],[Quantity]]</f>
        <v>0</v>
      </c>
      <c r="M2906" s="6" t="str">
        <f>VLOOKUP(Items[[#This Row],[OrderID]],Orders[],5)</f>
        <v>2015-05-26</v>
      </c>
    </row>
    <row r="2907" spans="1:13" x14ac:dyDescent="0.25">
      <c r="A2907">
        <v>144574829</v>
      </c>
      <c r="B2907">
        <v>203950702</v>
      </c>
      <c r="C2907">
        <v>8</v>
      </c>
      <c r="D2907" t="b">
        <v>0</v>
      </c>
      <c r="E2907" s="6" t="s">
        <v>281</v>
      </c>
      <c r="F2907" s="6" t="s">
        <v>35</v>
      </c>
      <c r="G2907">
        <v>8</v>
      </c>
      <c r="H2907">
        <v>8</v>
      </c>
      <c r="I2907">
        <v>1</v>
      </c>
      <c r="J2907" s="6">
        <f>(Items[[#This Row],[FinalPrice]]*Items[[#This Row],[Quantity]])</f>
        <v>8</v>
      </c>
      <c r="K2907" s="6">
        <f>(Items[[#This Row],[OriginalTagPrice]]*Items[[#This Row],[Quantity]])</f>
        <v>8</v>
      </c>
      <c r="L2907" s="6">
        <f>(Items[[#This Row],[FinalPrice]]-Items[[#This Row],[OriginalTagPrice]])*Items[[#This Row],[Quantity]]</f>
        <v>0</v>
      </c>
      <c r="M2907" s="6" t="str">
        <f>VLOOKUP(Items[[#This Row],[OrderID]],Orders[],5)</f>
        <v>2015-05-26</v>
      </c>
    </row>
    <row r="2908" spans="1:13" x14ac:dyDescent="0.25">
      <c r="A2908">
        <v>144574829</v>
      </c>
      <c r="B2908">
        <v>203950989</v>
      </c>
      <c r="C2908">
        <v>2</v>
      </c>
      <c r="D2908" t="b">
        <v>0</v>
      </c>
      <c r="E2908" s="6" t="s">
        <v>35</v>
      </c>
      <c r="F2908" s="6" t="s">
        <v>108</v>
      </c>
      <c r="G2908">
        <v>0</v>
      </c>
      <c r="H2908">
        <v>0</v>
      </c>
      <c r="I2908">
        <v>2</v>
      </c>
      <c r="J2908" s="6">
        <f>(Items[[#This Row],[FinalPrice]]*Items[[#This Row],[Quantity]])</f>
        <v>0</v>
      </c>
      <c r="K2908" s="6">
        <f>(Items[[#This Row],[OriginalTagPrice]]*Items[[#This Row],[Quantity]])</f>
        <v>0</v>
      </c>
      <c r="L2908" s="6">
        <f>(Items[[#This Row],[FinalPrice]]-Items[[#This Row],[OriginalTagPrice]])*Items[[#This Row],[Quantity]]</f>
        <v>0</v>
      </c>
      <c r="M2908" s="6" t="str">
        <f>VLOOKUP(Items[[#This Row],[OrderID]],Orders[],5)</f>
        <v>2015-05-26</v>
      </c>
    </row>
    <row r="2909" spans="1:13" x14ac:dyDescent="0.25">
      <c r="A2909">
        <v>144577872</v>
      </c>
      <c r="B2909">
        <v>203637975</v>
      </c>
      <c r="C2909">
        <v>3</v>
      </c>
      <c r="D2909" t="b">
        <v>0</v>
      </c>
      <c r="E2909" s="6" t="s">
        <v>35</v>
      </c>
      <c r="F2909" s="6" t="s">
        <v>35</v>
      </c>
      <c r="G2909">
        <v>0</v>
      </c>
      <c r="H2909">
        <v>45</v>
      </c>
      <c r="I2909">
        <v>1</v>
      </c>
      <c r="J2909" s="6">
        <f>(Items[[#This Row],[FinalPrice]]*Items[[#This Row],[Quantity]])</f>
        <v>0</v>
      </c>
      <c r="K2909" s="6">
        <f>(Items[[#This Row],[OriginalTagPrice]]*Items[[#This Row],[Quantity]])</f>
        <v>45</v>
      </c>
      <c r="L2909" s="6">
        <f>(Items[[#This Row],[FinalPrice]]-Items[[#This Row],[OriginalTagPrice]])*Items[[#This Row],[Quantity]]</f>
        <v>-45</v>
      </c>
      <c r="M2909" s="6" t="str">
        <f>VLOOKUP(Items[[#This Row],[OrderID]],Orders[],5)</f>
        <v>2015-05-24</v>
      </c>
    </row>
    <row r="2910" spans="1:13" x14ac:dyDescent="0.25">
      <c r="A2910">
        <v>144583150</v>
      </c>
      <c r="B2910">
        <v>203645947</v>
      </c>
      <c r="C2910">
        <v>1</v>
      </c>
      <c r="D2910" t="b">
        <v>1</v>
      </c>
      <c r="E2910" s="6" t="s">
        <v>71</v>
      </c>
      <c r="F2910" s="6" t="s">
        <v>35</v>
      </c>
      <c r="G2910">
        <v>35</v>
      </c>
      <c r="H2910">
        <v>70</v>
      </c>
      <c r="I2910">
        <v>1</v>
      </c>
      <c r="J2910" s="6">
        <f>(Items[[#This Row],[FinalPrice]]*Items[[#This Row],[Quantity]])</f>
        <v>35</v>
      </c>
      <c r="K2910" s="6">
        <f>(Items[[#This Row],[OriginalTagPrice]]*Items[[#This Row],[Quantity]])</f>
        <v>70</v>
      </c>
      <c r="L2910" s="6">
        <f>(Items[[#This Row],[FinalPrice]]-Items[[#This Row],[OriginalTagPrice]])*Items[[#This Row],[Quantity]]</f>
        <v>-35</v>
      </c>
      <c r="M2910" s="6" t="str">
        <f>VLOOKUP(Items[[#This Row],[OrderID]],Orders[],5)</f>
        <v>2015-05-25</v>
      </c>
    </row>
    <row r="2911" spans="1:13" x14ac:dyDescent="0.25">
      <c r="A2911">
        <v>144583150</v>
      </c>
      <c r="B2911">
        <v>203740792</v>
      </c>
      <c r="C2911">
        <v>8</v>
      </c>
      <c r="D2911" t="b">
        <v>0</v>
      </c>
      <c r="E2911" s="6" t="s">
        <v>71</v>
      </c>
      <c r="F2911" s="6" t="s">
        <v>35</v>
      </c>
      <c r="G2911">
        <v>12</v>
      </c>
      <c r="H2911">
        <v>12</v>
      </c>
      <c r="I2911">
        <v>1</v>
      </c>
      <c r="J2911" s="6">
        <f>(Items[[#This Row],[FinalPrice]]*Items[[#This Row],[Quantity]])</f>
        <v>12</v>
      </c>
      <c r="K2911" s="6">
        <f>(Items[[#This Row],[OriginalTagPrice]]*Items[[#This Row],[Quantity]])</f>
        <v>12</v>
      </c>
      <c r="L2911" s="6">
        <f>(Items[[#This Row],[FinalPrice]]-Items[[#This Row],[OriginalTagPrice]])*Items[[#This Row],[Quantity]]</f>
        <v>0</v>
      </c>
      <c r="M2911" s="6" t="str">
        <f>VLOOKUP(Items[[#This Row],[OrderID]],Orders[],5)</f>
        <v>2015-05-25</v>
      </c>
    </row>
    <row r="2912" spans="1:13" x14ac:dyDescent="0.25">
      <c r="A2912">
        <v>144588218</v>
      </c>
      <c r="B2912">
        <v>203653386</v>
      </c>
      <c r="C2912">
        <v>1</v>
      </c>
      <c r="D2912" t="b">
        <v>1</v>
      </c>
      <c r="E2912" s="6" t="s">
        <v>68</v>
      </c>
      <c r="F2912" s="6" t="s">
        <v>35</v>
      </c>
      <c r="G2912">
        <v>35</v>
      </c>
      <c r="H2912">
        <v>70</v>
      </c>
      <c r="I2912">
        <v>1</v>
      </c>
      <c r="J2912" s="6">
        <f>(Items[[#This Row],[FinalPrice]]*Items[[#This Row],[Quantity]])</f>
        <v>35</v>
      </c>
      <c r="K2912" s="6">
        <f>(Items[[#This Row],[OriginalTagPrice]]*Items[[#This Row],[Quantity]])</f>
        <v>70</v>
      </c>
      <c r="L2912" s="6">
        <f>(Items[[#This Row],[FinalPrice]]-Items[[#This Row],[OriginalTagPrice]])*Items[[#This Row],[Quantity]]</f>
        <v>-35</v>
      </c>
      <c r="M2912" s="6" t="str">
        <f>VLOOKUP(Items[[#This Row],[OrderID]],Orders[],5)</f>
        <v>2015-05-29</v>
      </c>
    </row>
    <row r="2913" spans="1:13" x14ac:dyDescent="0.25">
      <c r="A2913">
        <v>144588218</v>
      </c>
      <c r="B2913">
        <v>205016132</v>
      </c>
      <c r="C2913">
        <v>8</v>
      </c>
      <c r="D2913" t="b">
        <v>0</v>
      </c>
      <c r="E2913" s="6" t="s">
        <v>68</v>
      </c>
      <c r="F2913" s="6" t="s">
        <v>35</v>
      </c>
      <c r="G2913">
        <v>7</v>
      </c>
      <c r="H2913">
        <v>7</v>
      </c>
      <c r="I2913">
        <v>1</v>
      </c>
      <c r="J2913" s="6">
        <f>(Items[[#This Row],[FinalPrice]]*Items[[#This Row],[Quantity]])</f>
        <v>7</v>
      </c>
      <c r="K2913" s="6">
        <f>(Items[[#This Row],[OriginalTagPrice]]*Items[[#This Row],[Quantity]])</f>
        <v>7</v>
      </c>
      <c r="L2913" s="6">
        <f>(Items[[#This Row],[FinalPrice]]-Items[[#This Row],[OriginalTagPrice]])*Items[[#This Row],[Quantity]]</f>
        <v>0</v>
      </c>
      <c r="M2913" s="6" t="str">
        <f>VLOOKUP(Items[[#This Row],[OrderID]],Orders[],5)</f>
        <v>2015-05-29</v>
      </c>
    </row>
    <row r="2914" spans="1:13" x14ac:dyDescent="0.25">
      <c r="A2914">
        <v>144593085</v>
      </c>
      <c r="B2914">
        <v>203660492</v>
      </c>
      <c r="C2914">
        <v>1</v>
      </c>
      <c r="D2914" t="b">
        <v>1</v>
      </c>
      <c r="E2914" s="6" t="s">
        <v>93</v>
      </c>
      <c r="F2914" s="6" t="s">
        <v>35</v>
      </c>
      <c r="G2914">
        <v>30</v>
      </c>
      <c r="H2914">
        <v>50</v>
      </c>
      <c r="I2914">
        <v>1</v>
      </c>
      <c r="J2914" s="6">
        <f>(Items[[#This Row],[FinalPrice]]*Items[[#This Row],[Quantity]])</f>
        <v>30</v>
      </c>
      <c r="K2914" s="6">
        <f>(Items[[#This Row],[OriginalTagPrice]]*Items[[#This Row],[Quantity]])</f>
        <v>50</v>
      </c>
      <c r="L2914" s="6">
        <f>(Items[[#This Row],[FinalPrice]]-Items[[#This Row],[OriginalTagPrice]])*Items[[#This Row],[Quantity]]</f>
        <v>-20</v>
      </c>
      <c r="M2914" s="6" t="str">
        <f>VLOOKUP(Items[[#This Row],[OrderID]],Orders[],5)</f>
        <v>2015-05-24</v>
      </c>
    </row>
    <row r="2915" spans="1:13" x14ac:dyDescent="0.25">
      <c r="A2915">
        <v>144593085</v>
      </c>
      <c r="B2915">
        <v>203660493</v>
      </c>
      <c r="C2915">
        <v>1</v>
      </c>
      <c r="D2915" t="b">
        <v>1</v>
      </c>
      <c r="E2915" s="6" t="s">
        <v>93</v>
      </c>
      <c r="F2915" s="6" t="s">
        <v>35</v>
      </c>
      <c r="G2915">
        <v>20</v>
      </c>
      <c r="H2915">
        <v>40</v>
      </c>
      <c r="I2915">
        <v>1</v>
      </c>
      <c r="J2915" s="6">
        <f>(Items[[#This Row],[FinalPrice]]*Items[[#This Row],[Quantity]])</f>
        <v>20</v>
      </c>
      <c r="K2915" s="6">
        <f>(Items[[#This Row],[OriginalTagPrice]]*Items[[#This Row],[Quantity]])</f>
        <v>40</v>
      </c>
      <c r="L2915" s="6">
        <f>(Items[[#This Row],[FinalPrice]]-Items[[#This Row],[OriginalTagPrice]])*Items[[#This Row],[Quantity]]</f>
        <v>-20</v>
      </c>
      <c r="M2915" s="6" t="str">
        <f>VLOOKUP(Items[[#This Row],[OrderID]],Orders[],5)</f>
        <v>2015-05-24</v>
      </c>
    </row>
    <row r="2916" spans="1:13" x14ac:dyDescent="0.25">
      <c r="A2916">
        <v>144593085</v>
      </c>
      <c r="B2916">
        <v>203671732</v>
      </c>
      <c r="C2916">
        <v>8</v>
      </c>
      <c r="D2916" t="b">
        <v>0</v>
      </c>
      <c r="E2916" s="6" t="s">
        <v>93</v>
      </c>
      <c r="F2916" s="6" t="s">
        <v>35</v>
      </c>
      <c r="G2916">
        <v>7.5</v>
      </c>
      <c r="H2916">
        <v>7.5</v>
      </c>
      <c r="I2916">
        <v>1</v>
      </c>
      <c r="J2916" s="6">
        <f>(Items[[#This Row],[FinalPrice]]*Items[[#This Row],[Quantity]])</f>
        <v>7.5</v>
      </c>
      <c r="K2916" s="6">
        <f>(Items[[#This Row],[OriginalTagPrice]]*Items[[#This Row],[Quantity]])</f>
        <v>7.5</v>
      </c>
      <c r="L2916" s="6">
        <f>(Items[[#This Row],[FinalPrice]]-Items[[#This Row],[OriginalTagPrice]])*Items[[#This Row],[Quantity]]</f>
        <v>0</v>
      </c>
      <c r="M2916" s="6" t="str">
        <f>VLOOKUP(Items[[#This Row],[OrderID]],Orders[],5)</f>
        <v>2015-05-24</v>
      </c>
    </row>
    <row r="2917" spans="1:13" x14ac:dyDescent="0.25">
      <c r="A2917">
        <v>144597329</v>
      </c>
      <c r="B2917">
        <v>203666369</v>
      </c>
      <c r="C2917">
        <v>1</v>
      </c>
      <c r="D2917" t="b">
        <v>1</v>
      </c>
      <c r="E2917" s="6" t="s">
        <v>55</v>
      </c>
      <c r="F2917" s="6" t="s">
        <v>35</v>
      </c>
      <c r="G2917">
        <v>50</v>
      </c>
      <c r="H2917">
        <v>70</v>
      </c>
      <c r="I2917">
        <v>1</v>
      </c>
      <c r="J2917" s="6">
        <f>(Items[[#This Row],[FinalPrice]]*Items[[#This Row],[Quantity]])</f>
        <v>50</v>
      </c>
      <c r="K2917" s="6">
        <f>(Items[[#This Row],[OriginalTagPrice]]*Items[[#This Row],[Quantity]])</f>
        <v>70</v>
      </c>
      <c r="L2917" s="6">
        <f>(Items[[#This Row],[FinalPrice]]-Items[[#This Row],[OriginalTagPrice]])*Items[[#This Row],[Quantity]]</f>
        <v>-20</v>
      </c>
      <c r="M2917" s="6" t="str">
        <f>VLOOKUP(Items[[#This Row],[OrderID]],Orders[],5)</f>
        <v>2015-05-30</v>
      </c>
    </row>
    <row r="2918" spans="1:13" x14ac:dyDescent="0.25">
      <c r="A2918">
        <v>144597329</v>
      </c>
      <c r="B2918">
        <v>203666370</v>
      </c>
      <c r="C2918">
        <v>1</v>
      </c>
      <c r="D2918" t="b">
        <v>1</v>
      </c>
      <c r="E2918" s="6" t="s">
        <v>89</v>
      </c>
      <c r="F2918" s="6" t="s">
        <v>35</v>
      </c>
      <c r="G2918">
        <v>35</v>
      </c>
      <c r="H2918">
        <v>40</v>
      </c>
      <c r="I2918">
        <v>1</v>
      </c>
      <c r="J2918" s="6">
        <f>(Items[[#This Row],[FinalPrice]]*Items[[#This Row],[Quantity]])</f>
        <v>35</v>
      </c>
      <c r="K2918" s="6">
        <f>(Items[[#This Row],[OriginalTagPrice]]*Items[[#This Row],[Quantity]])</f>
        <v>40</v>
      </c>
      <c r="L2918" s="6">
        <f>(Items[[#This Row],[FinalPrice]]-Items[[#This Row],[OriginalTagPrice]])*Items[[#This Row],[Quantity]]</f>
        <v>-5</v>
      </c>
      <c r="M2918" s="6" t="str">
        <f>VLOOKUP(Items[[#This Row],[OrderID]],Orders[],5)</f>
        <v>2015-05-30</v>
      </c>
    </row>
    <row r="2919" spans="1:13" x14ac:dyDescent="0.25">
      <c r="A2919">
        <v>144597329</v>
      </c>
      <c r="B2919">
        <v>203666464</v>
      </c>
      <c r="C2919">
        <v>1</v>
      </c>
      <c r="D2919" t="b">
        <v>1</v>
      </c>
      <c r="E2919" s="6" t="s">
        <v>58</v>
      </c>
      <c r="F2919" s="6" t="s">
        <v>35</v>
      </c>
      <c r="G2919">
        <v>25</v>
      </c>
      <c r="H2919">
        <v>65</v>
      </c>
      <c r="I2919">
        <v>1</v>
      </c>
      <c r="J2919" s="6">
        <f>(Items[[#This Row],[FinalPrice]]*Items[[#This Row],[Quantity]])</f>
        <v>25</v>
      </c>
      <c r="K2919" s="6">
        <f>(Items[[#This Row],[OriginalTagPrice]]*Items[[#This Row],[Quantity]])</f>
        <v>65</v>
      </c>
      <c r="L2919" s="6">
        <f>(Items[[#This Row],[FinalPrice]]-Items[[#This Row],[OriginalTagPrice]])*Items[[#This Row],[Quantity]]</f>
        <v>-40</v>
      </c>
      <c r="M2919" s="6" t="str">
        <f>VLOOKUP(Items[[#This Row],[OrderID]],Orders[],5)</f>
        <v>2015-05-30</v>
      </c>
    </row>
    <row r="2920" spans="1:13" x14ac:dyDescent="0.25">
      <c r="A2920">
        <v>144597329</v>
      </c>
      <c r="B2920">
        <v>205132350</v>
      </c>
      <c r="C2920">
        <v>5</v>
      </c>
      <c r="D2920" t="b">
        <v>1</v>
      </c>
      <c r="E2920" s="6" t="s">
        <v>89</v>
      </c>
      <c r="F2920" s="6" t="s">
        <v>35</v>
      </c>
      <c r="G2920">
        <v>5</v>
      </c>
      <c r="H2920">
        <v>5</v>
      </c>
      <c r="I2920">
        <v>1</v>
      </c>
      <c r="J2920" s="6">
        <f>(Items[[#This Row],[FinalPrice]]*Items[[#This Row],[Quantity]])</f>
        <v>5</v>
      </c>
      <c r="K2920" s="6">
        <f>(Items[[#This Row],[OriginalTagPrice]]*Items[[#This Row],[Quantity]])</f>
        <v>5</v>
      </c>
      <c r="L2920" s="6">
        <f>(Items[[#This Row],[FinalPrice]]-Items[[#This Row],[OriginalTagPrice]])*Items[[#This Row],[Quantity]]</f>
        <v>0</v>
      </c>
      <c r="M2920" s="6" t="str">
        <f>VLOOKUP(Items[[#This Row],[OrderID]],Orders[],5)</f>
        <v>2015-05-30</v>
      </c>
    </row>
    <row r="2921" spans="1:13" x14ac:dyDescent="0.25">
      <c r="A2921">
        <v>144597329</v>
      </c>
      <c r="B2921">
        <v>205138009</v>
      </c>
      <c r="C2921">
        <v>2</v>
      </c>
      <c r="D2921" t="b">
        <v>0</v>
      </c>
      <c r="E2921" s="6" t="s">
        <v>96</v>
      </c>
      <c r="F2921" s="6" t="s">
        <v>62</v>
      </c>
      <c r="G2921">
        <v>6</v>
      </c>
      <c r="H2921">
        <v>8</v>
      </c>
      <c r="I2921">
        <v>1</v>
      </c>
      <c r="J2921" s="6">
        <f>(Items[[#This Row],[FinalPrice]]*Items[[#This Row],[Quantity]])</f>
        <v>6</v>
      </c>
      <c r="K2921" s="6">
        <f>(Items[[#This Row],[OriginalTagPrice]]*Items[[#This Row],[Quantity]])</f>
        <v>8</v>
      </c>
      <c r="L2921" s="6">
        <f>(Items[[#This Row],[FinalPrice]]-Items[[#This Row],[OriginalTagPrice]])*Items[[#This Row],[Quantity]]</f>
        <v>-2</v>
      </c>
      <c r="M2921" s="6" t="str">
        <f>VLOOKUP(Items[[#This Row],[OrderID]],Orders[],5)</f>
        <v>2015-05-30</v>
      </c>
    </row>
    <row r="2922" spans="1:13" x14ac:dyDescent="0.25">
      <c r="A2922">
        <v>144597329</v>
      </c>
      <c r="B2922">
        <v>205164550</v>
      </c>
      <c r="C2922">
        <v>8</v>
      </c>
      <c r="D2922" t="b">
        <v>0</v>
      </c>
      <c r="E2922" s="6" t="s">
        <v>89</v>
      </c>
      <c r="F2922" s="6" t="s">
        <v>35</v>
      </c>
      <c r="G2922">
        <v>8</v>
      </c>
      <c r="H2922">
        <v>8</v>
      </c>
      <c r="I2922">
        <v>1</v>
      </c>
      <c r="J2922" s="6">
        <f>(Items[[#This Row],[FinalPrice]]*Items[[#This Row],[Quantity]])</f>
        <v>8</v>
      </c>
      <c r="K2922" s="6">
        <f>(Items[[#This Row],[OriginalTagPrice]]*Items[[#This Row],[Quantity]])</f>
        <v>8</v>
      </c>
      <c r="L2922" s="6">
        <f>(Items[[#This Row],[FinalPrice]]-Items[[#This Row],[OriginalTagPrice]])*Items[[#This Row],[Quantity]]</f>
        <v>0</v>
      </c>
      <c r="M2922" s="6" t="str">
        <f>VLOOKUP(Items[[#This Row],[OrderID]],Orders[],5)</f>
        <v>2015-05-30</v>
      </c>
    </row>
    <row r="2923" spans="1:13" x14ac:dyDescent="0.25">
      <c r="A2923">
        <v>144597329</v>
      </c>
      <c r="B2923">
        <v>205164662</v>
      </c>
      <c r="C2923">
        <v>8</v>
      </c>
      <c r="D2923" t="b">
        <v>0</v>
      </c>
      <c r="E2923" s="6" t="s">
        <v>58</v>
      </c>
      <c r="F2923" s="6" t="s">
        <v>35</v>
      </c>
      <c r="G2923">
        <v>10</v>
      </c>
      <c r="H2923">
        <v>10</v>
      </c>
      <c r="I2923">
        <v>1</v>
      </c>
      <c r="J2923" s="6">
        <f>(Items[[#This Row],[FinalPrice]]*Items[[#This Row],[Quantity]])</f>
        <v>10</v>
      </c>
      <c r="K2923" s="6">
        <f>(Items[[#This Row],[OriginalTagPrice]]*Items[[#This Row],[Quantity]])</f>
        <v>10</v>
      </c>
      <c r="L2923" s="6">
        <f>(Items[[#This Row],[FinalPrice]]-Items[[#This Row],[OriginalTagPrice]])*Items[[#This Row],[Quantity]]</f>
        <v>0</v>
      </c>
      <c r="M2923" s="6" t="str">
        <f>VLOOKUP(Items[[#This Row],[OrderID]],Orders[],5)</f>
        <v>2015-05-30</v>
      </c>
    </row>
    <row r="2924" spans="1:13" x14ac:dyDescent="0.25">
      <c r="A2924">
        <v>144597329</v>
      </c>
      <c r="B2924">
        <v>205164847</v>
      </c>
      <c r="C2924">
        <v>8</v>
      </c>
      <c r="D2924" t="b">
        <v>0</v>
      </c>
      <c r="E2924" s="6" t="s">
        <v>55</v>
      </c>
      <c r="F2924" s="6" t="s">
        <v>35</v>
      </c>
      <c r="G2924">
        <v>12</v>
      </c>
      <c r="H2924">
        <v>12</v>
      </c>
      <c r="I2924">
        <v>1</v>
      </c>
      <c r="J2924" s="6">
        <f>(Items[[#This Row],[FinalPrice]]*Items[[#This Row],[Quantity]])</f>
        <v>12</v>
      </c>
      <c r="K2924" s="6">
        <f>(Items[[#This Row],[OriginalTagPrice]]*Items[[#This Row],[Quantity]])</f>
        <v>12</v>
      </c>
      <c r="L2924" s="6">
        <f>(Items[[#This Row],[FinalPrice]]-Items[[#This Row],[OriginalTagPrice]])*Items[[#This Row],[Quantity]]</f>
        <v>0</v>
      </c>
      <c r="M2924" s="6" t="str">
        <f>VLOOKUP(Items[[#This Row],[OrderID]],Orders[],5)</f>
        <v>2015-05-30</v>
      </c>
    </row>
    <row r="2925" spans="1:13" x14ac:dyDescent="0.25">
      <c r="A2925">
        <v>144597967</v>
      </c>
      <c r="B2925">
        <v>203667560</v>
      </c>
      <c r="C2925">
        <v>2</v>
      </c>
      <c r="D2925" t="b">
        <v>0</v>
      </c>
      <c r="E2925" s="6" t="s">
        <v>35</v>
      </c>
      <c r="F2925" s="6" t="s">
        <v>78</v>
      </c>
      <c r="G2925">
        <v>1.1299999999999999</v>
      </c>
      <c r="H2925">
        <v>1.5</v>
      </c>
      <c r="I2925">
        <v>1</v>
      </c>
      <c r="J2925" s="6">
        <f>(Items[[#This Row],[FinalPrice]]*Items[[#This Row],[Quantity]])</f>
        <v>1.1299999999999999</v>
      </c>
      <c r="K2925" s="6">
        <f>(Items[[#This Row],[OriginalTagPrice]]*Items[[#This Row],[Quantity]])</f>
        <v>1.5</v>
      </c>
      <c r="L2925" s="6">
        <f>(Items[[#This Row],[FinalPrice]]-Items[[#This Row],[OriginalTagPrice]])*Items[[#This Row],[Quantity]]</f>
        <v>-0.37000000000000011</v>
      </c>
      <c r="M2925" s="6" t="str">
        <f>VLOOKUP(Items[[#This Row],[OrderID]],Orders[],5)</f>
        <v>2015-05-24</v>
      </c>
    </row>
    <row r="2926" spans="1:13" x14ac:dyDescent="0.25">
      <c r="A2926">
        <v>144598216</v>
      </c>
      <c r="B2926">
        <v>203667666</v>
      </c>
      <c r="C2926">
        <v>1</v>
      </c>
      <c r="D2926" t="b">
        <v>1</v>
      </c>
      <c r="E2926" s="6" t="s">
        <v>281</v>
      </c>
      <c r="F2926" s="6" t="s">
        <v>35</v>
      </c>
      <c r="G2926">
        <v>0</v>
      </c>
      <c r="H2926">
        <v>70</v>
      </c>
      <c r="I2926">
        <v>1</v>
      </c>
      <c r="J2926" s="6">
        <f>(Items[[#This Row],[FinalPrice]]*Items[[#This Row],[Quantity]])</f>
        <v>0</v>
      </c>
      <c r="K2926" s="6">
        <f>(Items[[#This Row],[OriginalTagPrice]]*Items[[#This Row],[Quantity]])</f>
        <v>70</v>
      </c>
      <c r="L2926" s="6">
        <f>(Items[[#This Row],[FinalPrice]]-Items[[#This Row],[OriginalTagPrice]])*Items[[#This Row],[Quantity]]</f>
        <v>-70</v>
      </c>
      <c r="M2926" s="6" t="str">
        <f>VLOOKUP(Items[[#This Row],[OrderID]],Orders[],5)</f>
        <v>2015-05-26</v>
      </c>
    </row>
    <row r="2927" spans="1:13" x14ac:dyDescent="0.25">
      <c r="A2927">
        <v>144598216</v>
      </c>
      <c r="B2927">
        <v>204010656</v>
      </c>
      <c r="C2927">
        <v>2</v>
      </c>
      <c r="D2927" t="b">
        <v>0</v>
      </c>
      <c r="E2927" s="6" t="s">
        <v>281</v>
      </c>
      <c r="F2927" s="6" t="s">
        <v>111</v>
      </c>
      <c r="G2927">
        <v>0</v>
      </c>
      <c r="H2927">
        <v>0</v>
      </c>
      <c r="I2927">
        <v>1</v>
      </c>
      <c r="J2927" s="6">
        <f>(Items[[#This Row],[FinalPrice]]*Items[[#This Row],[Quantity]])</f>
        <v>0</v>
      </c>
      <c r="K2927" s="6">
        <f>(Items[[#This Row],[OriginalTagPrice]]*Items[[#This Row],[Quantity]])</f>
        <v>0</v>
      </c>
      <c r="L2927" s="6">
        <f>(Items[[#This Row],[FinalPrice]]-Items[[#This Row],[OriginalTagPrice]])*Items[[#This Row],[Quantity]]</f>
        <v>0</v>
      </c>
      <c r="M2927" s="6" t="str">
        <f>VLOOKUP(Items[[#This Row],[OrderID]],Orders[],5)</f>
        <v>2015-05-26</v>
      </c>
    </row>
    <row r="2928" spans="1:13" x14ac:dyDescent="0.25">
      <c r="A2928">
        <v>144598216</v>
      </c>
      <c r="B2928">
        <v>204048199</v>
      </c>
      <c r="C2928">
        <v>8</v>
      </c>
      <c r="D2928" t="b">
        <v>0</v>
      </c>
      <c r="E2928" s="6" t="s">
        <v>281</v>
      </c>
      <c r="F2928" s="6" t="s">
        <v>35</v>
      </c>
      <c r="G2928">
        <v>14</v>
      </c>
      <c r="H2928">
        <v>14</v>
      </c>
      <c r="I2928">
        <v>1</v>
      </c>
      <c r="J2928" s="6">
        <f>(Items[[#This Row],[FinalPrice]]*Items[[#This Row],[Quantity]])</f>
        <v>14</v>
      </c>
      <c r="K2928" s="6">
        <f>(Items[[#This Row],[OriginalTagPrice]]*Items[[#This Row],[Quantity]])</f>
        <v>14</v>
      </c>
      <c r="L2928" s="6">
        <f>(Items[[#This Row],[FinalPrice]]-Items[[#This Row],[OriginalTagPrice]])*Items[[#This Row],[Quantity]]</f>
        <v>0</v>
      </c>
      <c r="M2928" s="6" t="str">
        <f>VLOOKUP(Items[[#This Row],[OrderID]],Orders[],5)</f>
        <v>2015-05-26</v>
      </c>
    </row>
    <row r="2929" spans="1:13" x14ac:dyDescent="0.25">
      <c r="A2929">
        <v>144598356</v>
      </c>
      <c r="B2929">
        <v>203666030</v>
      </c>
      <c r="C2929">
        <v>1</v>
      </c>
      <c r="D2929" t="b">
        <v>1</v>
      </c>
      <c r="E2929" s="6" t="s">
        <v>65</v>
      </c>
      <c r="F2929" s="6" t="s">
        <v>35</v>
      </c>
      <c r="G2929">
        <v>0</v>
      </c>
      <c r="H2929">
        <v>70</v>
      </c>
      <c r="I2929">
        <v>1</v>
      </c>
      <c r="J2929" s="6">
        <f>(Items[[#This Row],[FinalPrice]]*Items[[#This Row],[Quantity]])</f>
        <v>0</v>
      </c>
      <c r="K2929" s="6">
        <f>(Items[[#This Row],[OriginalTagPrice]]*Items[[#This Row],[Quantity]])</f>
        <v>70</v>
      </c>
      <c r="L2929" s="6">
        <f>(Items[[#This Row],[FinalPrice]]-Items[[#This Row],[OriginalTagPrice]])*Items[[#This Row],[Quantity]]</f>
        <v>-70</v>
      </c>
      <c r="M2929" s="6" t="str">
        <f>VLOOKUP(Items[[#This Row],[OrderID]],Orders[],5)</f>
        <v>2015-05-30</v>
      </c>
    </row>
    <row r="2930" spans="1:13" x14ac:dyDescent="0.25">
      <c r="A2930">
        <v>144598356</v>
      </c>
      <c r="B2930">
        <v>203666032</v>
      </c>
      <c r="C2930">
        <v>1</v>
      </c>
      <c r="D2930" t="b">
        <v>1</v>
      </c>
      <c r="E2930" s="6" t="s">
        <v>56</v>
      </c>
      <c r="F2930" s="6" t="s">
        <v>35</v>
      </c>
      <c r="G2930">
        <v>10</v>
      </c>
      <c r="H2930">
        <v>40</v>
      </c>
      <c r="I2930">
        <v>1</v>
      </c>
      <c r="J2930" s="6">
        <f>(Items[[#This Row],[FinalPrice]]*Items[[#This Row],[Quantity]])</f>
        <v>10</v>
      </c>
      <c r="K2930" s="6">
        <f>(Items[[#This Row],[OriginalTagPrice]]*Items[[#This Row],[Quantity]])</f>
        <v>40</v>
      </c>
      <c r="L2930" s="6">
        <f>(Items[[#This Row],[FinalPrice]]-Items[[#This Row],[OriginalTagPrice]])*Items[[#This Row],[Quantity]]</f>
        <v>-30</v>
      </c>
      <c r="M2930" s="6" t="str">
        <f>VLOOKUP(Items[[#This Row],[OrderID]],Orders[],5)</f>
        <v>2015-05-30</v>
      </c>
    </row>
    <row r="2931" spans="1:13" x14ac:dyDescent="0.25">
      <c r="A2931">
        <v>144598356</v>
      </c>
      <c r="B2931">
        <v>203666894</v>
      </c>
      <c r="C2931">
        <v>1</v>
      </c>
      <c r="D2931" t="b">
        <v>1</v>
      </c>
      <c r="E2931" s="6" t="s">
        <v>63</v>
      </c>
      <c r="F2931" s="6" t="s">
        <v>35</v>
      </c>
      <c r="G2931">
        <v>0</v>
      </c>
      <c r="H2931">
        <v>65</v>
      </c>
      <c r="I2931">
        <v>1</v>
      </c>
      <c r="J2931" s="6">
        <f>(Items[[#This Row],[FinalPrice]]*Items[[#This Row],[Quantity]])</f>
        <v>0</v>
      </c>
      <c r="K2931" s="6">
        <f>(Items[[#This Row],[OriginalTagPrice]]*Items[[#This Row],[Quantity]])</f>
        <v>65</v>
      </c>
      <c r="L2931" s="6">
        <f>(Items[[#This Row],[FinalPrice]]-Items[[#This Row],[OriginalTagPrice]])*Items[[#This Row],[Quantity]]</f>
        <v>-65</v>
      </c>
      <c r="M2931" s="6" t="str">
        <f>VLOOKUP(Items[[#This Row],[OrderID]],Orders[],5)</f>
        <v>2015-05-30</v>
      </c>
    </row>
    <row r="2932" spans="1:13" x14ac:dyDescent="0.25">
      <c r="A2932">
        <v>144598356</v>
      </c>
      <c r="B2932">
        <v>203668803</v>
      </c>
      <c r="C2932">
        <v>1</v>
      </c>
      <c r="D2932" t="b">
        <v>1</v>
      </c>
      <c r="E2932" s="6" t="s">
        <v>65</v>
      </c>
      <c r="F2932" s="6" t="s">
        <v>35</v>
      </c>
      <c r="G2932">
        <v>0</v>
      </c>
      <c r="H2932">
        <v>20</v>
      </c>
      <c r="I2932">
        <v>1</v>
      </c>
      <c r="J2932" s="6">
        <f>(Items[[#This Row],[FinalPrice]]*Items[[#This Row],[Quantity]])</f>
        <v>0</v>
      </c>
      <c r="K2932" s="6">
        <f>(Items[[#This Row],[OriginalTagPrice]]*Items[[#This Row],[Quantity]])</f>
        <v>20</v>
      </c>
      <c r="L2932" s="6">
        <f>(Items[[#This Row],[FinalPrice]]-Items[[#This Row],[OriginalTagPrice]])*Items[[#This Row],[Quantity]]</f>
        <v>-20</v>
      </c>
      <c r="M2932" s="6" t="str">
        <f>VLOOKUP(Items[[#This Row],[OrderID]],Orders[],5)</f>
        <v>2015-05-30</v>
      </c>
    </row>
    <row r="2933" spans="1:13" x14ac:dyDescent="0.25">
      <c r="A2933">
        <v>144598356</v>
      </c>
      <c r="B2933">
        <v>205136536</v>
      </c>
      <c r="C2933">
        <v>2</v>
      </c>
      <c r="D2933" t="b">
        <v>0</v>
      </c>
      <c r="E2933" s="6" t="s">
        <v>96</v>
      </c>
      <c r="F2933" s="6" t="s">
        <v>62</v>
      </c>
      <c r="G2933">
        <v>0</v>
      </c>
      <c r="H2933">
        <v>8</v>
      </c>
      <c r="I2933">
        <v>1</v>
      </c>
      <c r="J2933" s="6">
        <f>(Items[[#This Row],[FinalPrice]]*Items[[#This Row],[Quantity]])</f>
        <v>0</v>
      </c>
      <c r="K2933" s="6">
        <f>(Items[[#This Row],[OriginalTagPrice]]*Items[[#This Row],[Quantity]])</f>
        <v>8</v>
      </c>
      <c r="L2933" s="6">
        <f>(Items[[#This Row],[FinalPrice]]-Items[[#This Row],[OriginalTagPrice]])*Items[[#This Row],[Quantity]]</f>
        <v>-8</v>
      </c>
      <c r="M2933" s="6" t="str">
        <f>VLOOKUP(Items[[#This Row],[OrderID]],Orders[],5)</f>
        <v>2015-05-30</v>
      </c>
    </row>
    <row r="2934" spans="1:13" x14ac:dyDescent="0.25">
      <c r="A2934">
        <v>144598356</v>
      </c>
      <c r="B2934">
        <v>205162203</v>
      </c>
      <c r="C2934">
        <v>8</v>
      </c>
      <c r="D2934" t="b">
        <v>0</v>
      </c>
      <c r="E2934" s="6" t="s">
        <v>65</v>
      </c>
      <c r="F2934" s="6" t="s">
        <v>35</v>
      </c>
      <c r="G2934">
        <v>12</v>
      </c>
      <c r="H2934">
        <v>12</v>
      </c>
      <c r="I2934">
        <v>1</v>
      </c>
      <c r="J2934" s="6">
        <f>(Items[[#This Row],[FinalPrice]]*Items[[#This Row],[Quantity]])</f>
        <v>12</v>
      </c>
      <c r="K2934" s="6">
        <f>(Items[[#This Row],[OriginalTagPrice]]*Items[[#This Row],[Quantity]])</f>
        <v>12</v>
      </c>
      <c r="L2934" s="6">
        <f>(Items[[#This Row],[FinalPrice]]-Items[[#This Row],[OriginalTagPrice]])*Items[[#This Row],[Quantity]]</f>
        <v>0</v>
      </c>
      <c r="M2934" s="6" t="str">
        <f>VLOOKUP(Items[[#This Row],[OrderID]],Orders[],5)</f>
        <v>2015-05-30</v>
      </c>
    </row>
    <row r="2935" spans="1:13" x14ac:dyDescent="0.25">
      <c r="A2935">
        <v>144598356</v>
      </c>
      <c r="B2935">
        <v>205162421</v>
      </c>
      <c r="C2935">
        <v>8</v>
      </c>
      <c r="D2935" t="b">
        <v>0</v>
      </c>
      <c r="E2935" s="6" t="s">
        <v>56</v>
      </c>
      <c r="F2935" s="6" t="s">
        <v>35</v>
      </c>
      <c r="G2935">
        <v>8</v>
      </c>
      <c r="H2935">
        <v>8</v>
      </c>
      <c r="I2935">
        <v>1</v>
      </c>
      <c r="J2935" s="6">
        <f>(Items[[#This Row],[FinalPrice]]*Items[[#This Row],[Quantity]])</f>
        <v>8</v>
      </c>
      <c r="K2935" s="6">
        <f>(Items[[#This Row],[OriginalTagPrice]]*Items[[#This Row],[Quantity]])</f>
        <v>8</v>
      </c>
      <c r="L2935" s="6">
        <f>(Items[[#This Row],[FinalPrice]]-Items[[#This Row],[OriginalTagPrice]])*Items[[#This Row],[Quantity]]</f>
        <v>0</v>
      </c>
      <c r="M2935" s="6" t="str">
        <f>VLOOKUP(Items[[#This Row],[OrderID]],Orders[],5)</f>
        <v>2015-05-30</v>
      </c>
    </row>
    <row r="2936" spans="1:13" x14ac:dyDescent="0.25">
      <c r="A2936">
        <v>144598356</v>
      </c>
      <c r="B2936">
        <v>205162559</v>
      </c>
      <c r="C2936">
        <v>8</v>
      </c>
      <c r="D2936" t="b">
        <v>0</v>
      </c>
      <c r="E2936" s="6" t="s">
        <v>63</v>
      </c>
      <c r="F2936" s="6" t="s">
        <v>35</v>
      </c>
      <c r="G2936">
        <v>10</v>
      </c>
      <c r="H2936">
        <v>10</v>
      </c>
      <c r="I2936">
        <v>1</v>
      </c>
      <c r="J2936" s="6">
        <f>(Items[[#This Row],[FinalPrice]]*Items[[#This Row],[Quantity]])</f>
        <v>10</v>
      </c>
      <c r="K2936" s="6">
        <f>(Items[[#This Row],[OriginalTagPrice]]*Items[[#This Row],[Quantity]])</f>
        <v>10</v>
      </c>
      <c r="L2936" s="6">
        <f>(Items[[#This Row],[FinalPrice]]-Items[[#This Row],[OriginalTagPrice]])*Items[[#This Row],[Quantity]]</f>
        <v>0</v>
      </c>
      <c r="M2936" s="6" t="str">
        <f>VLOOKUP(Items[[#This Row],[OrderID]],Orders[],5)</f>
        <v>2015-05-30</v>
      </c>
    </row>
    <row r="2937" spans="1:13" x14ac:dyDescent="0.25">
      <c r="A2937">
        <v>144599727</v>
      </c>
      <c r="B2937">
        <v>203669888</v>
      </c>
      <c r="C2937">
        <v>2</v>
      </c>
      <c r="D2937" t="b">
        <v>0</v>
      </c>
      <c r="E2937" s="6" t="s">
        <v>35</v>
      </c>
      <c r="F2937" s="6" t="s">
        <v>298</v>
      </c>
      <c r="G2937">
        <v>12.5</v>
      </c>
      <c r="H2937">
        <v>25</v>
      </c>
      <c r="I2937">
        <v>1</v>
      </c>
      <c r="J2937" s="6">
        <f>(Items[[#This Row],[FinalPrice]]*Items[[#This Row],[Quantity]])</f>
        <v>12.5</v>
      </c>
      <c r="K2937" s="6">
        <f>(Items[[#This Row],[OriginalTagPrice]]*Items[[#This Row],[Quantity]])</f>
        <v>25</v>
      </c>
      <c r="L2937" s="6">
        <f>(Items[[#This Row],[FinalPrice]]-Items[[#This Row],[OriginalTagPrice]])*Items[[#This Row],[Quantity]]</f>
        <v>-12.5</v>
      </c>
      <c r="M2937" s="6" t="str">
        <f>VLOOKUP(Items[[#This Row],[OrderID]],Orders[],5)</f>
        <v>2015-05-24</v>
      </c>
    </row>
    <row r="2938" spans="1:13" x14ac:dyDescent="0.25">
      <c r="A2938">
        <v>144599727</v>
      </c>
      <c r="B2938">
        <v>203669963</v>
      </c>
      <c r="C2938">
        <v>2</v>
      </c>
      <c r="D2938" t="b">
        <v>0</v>
      </c>
      <c r="E2938" s="6" t="s">
        <v>35</v>
      </c>
      <c r="F2938" s="6" t="s">
        <v>299</v>
      </c>
      <c r="G2938">
        <v>11</v>
      </c>
      <c r="H2938">
        <v>22</v>
      </c>
      <c r="I2938">
        <v>1</v>
      </c>
      <c r="J2938" s="6">
        <f>(Items[[#This Row],[FinalPrice]]*Items[[#This Row],[Quantity]])</f>
        <v>11</v>
      </c>
      <c r="K2938" s="6">
        <f>(Items[[#This Row],[OriginalTagPrice]]*Items[[#This Row],[Quantity]])</f>
        <v>22</v>
      </c>
      <c r="L2938" s="6">
        <f>(Items[[#This Row],[FinalPrice]]-Items[[#This Row],[OriginalTagPrice]])*Items[[#This Row],[Quantity]]</f>
        <v>-11</v>
      </c>
      <c r="M2938" s="6" t="str">
        <f>VLOOKUP(Items[[#This Row],[OrderID]],Orders[],5)</f>
        <v>2015-05-24</v>
      </c>
    </row>
    <row r="2939" spans="1:13" x14ac:dyDescent="0.25">
      <c r="A2939">
        <v>144599727</v>
      </c>
      <c r="B2939">
        <v>203669998</v>
      </c>
      <c r="C2939">
        <v>2</v>
      </c>
      <c r="D2939" t="b">
        <v>0</v>
      </c>
      <c r="E2939" s="6" t="s">
        <v>35</v>
      </c>
      <c r="F2939" s="6" t="s">
        <v>262</v>
      </c>
      <c r="G2939">
        <v>5</v>
      </c>
      <c r="H2939">
        <v>10</v>
      </c>
      <c r="I2939">
        <v>1</v>
      </c>
      <c r="J2939" s="6">
        <f>(Items[[#This Row],[FinalPrice]]*Items[[#This Row],[Quantity]])</f>
        <v>5</v>
      </c>
      <c r="K2939" s="6">
        <f>(Items[[#This Row],[OriginalTagPrice]]*Items[[#This Row],[Quantity]])</f>
        <v>10</v>
      </c>
      <c r="L2939" s="6">
        <f>(Items[[#This Row],[FinalPrice]]-Items[[#This Row],[OriginalTagPrice]])*Items[[#This Row],[Quantity]]</f>
        <v>-5</v>
      </c>
      <c r="M2939" s="6" t="str">
        <f>VLOOKUP(Items[[#This Row],[OrderID]],Orders[],5)</f>
        <v>2015-05-24</v>
      </c>
    </row>
    <row r="2940" spans="1:13" x14ac:dyDescent="0.25">
      <c r="A2940">
        <v>144605633</v>
      </c>
      <c r="B2940">
        <v>203678215</v>
      </c>
      <c r="C2940">
        <v>8</v>
      </c>
      <c r="D2940" t="b">
        <v>0</v>
      </c>
      <c r="E2940" s="6" t="s">
        <v>71</v>
      </c>
      <c r="F2940" s="6" t="s">
        <v>35</v>
      </c>
      <c r="G2940">
        <v>2.5</v>
      </c>
      <c r="H2940">
        <v>2.5</v>
      </c>
      <c r="I2940">
        <v>1</v>
      </c>
      <c r="J2940" s="6">
        <f>(Items[[#This Row],[FinalPrice]]*Items[[#This Row],[Quantity]])</f>
        <v>2.5</v>
      </c>
      <c r="K2940" s="6">
        <f>(Items[[#This Row],[OriginalTagPrice]]*Items[[#This Row],[Quantity]])</f>
        <v>2.5</v>
      </c>
      <c r="L2940" s="6">
        <f>(Items[[#This Row],[FinalPrice]]-Items[[#This Row],[OriginalTagPrice]])*Items[[#This Row],[Quantity]]</f>
        <v>0</v>
      </c>
      <c r="M2940" s="6" t="str">
        <f>VLOOKUP(Items[[#This Row],[OrderID]],Orders[],5)</f>
        <v>2015-05-24</v>
      </c>
    </row>
    <row r="2941" spans="1:13" x14ac:dyDescent="0.25">
      <c r="A2941">
        <v>144605633</v>
      </c>
      <c r="B2941">
        <v>203678229</v>
      </c>
      <c r="C2941">
        <v>8</v>
      </c>
      <c r="D2941" t="b">
        <v>0</v>
      </c>
      <c r="E2941" s="6" t="s">
        <v>93</v>
      </c>
      <c r="F2941" s="6" t="s">
        <v>35</v>
      </c>
      <c r="G2941">
        <v>6</v>
      </c>
      <c r="H2941">
        <v>6</v>
      </c>
      <c r="I2941">
        <v>1</v>
      </c>
      <c r="J2941" s="6">
        <f>(Items[[#This Row],[FinalPrice]]*Items[[#This Row],[Quantity]])</f>
        <v>6</v>
      </c>
      <c r="K2941" s="6">
        <f>(Items[[#This Row],[OriginalTagPrice]]*Items[[#This Row],[Quantity]])</f>
        <v>6</v>
      </c>
      <c r="L2941" s="6">
        <f>(Items[[#This Row],[FinalPrice]]-Items[[#This Row],[OriginalTagPrice]])*Items[[#This Row],[Quantity]]</f>
        <v>0</v>
      </c>
      <c r="M2941" s="6" t="str">
        <f>VLOOKUP(Items[[#This Row],[OrderID]],Orders[],5)</f>
        <v>2015-05-24</v>
      </c>
    </row>
    <row r="2942" spans="1:13" x14ac:dyDescent="0.25">
      <c r="A2942">
        <v>144605633</v>
      </c>
      <c r="B2942">
        <v>203678242</v>
      </c>
      <c r="C2942">
        <v>8</v>
      </c>
      <c r="D2942" t="b">
        <v>0</v>
      </c>
      <c r="E2942" s="6" t="s">
        <v>72</v>
      </c>
      <c r="F2942" s="6" t="s">
        <v>35</v>
      </c>
      <c r="G2942">
        <v>6</v>
      </c>
      <c r="H2942">
        <v>6</v>
      </c>
      <c r="I2942">
        <v>1</v>
      </c>
      <c r="J2942" s="6">
        <f>(Items[[#This Row],[FinalPrice]]*Items[[#This Row],[Quantity]])</f>
        <v>6</v>
      </c>
      <c r="K2942" s="6">
        <f>(Items[[#This Row],[OriginalTagPrice]]*Items[[#This Row],[Quantity]])</f>
        <v>6</v>
      </c>
      <c r="L2942" s="6">
        <f>(Items[[#This Row],[FinalPrice]]-Items[[#This Row],[OriginalTagPrice]])*Items[[#This Row],[Quantity]]</f>
        <v>0</v>
      </c>
      <c r="M2942" s="6" t="str">
        <f>VLOOKUP(Items[[#This Row],[OrderID]],Orders[],5)</f>
        <v>2015-05-24</v>
      </c>
    </row>
    <row r="2943" spans="1:13" x14ac:dyDescent="0.25">
      <c r="A2943">
        <v>144605633</v>
      </c>
      <c r="B2943">
        <v>203678250</v>
      </c>
      <c r="C2943">
        <v>8</v>
      </c>
      <c r="D2943" t="b">
        <v>0</v>
      </c>
      <c r="E2943" s="6" t="s">
        <v>63</v>
      </c>
      <c r="F2943" s="6" t="s">
        <v>35</v>
      </c>
      <c r="G2943">
        <v>7</v>
      </c>
      <c r="H2943">
        <v>7</v>
      </c>
      <c r="I2943">
        <v>1</v>
      </c>
      <c r="J2943" s="6">
        <f>(Items[[#This Row],[FinalPrice]]*Items[[#This Row],[Quantity]])</f>
        <v>7</v>
      </c>
      <c r="K2943" s="6">
        <f>(Items[[#This Row],[OriginalTagPrice]]*Items[[#This Row],[Quantity]])</f>
        <v>7</v>
      </c>
      <c r="L2943" s="6">
        <f>(Items[[#This Row],[FinalPrice]]-Items[[#This Row],[OriginalTagPrice]])*Items[[#This Row],[Quantity]]</f>
        <v>0</v>
      </c>
      <c r="M2943" s="6" t="str">
        <f>VLOOKUP(Items[[#This Row],[OrderID]],Orders[],5)</f>
        <v>2015-05-24</v>
      </c>
    </row>
    <row r="2944" spans="1:13" x14ac:dyDescent="0.25">
      <c r="A2944">
        <v>144631428</v>
      </c>
      <c r="B2944">
        <v>203714090</v>
      </c>
      <c r="C2944">
        <v>1</v>
      </c>
      <c r="D2944" t="b">
        <v>1</v>
      </c>
      <c r="E2944" s="6" t="s">
        <v>250</v>
      </c>
      <c r="F2944" s="6" t="s">
        <v>35</v>
      </c>
      <c r="G2944">
        <v>35</v>
      </c>
      <c r="H2944">
        <v>70</v>
      </c>
      <c r="I2944">
        <v>1</v>
      </c>
      <c r="J2944" s="6">
        <f>(Items[[#This Row],[FinalPrice]]*Items[[#This Row],[Quantity]])</f>
        <v>35</v>
      </c>
      <c r="K2944" s="6">
        <f>(Items[[#This Row],[OriginalTagPrice]]*Items[[#This Row],[Quantity]])</f>
        <v>70</v>
      </c>
      <c r="L2944" s="6">
        <f>(Items[[#This Row],[FinalPrice]]-Items[[#This Row],[OriginalTagPrice]])*Items[[#This Row],[Quantity]]</f>
        <v>-35</v>
      </c>
      <c r="M2944" s="6" t="str">
        <f>VLOOKUP(Items[[#This Row],[OrderID]],Orders[],5)</f>
        <v>2015-05-27</v>
      </c>
    </row>
    <row r="2945" spans="1:13" x14ac:dyDescent="0.25">
      <c r="A2945">
        <v>144631428</v>
      </c>
      <c r="B2945">
        <v>204366951</v>
      </c>
      <c r="C2945">
        <v>2</v>
      </c>
      <c r="D2945" t="b">
        <v>0</v>
      </c>
      <c r="E2945" s="6" t="s">
        <v>96</v>
      </c>
      <c r="F2945" s="6" t="s">
        <v>94</v>
      </c>
      <c r="G2945">
        <v>0</v>
      </c>
      <c r="H2945">
        <v>0</v>
      </c>
      <c r="I2945">
        <v>1</v>
      </c>
      <c r="J2945" s="6">
        <f>(Items[[#This Row],[FinalPrice]]*Items[[#This Row],[Quantity]])</f>
        <v>0</v>
      </c>
      <c r="K2945" s="6">
        <f>(Items[[#This Row],[OriginalTagPrice]]*Items[[#This Row],[Quantity]])</f>
        <v>0</v>
      </c>
      <c r="L2945" s="6">
        <f>(Items[[#This Row],[FinalPrice]]-Items[[#This Row],[OriginalTagPrice]])*Items[[#This Row],[Quantity]]</f>
        <v>0</v>
      </c>
      <c r="M2945" s="6" t="str">
        <f>VLOOKUP(Items[[#This Row],[OrderID]],Orders[],5)</f>
        <v>2015-05-27</v>
      </c>
    </row>
    <row r="2946" spans="1:13" x14ac:dyDescent="0.25">
      <c r="A2946">
        <v>144631428</v>
      </c>
      <c r="B2946">
        <v>204391137</v>
      </c>
      <c r="C2946">
        <v>8</v>
      </c>
      <c r="D2946" t="b">
        <v>0</v>
      </c>
      <c r="E2946" s="6" t="s">
        <v>250</v>
      </c>
      <c r="F2946" s="6" t="s">
        <v>35</v>
      </c>
      <c r="G2946">
        <v>12</v>
      </c>
      <c r="H2946">
        <v>12</v>
      </c>
      <c r="I2946">
        <v>1</v>
      </c>
      <c r="J2946" s="6">
        <f>(Items[[#This Row],[FinalPrice]]*Items[[#This Row],[Quantity]])</f>
        <v>12</v>
      </c>
      <c r="K2946" s="6">
        <f>(Items[[#This Row],[OriginalTagPrice]]*Items[[#This Row],[Quantity]])</f>
        <v>12</v>
      </c>
      <c r="L2946" s="6">
        <f>(Items[[#This Row],[FinalPrice]]-Items[[#This Row],[OriginalTagPrice]])*Items[[#This Row],[Quantity]]</f>
        <v>0</v>
      </c>
      <c r="M2946" s="6" t="str">
        <f>VLOOKUP(Items[[#This Row],[OrderID]],Orders[],5)</f>
        <v>2015-05-27</v>
      </c>
    </row>
    <row r="2947" spans="1:13" x14ac:dyDescent="0.25">
      <c r="A2947">
        <v>144638306</v>
      </c>
      <c r="B2947">
        <v>203723804</v>
      </c>
      <c r="C2947">
        <v>1</v>
      </c>
      <c r="D2947" t="b">
        <v>1</v>
      </c>
      <c r="E2947" s="6" t="s">
        <v>92</v>
      </c>
      <c r="F2947" s="6" t="s">
        <v>35</v>
      </c>
      <c r="G2947">
        <v>35</v>
      </c>
      <c r="H2947">
        <v>70</v>
      </c>
      <c r="I2947">
        <v>1</v>
      </c>
      <c r="J2947" s="6">
        <f>(Items[[#This Row],[FinalPrice]]*Items[[#This Row],[Quantity]])</f>
        <v>35</v>
      </c>
      <c r="K2947" s="6">
        <f>(Items[[#This Row],[OriginalTagPrice]]*Items[[#This Row],[Quantity]])</f>
        <v>70</v>
      </c>
      <c r="L2947" s="6">
        <f>(Items[[#This Row],[FinalPrice]]-Items[[#This Row],[OriginalTagPrice]])*Items[[#This Row],[Quantity]]</f>
        <v>-35</v>
      </c>
      <c r="M2947" s="6" t="str">
        <f>VLOOKUP(Items[[#This Row],[OrderID]],Orders[],5)</f>
        <v>2015-05-25</v>
      </c>
    </row>
    <row r="2948" spans="1:13" x14ac:dyDescent="0.25">
      <c r="A2948">
        <v>144638306</v>
      </c>
      <c r="B2948">
        <v>203758330</v>
      </c>
      <c r="C2948">
        <v>8</v>
      </c>
      <c r="D2948" t="b">
        <v>0</v>
      </c>
      <c r="E2948" s="6" t="s">
        <v>92</v>
      </c>
      <c r="F2948" s="6" t="s">
        <v>35</v>
      </c>
      <c r="G2948">
        <v>14</v>
      </c>
      <c r="H2948">
        <v>14</v>
      </c>
      <c r="I2948">
        <v>1</v>
      </c>
      <c r="J2948" s="6">
        <f>(Items[[#This Row],[FinalPrice]]*Items[[#This Row],[Quantity]])</f>
        <v>14</v>
      </c>
      <c r="K2948" s="6">
        <f>(Items[[#This Row],[OriginalTagPrice]]*Items[[#This Row],[Quantity]])</f>
        <v>14</v>
      </c>
      <c r="L2948" s="6">
        <f>(Items[[#This Row],[FinalPrice]]-Items[[#This Row],[OriginalTagPrice]])*Items[[#This Row],[Quantity]]</f>
        <v>0</v>
      </c>
      <c r="M2948" s="6" t="str">
        <f>VLOOKUP(Items[[#This Row],[OrderID]],Orders[],5)</f>
        <v>2015-05-25</v>
      </c>
    </row>
    <row r="2949" spans="1:13" x14ac:dyDescent="0.25">
      <c r="A2949">
        <v>144639108</v>
      </c>
      <c r="B2949">
        <v>203725103</v>
      </c>
      <c r="C2949">
        <v>2</v>
      </c>
      <c r="D2949" t="b">
        <v>0</v>
      </c>
      <c r="E2949" s="6" t="s">
        <v>35</v>
      </c>
      <c r="F2949" s="6" t="s">
        <v>150</v>
      </c>
      <c r="G2949">
        <v>50</v>
      </c>
      <c r="H2949">
        <v>50</v>
      </c>
      <c r="I2949">
        <v>1</v>
      </c>
      <c r="J2949" s="6">
        <f>(Items[[#This Row],[FinalPrice]]*Items[[#This Row],[Quantity]])</f>
        <v>50</v>
      </c>
      <c r="K2949" s="6">
        <f>(Items[[#This Row],[OriginalTagPrice]]*Items[[#This Row],[Quantity]])</f>
        <v>50</v>
      </c>
      <c r="L2949" s="6">
        <f>(Items[[#This Row],[FinalPrice]]-Items[[#This Row],[OriginalTagPrice]])*Items[[#This Row],[Quantity]]</f>
        <v>0</v>
      </c>
      <c r="M2949" s="6" t="str">
        <f>VLOOKUP(Items[[#This Row],[OrderID]],Orders[],5)</f>
        <v>2015-05-25</v>
      </c>
    </row>
    <row r="2950" spans="1:13" x14ac:dyDescent="0.25">
      <c r="A2950">
        <v>144639753</v>
      </c>
      <c r="B2950">
        <v>203725984</v>
      </c>
      <c r="C2950">
        <v>1</v>
      </c>
      <c r="D2950" t="b">
        <v>1</v>
      </c>
      <c r="E2950" s="6" t="s">
        <v>55</v>
      </c>
      <c r="F2950" s="6" t="s">
        <v>35</v>
      </c>
      <c r="G2950">
        <v>0</v>
      </c>
      <c r="H2950">
        <v>30</v>
      </c>
      <c r="I2950">
        <v>1</v>
      </c>
      <c r="J2950" s="6">
        <f>(Items[[#This Row],[FinalPrice]]*Items[[#This Row],[Quantity]])</f>
        <v>0</v>
      </c>
      <c r="K2950" s="6">
        <f>(Items[[#This Row],[OriginalTagPrice]]*Items[[#This Row],[Quantity]])</f>
        <v>30</v>
      </c>
      <c r="L2950" s="6">
        <f>(Items[[#This Row],[FinalPrice]]-Items[[#This Row],[OriginalTagPrice]])*Items[[#This Row],[Quantity]]</f>
        <v>-30</v>
      </c>
      <c r="M2950" s="6" t="str">
        <f>VLOOKUP(Items[[#This Row],[OrderID]],Orders[],5)</f>
        <v>2015-05-28</v>
      </c>
    </row>
    <row r="2951" spans="1:13" x14ac:dyDescent="0.25">
      <c r="A2951">
        <v>144639753</v>
      </c>
      <c r="B2951">
        <v>203725985</v>
      </c>
      <c r="C2951">
        <v>1</v>
      </c>
      <c r="D2951" t="b">
        <v>1</v>
      </c>
      <c r="E2951" s="6" t="s">
        <v>65</v>
      </c>
      <c r="F2951" s="6" t="s">
        <v>35</v>
      </c>
      <c r="G2951">
        <v>50</v>
      </c>
      <c r="H2951">
        <v>70</v>
      </c>
      <c r="I2951">
        <v>1</v>
      </c>
      <c r="J2951" s="6">
        <f>(Items[[#This Row],[FinalPrice]]*Items[[#This Row],[Quantity]])</f>
        <v>50</v>
      </c>
      <c r="K2951" s="6">
        <f>(Items[[#This Row],[OriginalTagPrice]]*Items[[#This Row],[Quantity]])</f>
        <v>70</v>
      </c>
      <c r="L2951" s="6">
        <f>(Items[[#This Row],[FinalPrice]]-Items[[#This Row],[OriginalTagPrice]])*Items[[#This Row],[Quantity]]</f>
        <v>-20</v>
      </c>
      <c r="M2951" s="6" t="str">
        <f>VLOOKUP(Items[[#This Row],[OrderID]],Orders[],5)</f>
        <v>2015-05-28</v>
      </c>
    </row>
    <row r="2952" spans="1:13" x14ac:dyDescent="0.25">
      <c r="A2952">
        <v>144639753</v>
      </c>
      <c r="B2952">
        <v>204603860</v>
      </c>
      <c r="C2952">
        <v>2</v>
      </c>
      <c r="D2952" t="b">
        <v>0</v>
      </c>
      <c r="E2952" s="6" t="s">
        <v>35</v>
      </c>
      <c r="F2952" s="6" t="s">
        <v>232</v>
      </c>
      <c r="G2952">
        <v>0</v>
      </c>
      <c r="H2952">
        <v>0</v>
      </c>
      <c r="I2952">
        <v>1</v>
      </c>
      <c r="J2952" s="6">
        <f>(Items[[#This Row],[FinalPrice]]*Items[[#This Row],[Quantity]])</f>
        <v>0</v>
      </c>
      <c r="K2952" s="6">
        <f>(Items[[#This Row],[OriginalTagPrice]]*Items[[#This Row],[Quantity]])</f>
        <v>0</v>
      </c>
      <c r="L2952" s="6">
        <f>(Items[[#This Row],[FinalPrice]]-Items[[#This Row],[OriginalTagPrice]])*Items[[#This Row],[Quantity]]</f>
        <v>0</v>
      </c>
      <c r="M2952" s="6" t="str">
        <f>VLOOKUP(Items[[#This Row],[OrderID]],Orders[],5)</f>
        <v>2015-05-28</v>
      </c>
    </row>
    <row r="2953" spans="1:13" x14ac:dyDescent="0.25">
      <c r="A2953">
        <v>144639753</v>
      </c>
      <c r="B2953">
        <v>204605265</v>
      </c>
      <c r="C2953">
        <v>8</v>
      </c>
      <c r="D2953" t="b">
        <v>0</v>
      </c>
      <c r="E2953" s="6" t="s">
        <v>55</v>
      </c>
      <c r="F2953" s="6" t="s">
        <v>35</v>
      </c>
      <c r="G2953">
        <v>6</v>
      </c>
      <c r="H2953">
        <v>6</v>
      </c>
      <c r="I2953">
        <v>1</v>
      </c>
      <c r="J2953" s="6">
        <f>(Items[[#This Row],[FinalPrice]]*Items[[#This Row],[Quantity]])</f>
        <v>6</v>
      </c>
      <c r="K2953" s="6">
        <f>(Items[[#This Row],[OriginalTagPrice]]*Items[[#This Row],[Quantity]])</f>
        <v>6</v>
      </c>
      <c r="L2953" s="6">
        <f>(Items[[#This Row],[FinalPrice]]-Items[[#This Row],[OriginalTagPrice]])*Items[[#This Row],[Quantity]]</f>
        <v>0</v>
      </c>
      <c r="M2953" s="6" t="str">
        <f>VLOOKUP(Items[[#This Row],[OrderID]],Orders[],5)</f>
        <v>2015-05-28</v>
      </c>
    </row>
    <row r="2954" spans="1:13" x14ac:dyDescent="0.25">
      <c r="A2954">
        <v>144639753</v>
      </c>
      <c r="B2954">
        <v>204605444</v>
      </c>
      <c r="C2954">
        <v>8</v>
      </c>
      <c r="D2954" t="b">
        <v>0</v>
      </c>
      <c r="E2954" s="6" t="s">
        <v>65</v>
      </c>
      <c r="F2954" s="6" t="s">
        <v>35</v>
      </c>
      <c r="G2954">
        <v>10</v>
      </c>
      <c r="H2954">
        <v>10</v>
      </c>
      <c r="I2954">
        <v>1</v>
      </c>
      <c r="J2954" s="6">
        <f>(Items[[#This Row],[FinalPrice]]*Items[[#This Row],[Quantity]])</f>
        <v>10</v>
      </c>
      <c r="K2954" s="6">
        <f>(Items[[#This Row],[OriginalTagPrice]]*Items[[#This Row],[Quantity]])</f>
        <v>10</v>
      </c>
      <c r="L2954" s="6">
        <f>(Items[[#This Row],[FinalPrice]]-Items[[#This Row],[OriginalTagPrice]])*Items[[#This Row],[Quantity]]</f>
        <v>0</v>
      </c>
      <c r="M2954" s="6" t="str">
        <f>VLOOKUP(Items[[#This Row],[OrderID]],Orders[],5)</f>
        <v>2015-05-28</v>
      </c>
    </row>
    <row r="2955" spans="1:13" x14ac:dyDescent="0.25">
      <c r="A2955">
        <v>144640703</v>
      </c>
      <c r="B2955">
        <v>203727399</v>
      </c>
      <c r="C2955">
        <v>1</v>
      </c>
      <c r="D2955" t="b">
        <v>1</v>
      </c>
      <c r="E2955" s="6" t="s">
        <v>63</v>
      </c>
      <c r="F2955" s="6" t="s">
        <v>35</v>
      </c>
      <c r="G2955">
        <v>45</v>
      </c>
      <c r="H2955">
        <v>65</v>
      </c>
      <c r="I2955">
        <v>1</v>
      </c>
      <c r="J2955" s="6">
        <f>(Items[[#This Row],[FinalPrice]]*Items[[#This Row],[Quantity]])</f>
        <v>45</v>
      </c>
      <c r="K2955" s="6">
        <f>(Items[[#This Row],[OriginalTagPrice]]*Items[[#This Row],[Quantity]])</f>
        <v>65</v>
      </c>
      <c r="L2955" s="6">
        <f>(Items[[#This Row],[FinalPrice]]-Items[[#This Row],[OriginalTagPrice]])*Items[[#This Row],[Quantity]]</f>
        <v>-20</v>
      </c>
      <c r="M2955" s="6" t="str">
        <f>VLOOKUP(Items[[#This Row],[OrderID]],Orders[],5)</f>
        <v>2015-09-11</v>
      </c>
    </row>
    <row r="2956" spans="1:13" x14ac:dyDescent="0.25">
      <c r="A2956">
        <v>144640703</v>
      </c>
      <c r="B2956">
        <v>203727576</v>
      </c>
      <c r="C2956">
        <v>1</v>
      </c>
      <c r="D2956" t="b">
        <v>1</v>
      </c>
      <c r="E2956" s="6" t="s">
        <v>60</v>
      </c>
      <c r="F2956" s="6" t="s">
        <v>35</v>
      </c>
      <c r="G2956">
        <v>25</v>
      </c>
      <c r="H2956">
        <v>40</v>
      </c>
      <c r="I2956">
        <v>1</v>
      </c>
      <c r="J2956" s="6">
        <f>(Items[[#This Row],[FinalPrice]]*Items[[#This Row],[Quantity]])</f>
        <v>25</v>
      </c>
      <c r="K2956" s="6">
        <f>(Items[[#This Row],[OriginalTagPrice]]*Items[[#This Row],[Quantity]])</f>
        <v>40</v>
      </c>
      <c r="L2956" s="6">
        <f>(Items[[#This Row],[FinalPrice]]-Items[[#This Row],[OriginalTagPrice]])*Items[[#This Row],[Quantity]]</f>
        <v>-15</v>
      </c>
      <c r="M2956" s="6" t="str">
        <f>VLOOKUP(Items[[#This Row],[OrderID]],Orders[],5)</f>
        <v>2015-09-11</v>
      </c>
    </row>
    <row r="2957" spans="1:13" x14ac:dyDescent="0.25">
      <c r="A2957">
        <v>144640703</v>
      </c>
      <c r="B2957">
        <v>216107469</v>
      </c>
      <c r="C2957">
        <v>1</v>
      </c>
      <c r="D2957" t="b">
        <v>1</v>
      </c>
      <c r="E2957" s="6" t="s">
        <v>70</v>
      </c>
      <c r="F2957" s="6" t="s">
        <v>35</v>
      </c>
      <c r="G2957">
        <v>30</v>
      </c>
      <c r="H2957">
        <v>30</v>
      </c>
      <c r="I2957">
        <v>1</v>
      </c>
      <c r="J2957" s="6">
        <f>(Items[[#This Row],[FinalPrice]]*Items[[#This Row],[Quantity]])</f>
        <v>30</v>
      </c>
      <c r="K2957" s="6">
        <f>(Items[[#This Row],[OriginalTagPrice]]*Items[[#This Row],[Quantity]])</f>
        <v>30</v>
      </c>
      <c r="L2957" s="6">
        <f>(Items[[#This Row],[FinalPrice]]-Items[[#This Row],[OriginalTagPrice]])*Items[[#This Row],[Quantity]]</f>
        <v>0</v>
      </c>
      <c r="M2957" s="6" t="str">
        <f>VLOOKUP(Items[[#This Row],[OrderID]],Orders[],5)</f>
        <v>2015-09-11</v>
      </c>
    </row>
    <row r="2958" spans="1:13" x14ac:dyDescent="0.25">
      <c r="A2958">
        <v>144640703</v>
      </c>
      <c r="B2958">
        <v>227985257</v>
      </c>
      <c r="C2958">
        <v>1</v>
      </c>
      <c r="D2958" t="b">
        <v>1</v>
      </c>
      <c r="E2958" s="6" t="s">
        <v>65</v>
      </c>
      <c r="F2958" s="6" t="s">
        <v>35</v>
      </c>
      <c r="G2958">
        <v>0</v>
      </c>
      <c r="H2958">
        <v>70</v>
      </c>
      <c r="I2958">
        <v>1</v>
      </c>
      <c r="J2958" s="6">
        <f>(Items[[#This Row],[FinalPrice]]*Items[[#This Row],[Quantity]])</f>
        <v>0</v>
      </c>
      <c r="K2958" s="6">
        <f>(Items[[#This Row],[OriginalTagPrice]]*Items[[#This Row],[Quantity]])</f>
        <v>70</v>
      </c>
      <c r="L2958" s="6">
        <f>(Items[[#This Row],[FinalPrice]]-Items[[#This Row],[OriginalTagPrice]])*Items[[#This Row],[Quantity]]</f>
        <v>-70</v>
      </c>
      <c r="M2958" s="6" t="str">
        <f>VLOOKUP(Items[[#This Row],[OrderID]],Orders[],5)</f>
        <v>2015-09-11</v>
      </c>
    </row>
    <row r="2959" spans="1:13" x14ac:dyDescent="0.25">
      <c r="A2959">
        <v>144640703</v>
      </c>
      <c r="B2959">
        <v>227985405</v>
      </c>
      <c r="C2959">
        <v>1</v>
      </c>
      <c r="D2959" t="b">
        <v>1</v>
      </c>
      <c r="E2959" s="6" t="s">
        <v>65</v>
      </c>
      <c r="F2959" s="6" t="s">
        <v>35</v>
      </c>
      <c r="G2959">
        <v>18</v>
      </c>
      <c r="H2959">
        <v>20</v>
      </c>
      <c r="I2959">
        <v>1</v>
      </c>
      <c r="J2959" s="6">
        <f>(Items[[#This Row],[FinalPrice]]*Items[[#This Row],[Quantity]])</f>
        <v>18</v>
      </c>
      <c r="K2959" s="6">
        <f>(Items[[#This Row],[OriginalTagPrice]]*Items[[#This Row],[Quantity]])</f>
        <v>20</v>
      </c>
      <c r="L2959" s="6">
        <f>(Items[[#This Row],[FinalPrice]]-Items[[#This Row],[OriginalTagPrice]])*Items[[#This Row],[Quantity]]</f>
        <v>-2</v>
      </c>
      <c r="M2959" s="6" t="str">
        <f>VLOOKUP(Items[[#This Row],[OrderID]],Orders[],5)</f>
        <v>2015-09-11</v>
      </c>
    </row>
    <row r="2960" spans="1:13" x14ac:dyDescent="0.25">
      <c r="A2960">
        <v>144640703</v>
      </c>
      <c r="B2960">
        <v>228029077</v>
      </c>
      <c r="C2960">
        <v>1</v>
      </c>
      <c r="D2960" t="b">
        <v>1</v>
      </c>
      <c r="E2960" s="6" t="s">
        <v>60</v>
      </c>
      <c r="F2960" s="6" t="s">
        <v>35</v>
      </c>
      <c r="G2960">
        <v>15</v>
      </c>
      <c r="H2960">
        <v>15</v>
      </c>
      <c r="I2960">
        <v>1</v>
      </c>
      <c r="J2960" s="6">
        <f>(Items[[#This Row],[FinalPrice]]*Items[[#This Row],[Quantity]])</f>
        <v>15</v>
      </c>
      <c r="K2960" s="6">
        <f>(Items[[#This Row],[OriginalTagPrice]]*Items[[#This Row],[Quantity]])</f>
        <v>15</v>
      </c>
      <c r="L2960" s="6">
        <f>(Items[[#This Row],[FinalPrice]]-Items[[#This Row],[OriginalTagPrice]])*Items[[#This Row],[Quantity]]</f>
        <v>0</v>
      </c>
      <c r="M2960" s="6" t="str">
        <f>VLOOKUP(Items[[#This Row],[OrderID]],Orders[],5)</f>
        <v>2015-09-11</v>
      </c>
    </row>
    <row r="2961" spans="1:13" x14ac:dyDescent="0.25">
      <c r="A2961">
        <v>144640703</v>
      </c>
      <c r="B2961">
        <v>228030498</v>
      </c>
      <c r="C2961">
        <v>1</v>
      </c>
      <c r="D2961" t="b">
        <v>1</v>
      </c>
      <c r="E2961" s="6" t="s">
        <v>58</v>
      </c>
      <c r="F2961" s="6" t="s">
        <v>35</v>
      </c>
      <c r="G2961">
        <v>50</v>
      </c>
      <c r="H2961">
        <v>70</v>
      </c>
      <c r="I2961">
        <v>1</v>
      </c>
      <c r="J2961" s="6">
        <f>(Items[[#This Row],[FinalPrice]]*Items[[#This Row],[Quantity]])</f>
        <v>50</v>
      </c>
      <c r="K2961" s="6">
        <f>(Items[[#This Row],[OriginalTagPrice]]*Items[[#This Row],[Quantity]])</f>
        <v>70</v>
      </c>
      <c r="L2961" s="6">
        <f>(Items[[#This Row],[FinalPrice]]-Items[[#This Row],[OriginalTagPrice]])*Items[[#This Row],[Quantity]]</f>
        <v>-20</v>
      </c>
      <c r="M2961" s="6" t="str">
        <f>VLOOKUP(Items[[#This Row],[OrderID]],Orders[],5)</f>
        <v>2015-09-11</v>
      </c>
    </row>
    <row r="2962" spans="1:13" x14ac:dyDescent="0.25">
      <c r="A2962">
        <v>144640703</v>
      </c>
      <c r="B2962">
        <v>231750871</v>
      </c>
      <c r="C2962">
        <v>1</v>
      </c>
      <c r="D2962" t="b">
        <v>1</v>
      </c>
      <c r="E2962" s="6" t="s">
        <v>58</v>
      </c>
      <c r="F2962" s="6" t="s">
        <v>35</v>
      </c>
      <c r="G2962">
        <v>25</v>
      </c>
      <c r="H2962">
        <v>30</v>
      </c>
      <c r="I2962">
        <v>1</v>
      </c>
      <c r="J2962" s="6">
        <f>(Items[[#This Row],[FinalPrice]]*Items[[#This Row],[Quantity]])</f>
        <v>25</v>
      </c>
      <c r="K2962" s="6">
        <f>(Items[[#This Row],[OriginalTagPrice]]*Items[[#This Row],[Quantity]])</f>
        <v>30</v>
      </c>
      <c r="L2962" s="6">
        <f>(Items[[#This Row],[FinalPrice]]-Items[[#This Row],[OriginalTagPrice]])*Items[[#This Row],[Quantity]]</f>
        <v>-5</v>
      </c>
      <c r="M2962" s="6" t="str">
        <f>VLOOKUP(Items[[#This Row],[OrderID]],Orders[],5)</f>
        <v>2015-09-11</v>
      </c>
    </row>
    <row r="2963" spans="1:13" x14ac:dyDescent="0.25">
      <c r="A2963">
        <v>144640703</v>
      </c>
      <c r="B2963">
        <v>231782578</v>
      </c>
      <c r="C2963">
        <v>2</v>
      </c>
      <c r="D2963" t="b">
        <v>0</v>
      </c>
      <c r="E2963" s="6" t="s">
        <v>35</v>
      </c>
      <c r="F2963" s="6" t="s">
        <v>88</v>
      </c>
      <c r="G2963">
        <v>0</v>
      </c>
      <c r="H2963">
        <v>0</v>
      </c>
      <c r="I2963">
        <v>3</v>
      </c>
      <c r="J2963" s="6">
        <f>(Items[[#This Row],[FinalPrice]]*Items[[#This Row],[Quantity]])</f>
        <v>0</v>
      </c>
      <c r="K2963" s="6">
        <f>(Items[[#This Row],[OriginalTagPrice]]*Items[[#This Row],[Quantity]])</f>
        <v>0</v>
      </c>
      <c r="L2963" s="6">
        <f>(Items[[#This Row],[FinalPrice]]-Items[[#This Row],[OriginalTagPrice]])*Items[[#This Row],[Quantity]]</f>
        <v>0</v>
      </c>
      <c r="M2963" s="6" t="str">
        <f>VLOOKUP(Items[[#This Row],[OrderID]],Orders[],5)</f>
        <v>2015-09-11</v>
      </c>
    </row>
    <row r="2964" spans="1:13" x14ac:dyDescent="0.25">
      <c r="A2964">
        <v>144640703</v>
      </c>
      <c r="B2964">
        <v>231782783</v>
      </c>
      <c r="C2964">
        <v>2</v>
      </c>
      <c r="D2964" t="b">
        <v>0</v>
      </c>
      <c r="E2964" s="6" t="s">
        <v>35</v>
      </c>
      <c r="F2964" s="6" t="s">
        <v>73</v>
      </c>
      <c r="G2964">
        <v>0</v>
      </c>
      <c r="H2964">
        <v>0</v>
      </c>
      <c r="I2964">
        <v>1</v>
      </c>
      <c r="J2964" s="6">
        <f>(Items[[#This Row],[FinalPrice]]*Items[[#This Row],[Quantity]])</f>
        <v>0</v>
      </c>
      <c r="K2964" s="6">
        <f>(Items[[#This Row],[OriginalTagPrice]]*Items[[#This Row],[Quantity]])</f>
        <v>0</v>
      </c>
      <c r="L2964" s="6">
        <f>(Items[[#This Row],[FinalPrice]]-Items[[#This Row],[OriginalTagPrice]])*Items[[#This Row],[Quantity]]</f>
        <v>0</v>
      </c>
      <c r="M2964" s="6" t="str">
        <f>VLOOKUP(Items[[#This Row],[OrderID]],Orders[],5)</f>
        <v>2015-09-11</v>
      </c>
    </row>
    <row r="2965" spans="1:13" x14ac:dyDescent="0.25">
      <c r="A2965">
        <v>144640703</v>
      </c>
      <c r="B2965">
        <v>231783030</v>
      </c>
      <c r="C2965">
        <v>2</v>
      </c>
      <c r="D2965" t="b">
        <v>0</v>
      </c>
      <c r="E2965" s="6" t="s">
        <v>35</v>
      </c>
      <c r="F2965" s="6" t="s">
        <v>77</v>
      </c>
      <c r="G2965">
        <v>0</v>
      </c>
      <c r="H2965">
        <v>0</v>
      </c>
      <c r="I2965">
        <v>1</v>
      </c>
      <c r="J2965" s="6">
        <f>(Items[[#This Row],[FinalPrice]]*Items[[#This Row],[Quantity]])</f>
        <v>0</v>
      </c>
      <c r="K2965" s="6">
        <f>(Items[[#This Row],[OriginalTagPrice]]*Items[[#This Row],[Quantity]])</f>
        <v>0</v>
      </c>
      <c r="L2965" s="6">
        <f>(Items[[#This Row],[FinalPrice]]-Items[[#This Row],[OriginalTagPrice]])*Items[[#This Row],[Quantity]]</f>
        <v>0</v>
      </c>
      <c r="M2965" s="6" t="str">
        <f>VLOOKUP(Items[[#This Row],[OrderID]],Orders[],5)</f>
        <v>2015-09-11</v>
      </c>
    </row>
    <row r="2966" spans="1:13" x14ac:dyDescent="0.25">
      <c r="A2966">
        <v>144640703</v>
      </c>
      <c r="B2966">
        <v>231783292</v>
      </c>
      <c r="C2966">
        <v>2</v>
      </c>
      <c r="D2966" t="b">
        <v>0</v>
      </c>
      <c r="E2966" s="6" t="s">
        <v>35</v>
      </c>
      <c r="F2966" s="6" t="s">
        <v>232</v>
      </c>
      <c r="G2966">
        <v>0</v>
      </c>
      <c r="H2966">
        <v>0</v>
      </c>
      <c r="I2966">
        <v>1</v>
      </c>
      <c r="J2966" s="6">
        <f>(Items[[#This Row],[FinalPrice]]*Items[[#This Row],[Quantity]])</f>
        <v>0</v>
      </c>
      <c r="K2966" s="6">
        <f>(Items[[#This Row],[OriginalTagPrice]]*Items[[#This Row],[Quantity]])</f>
        <v>0</v>
      </c>
      <c r="L2966" s="6">
        <f>(Items[[#This Row],[FinalPrice]]-Items[[#This Row],[OriginalTagPrice]])*Items[[#This Row],[Quantity]]</f>
        <v>0</v>
      </c>
      <c r="M2966" s="6" t="str">
        <f>VLOOKUP(Items[[#This Row],[OrderID]],Orders[],5)</f>
        <v>2015-09-11</v>
      </c>
    </row>
    <row r="2967" spans="1:13" x14ac:dyDescent="0.25">
      <c r="A2967">
        <v>144640703</v>
      </c>
      <c r="B2967">
        <v>231783529</v>
      </c>
      <c r="C2967">
        <v>2</v>
      </c>
      <c r="D2967" t="b">
        <v>0</v>
      </c>
      <c r="E2967" s="6" t="s">
        <v>35</v>
      </c>
      <c r="F2967" s="6" t="s">
        <v>99</v>
      </c>
      <c r="G2967">
        <v>0</v>
      </c>
      <c r="H2967">
        <v>0</v>
      </c>
      <c r="I2967">
        <v>1</v>
      </c>
      <c r="J2967" s="6">
        <f>(Items[[#This Row],[FinalPrice]]*Items[[#This Row],[Quantity]])</f>
        <v>0</v>
      </c>
      <c r="K2967" s="6">
        <f>(Items[[#This Row],[OriginalTagPrice]]*Items[[#This Row],[Quantity]])</f>
        <v>0</v>
      </c>
      <c r="L2967" s="6">
        <f>(Items[[#This Row],[FinalPrice]]-Items[[#This Row],[OriginalTagPrice]])*Items[[#This Row],[Quantity]]</f>
        <v>0</v>
      </c>
      <c r="M2967" s="6" t="str">
        <f>VLOOKUP(Items[[#This Row],[OrderID]],Orders[],5)</f>
        <v>2015-09-11</v>
      </c>
    </row>
    <row r="2968" spans="1:13" x14ac:dyDescent="0.25">
      <c r="A2968">
        <v>144640703</v>
      </c>
      <c r="B2968">
        <v>231783957</v>
      </c>
      <c r="C2968">
        <v>2</v>
      </c>
      <c r="D2968" t="b">
        <v>0</v>
      </c>
      <c r="E2968" s="6" t="s">
        <v>35</v>
      </c>
      <c r="F2968" s="6" t="s">
        <v>69</v>
      </c>
      <c r="G2968">
        <v>0</v>
      </c>
      <c r="H2968">
        <v>0</v>
      </c>
      <c r="I2968">
        <v>1</v>
      </c>
      <c r="J2968" s="6">
        <f>(Items[[#This Row],[FinalPrice]]*Items[[#This Row],[Quantity]])</f>
        <v>0</v>
      </c>
      <c r="K2968" s="6">
        <f>(Items[[#This Row],[OriginalTagPrice]]*Items[[#This Row],[Quantity]])</f>
        <v>0</v>
      </c>
      <c r="L2968" s="6">
        <f>(Items[[#This Row],[FinalPrice]]-Items[[#This Row],[OriginalTagPrice]])*Items[[#This Row],[Quantity]]</f>
        <v>0</v>
      </c>
      <c r="M2968" s="6" t="str">
        <f>VLOOKUP(Items[[#This Row],[OrderID]],Orders[],5)</f>
        <v>2015-09-11</v>
      </c>
    </row>
    <row r="2969" spans="1:13" x14ac:dyDescent="0.25">
      <c r="A2969">
        <v>144640703</v>
      </c>
      <c r="B2969">
        <v>231909525</v>
      </c>
      <c r="C2969">
        <v>8</v>
      </c>
      <c r="D2969" t="b">
        <v>0</v>
      </c>
      <c r="E2969" s="6" t="s">
        <v>63</v>
      </c>
      <c r="F2969" s="6" t="s">
        <v>35</v>
      </c>
      <c r="G2969">
        <v>14</v>
      </c>
      <c r="H2969">
        <v>14</v>
      </c>
      <c r="I2969">
        <v>1</v>
      </c>
      <c r="J2969" s="6">
        <f>(Items[[#This Row],[FinalPrice]]*Items[[#This Row],[Quantity]])</f>
        <v>14</v>
      </c>
      <c r="K2969" s="6">
        <f>(Items[[#This Row],[OriginalTagPrice]]*Items[[#This Row],[Quantity]])</f>
        <v>14</v>
      </c>
      <c r="L2969" s="6">
        <f>(Items[[#This Row],[FinalPrice]]-Items[[#This Row],[OriginalTagPrice]])*Items[[#This Row],[Quantity]]</f>
        <v>0</v>
      </c>
      <c r="M2969" s="6" t="str">
        <f>VLOOKUP(Items[[#This Row],[OrderID]],Orders[],5)</f>
        <v>2015-09-11</v>
      </c>
    </row>
    <row r="2970" spans="1:13" x14ac:dyDescent="0.25">
      <c r="A2970">
        <v>144640703</v>
      </c>
      <c r="B2970">
        <v>231909980</v>
      </c>
      <c r="C2970">
        <v>8</v>
      </c>
      <c r="D2970" t="b">
        <v>0</v>
      </c>
      <c r="E2970" s="6" t="s">
        <v>58</v>
      </c>
      <c r="F2970" s="6" t="s">
        <v>35</v>
      </c>
      <c r="G2970">
        <v>20</v>
      </c>
      <c r="H2970">
        <v>20</v>
      </c>
      <c r="I2970">
        <v>1</v>
      </c>
      <c r="J2970" s="6">
        <f>(Items[[#This Row],[FinalPrice]]*Items[[#This Row],[Quantity]])</f>
        <v>20</v>
      </c>
      <c r="K2970" s="6">
        <f>(Items[[#This Row],[OriginalTagPrice]]*Items[[#This Row],[Quantity]])</f>
        <v>20</v>
      </c>
      <c r="L2970" s="6">
        <f>(Items[[#This Row],[FinalPrice]]-Items[[#This Row],[OriginalTagPrice]])*Items[[#This Row],[Quantity]]</f>
        <v>0</v>
      </c>
      <c r="M2970" s="6" t="str">
        <f>VLOOKUP(Items[[#This Row],[OrderID]],Orders[],5)</f>
        <v>2015-09-11</v>
      </c>
    </row>
    <row r="2971" spans="1:13" x14ac:dyDescent="0.25">
      <c r="A2971">
        <v>144640703</v>
      </c>
      <c r="B2971">
        <v>231910134</v>
      </c>
      <c r="C2971">
        <v>8</v>
      </c>
      <c r="D2971" t="b">
        <v>0</v>
      </c>
      <c r="E2971" s="6" t="s">
        <v>65</v>
      </c>
      <c r="F2971" s="6" t="s">
        <v>35</v>
      </c>
      <c r="G2971">
        <v>18</v>
      </c>
      <c r="H2971">
        <v>18</v>
      </c>
      <c r="I2971">
        <v>1</v>
      </c>
      <c r="J2971" s="6">
        <f>(Items[[#This Row],[FinalPrice]]*Items[[#This Row],[Quantity]])</f>
        <v>18</v>
      </c>
      <c r="K2971" s="6">
        <f>(Items[[#This Row],[OriginalTagPrice]]*Items[[#This Row],[Quantity]])</f>
        <v>18</v>
      </c>
      <c r="L2971" s="6">
        <f>(Items[[#This Row],[FinalPrice]]-Items[[#This Row],[OriginalTagPrice]])*Items[[#This Row],[Quantity]]</f>
        <v>0</v>
      </c>
      <c r="M2971" s="6" t="str">
        <f>VLOOKUP(Items[[#This Row],[OrderID]],Orders[],5)</f>
        <v>2015-09-11</v>
      </c>
    </row>
    <row r="2972" spans="1:13" x14ac:dyDescent="0.25">
      <c r="A2972">
        <v>144640703</v>
      </c>
      <c r="B2972">
        <v>231910467</v>
      </c>
      <c r="C2972">
        <v>8</v>
      </c>
      <c r="D2972" t="b">
        <v>0</v>
      </c>
      <c r="E2972" s="6" t="s">
        <v>60</v>
      </c>
      <c r="F2972" s="6" t="s">
        <v>35</v>
      </c>
      <c r="G2972">
        <v>11</v>
      </c>
      <c r="H2972">
        <v>11</v>
      </c>
      <c r="I2972">
        <v>1</v>
      </c>
      <c r="J2972" s="6">
        <f>(Items[[#This Row],[FinalPrice]]*Items[[#This Row],[Quantity]])</f>
        <v>11</v>
      </c>
      <c r="K2972" s="6">
        <f>(Items[[#This Row],[OriginalTagPrice]]*Items[[#This Row],[Quantity]])</f>
        <v>11</v>
      </c>
      <c r="L2972" s="6">
        <f>(Items[[#This Row],[FinalPrice]]-Items[[#This Row],[OriginalTagPrice]])*Items[[#This Row],[Quantity]]</f>
        <v>0</v>
      </c>
      <c r="M2972" s="6" t="str">
        <f>VLOOKUP(Items[[#This Row],[OrderID]],Orders[],5)</f>
        <v>2015-09-11</v>
      </c>
    </row>
    <row r="2973" spans="1:13" x14ac:dyDescent="0.25">
      <c r="A2973">
        <v>144640703</v>
      </c>
      <c r="B2973">
        <v>231910803</v>
      </c>
      <c r="C2973">
        <v>8</v>
      </c>
      <c r="D2973" t="b">
        <v>0</v>
      </c>
      <c r="E2973" s="6" t="s">
        <v>70</v>
      </c>
      <c r="F2973" s="6" t="s">
        <v>35</v>
      </c>
      <c r="G2973">
        <v>6</v>
      </c>
      <c r="H2973">
        <v>6</v>
      </c>
      <c r="I2973">
        <v>1</v>
      </c>
      <c r="J2973" s="6">
        <f>(Items[[#This Row],[FinalPrice]]*Items[[#This Row],[Quantity]])</f>
        <v>6</v>
      </c>
      <c r="K2973" s="6">
        <f>(Items[[#This Row],[OriginalTagPrice]]*Items[[#This Row],[Quantity]])</f>
        <v>6</v>
      </c>
      <c r="L2973" s="6">
        <f>(Items[[#This Row],[FinalPrice]]-Items[[#This Row],[OriginalTagPrice]])*Items[[#This Row],[Quantity]]</f>
        <v>0</v>
      </c>
      <c r="M2973" s="6" t="str">
        <f>VLOOKUP(Items[[#This Row],[OrderID]],Orders[],5)</f>
        <v>2015-09-11</v>
      </c>
    </row>
    <row r="2974" spans="1:13" x14ac:dyDescent="0.25">
      <c r="A2974">
        <v>144649179</v>
      </c>
      <c r="B2974">
        <v>203739500</v>
      </c>
      <c r="C2974">
        <v>1</v>
      </c>
      <c r="D2974" t="b">
        <v>1</v>
      </c>
      <c r="E2974" s="6" t="s">
        <v>60</v>
      </c>
      <c r="F2974" s="6" t="s">
        <v>35</v>
      </c>
      <c r="G2974">
        <v>50</v>
      </c>
      <c r="H2974">
        <v>50</v>
      </c>
      <c r="I2974">
        <v>1</v>
      </c>
      <c r="J2974" s="6">
        <f>(Items[[#This Row],[FinalPrice]]*Items[[#This Row],[Quantity]])</f>
        <v>50</v>
      </c>
      <c r="K2974" s="6">
        <f>(Items[[#This Row],[OriginalTagPrice]]*Items[[#This Row],[Quantity]])</f>
        <v>50</v>
      </c>
      <c r="L2974" s="6">
        <f>(Items[[#This Row],[FinalPrice]]-Items[[#This Row],[OriginalTagPrice]])*Items[[#This Row],[Quantity]]</f>
        <v>0</v>
      </c>
      <c r="M2974" s="6" t="str">
        <f>VLOOKUP(Items[[#This Row],[OrderID]],Orders[],5)</f>
        <v>2015-05-28</v>
      </c>
    </row>
    <row r="2975" spans="1:13" x14ac:dyDescent="0.25">
      <c r="A2975">
        <v>144649179</v>
      </c>
      <c r="B2975">
        <v>204534287</v>
      </c>
      <c r="C2975">
        <v>2</v>
      </c>
      <c r="D2975" t="b">
        <v>0</v>
      </c>
      <c r="E2975" s="6" t="s">
        <v>60</v>
      </c>
      <c r="F2975" s="6" t="s">
        <v>238</v>
      </c>
      <c r="G2975">
        <v>2.5</v>
      </c>
      <c r="H2975">
        <v>2.5</v>
      </c>
      <c r="I2975">
        <v>1</v>
      </c>
      <c r="J2975" s="6">
        <f>(Items[[#This Row],[FinalPrice]]*Items[[#This Row],[Quantity]])</f>
        <v>2.5</v>
      </c>
      <c r="K2975" s="6">
        <f>(Items[[#This Row],[OriginalTagPrice]]*Items[[#This Row],[Quantity]])</f>
        <v>2.5</v>
      </c>
      <c r="L2975" s="6">
        <f>(Items[[#This Row],[FinalPrice]]-Items[[#This Row],[OriginalTagPrice]])*Items[[#This Row],[Quantity]]</f>
        <v>0</v>
      </c>
      <c r="M2975" s="6" t="str">
        <f>VLOOKUP(Items[[#This Row],[OrderID]],Orders[],5)</f>
        <v>2015-05-28</v>
      </c>
    </row>
    <row r="2976" spans="1:13" x14ac:dyDescent="0.25">
      <c r="A2976">
        <v>144649179</v>
      </c>
      <c r="B2976">
        <v>204558277</v>
      </c>
      <c r="C2976">
        <v>8</v>
      </c>
      <c r="D2976" t="b">
        <v>0</v>
      </c>
      <c r="E2976" s="6" t="s">
        <v>60</v>
      </c>
      <c r="F2976" s="6" t="s">
        <v>35</v>
      </c>
      <c r="G2976">
        <v>10.5</v>
      </c>
      <c r="H2976">
        <v>10.5</v>
      </c>
      <c r="I2976">
        <v>1</v>
      </c>
      <c r="J2976" s="6">
        <f>(Items[[#This Row],[FinalPrice]]*Items[[#This Row],[Quantity]])</f>
        <v>10.5</v>
      </c>
      <c r="K2976" s="6">
        <f>(Items[[#This Row],[OriginalTagPrice]]*Items[[#This Row],[Quantity]])</f>
        <v>10.5</v>
      </c>
      <c r="L2976" s="6">
        <f>(Items[[#This Row],[FinalPrice]]-Items[[#This Row],[OriginalTagPrice]])*Items[[#This Row],[Quantity]]</f>
        <v>0</v>
      </c>
      <c r="M2976" s="6" t="str">
        <f>VLOOKUP(Items[[#This Row],[OrderID]],Orders[],5)</f>
        <v>2015-05-28</v>
      </c>
    </row>
    <row r="2977" spans="1:13" x14ac:dyDescent="0.25">
      <c r="A2977">
        <v>144656246</v>
      </c>
      <c r="B2977">
        <v>203749603</v>
      </c>
      <c r="C2977">
        <v>1</v>
      </c>
      <c r="D2977" t="b">
        <v>1</v>
      </c>
      <c r="E2977" s="6" t="s">
        <v>264</v>
      </c>
      <c r="F2977" s="6" t="s">
        <v>35</v>
      </c>
      <c r="G2977">
        <v>35</v>
      </c>
      <c r="H2977">
        <v>65</v>
      </c>
      <c r="I2977">
        <v>1</v>
      </c>
      <c r="J2977" s="6">
        <f>(Items[[#This Row],[FinalPrice]]*Items[[#This Row],[Quantity]])</f>
        <v>35</v>
      </c>
      <c r="K2977" s="6">
        <f>(Items[[#This Row],[OriginalTagPrice]]*Items[[#This Row],[Quantity]])</f>
        <v>65</v>
      </c>
      <c r="L2977" s="6">
        <f>(Items[[#This Row],[FinalPrice]]-Items[[#This Row],[OriginalTagPrice]])*Items[[#This Row],[Quantity]]</f>
        <v>-30</v>
      </c>
      <c r="M2977" s="6" t="str">
        <f>VLOOKUP(Items[[#This Row],[OrderID]],Orders[],5)</f>
        <v>2015-05-25</v>
      </c>
    </row>
    <row r="2978" spans="1:13" x14ac:dyDescent="0.25">
      <c r="A2978">
        <v>144656246</v>
      </c>
      <c r="B2978">
        <v>203780278</v>
      </c>
      <c r="C2978">
        <v>8</v>
      </c>
      <c r="D2978" t="b">
        <v>0</v>
      </c>
      <c r="E2978" s="6" t="s">
        <v>264</v>
      </c>
      <c r="F2978" s="6" t="s">
        <v>35</v>
      </c>
      <c r="G2978">
        <v>12.5</v>
      </c>
      <c r="H2978">
        <v>12.5</v>
      </c>
      <c r="I2978">
        <v>1</v>
      </c>
      <c r="J2978" s="6">
        <f>(Items[[#This Row],[FinalPrice]]*Items[[#This Row],[Quantity]])</f>
        <v>12.5</v>
      </c>
      <c r="K2978" s="6">
        <f>(Items[[#This Row],[OriginalTagPrice]]*Items[[#This Row],[Quantity]])</f>
        <v>12.5</v>
      </c>
      <c r="L2978" s="6">
        <f>(Items[[#This Row],[FinalPrice]]-Items[[#This Row],[OriginalTagPrice]])*Items[[#This Row],[Quantity]]</f>
        <v>0</v>
      </c>
      <c r="M2978" s="6" t="str">
        <f>VLOOKUP(Items[[#This Row],[OrderID]],Orders[],5)</f>
        <v>2015-05-25</v>
      </c>
    </row>
    <row r="2979" spans="1:13" x14ac:dyDescent="0.25">
      <c r="A2979">
        <v>144657753</v>
      </c>
      <c r="B2979">
        <v>203751683</v>
      </c>
      <c r="C2979">
        <v>1</v>
      </c>
      <c r="D2979" t="b">
        <v>1</v>
      </c>
      <c r="E2979" s="6" t="s">
        <v>79</v>
      </c>
      <c r="F2979" s="6" t="s">
        <v>35</v>
      </c>
      <c r="G2979">
        <v>18</v>
      </c>
      <c r="H2979">
        <v>20</v>
      </c>
      <c r="I2979">
        <v>1</v>
      </c>
      <c r="J2979" s="6">
        <f>(Items[[#This Row],[FinalPrice]]*Items[[#This Row],[Quantity]])</f>
        <v>18</v>
      </c>
      <c r="K2979" s="6">
        <f>(Items[[#This Row],[OriginalTagPrice]]*Items[[#This Row],[Quantity]])</f>
        <v>20</v>
      </c>
      <c r="L2979" s="6">
        <f>(Items[[#This Row],[FinalPrice]]-Items[[#This Row],[OriginalTagPrice]])*Items[[#This Row],[Quantity]]</f>
        <v>-2</v>
      </c>
      <c r="M2979" s="6" t="str">
        <f>VLOOKUP(Items[[#This Row],[OrderID]],Orders[],5)</f>
        <v>2015-05-26</v>
      </c>
    </row>
    <row r="2980" spans="1:13" x14ac:dyDescent="0.25">
      <c r="A2980">
        <v>144657753</v>
      </c>
      <c r="B2980">
        <v>203751686</v>
      </c>
      <c r="C2980">
        <v>1</v>
      </c>
      <c r="D2980" t="b">
        <v>1</v>
      </c>
      <c r="E2980" s="6" t="s">
        <v>72</v>
      </c>
      <c r="F2980" s="6" t="s">
        <v>35</v>
      </c>
      <c r="G2980">
        <v>25</v>
      </c>
      <c r="H2980">
        <v>40</v>
      </c>
      <c r="I2980">
        <v>1</v>
      </c>
      <c r="J2980" s="6">
        <f>(Items[[#This Row],[FinalPrice]]*Items[[#This Row],[Quantity]])</f>
        <v>25</v>
      </c>
      <c r="K2980" s="6">
        <f>(Items[[#This Row],[OriginalTagPrice]]*Items[[#This Row],[Quantity]])</f>
        <v>40</v>
      </c>
      <c r="L2980" s="6">
        <f>(Items[[#This Row],[FinalPrice]]-Items[[#This Row],[OriginalTagPrice]])*Items[[#This Row],[Quantity]]</f>
        <v>-15</v>
      </c>
      <c r="M2980" s="6" t="str">
        <f>VLOOKUP(Items[[#This Row],[OrderID]],Orders[],5)</f>
        <v>2015-05-26</v>
      </c>
    </row>
    <row r="2981" spans="1:13" x14ac:dyDescent="0.25">
      <c r="A2981">
        <v>144657753</v>
      </c>
      <c r="B2981">
        <v>203751688</v>
      </c>
      <c r="C2981">
        <v>1</v>
      </c>
      <c r="D2981" t="b">
        <v>1</v>
      </c>
      <c r="E2981" s="6" t="s">
        <v>281</v>
      </c>
      <c r="F2981" s="6" t="s">
        <v>35</v>
      </c>
      <c r="G2981">
        <v>20</v>
      </c>
      <c r="H2981">
        <v>40</v>
      </c>
      <c r="I2981">
        <v>1</v>
      </c>
      <c r="J2981" s="6">
        <f>(Items[[#This Row],[FinalPrice]]*Items[[#This Row],[Quantity]])</f>
        <v>20</v>
      </c>
      <c r="K2981" s="6">
        <f>(Items[[#This Row],[OriginalTagPrice]]*Items[[#This Row],[Quantity]])</f>
        <v>40</v>
      </c>
      <c r="L2981" s="6">
        <f>(Items[[#This Row],[FinalPrice]]-Items[[#This Row],[OriginalTagPrice]])*Items[[#This Row],[Quantity]]</f>
        <v>-20</v>
      </c>
      <c r="M2981" s="6" t="str">
        <f>VLOOKUP(Items[[#This Row],[OrderID]],Orders[],5)</f>
        <v>2015-05-26</v>
      </c>
    </row>
    <row r="2982" spans="1:13" x14ac:dyDescent="0.25">
      <c r="A2982">
        <v>144657753</v>
      </c>
      <c r="B2982">
        <v>204094856</v>
      </c>
      <c r="C2982">
        <v>5</v>
      </c>
      <c r="D2982" t="b">
        <v>1</v>
      </c>
      <c r="E2982" s="6" t="s">
        <v>125</v>
      </c>
      <c r="F2982" s="6" t="s">
        <v>35</v>
      </c>
      <c r="G2982">
        <v>5</v>
      </c>
      <c r="H2982">
        <v>5</v>
      </c>
      <c r="I2982">
        <v>1</v>
      </c>
      <c r="J2982" s="6">
        <f>(Items[[#This Row],[FinalPrice]]*Items[[#This Row],[Quantity]])</f>
        <v>5</v>
      </c>
      <c r="K2982" s="6">
        <f>(Items[[#This Row],[OriginalTagPrice]]*Items[[#This Row],[Quantity]])</f>
        <v>5</v>
      </c>
      <c r="L2982" s="6">
        <f>(Items[[#This Row],[FinalPrice]]-Items[[#This Row],[OriginalTagPrice]])*Items[[#This Row],[Quantity]]</f>
        <v>0</v>
      </c>
      <c r="M2982" s="6" t="str">
        <f>VLOOKUP(Items[[#This Row],[OrderID]],Orders[],5)</f>
        <v>2015-05-26</v>
      </c>
    </row>
    <row r="2983" spans="1:13" x14ac:dyDescent="0.25">
      <c r="A2983">
        <v>144657753</v>
      </c>
      <c r="B2983">
        <v>204095054</v>
      </c>
      <c r="C2983">
        <v>8</v>
      </c>
      <c r="D2983" t="b">
        <v>0</v>
      </c>
      <c r="E2983" s="6" t="s">
        <v>72</v>
      </c>
      <c r="F2983" s="6" t="s">
        <v>35</v>
      </c>
      <c r="G2983">
        <v>6</v>
      </c>
      <c r="H2983">
        <v>6</v>
      </c>
      <c r="I2983">
        <v>1</v>
      </c>
      <c r="J2983" s="6">
        <f>(Items[[#This Row],[FinalPrice]]*Items[[#This Row],[Quantity]])</f>
        <v>6</v>
      </c>
      <c r="K2983" s="6">
        <f>(Items[[#This Row],[OriginalTagPrice]]*Items[[#This Row],[Quantity]])</f>
        <v>6</v>
      </c>
      <c r="L2983" s="6">
        <f>(Items[[#This Row],[FinalPrice]]-Items[[#This Row],[OriginalTagPrice]])*Items[[#This Row],[Quantity]]</f>
        <v>0</v>
      </c>
      <c r="M2983" s="6" t="str">
        <f>VLOOKUP(Items[[#This Row],[OrderID]],Orders[],5)</f>
        <v>2015-05-26</v>
      </c>
    </row>
    <row r="2984" spans="1:13" x14ac:dyDescent="0.25">
      <c r="A2984">
        <v>144657753</v>
      </c>
      <c r="B2984">
        <v>204095084</v>
      </c>
      <c r="C2984">
        <v>8</v>
      </c>
      <c r="D2984" t="b">
        <v>0</v>
      </c>
      <c r="E2984" s="6" t="s">
        <v>281</v>
      </c>
      <c r="F2984" s="6" t="s">
        <v>35</v>
      </c>
      <c r="G2984">
        <v>6</v>
      </c>
      <c r="H2984">
        <v>6</v>
      </c>
      <c r="I2984">
        <v>1</v>
      </c>
      <c r="J2984" s="6">
        <f>(Items[[#This Row],[FinalPrice]]*Items[[#This Row],[Quantity]])</f>
        <v>6</v>
      </c>
      <c r="K2984" s="6">
        <f>(Items[[#This Row],[OriginalTagPrice]]*Items[[#This Row],[Quantity]])</f>
        <v>6</v>
      </c>
      <c r="L2984" s="6">
        <f>(Items[[#This Row],[FinalPrice]]-Items[[#This Row],[OriginalTagPrice]])*Items[[#This Row],[Quantity]]</f>
        <v>0</v>
      </c>
      <c r="M2984" s="6" t="str">
        <f>VLOOKUP(Items[[#This Row],[OrderID]],Orders[],5)</f>
        <v>2015-05-26</v>
      </c>
    </row>
    <row r="2985" spans="1:13" x14ac:dyDescent="0.25">
      <c r="A2985">
        <v>144657753</v>
      </c>
      <c r="B2985">
        <v>204095100</v>
      </c>
      <c r="C2985">
        <v>8</v>
      </c>
      <c r="D2985" t="b">
        <v>0</v>
      </c>
      <c r="E2985" s="6" t="s">
        <v>79</v>
      </c>
      <c r="F2985" s="6" t="s">
        <v>35</v>
      </c>
      <c r="G2985">
        <v>2</v>
      </c>
      <c r="H2985">
        <v>2</v>
      </c>
      <c r="I2985">
        <v>1</v>
      </c>
      <c r="J2985" s="6">
        <f>(Items[[#This Row],[FinalPrice]]*Items[[#This Row],[Quantity]])</f>
        <v>2</v>
      </c>
      <c r="K2985" s="6">
        <f>(Items[[#This Row],[OriginalTagPrice]]*Items[[#This Row],[Quantity]])</f>
        <v>2</v>
      </c>
      <c r="L2985" s="6">
        <f>(Items[[#This Row],[FinalPrice]]-Items[[#This Row],[OriginalTagPrice]])*Items[[#This Row],[Quantity]]</f>
        <v>0</v>
      </c>
      <c r="M2985" s="6" t="str">
        <f>VLOOKUP(Items[[#This Row],[OrderID]],Orders[],5)</f>
        <v>2015-05-26</v>
      </c>
    </row>
    <row r="2986" spans="1:13" x14ac:dyDescent="0.25">
      <c r="A2986">
        <v>144658386</v>
      </c>
      <c r="B2986">
        <v>203752610</v>
      </c>
      <c r="C2986">
        <v>1</v>
      </c>
      <c r="D2986" t="b">
        <v>1</v>
      </c>
      <c r="E2986" s="6" t="s">
        <v>56</v>
      </c>
      <c r="F2986" s="6" t="s">
        <v>35</v>
      </c>
      <c r="G2986">
        <v>35</v>
      </c>
      <c r="H2986">
        <v>40</v>
      </c>
      <c r="I2986">
        <v>1</v>
      </c>
      <c r="J2986" s="6">
        <f>(Items[[#This Row],[FinalPrice]]*Items[[#This Row],[Quantity]])</f>
        <v>35</v>
      </c>
      <c r="K2986" s="6">
        <f>(Items[[#This Row],[OriginalTagPrice]]*Items[[#This Row],[Quantity]])</f>
        <v>40</v>
      </c>
      <c r="L2986" s="6">
        <f>(Items[[#This Row],[FinalPrice]]-Items[[#This Row],[OriginalTagPrice]])*Items[[#This Row],[Quantity]]</f>
        <v>-5</v>
      </c>
      <c r="M2986" s="6" t="str">
        <f>VLOOKUP(Items[[#This Row],[OrderID]],Orders[],5)</f>
        <v>2015-05-29</v>
      </c>
    </row>
    <row r="2987" spans="1:13" x14ac:dyDescent="0.25">
      <c r="A2987">
        <v>144658386</v>
      </c>
      <c r="B2987">
        <v>203752611</v>
      </c>
      <c r="C2987">
        <v>1</v>
      </c>
      <c r="D2987" t="b">
        <v>1</v>
      </c>
      <c r="E2987" s="6" t="s">
        <v>113</v>
      </c>
      <c r="F2987" s="6" t="s">
        <v>35</v>
      </c>
      <c r="G2987">
        <v>35</v>
      </c>
      <c r="H2987">
        <v>40</v>
      </c>
      <c r="I2987">
        <v>1</v>
      </c>
      <c r="J2987" s="6">
        <f>(Items[[#This Row],[FinalPrice]]*Items[[#This Row],[Quantity]])</f>
        <v>35</v>
      </c>
      <c r="K2987" s="6">
        <f>(Items[[#This Row],[OriginalTagPrice]]*Items[[#This Row],[Quantity]])</f>
        <v>40</v>
      </c>
      <c r="L2987" s="6">
        <f>(Items[[#This Row],[FinalPrice]]-Items[[#This Row],[OriginalTagPrice]])*Items[[#This Row],[Quantity]]</f>
        <v>-5</v>
      </c>
      <c r="M2987" s="6" t="str">
        <f>VLOOKUP(Items[[#This Row],[OrderID]],Orders[],5)</f>
        <v>2015-05-29</v>
      </c>
    </row>
    <row r="2988" spans="1:13" x14ac:dyDescent="0.25">
      <c r="A2988">
        <v>144658386</v>
      </c>
      <c r="B2988">
        <v>203752613</v>
      </c>
      <c r="C2988">
        <v>1</v>
      </c>
      <c r="D2988" t="b">
        <v>1</v>
      </c>
      <c r="E2988" s="6" t="s">
        <v>89</v>
      </c>
      <c r="F2988" s="6" t="s">
        <v>35</v>
      </c>
      <c r="G2988">
        <v>10</v>
      </c>
      <c r="H2988">
        <v>20</v>
      </c>
      <c r="I2988">
        <v>1</v>
      </c>
      <c r="J2988" s="6">
        <f>(Items[[#This Row],[FinalPrice]]*Items[[#This Row],[Quantity]])</f>
        <v>10</v>
      </c>
      <c r="K2988" s="6">
        <f>(Items[[#This Row],[OriginalTagPrice]]*Items[[#This Row],[Quantity]])</f>
        <v>20</v>
      </c>
      <c r="L2988" s="6">
        <f>(Items[[#This Row],[FinalPrice]]-Items[[#This Row],[OriginalTagPrice]])*Items[[#This Row],[Quantity]]</f>
        <v>-10</v>
      </c>
      <c r="M2988" s="6" t="str">
        <f>VLOOKUP(Items[[#This Row],[OrderID]],Orders[],5)</f>
        <v>2015-05-29</v>
      </c>
    </row>
    <row r="2989" spans="1:13" x14ac:dyDescent="0.25">
      <c r="A2989">
        <v>144658386</v>
      </c>
      <c r="B2989">
        <v>204970848</v>
      </c>
      <c r="C2989">
        <v>8</v>
      </c>
      <c r="D2989" t="b">
        <v>0</v>
      </c>
      <c r="E2989" s="6" t="s">
        <v>56</v>
      </c>
      <c r="F2989" s="6" t="s">
        <v>35</v>
      </c>
      <c r="G2989">
        <v>7</v>
      </c>
      <c r="H2989">
        <v>7</v>
      </c>
      <c r="I2989">
        <v>1</v>
      </c>
      <c r="J2989" s="6">
        <f>(Items[[#This Row],[FinalPrice]]*Items[[#This Row],[Quantity]])</f>
        <v>7</v>
      </c>
      <c r="K2989" s="6">
        <f>(Items[[#This Row],[OriginalTagPrice]]*Items[[#This Row],[Quantity]])</f>
        <v>7</v>
      </c>
      <c r="L2989" s="6">
        <f>(Items[[#This Row],[FinalPrice]]-Items[[#This Row],[OriginalTagPrice]])*Items[[#This Row],[Quantity]]</f>
        <v>0</v>
      </c>
      <c r="M2989" s="6" t="str">
        <f>VLOOKUP(Items[[#This Row],[OrderID]],Orders[],5)</f>
        <v>2015-05-29</v>
      </c>
    </row>
    <row r="2990" spans="1:13" x14ac:dyDescent="0.25">
      <c r="A2990">
        <v>144658386</v>
      </c>
      <c r="B2990">
        <v>204970913</v>
      </c>
      <c r="C2990">
        <v>8</v>
      </c>
      <c r="D2990" t="b">
        <v>0</v>
      </c>
      <c r="E2990" s="6" t="s">
        <v>113</v>
      </c>
      <c r="F2990" s="6" t="s">
        <v>35</v>
      </c>
      <c r="G2990">
        <v>7</v>
      </c>
      <c r="H2990">
        <v>7</v>
      </c>
      <c r="I2990">
        <v>1</v>
      </c>
      <c r="J2990" s="6">
        <f>(Items[[#This Row],[FinalPrice]]*Items[[#This Row],[Quantity]])</f>
        <v>7</v>
      </c>
      <c r="K2990" s="6">
        <f>(Items[[#This Row],[OriginalTagPrice]]*Items[[#This Row],[Quantity]])</f>
        <v>7</v>
      </c>
      <c r="L2990" s="6">
        <f>(Items[[#This Row],[FinalPrice]]-Items[[#This Row],[OriginalTagPrice]])*Items[[#This Row],[Quantity]]</f>
        <v>0</v>
      </c>
      <c r="M2990" s="6" t="str">
        <f>VLOOKUP(Items[[#This Row],[OrderID]],Orders[],5)</f>
        <v>2015-05-29</v>
      </c>
    </row>
    <row r="2991" spans="1:13" x14ac:dyDescent="0.25">
      <c r="A2991">
        <v>144658386</v>
      </c>
      <c r="B2991">
        <v>204971190</v>
      </c>
      <c r="C2991">
        <v>8</v>
      </c>
      <c r="D2991" t="b">
        <v>0</v>
      </c>
      <c r="E2991" s="6" t="s">
        <v>89</v>
      </c>
      <c r="F2991" s="6" t="s">
        <v>35</v>
      </c>
      <c r="G2991">
        <v>5</v>
      </c>
      <c r="H2991">
        <v>5</v>
      </c>
      <c r="I2991">
        <v>1</v>
      </c>
      <c r="J2991" s="6">
        <f>(Items[[#This Row],[FinalPrice]]*Items[[#This Row],[Quantity]])</f>
        <v>5</v>
      </c>
      <c r="K2991" s="6">
        <f>(Items[[#This Row],[OriginalTagPrice]]*Items[[#This Row],[Quantity]])</f>
        <v>5</v>
      </c>
      <c r="L2991" s="6">
        <f>(Items[[#This Row],[FinalPrice]]-Items[[#This Row],[OriginalTagPrice]])*Items[[#This Row],[Quantity]]</f>
        <v>0</v>
      </c>
      <c r="M2991" s="6" t="str">
        <f>VLOOKUP(Items[[#This Row],[OrderID]],Orders[],5)</f>
        <v>2015-05-29</v>
      </c>
    </row>
    <row r="2992" spans="1:13" x14ac:dyDescent="0.25">
      <c r="A2992">
        <v>144658386</v>
      </c>
      <c r="B2992">
        <v>204971264</v>
      </c>
      <c r="C2992">
        <v>2</v>
      </c>
      <c r="D2992" t="b">
        <v>0</v>
      </c>
      <c r="E2992" s="6" t="s">
        <v>86</v>
      </c>
      <c r="F2992" s="6" t="s">
        <v>118</v>
      </c>
      <c r="G2992">
        <v>4.4000000000000004</v>
      </c>
      <c r="H2992">
        <v>4.4000000000000004</v>
      </c>
      <c r="I2992">
        <v>1</v>
      </c>
      <c r="J2992" s="6">
        <f>(Items[[#This Row],[FinalPrice]]*Items[[#This Row],[Quantity]])</f>
        <v>4.4000000000000004</v>
      </c>
      <c r="K2992" s="6">
        <f>(Items[[#This Row],[OriginalTagPrice]]*Items[[#This Row],[Quantity]])</f>
        <v>4.4000000000000004</v>
      </c>
      <c r="L2992" s="6">
        <f>(Items[[#This Row],[FinalPrice]]-Items[[#This Row],[OriginalTagPrice]])*Items[[#This Row],[Quantity]]</f>
        <v>0</v>
      </c>
      <c r="M2992" s="6" t="str">
        <f>VLOOKUP(Items[[#This Row],[OrderID]],Orders[],5)</f>
        <v>2015-05-29</v>
      </c>
    </row>
    <row r="2993" spans="1:13" x14ac:dyDescent="0.25">
      <c r="A2993">
        <v>144658386</v>
      </c>
      <c r="B2993">
        <v>204971277</v>
      </c>
      <c r="C2993">
        <v>2</v>
      </c>
      <c r="D2993" t="b">
        <v>0</v>
      </c>
      <c r="E2993" s="6" t="s">
        <v>86</v>
      </c>
      <c r="F2993" s="6" t="s">
        <v>119</v>
      </c>
      <c r="G2993">
        <v>4.5</v>
      </c>
      <c r="H2993">
        <v>4.5</v>
      </c>
      <c r="I2993">
        <v>1</v>
      </c>
      <c r="J2993" s="6">
        <f>(Items[[#This Row],[FinalPrice]]*Items[[#This Row],[Quantity]])</f>
        <v>4.5</v>
      </c>
      <c r="K2993" s="6">
        <f>(Items[[#This Row],[OriginalTagPrice]]*Items[[#This Row],[Quantity]])</f>
        <v>4.5</v>
      </c>
      <c r="L2993" s="6">
        <f>(Items[[#This Row],[FinalPrice]]-Items[[#This Row],[OriginalTagPrice]])*Items[[#This Row],[Quantity]]</f>
        <v>0</v>
      </c>
      <c r="M2993" s="6" t="str">
        <f>VLOOKUP(Items[[#This Row],[OrderID]],Orders[],5)</f>
        <v>2015-05-29</v>
      </c>
    </row>
    <row r="2994" spans="1:13" x14ac:dyDescent="0.25">
      <c r="A2994">
        <v>144658397</v>
      </c>
      <c r="B2994">
        <v>203752818</v>
      </c>
      <c r="C2994">
        <v>5</v>
      </c>
      <c r="D2994" t="b">
        <v>1</v>
      </c>
      <c r="E2994" s="6" t="s">
        <v>93</v>
      </c>
      <c r="F2994" s="6" t="s">
        <v>35</v>
      </c>
      <c r="G2994">
        <v>0</v>
      </c>
      <c r="H2994">
        <v>20</v>
      </c>
      <c r="I2994">
        <v>1</v>
      </c>
      <c r="J2994" s="6">
        <f>(Items[[#This Row],[FinalPrice]]*Items[[#This Row],[Quantity]])</f>
        <v>0</v>
      </c>
      <c r="K2994" s="6">
        <f>(Items[[#This Row],[OriginalTagPrice]]*Items[[#This Row],[Quantity]])</f>
        <v>20</v>
      </c>
      <c r="L2994" s="6">
        <f>(Items[[#This Row],[FinalPrice]]-Items[[#This Row],[OriginalTagPrice]])*Items[[#This Row],[Quantity]]</f>
        <v>-20</v>
      </c>
      <c r="M2994" s="6" t="str">
        <f>VLOOKUP(Items[[#This Row],[OrderID]],Orders[],5)</f>
        <v>2015-05-25</v>
      </c>
    </row>
    <row r="2995" spans="1:13" x14ac:dyDescent="0.25">
      <c r="A2995">
        <v>144667010</v>
      </c>
      <c r="B2995">
        <v>203764904</v>
      </c>
      <c r="C2995">
        <v>2</v>
      </c>
      <c r="D2995" t="b">
        <v>0</v>
      </c>
      <c r="E2995" s="6" t="s">
        <v>35</v>
      </c>
      <c r="F2995" s="6" t="s">
        <v>220</v>
      </c>
      <c r="G2995">
        <v>1.5</v>
      </c>
      <c r="H2995">
        <v>2</v>
      </c>
      <c r="I2995">
        <v>1</v>
      </c>
      <c r="J2995" s="6">
        <f>(Items[[#This Row],[FinalPrice]]*Items[[#This Row],[Quantity]])</f>
        <v>1.5</v>
      </c>
      <c r="K2995" s="6">
        <f>(Items[[#This Row],[OriginalTagPrice]]*Items[[#This Row],[Quantity]])</f>
        <v>2</v>
      </c>
      <c r="L2995" s="6">
        <f>(Items[[#This Row],[FinalPrice]]-Items[[#This Row],[OriginalTagPrice]])*Items[[#This Row],[Quantity]]</f>
        <v>-0.5</v>
      </c>
      <c r="M2995" s="6" t="str">
        <f>VLOOKUP(Items[[#This Row],[OrderID]],Orders[],5)</f>
        <v>2015-05-25</v>
      </c>
    </row>
    <row r="2996" spans="1:13" x14ac:dyDescent="0.25">
      <c r="A2996">
        <v>144667105</v>
      </c>
      <c r="B2996">
        <v>203765033</v>
      </c>
      <c r="C2996">
        <v>2</v>
      </c>
      <c r="D2996" t="b">
        <v>0</v>
      </c>
      <c r="E2996" s="6" t="s">
        <v>35</v>
      </c>
      <c r="F2996" s="6" t="s">
        <v>220</v>
      </c>
      <c r="G2996">
        <v>1.5</v>
      </c>
      <c r="H2996">
        <v>2</v>
      </c>
      <c r="I2996">
        <v>1</v>
      </c>
      <c r="J2996" s="6">
        <f>(Items[[#This Row],[FinalPrice]]*Items[[#This Row],[Quantity]])</f>
        <v>1.5</v>
      </c>
      <c r="K2996" s="6">
        <f>(Items[[#This Row],[OriginalTagPrice]]*Items[[#This Row],[Quantity]])</f>
        <v>2</v>
      </c>
      <c r="L2996" s="6">
        <f>(Items[[#This Row],[FinalPrice]]-Items[[#This Row],[OriginalTagPrice]])*Items[[#This Row],[Quantity]]</f>
        <v>-0.5</v>
      </c>
      <c r="M2996" s="6" t="str">
        <f>VLOOKUP(Items[[#This Row],[OrderID]],Orders[],5)</f>
        <v>2015-05-25</v>
      </c>
    </row>
    <row r="2997" spans="1:13" x14ac:dyDescent="0.25">
      <c r="A2997">
        <v>144669593</v>
      </c>
      <c r="B2997">
        <v>203768470</v>
      </c>
      <c r="C2997">
        <v>7</v>
      </c>
      <c r="D2997" t="b">
        <v>0</v>
      </c>
      <c r="E2997" s="6" t="s">
        <v>35</v>
      </c>
      <c r="F2997" s="6" t="s">
        <v>35</v>
      </c>
      <c r="G2997">
        <v>0</v>
      </c>
      <c r="H2997">
        <v>0</v>
      </c>
      <c r="I2997">
        <v>1</v>
      </c>
      <c r="J2997" s="6">
        <f>(Items[[#This Row],[FinalPrice]]*Items[[#This Row],[Quantity]])</f>
        <v>0</v>
      </c>
      <c r="K2997" s="6">
        <f>(Items[[#This Row],[OriginalTagPrice]]*Items[[#This Row],[Quantity]])</f>
        <v>0</v>
      </c>
      <c r="L2997" s="6">
        <f>(Items[[#This Row],[FinalPrice]]-Items[[#This Row],[OriginalTagPrice]])*Items[[#This Row],[Quantity]]</f>
        <v>0</v>
      </c>
      <c r="M2997" s="6" t="str">
        <f>VLOOKUP(Items[[#This Row],[OrderID]],Orders[],5)</f>
        <v>2015-05-25</v>
      </c>
    </row>
    <row r="2998" spans="1:13" x14ac:dyDescent="0.25">
      <c r="A2998">
        <v>144669595</v>
      </c>
      <c r="B2998">
        <v>203768471</v>
      </c>
      <c r="C2998">
        <v>7</v>
      </c>
      <c r="D2998" t="b">
        <v>0</v>
      </c>
      <c r="E2998" s="6" t="s">
        <v>35</v>
      </c>
      <c r="F2998" s="6" t="s">
        <v>35</v>
      </c>
      <c r="G2998">
        <v>0</v>
      </c>
      <c r="H2998">
        <v>0</v>
      </c>
      <c r="I2998">
        <v>1</v>
      </c>
      <c r="J2998" s="6">
        <f>(Items[[#This Row],[FinalPrice]]*Items[[#This Row],[Quantity]])</f>
        <v>0</v>
      </c>
      <c r="K2998" s="6">
        <f>(Items[[#This Row],[OriginalTagPrice]]*Items[[#This Row],[Quantity]])</f>
        <v>0</v>
      </c>
      <c r="L2998" s="6">
        <f>(Items[[#This Row],[FinalPrice]]-Items[[#This Row],[OriginalTagPrice]])*Items[[#This Row],[Quantity]]</f>
        <v>0</v>
      </c>
      <c r="M2998" s="6" t="str">
        <f>VLOOKUP(Items[[#This Row],[OrderID]],Orders[],5)</f>
        <v>2015-05-25</v>
      </c>
    </row>
    <row r="2999" spans="1:13" x14ac:dyDescent="0.25">
      <c r="A2999">
        <v>144669675</v>
      </c>
      <c r="B2999">
        <v>203768628</v>
      </c>
      <c r="C2999">
        <v>2</v>
      </c>
      <c r="D2999" t="b">
        <v>0</v>
      </c>
      <c r="E2999" s="6" t="s">
        <v>35</v>
      </c>
      <c r="F2999" s="6" t="s">
        <v>300</v>
      </c>
      <c r="G2999">
        <v>30</v>
      </c>
      <c r="H2999">
        <v>30</v>
      </c>
      <c r="I2999">
        <v>1</v>
      </c>
      <c r="J2999" s="6">
        <f>(Items[[#This Row],[FinalPrice]]*Items[[#This Row],[Quantity]])</f>
        <v>30</v>
      </c>
      <c r="K2999" s="6">
        <f>(Items[[#This Row],[OriginalTagPrice]]*Items[[#This Row],[Quantity]])</f>
        <v>30</v>
      </c>
      <c r="L2999" s="6">
        <f>(Items[[#This Row],[FinalPrice]]-Items[[#This Row],[OriginalTagPrice]])*Items[[#This Row],[Quantity]]</f>
        <v>0</v>
      </c>
      <c r="M2999" s="6" t="str">
        <f>VLOOKUP(Items[[#This Row],[OrderID]],Orders[],5)</f>
        <v>None</v>
      </c>
    </row>
    <row r="3000" spans="1:13" x14ac:dyDescent="0.25">
      <c r="A3000">
        <v>144669889</v>
      </c>
      <c r="B3000">
        <v>203768659</v>
      </c>
      <c r="C3000">
        <v>1</v>
      </c>
      <c r="D3000" t="b">
        <v>1</v>
      </c>
      <c r="E3000" s="6" t="s">
        <v>72</v>
      </c>
      <c r="F3000" s="6" t="s">
        <v>35</v>
      </c>
      <c r="G3000">
        <v>15</v>
      </c>
      <c r="H3000">
        <v>20</v>
      </c>
      <c r="I3000">
        <v>1</v>
      </c>
      <c r="J3000" s="6">
        <f>(Items[[#This Row],[FinalPrice]]*Items[[#This Row],[Quantity]])</f>
        <v>15</v>
      </c>
      <c r="K3000" s="6">
        <f>(Items[[#This Row],[OriginalTagPrice]]*Items[[#This Row],[Quantity]])</f>
        <v>20</v>
      </c>
      <c r="L3000" s="6">
        <f>(Items[[#This Row],[FinalPrice]]-Items[[#This Row],[OriginalTagPrice]])*Items[[#This Row],[Quantity]]</f>
        <v>-5</v>
      </c>
      <c r="M3000" s="6" t="str">
        <f>VLOOKUP(Items[[#This Row],[OrderID]],Orders[],5)</f>
        <v>2015-05-26</v>
      </c>
    </row>
    <row r="3001" spans="1:13" x14ac:dyDescent="0.25">
      <c r="A3001">
        <v>144669889</v>
      </c>
      <c r="B3001">
        <v>203768912</v>
      </c>
      <c r="C3001">
        <v>1</v>
      </c>
      <c r="D3001" t="b">
        <v>1</v>
      </c>
      <c r="E3001" s="6" t="s">
        <v>264</v>
      </c>
      <c r="F3001" s="6" t="s">
        <v>35</v>
      </c>
      <c r="G3001">
        <v>30</v>
      </c>
      <c r="H3001">
        <v>50</v>
      </c>
      <c r="I3001">
        <v>1</v>
      </c>
      <c r="J3001" s="6">
        <f>(Items[[#This Row],[FinalPrice]]*Items[[#This Row],[Quantity]])</f>
        <v>30</v>
      </c>
      <c r="K3001" s="6">
        <f>(Items[[#This Row],[OriginalTagPrice]]*Items[[#This Row],[Quantity]])</f>
        <v>50</v>
      </c>
      <c r="L3001" s="6">
        <f>(Items[[#This Row],[FinalPrice]]-Items[[#This Row],[OriginalTagPrice]])*Items[[#This Row],[Quantity]]</f>
        <v>-20</v>
      </c>
      <c r="M3001" s="6" t="str">
        <f>VLOOKUP(Items[[#This Row],[OrderID]],Orders[],5)</f>
        <v>2015-05-26</v>
      </c>
    </row>
    <row r="3002" spans="1:13" x14ac:dyDescent="0.25">
      <c r="A3002">
        <v>144669889</v>
      </c>
      <c r="B3002">
        <v>204078176</v>
      </c>
      <c r="C3002">
        <v>2</v>
      </c>
      <c r="D3002" t="b">
        <v>0</v>
      </c>
      <c r="E3002" s="6" t="s">
        <v>35</v>
      </c>
      <c r="F3002" s="6" t="s">
        <v>291</v>
      </c>
      <c r="G3002">
        <v>0</v>
      </c>
      <c r="H3002">
        <v>0</v>
      </c>
      <c r="I3002">
        <v>1</v>
      </c>
      <c r="J3002" s="6">
        <f>(Items[[#This Row],[FinalPrice]]*Items[[#This Row],[Quantity]])</f>
        <v>0</v>
      </c>
      <c r="K3002" s="6">
        <f>(Items[[#This Row],[OriginalTagPrice]]*Items[[#This Row],[Quantity]])</f>
        <v>0</v>
      </c>
      <c r="L3002" s="6">
        <f>(Items[[#This Row],[FinalPrice]]-Items[[#This Row],[OriginalTagPrice]])*Items[[#This Row],[Quantity]]</f>
        <v>0</v>
      </c>
      <c r="M3002" s="6" t="str">
        <f>VLOOKUP(Items[[#This Row],[OrderID]],Orders[],5)</f>
        <v>2015-05-26</v>
      </c>
    </row>
    <row r="3003" spans="1:13" x14ac:dyDescent="0.25">
      <c r="A3003">
        <v>144669889</v>
      </c>
      <c r="B3003">
        <v>204078222</v>
      </c>
      <c r="C3003">
        <v>2</v>
      </c>
      <c r="D3003" t="b">
        <v>0</v>
      </c>
      <c r="E3003" s="6" t="s">
        <v>35</v>
      </c>
      <c r="F3003" s="6" t="s">
        <v>88</v>
      </c>
      <c r="G3003">
        <v>0</v>
      </c>
      <c r="H3003">
        <v>0</v>
      </c>
      <c r="I3003">
        <v>2</v>
      </c>
      <c r="J3003" s="6">
        <f>(Items[[#This Row],[FinalPrice]]*Items[[#This Row],[Quantity]])</f>
        <v>0</v>
      </c>
      <c r="K3003" s="6">
        <f>(Items[[#This Row],[OriginalTagPrice]]*Items[[#This Row],[Quantity]])</f>
        <v>0</v>
      </c>
      <c r="L3003" s="6">
        <f>(Items[[#This Row],[FinalPrice]]-Items[[#This Row],[OriginalTagPrice]])*Items[[#This Row],[Quantity]]</f>
        <v>0</v>
      </c>
      <c r="M3003" s="6" t="str">
        <f>VLOOKUP(Items[[#This Row],[OrderID]],Orders[],5)</f>
        <v>2015-05-26</v>
      </c>
    </row>
    <row r="3004" spans="1:13" x14ac:dyDescent="0.25">
      <c r="A3004">
        <v>144669889</v>
      </c>
      <c r="B3004">
        <v>204088706</v>
      </c>
      <c r="C3004">
        <v>5</v>
      </c>
      <c r="D3004" t="b">
        <v>1</v>
      </c>
      <c r="E3004" s="6" t="s">
        <v>125</v>
      </c>
      <c r="F3004" s="6" t="s">
        <v>35</v>
      </c>
      <c r="G3004">
        <v>5</v>
      </c>
      <c r="H3004">
        <v>5</v>
      </c>
      <c r="I3004">
        <v>1</v>
      </c>
      <c r="J3004" s="6">
        <f>(Items[[#This Row],[FinalPrice]]*Items[[#This Row],[Quantity]])</f>
        <v>5</v>
      </c>
      <c r="K3004" s="6">
        <f>(Items[[#This Row],[OriginalTagPrice]]*Items[[#This Row],[Quantity]])</f>
        <v>5</v>
      </c>
      <c r="L3004" s="6">
        <f>(Items[[#This Row],[FinalPrice]]-Items[[#This Row],[OriginalTagPrice]])*Items[[#This Row],[Quantity]]</f>
        <v>0</v>
      </c>
      <c r="M3004" s="6" t="str">
        <f>VLOOKUP(Items[[#This Row],[OrderID]],Orders[],5)</f>
        <v>2015-05-26</v>
      </c>
    </row>
    <row r="3005" spans="1:13" x14ac:dyDescent="0.25">
      <c r="A3005">
        <v>144669889</v>
      </c>
      <c r="B3005">
        <v>204089073</v>
      </c>
      <c r="C3005">
        <v>8</v>
      </c>
      <c r="D3005" t="b">
        <v>0</v>
      </c>
      <c r="E3005" s="6" t="s">
        <v>264</v>
      </c>
      <c r="F3005" s="6" t="s">
        <v>35</v>
      </c>
      <c r="G3005">
        <v>10</v>
      </c>
      <c r="H3005">
        <v>10</v>
      </c>
      <c r="I3005">
        <v>1</v>
      </c>
      <c r="J3005" s="6">
        <f>(Items[[#This Row],[FinalPrice]]*Items[[#This Row],[Quantity]])</f>
        <v>10</v>
      </c>
      <c r="K3005" s="6">
        <f>(Items[[#This Row],[OriginalTagPrice]]*Items[[#This Row],[Quantity]])</f>
        <v>10</v>
      </c>
      <c r="L3005" s="6">
        <f>(Items[[#This Row],[FinalPrice]]-Items[[#This Row],[OriginalTagPrice]])*Items[[#This Row],[Quantity]]</f>
        <v>0</v>
      </c>
      <c r="M3005" s="6" t="str">
        <f>VLOOKUP(Items[[#This Row],[OrderID]],Orders[],5)</f>
        <v>2015-05-26</v>
      </c>
    </row>
    <row r="3006" spans="1:13" x14ac:dyDescent="0.25">
      <c r="A3006">
        <v>144669889</v>
      </c>
      <c r="B3006">
        <v>204089119</v>
      </c>
      <c r="C3006">
        <v>8</v>
      </c>
      <c r="D3006" t="b">
        <v>0</v>
      </c>
      <c r="E3006" s="6" t="s">
        <v>72</v>
      </c>
      <c r="F3006" s="6" t="s">
        <v>35</v>
      </c>
      <c r="G3006">
        <v>5</v>
      </c>
      <c r="H3006">
        <v>5</v>
      </c>
      <c r="I3006">
        <v>1</v>
      </c>
      <c r="J3006" s="6">
        <f>(Items[[#This Row],[FinalPrice]]*Items[[#This Row],[Quantity]])</f>
        <v>5</v>
      </c>
      <c r="K3006" s="6">
        <f>(Items[[#This Row],[OriginalTagPrice]]*Items[[#This Row],[Quantity]])</f>
        <v>5</v>
      </c>
      <c r="L3006" s="6">
        <f>(Items[[#This Row],[FinalPrice]]-Items[[#This Row],[OriginalTagPrice]])*Items[[#This Row],[Quantity]]</f>
        <v>0</v>
      </c>
      <c r="M3006" s="6" t="str">
        <f>VLOOKUP(Items[[#This Row],[OrderID]],Orders[],5)</f>
        <v>2015-05-26</v>
      </c>
    </row>
    <row r="3007" spans="1:13" x14ac:dyDescent="0.25">
      <c r="A3007">
        <v>144670782</v>
      </c>
      <c r="B3007">
        <v>203770091</v>
      </c>
      <c r="C3007">
        <v>1</v>
      </c>
      <c r="D3007" t="b">
        <v>1</v>
      </c>
      <c r="E3007" s="6" t="s">
        <v>60</v>
      </c>
      <c r="F3007" s="6" t="s">
        <v>35</v>
      </c>
      <c r="G3007">
        <v>0</v>
      </c>
      <c r="H3007">
        <v>80</v>
      </c>
      <c r="I3007">
        <v>1</v>
      </c>
      <c r="J3007" s="6">
        <f>(Items[[#This Row],[FinalPrice]]*Items[[#This Row],[Quantity]])</f>
        <v>0</v>
      </c>
      <c r="K3007" s="6">
        <f>(Items[[#This Row],[OriginalTagPrice]]*Items[[#This Row],[Quantity]])</f>
        <v>80</v>
      </c>
      <c r="L3007" s="6">
        <f>(Items[[#This Row],[FinalPrice]]-Items[[#This Row],[OriginalTagPrice]])*Items[[#This Row],[Quantity]]</f>
        <v>-80</v>
      </c>
      <c r="M3007" s="6" t="str">
        <f>VLOOKUP(Items[[#This Row],[OrderID]],Orders[],5)</f>
        <v>2015-05-29</v>
      </c>
    </row>
    <row r="3008" spans="1:13" x14ac:dyDescent="0.25">
      <c r="A3008">
        <v>144670782</v>
      </c>
      <c r="B3008">
        <v>204910250</v>
      </c>
      <c r="C3008">
        <v>2</v>
      </c>
      <c r="D3008" t="b">
        <v>0</v>
      </c>
      <c r="E3008" s="6" t="s">
        <v>35</v>
      </c>
      <c r="F3008" s="6" t="s">
        <v>241</v>
      </c>
      <c r="G3008">
        <v>0</v>
      </c>
      <c r="H3008">
        <v>3.5</v>
      </c>
      <c r="I3008">
        <v>1</v>
      </c>
      <c r="J3008" s="6">
        <f>(Items[[#This Row],[FinalPrice]]*Items[[#This Row],[Quantity]])</f>
        <v>0</v>
      </c>
      <c r="K3008" s="6">
        <f>(Items[[#This Row],[OriginalTagPrice]]*Items[[#This Row],[Quantity]])</f>
        <v>3.5</v>
      </c>
      <c r="L3008" s="6">
        <f>(Items[[#This Row],[FinalPrice]]-Items[[#This Row],[OriginalTagPrice]])*Items[[#This Row],[Quantity]]</f>
        <v>-3.5</v>
      </c>
      <c r="M3008" s="6" t="str">
        <f>VLOOKUP(Items[[#This Row],[OrderID]],Orders[],5)</f>
        <v>2015-05-29</v>
      </c>
    </row>
    <row r="3009" spans="1:13" x14ac:dyDescent="0.25">
      <c r="A3009">
        <v>144670782</v>
      </c>
      <c r="B3009">
        <v>204910298</v>
      </c>
      <c r="C3009">
        <v>2</v>
      </c>
      <c r="D3009" t="b">
        <v>0</v>
      </c>
      <c r="E3009" s="6" t="s">
        <v>35</v>
      </c>
      <c r="F3009" s="6" t="s">
        <v>133</v>
      </c>
      <c r="G3009">
        <v>0</v>
      </c>
      <c r="H3009">
        <v>0</v>
      </c>
      <c r="I3009">
        <v>2</v>
      </c>
      <c r="J3009" s="6">
        <f>(Items[[#This Row],[FinalPrice]]*Items[[#This Row],[Quantity]])</f>
        <v>0</v>
      </c>
      <c r="K3009" s="6">
        <f>(Items[[#This Row],[OriginalTagPrice]]*Items[[#This Row],[Quantity]])</f>
        <v>0</v>
      </c>
      <c r="L3009" s="6">
        <f>(Items[[#This Row],[FinalPrice]]-Items[[#This Row],[OriginalTagPrice]])*Items[[#This Row],[Quantity]]</f>
        <v>0</v>
      </c>
      <c r="M3009" s="6" t="str">
        <f>VLOOKUP(Items[[#This Row],[OrderID]],Orders[],5)</f>
        <v>2015-05-29</v>
      </c>
    </row>
    <row r="3010" spans="1:13" x14ac:dyDescent="0.25">
      <c r="A3010">
        <v>144670782</v>
      </c>
      <c r="B3010">
        <v>204931262</v>
      </c>
      <c r="C3010">
        <v>10</v>
      </c>
      <c r="D3010" t="b">
        <v>0</v>
      </c>
      <c r="E3010" s="6" t="s">
        <v>35</v>
      </c>
      <c r="F3010" s="6" t="s">
        <v>35</v>
      </c>
      <c r="G3010">
        <v>0</v>
      </c>
      <c r="H3010">
        <v>0</v>
      </c>
      <c r="I3010">
        <v>1</v>
      </c>
      <c r="J3010" s="6">
        <f>(Items[[#This Row],[FinalPrice]]*Items[[#This Row],[Quantity]])</f>
        <v>0</v>
      </c>
      <c r="K3010" s="6">
        <f>(Items[[#This Row],[OriginalTagPrice]]*Items[[#This Row],[Quantity]])</f>
        <v>0</v>
      </c>
      <c r="L3010" s="6">
        <f>(Items[[#This Row],[FinalPrice]]-Items[[#This Row],[OriginalTagPrice]])*Items[[#This Row],[Quantity]]</f>
        <v>0</v>
      </c>
      <c r="M3010" s="6" t="str">
        <f>VLOOKUP(Items[[#This Row],[OrderID]],Orders[],5)</f>
        <v>2015-05-29</v>
      </c>
    </row>
    <row r="3011" spans="1:13" x14ac:dyDescent="0.25">
      <c r="A3011">
        <v>144670782</v>
      </c>
      <c r="B3011">
        <v>204931264</v>
      </c>
      <c r="C3011">
        <v>11</v>
      </c>
      <c r="D3011" t="b">
        <v>0</v>
      </c>
      <c r="E3011" s="6" t="s">
        <v>75</v>
      </c>
      <c r="F3011" s="6" t="s">
        <v>35</v>
      </c>
      <c r="G3011">
        <v>0</v>
      </c>
      <c r="H3011">
        <v>50</v>
      </c>
      <c r="I3011">
        <v>1</v>
      </c>
      <c r="J3011" s="6">
        <f>(Items[[#This Row],[FinalPrice]]*Items[[#This Row],[Quantity]])</f>
        <v>0</v>
      </c>
      <c r="K3011" s="6">
        <f>(Items[[#This Row],[OriginalTagPrice]]*Items[[#This Row],[Quantity]])</f>
        <v>50</v>
      </c>
      <c r="L3011" s="6">
        <f>(Items[[#This Row],[FinalPrice]]-Items[[#This Row],[OriginalTagPrice]])*Items[[#This Row],[Quantity]]</f>
        <v>-50</v>
      </c>
      <c r="M3011" s="6" t="str">
        <f>VLOOKUP(Items[[#This Row],[OrderID]],Orders[],5)</f>
        <v>2015-05-29</v>
      </c>
    </row>
    <row r="3012" spans="1:13" x14ac:dyDescent="0.25">
      <c r="A3012">
        <v>144671972</v>
      </c>
      <c r="B3012">
        <v>203771719</v>
      </c>
      <c r="C3012">
        <v>1</v>
      </c>
      <c r="D3012" t="b">
        <v>1</v>
      </c>
      <c r="E3012" s="6" t="s">
        <v>68</v>
      </c>
      <c r="F3012" s="6" t="s">
        <v>35</v>
      </c>
      <c r="G3012">
        <v>0</v>
      </c>
      <c r="H3012">
        <v>95</v>
      </c>
      <c r="I3012">
        <v>1</v>
      </c>
      <c r="J3012" s="6">
        <f>(Items[[#This Row],[FinalPrice]]*Items[[#This Row],[Quantity]])</f>
        <v>0</v>
      </c>
      <c r="K3012" s="6">
        <f>(Items[[#This Row],[OriginalTagPrice]]*Items[[#This Row],[Quantity]])</f>
        <v>95</v>
      </c>
      <c r="L3012" s="6">
        <f>(Items[[#This Row],[FinalPrice]]-Items[[#This Row],[OriginalTagPrice]])*Items[[#This Row],[Quantity]]</f>
        <v>-95</v>
      </c>
      <c r="M3012" s="6" t="str">
        <f>VLOOKUP(Items[[#This Row],[OrderID]],Orders[],5)</f>
        <v>2015-06-08</v>
      </c>
    </row>
    <row r="3013" spans="1:13" x14ac:dyDescent="0.25">
      <c r="A3013">
        <v>144671972</v>
      </c>
      <c r="B3013">
        <v>203771721</v>
      </c>
      <c r="C3013">
        <v>1</v>
      </c>
      <c r="D3013" t="b">
        <v>1</v>
      </c>
      <c r="E3013" s="6" t="s">
        <v>68</v>
      </c>
      <c r="F3013" s="6" t="s">
        <v>35</v>
      </c>
      <c r="G3013">
        <v>15</v>
      </c>
      <c r="H3013">
        <v>15</v>
      </c>
      <c r="I3013">
        <v>1</v>
      </c>
      <c r="J3013" s="6">
        <f>(Items[[#This Row],[FinalPrice]]*Items[[#This Row],[Quantity]])</f>
        <v>15</v>
      </c>
      <c r="K3013" s="6">
        <f>(Items[[#This Row],[OriginalTagPrice]]*Items[[#This Row],[Quantity]])</f>
        <v>15</v>
      </c>
      <c r="L3013" s="6">
        <f>(Items[[#This Row],[FinalPrice]]-Items[[#This Row],[OriginalTagPrice]])*Items[[#This Row],[Quantity]]</f>
        <v>0</v>
      </c>
      <c r="M3013" s="6" t="str">
        <f>VLOOKUP(Items[[#This Row],[OrderID]],Orders[],5)</f>
        <v>2015-06-08</v>
      </c>
    </row>
    <row r="3014" spans="1:13" x14ac:dyDescent="0.25">
      <c r="A3014">
        <v>144671972</v>
      </c>
      <c r="B3014">
        <v>207321848</v>
      </c>
      <c r="C3014">
        <v>2</v>
      </c>
      <c r="D3014" t="b">
        <v>0</v>
      </c>
      <c r="E3014" s="6" t="s">
        <v>35</v>
      </c>
      <c r="F3014" s="6" t="s">
        <v>232</v>
      </c>
      <c r="G3014">
        <v>0</v>
      </c>
      <c r="H3014">
        <v>0</v>
      </c>
      <c r="I3014">
        <v>1</v>
      </c>
      <c r="J3014" s="6">
        <f>(Items[[#This Row],[FinalPrice]]*Items[[#This Row],[Quantity]])</f>
        <v>0</v>
      </c>
      <c r="K3014" s="6">
        <f>(Items[[#This Row],[OriginalTagPrice]]*Items[[#This Row],[Quantity]])</f>
        <v>0</v>
      </c>
      <c r="L3014" s="6">
        <f>(Items[[#This Row],[FinalPrice]]-Items[[#This Row],[OriginalTagPrice]])*Items[[#This Row],[Quantity]]</f>
        <v>0</v>
      </c>
      <c r="M3014" s="6" t="str">
        <f>VLOOKUP(Items[[#This Row],[OrderID]],Orders[],5)</f>
        <v>2015-06-08</v>
      </c>
    </row>
    <row r="3015" spans="1:13" x14ac:dyDescent="0.25">
      <c r="A3015">
        <v>144671972</v>
      </c>
      <c r="B3015">
        <v>207339275</v>
      </c>
      <c r="C3015">
        <v>5</v>
      </c>
      <c r="D3015" t="b">
        <v>1</v>
      </c>
      <c r="E3015" s="6" t="s">
        <v>125</v>
      </c>
      <c r="F3015" s="6" t="s">
        <v>35</v>
      </c>
      <c r="G3015">
        <v>25</v>
      </c>
      <c r="H3015">
        <v>25</v>
      </c>
      <c r="I3015">
        <v>1</v>
      </c>
      <c r="J3015" s="6">
        <f>(Items[[#This Row],[FinalPrice]]*Items[[#This Row],[Quantity]])</f>
        <v>25</v>
      </c>
      <c r="K3015" s="6">
        <f>(Items[[#This Row],[OriginalTagPrice]]*Items[[#This Row],[Quantity]])</f>
        <v>25</v>
      </c>
      <c r="L3015" s="6">
        <f>(Items[[#This Row],[FinalPrice]]-Items[[#This Row],[OriginalTagPrice]])*Items[[#This Row],[Quantity]]</f>
        <v>0</v>
      </c>
      <c r="M3015" s="6" t="str">
        <f>VLOOKUP(Items[[#This Row],[OrderID]],Orders[],5)</f>
        <v>2015-06-08</v>
      </c>
    </row>
    <row r="3016" spans="1:13" x14ac:dyDescent="0.25">
      <c r="A3016">
        <v>144671972</v>
      </c>
      <c r="B3016">
        <v>207360023</v>
      </c>
      <c r="C3016">
        <v>8</v>
      </c>
      <c r="D3016" t="b">
        <v>0</v>
      </c>
      <c r="E3016" s="6" t="s">
        <v>68</v>
      </c>
      <c r="F3016" s="6" t="s">
        <v>35</v>
      </c>
      <c r="G3016">
        <v>18</v>
      </c>
      <c r="H3016">
        <v>18</v>
      </c>
      <c r="I3016">
        <v>1</v>
      </c>
      <c r="J3016" s="6">
        <f>(Items[[#This Row],[FinalPrice]]*Items[[#This Row],[Quantity]])</f>
        <v>18</v>
      </c>
      <c r="K3016" s="6">
        <f>(Items[[#This Row],[OriginalTagPrice]]*Items[[#This Row],[Quantity]])</f>
        <v>18</v>
      </c>
      <c r="L3016" s="6">
        <f>(Items[[#This Row],[FinalPrice]]-Items[[#This Row],[OriginalTagPrice]])*Items[[#This Row],[Quantity]]</f>
        <v>0</v>
      </c>
      <c r="M3016" s="6" t="str">
        <f>VLOOKUP(Items[[#This Row],[OrderID]],Orders[],5)</f>
        <v>2015-06-08</v>
      </c>
    </row>
    <row r="3017" spans="1:13" x14ac:dyDescent="0.25">
      <c r="A3017">
        <v>144676288</v>
      </c>
      <c r="B3017">
        <v>203777800</v>
      </c>
      <c r="C3017">
        <v>2</v>
      </c>
      <c r="D3017" t="b">
        <v>0</v>
      </c>
      <c r="E3017" s="6" t="s">
        <v>35</v>
      </c>
      <c r="F3017" s="6" t="s">
        <v>112</v>
      </c>
      <c r="G3017">
        <v>0</v>
      </c>
      <c r="H3017">
        <v>0</v>
      </c>
      <c r="I3017">
        <v>1</v>
      </c>
      <c r="J3017" s="6">
        <f>(Items[[#This Row],[FinalPrice]]*Items[[#This Row],[Quantity]])</f>
        <v>0</v>
      </c>
      <c r="K3017" s="6">
        <f>(Items[[#This Row],[OriginalTagPrice]]*Items[[#This Row],[Quantity]])</f>
        <v>0</v>
      </c>
      <c r="L3017" s="6">
        <f>(Items[[#This Row],[FinalPrice]]-Items[[#This Row],[OriginalTagPrice]])*Items[[#This Row],[Quantity]]</f>
        <v>0</v>
      </c>
      <c r="M3017" s="6" t="str">
        <f>VLOOKUP(Items[[#This Row],[OrderID]],Orders[],5)</f>
        <v>2015-05-25</v>
      </c>
    </row>
    <row r="3018" spans="1:13" x14ac:dyDescent="0.25">
      <c r="A3018">
        <v>144678528</v>
      </c>
      <c r="B3018">
        <v>203781133</v>
      </c>
      <c r="C3018">
        <v>3</v>
      </c>
      <c r="D3018" t="b">
        <v>0</v>
      </c>
      <c r="E3018" s="6" t="s">
        <v>35</v>
      </c>
      <c r="F3018" s="6" t="s">
        <v>35</v>
      </c>
      <c r="G3018">
        <v>50</v>
      </c>
      <c r="H3018">
        <v>50</v>
      </c>
      <c r="I3018">
        <v>1</v>
      </c>
      <c r="J3018" s="6">
        <f>(Items[[#This Row],[FinalPrice]]*Items[[#This Row],[Quantity]])</f>
        <v>50</v>
      </c>
      <c r="K3018" s="6">
        <f>(Items[[#This Row],[OriginalTagPrice]]*Items[[#This Row],[Quantity]])</f>
        <v>50</v>
      </c>
      <c r="L3018" s="6">
        <f>(Items[[#This Row],[FinalPrice]]-Items[[#This Row],[OriginalTagPrice]])*Items[[#This Row],[Quantity]]</f>
        <v>0</v>
      </c>
      <c r="M3018" s="6" t="str">
        <f>VLOOKUP(Items[[#This Row],[OrderID]],Orders[],5)</f>
        <v>2015-05-25</v>
      </c>
    </row>
    <row r="3019" spans="1:13" x14ac:dyDescent="0.25">
      <c r="A3019">
        <v>144681879</v>
      </c>
      <c r="B3019">
        <v>204926264</v>
      </c>
      <c r="C3019">
        <v>7</v>
      </c>
      <c r="D3019" t="b">
        <v>0</v>
      </c>
      <c r="E3019" s="6" t="s">
        <v>35</v>
      </c>
      <c r="F3019" s="6" t="s">
        <v>35</v>
      </c>
      <c r="G3019">
        <v>0</v>
      </c>
      <c r="H3019">
        <v>0</v>
      </c>
      <c r="I3019">
        <v>1</v>
      </c>
      <c r="J3019" s="6">
        <f>(Items[[#This Row],[FinalPrice]]*Items[[#This Row],[Quantity]])</f>
        <v>0</v>
      </c>
      <c r="K3019" s="6">
        <f>(Items[[#This Row],[OriginalTagPrice]]*Items[[#This Row],[Quantity]])</f>
        <v>0</v>
      </c>
      <c r="L3019" s="6">
        <f>(Items[[#This Row],[FinalPrice]]-Items[[#This Row],[OriginalTagPrice]])*Items[[#This Row],[Quantity]]</f>
        <v>0</v>
      </c>
      <c r="M3019" s="6" t="str">
        <f>VLOOKUP(Items[[#This Row],[OrderID]],Orders[],5)</f>
        <v>2015-05-29</v>
      </c>
    </row>
    <row r="3020" spans="1:13" x14ac:dyDescent="0.25">
      <c r="A3020">
        <v>144709014</v>
      </c>
      <c r="B3020">
        <v>203823475</v>
      </c>
      <c r="C3020">
        <v>1</v>
      </c>
      <c r="D3020" t="b">
        <v>1</v>
      </c>
      <c r="E3020" s="6" t="s">
        <v>68</v>
      </c>
      <c r="F3020" s="6" t="s">
        <v>35</v>
      </c>
      <c r="G3020">
        <v>50</v>
      </c>
      <c r="H3020">
        <v>70</v>
      </c>
      <c r="I3020">
        <v>1</v>
      </c>
      <c r="J3020" s="6">
        <f>(Items[[#This Row],[FinalPrice]]*Items[[#This Row],[Quantity]])</f>
        <v>50</v>
      </c>
      <c r="K3020" s="6">
        <f>(Items[[#This Row],[OriginalTagPrice]]*Items[[#This Row],[Quantity]])</f>
        <v>70</v>
      </c>
      <c r="L3020" s="6">
        <f>(Items[[#This Row],[FinalPrice]]-Items[[#This Row],[OriginalTagPrice]])*Items[[#This Row],[Quantity]]</f>
        <v>-20</v>
      </c>
      <c r="M3020" s="6" t="str">
        <f>VLOOKUP(Items[[#This Row],[OrderID]],Orders[],5)</f>
        <v>2015-05-28</v>
      </c>
    </row>
    <row r="3021" spans="1:13" x14ac:dyDescent="0.25">
      <c r="A3021">
        <v>144709014</v>
      </c>
      <c r="B3021">
        <v>203823476</v>
      </c>
      <c r="C3021">
        <v>1</v>
      </c>
      <c r="D3021" t="b">
        <v>1</v>
      </c>
      <c r="E3021" s="6" t="s">
        <v>56</v>
      </c>
      <c r="F3021" s="6" t="s">
        <v>35</v>
      </c>
      <c r="G3021">
        <v>35</v>
      </c>
      <c r="H3021">
        <v>70</v>
      </c>
      <c r="I3021">
        <v>1</v>
      </c>
      <c r="J3021" s="6">
        <f>(Items[[#This Row],[FinalPrice]]*Items[[#This Row],[Quantity]])</f>
        <v>35</v>
      </c>
      <c r="K3021" s="6">
        <f>(Items[[#This Row],[OriginalTagPrice]]*Items[[#This Row],[Quantity]])</f>
        <v>70</v>
      </c>
      <c r="L3021" s="6">
        <f>(Items[[#This Row],[FinalPrice]]-Items[[#This Row],[OriginalTagPrice]])*Items[[#This Row],[Quantity]]</f>
        <v>-35</v>
      </c>
      <c r="M3021" s="6" t="str">
        <f>VLOOKUP(Items[[#This Row],[OrderID]],Orders[],5)</f>
        <v>2015-05-28</v>
      </c>
    </row>
    <row r="3022" spans="1:13" x14ac:dyDescent="0.25">
      <c r="A3022">
        <v>144709014</v>
      </c>
      <c r="B3022">
        <v>204635153</v>
      </c>
      <c r="C3022">
        <v>8</v>
      </c>
      <c r="D3022" t="b">
        <v>0</v>
      </c>
      <c r="E3022" s="6" t="s">
        <v>68</v>
      </c>
      <c r="F3022" s="6" t="s">
        <v>35</v>
      </c>
      <c r="G3022">
        <v>20</v>
      </c>
      <c r="H3022">
        <v>20</v>
      </c>
      <c r="I3022">
        <v>1</v>
      </c>
      <c r="J3022" s="6">
        <f>(Items[[#This Row],[FinalPrice]]*Items[[#This Row],[Quantity]])</f>
        <v>20</v>
      </c>
      <c r="K3022" s="6">
        <f>(Items[[#This Row],[OriginalTagPrice]]*Items[[#This Row],[Quantity]])</f>
        <v>20</v>
      </c>
      <c r="L3022" s="6">
        <f>(Items[[#This Row],[FinalPrice]]-Items[[#This Row],[OriginalTagPrice]])*Items[[#This Row],[Quantity]]</f>
        <v>0</v>
      </c>
      <c r="M3022" s="6" t="str">
        <f>VLOOKUP(Items[[#This Row],[OrderID]],Orders[],5)</f>
        <v>2015-05-28</v>
      </c>
    </row>
    <row r="3023" spans="1:13" x14ac:dyDescent="0.25">
      <c r="A3023">
        <v>144709014</v>
      </c>
      <c r="B3023">
        <v>204635336</v>
      </c>
      <c r="C3023">
        <v>8</v>
      </c>
      <c r="D3023" t="b">
        <v>0</v>
      </c>
      <c r="E3023" s="6" t="s">
        <v>56</v>
      </c>
      <c r="F3023" s="6" t="s">
        <v>35</v>
      </c>
      <c r="G3023">
        <v>20</v>
      </c>
      <c r="H3023">
        <v>20</v>
      </c>
      <c r="I3023">
        <v>1</v>
      </c>
      <c r="J3023" s="6">
        <f>(Items[[#This Row],[FinalPrice]]*Items[[#This Row],[Quantity]])</f>
        <v>20</v>
      </c>
      <c r="K3023" s="6">
        <f>(Items[[#This Row],[OriginalTagPrice]]*Items[[#This Row],[Quantity]])</f>
        <v>20</v>
      </c>
      <c r="L3023" s="6">
        <f>(Items[[#This Row],[FinalPrice]]-Items[[#This Row],[OriginalTagPrice]])*Items[[#This Row],[Quantity]]</f>
        <v>0</v>
      </c>
      <c r="M3023" s="6" t="str">
        <f>VLOOKUP(Items[[#This Row],[OrderID]],Orders[],5)</f>
        <v>2015-05-28</v>
      </c>
    </row>
    <row r="3024" spans="1:13" x14ac:dyDescent="0.25">
      <c r="A3024">
        <v>144716402</v>
      </c>
      <c r="B3024">
        <v>203834226</v>
      </c>
      <c r="C3024">
        <v>1</v>
      </c>
      <c r="D3024" t="b">
        <v>1</v>
      </c>
      <c r="E3024" s="6" t="s">
        <v>264</v>
      </c>
      <c r="F3024" s="6" t="s">
        <v>35</v>
      </c>
      <c r="G3024">
        <v>35</v>
      </c>
      <c r="H3024">
        <v>65</v>
      </c>
      <c r="I3024">
        <v>1</v>
      </c>
      <c r="J3024" s="6">
        <f>(Items[[#This Row],[FinalPrice]]*Items[[#This Row],[Quantity]])</f>
        <v>35</v>
      </c>
      <c r="K3024" s="6">
        <f>(Items[[#This Row],[OriginalTagPrice]]*Items[[#This Row],[Quantity]])</f>
        <v>65</v>
      </c>
      <c r="L3024" s="6">
        <f>(Items[[#This Row],[FinalPrice]]-Items[[#This Row],[OriginalTagPrice]])*Items[[#This Row],[Quantity]]</f>
        <v>-30</v>
      </c>
      <c r="M3024" s="6" t="str">
        <f>VLOOKUP(Items[[#This Row],[OrderID]],Orders[],5)</f>
        <v>2015-06-02</v>
      </c>
    </row>
    <row r="3025" spans="1:13" x14ac:dyDescent="0.25">
      <c r="A3025">
        <v>144716402</v>
      </c>
      <c r="B3025">
        <v>205894430</v>
      </c>
      <c r="C3025">
        <v>2</v>
      </c>
      <c r="D3025" t="b">
        <v>0</v>
      </c>
      <c r="E3025" s="6" t="s">
        <v>264</v>
      </c>
      <c r="F3025" s="6" t="s">
        <v>111</v>
      </c>
      <c r="G3025">
        <v>0</v>
      </c>
      <c r="H3025">
        <v>0</v>
      </c>
      <c r="I3025">
        <v>1</v>
      </c>
      <c r="J3025" s="6">
        <f>(Items[[#This Row],[FinalPrice]]*Items[[#This Row],[Quantity]])</f>
        <v>0</v>
      </c>
      <c r="K3025" s="6">
        <f>(Items[[#This Row],[OriginalTagPrice]]*Items[[#This Row],[Quantity]])</f>
        <v>0</v>
      </c>
      <c r="L3025" s="6">
        <f>(Items[[#This Row],[FinalPrice]]-Items[[#This Row],[OriginalTagPrice]])*Items[[#This Row],[Quantity]]</f>
        <v>0</v>
      </c>
      <c r="M3025" s="6" t="str">
        <f>VLOOKUP(Items[[#This Row],[OrderID]],Orders[],5)</f>
        <v>2015-06-02</v>
      </c>
    </row>
    <row r="3026" spans="1:13" x14ac:dyDescent="0.25">
      <c r="A3026">
        <v>144759650</v>
      </c>
      <c r="B3026">
        <v>203897227</v>
      </c>
      <c r="C3026">
        <v>1</v>
      </c>
      <c r="D3026" t="b">
        <v>1</v>
      </c>
      <c r="E3026" s="6" t="s">
        <v>89</v>
      </c>
      <c r="F3026" s="6" t="s">
        <v>35</v>
      </c>
      <c r="G3026">
        <v>20</v>
      </c>
      <c r="H3026">
        <v>20</v>
      </c>
      <c r="I3026">
        <v>1</v>
      </c>
      <c r="J3026" s="6">
        <f>(Items[[#This Row],[FinalPrice]]*Items[[#This Row],[Quantity]])</f>
        <v>20</v>
      </c>
      <c r="K3026" s="6">
        <f>(Items[[#This Row],[OriginalTagPrice]]*Items[[#This Row],[Quantity]])</f>
        <v>20</v>
      </c>
      <c r="L3026" s="6">
        <f>(Items[[#This Row],[FinalPrice]]-Items[[#This Row],[OriginalTagPrice]])*Items[[#This Row],[Quantity]]</f>
        <v>0</v>
      </c>
      <c r="M3026" s="6" t="str">
        <f>VLOOKUP(Items[[#This Row],[OrderID]],Orders[],5)</f>
        <v>2015-05-29</v>
      </c>
    </row>
    <row r="3027" spans="1:13" x14ac:dyDescent="0.25">
      <c r="A3027">
        <v>144759650</v>
      </c>
      <c r="B3027">
        <v>203897228</v>
      </c>
      <c r="C3027">
        <v>1</v>
      </c>
      <c r="D3027" t="b">
        <v>1</v>
      </c>
      <c r="E3027" s="6" t="s">
        <v>89</v>
      </c>
      <c r="F3027" s="6" t="s">
        <v>35</v>
      </c>
      <c r="G3027">
        <v>40</v>
      </c>
      <c r="H3027">
        <v>40</v>
      </c>
      <c r="I3027">
        <v>1</v>
      </c>
      <c r="J3027" s="6">
        <f>(Items[[#This Row],[FinalPrice]]*Items[[#This Row],[Quantity]])</f>
        <v>40</v>
      </c>
      <c r="K3027" s="6">
        <f>(Items[[#This Row],[OriginalTagPrice]]*Items[[#This Row],[Quantity]])</f>
        <v>40</v>
      </c>
      <c r="L3027" s="6">
        <f>(Items[[#This Row],[FinalPrice]]-Items[[#This Row],[OriginalTagPrice]])*Items[[#This Row],[Quantity]]</f>
        <v>0</v>
      </c>
      <c r="M3027" s="6" t="str">
        <f>VLOOKUP(Items[[#This Row],[OrderID]],Orders[],5)</f>
        <v>2015-05-29</v>
      </c>
    </row>
    <row r="3028" spans="1:13" x14ac:dyDescent="0.25">
      <c r="A3028">
        <v>144759650</v>
      </c>
      <c r="B3028">
        <v>204903043</v>
      </c>
      <c r="C3028">
        <v>8</v>
      </c>
      <c r="D3028" t="b">
        <v>0</v>
      </c>
      <c r="E3028" s="6" t="s">
        <v>89</v>
      </c>
      <c r="F3028" s="6" t="s">
        <v>35</v>
      </c>
      <c r="G3028">
        <v>15</v>
      </c>
      <c r="H3028">
        <v>15</v>
      </c>
      <c r="I3028">
        <v>1</v>
      </c>
      <c r="J3028" s="6">
        <f>(Items[[#This Row],[FinalPrice]]*Items[[#This Row],[Quantity]])</f>
        <v>15</v>
      </c>
      <c r="K3028" s="6">
        <f>(Items[[#This Row],[OriginalTagPrice]]*Items[[#This Row],[Quantity]])</f>
        <v>15</v>
      </c>
      <c r="L3028" s="6">
        <f>(Items[[#This Row],[FinalPrice]]-Items[[#This Row],[OriginalTagPrice]])*Items[[#This Row],[Quantity]]</f>
        <v>0</v>
      </c>
      <c r="M3028" s="6" t="str">
        <f>VLOOKUP(Items[[#This Row],[OrderID]],Orders[],5)</f>
        <v>2015-05-29</v>
      </c>
    </row>
    <row r="3029" spans="1:13" x14ac:dyDescent="0.25">
      <c r="A3029">
        <v>144772280</v>
      </c>
      <c r="B3029">
        <v>203915508</v>
      </c>
      <c r="C3029">
        <v>1</v>
      </c>
      <c r="D3029" t="b">
        <v>1</v>
      </c>
      <c r="E3029" s="6" t="s">
        <v>55</v>
      </c>
      <c r="F3029" s="6" t="s">
        <v>35</v>
      </c>
      <c r="G3029">
        <v>0</v>
      </c>
      <c r="H3029">
        <v>70</v>
      </c>
      <c r="I3029">
        <v>1</v>
      </c>
      <c r="J3029" s="6">
        <f>(Items[[#This Row],[FinalPrice]]*Items[[#This Row],[Quantity]])</f>
        <v>0</v>
      </c>
      <c r="K3029" s="6">
        <f>(Items[[#This Row],[OriginalTagPrice]]*Items[[#This Row],[Quantity]])</f>
        <v>70</v>
      </c>
      <c r="L3029" s="6">
        <f>(Items[[#This Row],[FinalPrice]]-Items[[#This Row],[OriginalTagPrice]])*Items[[#This Row],[Quantity]]</f>
        <v>-70</v>
      </c>
      <c r="M3029" s="6" t="str">
        <f>VLOOKUP(Items[[#This Row],[OrderID]],Orders[],5)</f>
        <v>2015-05-31</v>
      </c>
    </row>
    <row r="3030" spans="1:13" x14ac:dyDescent="0.25">
      <c r="A3030">
        <v>144785145</v>
      </c>
      <c r="B3030">
        <v>203934062</v>
      </c>
      <c r="C3030">
        <v>1</v>
      </c>
      <c r="D3030" t="b">
        <v>1</v>
      </c>
      <c r="E3030" s="6" t="s">
        <v>281</v>
      </c>
      <c r="F3030" s="6" t="s">
        <v>35</v>
      </c>
      <c r="G3030">
        <v>60</v>
      </c>
      <c r="H3030">
        <v>80</v>
      </c>
      <c r="I3030">
        <v>1</v>
      </c>
      <c r="J3030" s="6">
        <f>(Items[[#This Row],[FinalPrice]]*Items[[#This Row],[Quantity]])</f>
        <v>60</v>
      </c>
      <c r="K3030" s="6">
        <f>(Items[[#This Row],[OriginalTagPrice]]*Items[[#This Row],[Quantity]])</f>
        <v>80</v>
      </c>
      <c r="L3030" s="6">
        <f>(Items[[#This Row],[FinalPrice]]-Items[[#This Row],[OriginalTagPrice]])*Items[[#This Row],[Quantity]]</f>
        <v>-20</v>
      </c>
      <c r="M3030" s="6" t="str">
        <f>VLOOKUP(Items[[#This Row],[OrderID]],Orders[],5)</f>
        <v>2015-05-26</v>
      </c>
    </row>
    <row r="3031" spans="1:13" x14ac:dyDescent="0.25">
      <c r="A3031">
        <v>144785145</v>
      </c>
      <c r="B3031">
        <v>204063088</v>
      </c>
      <c r="C3031">
        <v>2</v>
      </c>
      <c r="D3031" t="b">
        <v>0</v>
      </c>
      <c r="E3031" s="6" t="s">
        <v>281</v>
      </c>
      <c r="F3031" s="6" t="s">
        <v>69</v>
      </c>
      <c r="G3031">
        <v>0</v>
      </c>
      <c r="H3031">
        <v>0</v>
      </c>
      <c r="I3031">
        <v>1</v>
      </c>
      <c r="J3031" s="6">
        <f>(Items[[#This Row],[FinalPrice]]*Items[[#This Row],[Quantity]])</f>
        <v>0</v>
      </c>
      <c r="K3031" s="6">
        <f>(Items[[#This Row],[OriginalTagPrice]]*Items[[#This Row],[Quantity]])</f>
        <v>0</v>
      </c>
      <c r="L3031" s="6">
        <f>(Items[[#This Row],[FinalPrice]]-Items[[#This Row],[OriginalTagPrice]])*Items[[#This Row],[Quantity]]</f>
        <v>0</v>
      </c>
      <c r="M3031" s="6" t="str">
        <f>VLOOKUP(Items[[#This Row],[OrderID]],Orders[],5)</f>
        <v>2015-05-26</v>
      </c>
    </row>
    <row r="3032" spans="1:13" x14ac:dyDescent="0.25">
      <c r="A3032">
        <v>144794406</v>
      </c>
      <c r="B3032">
        <v>203637355</v>
      </c>
      <c r="C3032">
        <v>1</v>
      </c>
      <c r="D3032" t="b">
        <v>1</v>
      </c>
      <c r="E3032" s="6" t="s">
        <v>60</v>
      </c>
      <c r="F3032" s="6" t="s">
        <v>35</v>
      </c>
      <c r="G3032">
        <v>0</v>
      </c>
      <c r="H3032">
        <v>40</v>
      </c>
      <c r="I3032">
        <v>1</v>
      </c>
      <c r="J3032" s="6">
        <f>(Items[[#This Row],[FinalPrice]]*Items[[#This Row],[Quantity]])</f>
        <v>0</v>
      </c>
      <c r="K3032" s="6">
        <f>(Items[[#This Row],[OriginalTagPrice]]*Items[[#This Row],[Quantity]])</f>
        <v>40</v>
      </c>
      <c r="L3032" s="6">
        <f>(Items[[#This Row],[FinalPrice]]-Items[[#This Row],[OriginalTagPrice]])*Items[[#This Row],[Quantity]]</f>
        <v>-40</v>
      </c>
      <c r="M3032" s="6" t="str">
        <f>VLOOKUP(Items[[#This Row],[OrderID]],Orders[],5)</f>
        <v>2015-05-26</v>
      </c>
    </row>
    <row r="3033" spans="1:13" x14ac:dyDescent="0.25">
      <c r="A3033">
        <v>144794406</v>
      </c>
      <c r="B3033">
        <v>203948392</v>
      </c>
      <c r="C3033">
        <v>3</v>
      </c>
      <c r="D3033" t="b">
        <v>0</v>
      </c>
      <c r="E3033" s="6" t="s">
        <v>35</v>
      </c>
      <c r="F3033" s="6" t="s">
        <v>35</v>
      </c>
      <c r="G3033">
        <v>0</v>
      </c>
      <c r="H3033">
        <v>25</v>
      </c>
      <c r="I3033">
        <v>1</v>
      </c>
      <c r="J3033" s="6">
        <f>(Items[[#This Row],[FinalPrice]]*Items[[#This Row],[Quantity]])</f>
        <v>0</v>
      </c>
      <c r="K3033" s="6">
        <f>(Items[[#This Row],[OriginalTagPrice]]*Items[[#This Row],[Quantity]])</f>
        <v>25</v>
      </c>
      <c r="L3033" s="6">
        <f>(Items[[#This Row],[FinalPrice]]-Items[[#This Row],[OriginalTagPrice]])*Items[[#This Row],[Quantity]]</f>
        <v>-25</v>
      </c>
      <c r="M3033" s="6" t="str">
        <f>VLOOKUP(Items[[#This Row],[OrderID]],Orders[],5)</f>
        <v>2015-05-26</v>
      </c>
    </row>
    <row r="3034" spans="1:13" x14ac:dyDescent="0.25">
      <c r="A3034">
        <v>144794406</v>
      </c>
      <c r="B3034">
        <v>203948834</v>
      </c>
      <c r="C3034">
        <v>8</v>
      </c>
      <c r="D3034" t="b">
        <v>0</v>
      </c>
      <c r="E3034" s="6" t="s">
        <v>60</v>
      </c>
      <c r="F3034" s="6" t="s">
        <v>35</v>
      </c>
      <c r="G3034">
        <v>8</v>
      </c>
      <c r="H3034">
        <v>8</v>
      </c>
      <c r="I3034">
        <v>1</v>
      </c>
      <c r="J3034" s="6">
        <f>(Items[[#This Row],[FinalPrice]]*Items[[#This Row],[Quantity]])</f>
        <v>8</v>
      </c>
      <c r="K3034" s="6">
        <f>(Items[[#This Row],[OriginalTagPrice]]*Items[[#This Row],[Quantity]])</f>
        <v>8</v>
      </c>
      <c r="L3034" s="6">
        <f>(Items[[#This Row],[FinalPrice]]-Items[[#This Row],[OriginalTagPrice]])*Items[[#This Row],[Quantity]]</f>
        <v>0</v>
      </c>
      <c r="M3034" s="6" t="str">
        <f>VLOOKUP(Items[[#This Row],[OrderID]],Orders[],5)</f>
        <v>2015-05-26</v>
      </c>
    </row>
    <row r="3035" spans="1:13" x14ac:dyDescent="0.25">
      <c r="A3035">
        <v>144798410</v>
      </c>
      <c r="B3035">
        <v>203953989</v>
      </c>
      <c r="C3035">
        <v>1</v>
      </c>
      <c r="D3035" t="b">
        <v>1</v>
      </c>
      <c r="E3035" s="6" t="s">
        <v>89</v>
      </c>
      <c r="F3035" s="6" t="s">
        <v>35</v>
      </c>
      <c r="G3035">
        <v>65</v>
      </c>
      <c r="H3035">
        <v>85</v>
      </c>
      <c r="I3035">
        <v>1</v>
      </c>
      <c r="J3035" s="6">
        <f>(Items[[#This Row],[FinalPrice]]*Items[[#This Row],[Quantity]])</f>
        <v>65</v>
      </c>
      <c r="K3035" s="6">
        <f>(Items[[#This Row],[OriginalTagPrice]]*Items[[#This Row],[Quantity]])</f>
        <v>85</v>
      </c>
      <c r="L3035" s="6">
        <f>(Items[[#This Row],[FinalPrice]]-Items[[#This Row],[OriginalTagPrice]])*Items[[#This Row],[Quantity]]</f>
        <v>-20</v>
      </c>
      <c r="M3035" s="6" t="str">
        <f>VLOOKUP(Items[[#This Row],[OrderID]],Orders[],5)</f>
        <v>2015-05-31</v>
      </c>
    </row>
    <row r="3036" spans="1:13" x14ac:dyDescent="0.25">
      <c r="A3036">
        <v>144798410</v>
      </c>
      <c r="B3036">
        <v>205309521</v>
      </c>
      <c r="C3036">
        <v>2</v>
      </c>
      <c r="D3036" t="b">
        <v>0</v>
      </c>
      <c r="E3036" s="6" t="s">
        <v>89</v>
      </c>
      <c r="F3036" s="6" t="s">
        <v>138</v>
      </c>
      <c r="G3036">
        <v>3.5</v>
      </c>
      <c r="H3036">
        <v>3.5</v>
      </c>
      <c r="I3036">
        <v>1</v>
      </c>
      <c r="J3036" s="6">
        <f>(Items[[#This Row],[FinalPrice]]*Items[[#This Row],[Quantity]])</f>
        <v>3.5</v>
      </c>
      <c r="K3036" s="6">
        <f>(Items[[#This Row],[OriginalTagPrice]]*Items[[#This Row],[Quantity]])</f>
        <v>3.5</v>
      </c>
      <c r="L3036" s="6">
        <f>(Items[[#This Row],[FinalPrice]]-Items[[#This Row],[OriginalTagPrice]])*Items[[#This Row],[Quantity]]</f>
        <v>0</v>
      </c>
      <c r="M3036" s="6" t="str">
        <f>VLOOKUP(Items[[#This Row],[OrderID]],Orders[],5)</f>
        <v>2015-05-31</v>
      </c>
    </row>
    <row r="3037" spans="1:13" x14ac:dyDescent="0.25">
      <c r="A3037">
        <v>144798410</v>
      </c>
      <c r="B3037">
        <v>205309524</v>
      </c>
      <c r="C3037">
        <v>2</v>
      </c>
      <c r="D3037" t="b">
        <v>0</v>
      </c>
      <c r="E3037" s="6" t="s">
        <v>89</v>
      </c>
      <c r="F3037" s="6" t="s">
        <v>97</v>
      </c>
      <c r="G3037">
        <v>0</v>
      </c>
      <c r="H3037">
        <v>0</v>
      </c>
      <c r="I3037">
        <v>1</v>
      </c>
      <c r="J3037" s="6">
        <f>(Items[[#This Row],[FinalPrice]]*Items[[#This Row],[Quantity]])</f>
        <v>0</v>
      </c>
      <c r="K3037" s="6">
        <f>(Items[[#This Row],[OriginalTagPrice]]*Items[[#This Row],[Quantity]])</f>
        <v>0</v>
      </c>
      <c r="L3037" s="6">
        <f>(Items[[#This Row],[FinalPrice]]-Items[[#This Row],[OriginalTagPrice]])*Items[[#This Row],[Quantity]]</f>
        <v>0</v>
      </c>
      <c r="M3037" s="6" t="str">
        <f>VLOOKUP(Items[[#This Row],[OrderID]],Orders[],5)</f>
        <v>2015-05-31</v>
      </c>
    </row>
    <row r="3038" spans="1:13" x14ac:dyDescent="0.25">
      <c r="A3038">
        <v>144798410</v>
      </c>
      <c r="B3038">
        <v>205309557</v>
      </c>
      <c r="C3038">
        <v>2</v>
      </c>
      <c r="D3038" t="b">
        <v>0</v>
      </c>
      <c r="E3038" s="6" t="s">
        <v>89</v>
      </c>
      <c r="F3038" s="6" t="s">
        <v>98</v>
      </c>
      <c r="G3038">
        <v>5</v>
      </c>
      <c r="H3038">
        <v>5</v>
      </c>
      <c r="I3038">
        <v>1</v>
      </c>
      <c r="J3038" s="6">
        <f>(Items[[#This Row],[FinalPrice]]*Items[[#This Row],[Quantity]])</f>
        <v>5</v>
      </c>
      <c r="K3038" s="6">
        <f>(Items[[#This Row],[OriginalTagPrice]]*Items[[#This Row],[Quantity]])</f>
        <v>5</v>
      </c>
      <c r="L3038" s="6">
        <f>(Items[[#This Row],[FinalPrice]]-Items[[#This Row],[OriginalTagPrice]])*Items[[#This Row],[Quantity]]</f>
        <v>0</v>
      </c>
      <c r="M3038" s="6" t="str">
        <f>VLOOKUP(Items[[#This Row],[OrderID]],Orders[],5)</f>
        <v>2015-05-31</v>
      </c>
    </row>
    <row r="3039" spans="1:13" x14ac:dyDescent="0.25">
      <c r="A3039">
        <v>144798410</v>
      </c>
      <c r="B3039">
        <v>205315428</v>
      </c>
      <c r="C3039">
        <v>8</v>
      </c>
      <c r="D3039" t="b">
        <v>0</v>
      </c>
      <c r="E3039" s="6" t="s">
        <v>89</v>
      </c>
      <c r="F3039" s="6" t="s">
        <v>35</v>
      </c>
      <c r="G3039">
        <v>13</v>
      </c>
      <c r="H3039">
        <v>13</v>
      </c>
      <c r="I3039">
        <v>1</v>
      </c>
      <c r="J3039" s="6">
        <f>(Items[[#This Row],[FinalPrice]]*Items[[#This Row],[Quantity]])</f>
        <v>13</v>
      </c>
      <c r="K3039" s="6">
        <f>(Items[[#This Row],[OriginalTagPrice]]*Items[[#This Row],[Quantity]])</f>
        <v>13</v>
      </c>
      <c r="L3039" s="6">
        <f>(Items[[#This Row],[FinalPrice]]-Items[[#This Row],[OriginalTagPrice]])*Items[[#This Row],[Quantity]]</f>
        <v>0</v>
      </c>
      <c r="M3039" s="6" t="str">
        <f>VLOOKUP(Items[[#This Row],[OrderID]],Orders[],5)</f>
        <v>2015-05-31</v>
      </c>
    </row>
    <row r="3040" spans="1:13" x14ac:dyDescent="0.25">
      <c r="A3040">
        <v>144798521</v>
      </c>
      <c r="B3040">
        <v>203954147</v>
      </c>
      <c r="C3040">
        <v>1</v>
      </c>
      <c r="D3040" t="b">
        <v>1</v>
      </c>
      <c r="E3040" s="6" t="s">
        <v>72</v>
      </c>
      <c r="F3040" s="6" t="s">
        <v>35</v>
      </c>
      <c r="G3040">
        <v>0</v>
      </c>
      <c r="H3040">
        <v>80</v>
      </c>
      <c r="I3040">
        <v>1</v>
      </c>
      <c r="J3040" s="6">
        <f>(Items[[#This Row],[FinalPrice]]*Items[[#This Row],[Quantity]])</f>
        <v>0</v>
      </c>
      <c r="K3040" s="6">
        <f>(Items[[#This Row],[OriginalTagPrice]]*Items[[#This Row],[Quantity]])</f>
        <v>80</v>
      </c>
      <c r="L3040" s="6">
        <f>(Items[[#This Row],[FinalPrice]]-Items[[#This Row],[OriginalTagPrice]])*Items[[#This Row],[Quantity]]</f>
        <v>-80</v>
      </c>
      <c r="M3040" s="6" t="str">
        <f>VLOOKUP(Items[[#This Row],[OrderID]],Orders[],5)</f>
        <v>2015-05-31</v>
      </c>
    </row>
    <row r="3041" spans="1:13" x14ac:dyDescent="0.25">
      <c r="A3041">
        <v>144798521</v>
      </c>
      <c r="B3041">
        <v>205295917</v>
      </c>
      <c r="C3041">
        <v>2</v>
      </c>
      <c r="D3041" t="b">
        <v>0</v>
      </c>
      <c r="E3041" s="6" t="s">
        <v>72</v>
      </c>
      <c r="F3041" s="6" t="s">
        <v>138</v>
      </c>
      <c r="G3041">
        <v>0</v>
      </c>
      <c r="H3041">
        <v>3.5</v>
      </c>
      <c r="I3041">
        <v>1</v>
      </c>
      <c r="J3041" s="6">
        <f>(Items[[#This Row],[FinalPrice]]*Items[[#This Row],[Quantity]])</f>
        <v>0</v>
      </c>
      <c r="K3041" s="6">
        <f>(Items[[#This Row],[OriginalTagPrice]]*Items[[#This Row],[Quantity]])</f>
        <v>3.5</v>
      </c>
      <c r="L3041" s="6">
        <f>(Items[[#This Row],[FinalPrice]]-Items[[#This Row],[OriginalTagPrice]])*Items[[#This Row],[Quantity]]</f>
        <v>-3.5</v>
      </c>
      <c r="M3041" s="6" t="str">
        <f>VLOOKUP(Items[[#This Row],[OrderID]],Orders[],5)</f>
        <v>2015-05-31</v>
      </c>
    </row>
    <row r="3042" spans="1:13" x14ac:dyDescent="0.25">
      <c r="A3042">
        <v>144798521</v>
      </c>
      <c r="B3042">
        <v>205295937</v>
      </c>
      <c r="C3042">
        <v>2</v>
      </c>
      <c r="D3042" t="b">
        <v>0</v>
      </c>
      <c r="E3042" s="6" t="s">
        <v>72</v>
      </c>
      <c r="F3042" s="6" t="s">
        <v>97</v>
      </c>
      <c r="G3042">
        <v>0</v>
      </c>
      <c r="H3042">
        <v>0</v>
      </c>
      <c r="I3042">
        <v>1</v>
      </c>
      <c r="J3042" s="6">
        <f>(Items[[#This Row],[FinalPrice]]*Items[[#This Row],[Quantity]])</f>
        <v>0</v>
      </c>
      <c r="K3042" s="6">
        <f>(Items[[#This Row],[OriginalTagPrice]]*Items[[#This Row],[Quantity]])</f>
        <v>0</v>
      </c>
      <c r="L3042" s="6">
        <f>(Items[[#This Row],[FinalPrice]]-Items[[#This Row],[OriginalTagPrice]])*Items[[#This Row],[Quantity]]</f>
        <v>0</v>
      </c>
      <c r="M3042" s="6" t="str">
        <f>VLOOKUP(Items[[#This Row],[OrderID]],Orders[],5)</f>
        <v>2015-05-31</v>
      </c>
    </row>
    <row r="3043" spans="1:13" x14ac:dyDescent="0.25">
      <c r="A3043">
        <v>144798521</v>
      </c>
      <c r="B3043">
        <v>205309700</v>
      </c>
      <c r="C3043">
        <v>2</v>
      </c>
      <c r="D3043" t="b">
        <v>0</v>
      </c>
      <c r="E3043" s="6" t="s">
        <v>72</v>
      </c>
      <c r="F3043" s="6" t="s">
        <v>98</v>
      </c>
      <c r="G3043">
        <v>5</v>
      </c>
      <c r="H3043">
        <v>5</v>
      </c>
      <c r="I3043">
        <v>1</v>
      </c>
      <c r="J3043" s="6">
        <f>(Items[[#This Row],[FinalPrice]]*Items[[#This Row],[Quantity]])</f>
        <v>5</v>
      </c>
      <c r="K3043" s="6">
        <f>(Items[[#This Row],[OriginalTagPrice]]*Items[[#This Row],[Quantity]])</f>
        <v>5</v>
      </c>
      <c r="L3043" s="6">
        <f>(Items[[#This Row],[FinalPrice]]-Items[[#This Row],[OriginalTagPrice]])*Items[[#This Row],[Quantity]]</f>
        <v>0</v>
      </c>
      <c r="M3043" s="6" t="str">
        <f>VLOOKUP(Items[[#This Row],[OrderID]],Orders[],5)</f>
        <v>2015-05-31</v>
      </c>
    </row>
    <row r="3044" spans="1:13" x14ac:dyDescent="0.25">
      <c r="A3044">
        <v>144798521</v>
      </c>
      <c r="B3044">
        <v>205314963</v>
      </c>
      <c r="C3044">
        <v>5</v>
      </c>
      <c r="D3044" t="b">
        <v>1</v>
      </c>
      <c r="E3044" s="6" t="s">
        <v>125</v>
      </c>
      <c r="F3044" s="6" t="s">
        <v>35</v>
      </c>
      <c r="G3044">
        <v>5</v>
      </c>
      <c r="H3044">
        <v>5</v>
      </c>
      <c r="I3044">
        <v>1</v>
      </c>
      <c r="J3044" s="6">
        <f>(Items[[#This Row],[FinalPrice]]*Items[[#This Row],[Quantity]])</f>
        <v>5</v>
      </c>
      <c r="K3044" s="6">
        <f>(Items[[#This Row],[OriginalTagPrice]]*Items[[#This Row],[Quantity]])</f>
        <v>5</v>
      </c>
      <c r="L3044" s="6">
        <f>(Items[[#This Row],[FinalPrice]]-Items[[#This Row],[OriginalTagPrice]])*Items[[#This Row],[Quantity]]</f>
        <v>0</v>
      </c>
      <c r="M3044" s="6" t="str">
        <f>VLOOKUP(Items[[#This Row],[OrderID]],Orders[],5)</f>
        <v>2015-05-31</v>
      </c>
    </row>
    <row r="3045" spans="1:13" x14ac:dyDescent="0.25">
      <c r="A3045">
        <v>144798521</v>
      </c>
      <c r="B3045">
        <v>205316534</v>
      </c>
      <c r="C3045">
        <v>8</v>
      </c>
      <c r="D3045" t="b">
        <v>0</v>
      </c>
      <c r="E3045" s="6" t="s">
        <v>72</v>
      </c>
      <c r="F3045" s="6" t="s">
        <v>35</v>
      </c>
      <c r="G3045">
        <v>12</v>
      </c>
      <c r="H3045">
        <v>12</v>
      </c>
      <c r="I3045">
        <v>1</v>
      </c>
      <c r="J3045" s="6">
        <f>(Items[[#This Row],[FinalPrice]]*Items[[#This Row],[Quantity]])</f>
        <v>12</v>
      </c>
      <c r="K3045" s="6">
        <f>(Items[[#This Row],[OriginalTagPrice]]*Items[[#This Row],[Quantity]])</f>
        <v>12</v>
      </c>
      <c r="L3045" s="6">
        <f>(Items[[#This Row],[FinalPrice]]-Items[[#This Row],[OriginalTagPrice]])*Items[[#This Row],[Quantity]]</f>
        <v>0</v>
      </c>
      <c r="M3045" s="6" t="str">
        <f>VLOOKUP(Items[[#This Row],[OrderID]],Orders[],5)</f>
        <v>2015-05-31</v>
      </c>
    </row>
    <row r="3046" spans="1:13" x14ac:dyDescent="0.25">
      <c r="A3046">
        <v>144798521</v>
      </c>
      <c r="B3046">
        <v>205316811</v>
      </c>
      <c r="C3046">
        <v>10</v>
      </c>
      <c r="D3046" t="b">
        <v>0</v>
      </c>
      <c r="E3046" s="6" t="s">
        <v>35</v>
      </c>
      <c r="F3046" s="6" t="s">
        <v>35</v>
      </c>
      <c r="G3046">
        <v>0</v>
      </c>
      <c r="H3046">
        <v>0</v>
      </c>
      <c r="I3046">
        <v>1</v>
      </c>
      <c r="J3046" s="6">
        <f>(Items[[#This Row],[FinalPrice]]*Items[[#This Row],[Quantity]])</f>
        <v>0</v>
      </c>
      <c r="K3046" s="6">
        <f>(Items[[#This Row],[OriginalTagPrice]]*Items[[#This Row],[Quantity]])</f>
        <v>0</v>
      </c>
      <c r="L3046" s="6">
        <f>(Items[[#This Row],[FinalPrice]]-Items[[#This Row],[OriginalTagPrice]])*Items[[#This Row],[Quantity]]</f>
        <v>0</v>
      </c>
      <c r="M3046" s="6" t="str">
        <f>VLOOKUP(Items[[#This Row],[OrderID]],Orders[],5)</f>
        <v>2015-05-31</v>
      </c>
    </row>
    <row r="3047" spans="1:13" x14ac:dyDescent="0.25">
      <c r="A3047">
        <v>144798521</v>
      </c>
      <c r="B3047">
        <v>205316814</v>
      </c>
      <c r="C3047">
        <v>11</v>
      </c>
      <c r="D3047" t="b">
        <v>0</v>
      </c>
      <c r="E3047" s="6" t="s">
        <v>75</v>
      </c>
      <c r="F3047" s="6" t="s">
        <v>35</v>
      </c>
      <c r="G3047">
        <v>0</v>
      </c>
      <c r="H3047">
        <v>50</v>
      </c>
      <c r="I3047">
        <v>1</v>
      </c>
      <c r="J3047" s="6">
        <f>(Items[[#This Row],[FinalPrice]]*Items[[#This Row],[Quantity]])</f>
        <v>0</v>
      </c>
      <c r="K3047" s="6">
        <f>(Items[[#This Row],[OriginalTagPrice]]*Items[[#This Row],[Quantity]])</f>
        <v>50</v>
      </c>
      <c r="L3047" s="6">
        <f>(Items[[#This Row],[FinalPrice]]-Items[[#This Row],[OriginalTagPrice]])*Items[[#This Row],[Quantity]]</f>
        <v>-50</v>
      </c>
      <c r="M3047" s="6" t="str">
        <f>VLOOKUP(Items[[#This Row],[OrderID]],Orders[],5)</f>
        <v>2015-05-31</v>
      </c>
    </row>
    <row r="3048" spans="1:13" x14ac:dyDescent="0.25">
      <c r="A3048">
        <v>144812967</v>
      </c>
      <c r="B3048">
        <v>203974903</v>
      </c>
      <c r="C3048">
        <v>2</v>
      </c>
      <c r="D3048" t="b">
        <v>0</v>
      </c>
      <c r="E3048" s="6" t="s">
        <v>35</v>
      </c>
      <c r="F3048" s="6" t="s">
        <v>129</v>
      </c>
      <c r="G3048">
        <v>1.1200000000000001</v>
      </c>
      <c r="H3048">
        <v>1.5</v>
      </c>
      <c r="I3048">
        <v>1</v>
      </c>
      <c r="J3048" s="6">
        <f>(Items[[#This Row],[FinalPrice]]*Items[[#This Row],[Quantity]])</f>
        <v>1.1200000000000001</v>
      </c>
      <c r="K3048" s="6">
        <f>(Items[[#This Row],[OriginalTagPrice]]*Items[[#This Row],[Quantity]])</f>
        <v>1.5</v>
      </c>
      <c r="L3048" s="6">
        <f>(Items[[#This Row],[FinalPrice]]-Items[[#This Row],[OriginalTagPrice]])*Items[[#This Row],[Quantity]]</f>
        <v>-0.37999999999999989</v>
      </c>
      <c r="M3048" s="6" t="str">
        <f>VLOOKUP(Items[[#This Row],[OrderID]],Orders[],5)</f>
        <v>2015-05-26</v>
      </c>
    </row>
    <row r="3049" spans="1:13" x14ac:dyDescent="0.25">
      <c r="A3049">
        <v>144816711</v>
      </c>
      <c r="B3049">
        <v>203980174</v>
      </c>
      <c r="C3049">
        <v>1</v>
      </c>
      <c r="D3049" t="b">
        <v>1</v>
      </c>
      <c r="E3049" s="6" t="s">
        <v>113</v>
      </c>
      <c r="F3049" s="6" t="s">
        <v>35</v>
      </c>
      <c r="G3049">
        <v>0</v>
      </c>
      <c r="H3049">
        <v>80</v>
      </c>
      <c r="I3049">
        <v>1</v>
      </c>
      <c r="J3049" s="6">
        <f>(Items[[#This Row],[FinalPrice]]*Items[[#This Row],[Quantity]])</f>
        <v>0</v>
      </c>
      <c r="K3049" s="6">
        <f>(Items[[#This Row],[OriginalTagPrice]]*Items[[#This Row],[Quantity]])</f>
        <v>80</v>
      </c>
      <c r="L3049" s="6">
        <f>(Items[[#This Row],[FinalPrice]]-Items[[#This Row],[OriginalTagPrice]])*Items[[#This Row],[Quantity]]</f>
        <v>-80</v>
      </c>
      <c r="M3049" s="6" t="str">
        <f>VLOOKUP(Items[[#This Row],[OrderID]],Orders[],5)</f>
        <v>2015-05-29</v>
      </c>
    </row>
    <row r="3050" spans="1:13" x14ac:dyDescent="0.25">
      <c r="A3050">
        <v>144816711</v>
      </c>
      <c r="B3050">
        <v>203980178</v>
      </c>
      <c r="C3050">
        <v>1</v>
      </c>
      <c r="D3050" t="b">
        <v>1</v>
      </c>
      <c r="E3050" s="6" t="s">
        <v>79</v>
      </c>
      <c r="F3050" s="6" t="s">
        <v>35</v>
      </c>
      <c r="G3050">
        <v>18</v>
      </c>
      <c r="H3050">
        <v>20</v>
      </c>
      <c r="I3050">
        <v>1</v>
      </c>
      <c r="J3050" s="6">
        <f>(Items[[#This Row],[FinalPrice]]*Items[[#This Row],[Quantity]])</f>
        <v>18</v>
      </c>
      <c r="K3050" s="6">
        <f>(Items[[#This Row],[OriginalTagPrice]]*Items[[#This Row],[Quantity]])</f>
        <v>20</v>
      </c>
      <c r="L3050" s="6">
        <f>(Items[[#This Row],[FinalPrice]]-Items[[#This Row],[OriginalTagPrice]])*Items[[#This Row],[Quantity]]</f>
        <v>-2</v>
      </c>
      <c r="M3050" s="6" t="str">
        <f>VLOOKUP(Items[[#This Row],[OrderID]],Orders[],5)</f>
        <v>2015-05-29</v>
      </c>
    </row>
    <row r="3051" spans="1:13" x14ac:dyDescent="0.25">
      <c r="A3051">
        <v>144816711</v>
      </c>
      <c r="B3051">
        <v>205000403</v>
      </c>
      <c r="C3051">
        <v>5</v>
      </c>
      <c r="D3051" t="b">
        <v>1</v>
      </c>
      <c r="E3051" s="6" t="s">
        <v>125</v>
      </c>
      <c r="F3051" s="6" t="s">
        <v>35</v>
      </c>
      <c r="G3051">
        <v>10</v>
      </c>
      <c r="H3051">
        <v>10</v>
      </c>
      <c r="I3051">
        <v>1</v>
      </c>
      <c r="J3051" s="6">
        <f>(Items[[#This Row],[FinalPrice]]*Items[[#This Row],[Quantity]])</f>
        <v>10</v>
      </c>
      <c r="K3051" s="6">
        <f>(Items[[#This Row],[OriginalTagPrice]]*Items[[#This Row],[Quantity]])</f>
        <v>10</v>
      </c>
      <c r="L3051" s="6">
        <f>(Items[[#This Row],[FinalPrice]]-Items[[#This Row],[OriginalTagPrice]])*Items[[#This Row],[Quantity]]</f>
        <v>0</v>
      </c>
      <c r="M3051" s="6" t="str">
        <f>VLOOKUP(Items[[#This Row],[OrderID]],Orders[],5)</f>
        <v>2015-05-29</v>
      </c>
    </row>
    <row r="3052" spans="1:13" x14ac:dyDescent="0.25">
      <c r="A3052">
        <v>144816711</v>
      </c>
      <c r="B3052">
        <v>205007536</v>
      </c>
      <c r="C3052">
        <v>8</v>
      </c>
      <c r="D3052" t="b">
        <v>0</v>
      </c>
      <c r="E3052" s="6" t="s">
        <v>113</v>
      </c>
      <c r="F3052" s="6" t="s">
        <v>35</v>
      </c>
      <c r="G3052">
        <v>10</v>
      </c>
      <c r="H3052">
        <v>10</v>
      </c>
      <c r="I3052">
        <v>1</v>
      </c>
      <c r="J3052" s="6">
        <f>(Items[[#This Row],[FinalPrice]]*Items[[#This Row],[Quantity]])</f>
        <v>10</v>
      </c>
      <c r="K3052" s="6">
        <f>(Items[[#This Row],[OriginalTagPrice]]*Items[[#This Row],[Quantity]])</f>
        <v>10</v>
      </c>
      <c r="L3052" s="6">
        <f>(Items[[#This Row],[FinalPrice]]-Items[[#This Row],[OriginalTagPrice]])*Items[[#This Row],[Quantity]]</f>
        <v>0</v>
      </c>
      <c r="M3052" s="6" t="str">
        <f>VLOOKUP(Items[[#This Row],[OrderID]],Orders[],5)</f>
        <v>2015-05-29</v>
      </c>
    </row>
    <row r="3053" spans="1:13" x14ac:dyDescent="0.25">
      <c r="A3053">
        <v>144816711</v>
      </c>
      <c r="B3053">
        <v>205007559</v>
      </c>
      <c r="C3053">
        <v>8</v>
      </c>
      <c r="D3053" t="b">
        <v>0</v>
      </c>
      <c r="E3053" s="6" t="s">
        <v>79</v>
      </c>
      <c r="F3053" s="6" t="s">
        <v>35</v>
      </c>
      <c r="G3053">
        <v>7</v>
      </c>
      <c r="H3053">
        <v>7</v>
      </c>
      <c r="I3053">
        <v>1</v>
      </c>
      <c r="J3053" s="6">
        <f>(Items[[#This Row],[FinalPrice]]*Items[[#This Row],[Quantity]])</f>
        <v>7</v>
      </c>
      <c r="K3053" s="6">
        <f>(Items[[#This Row],[OriginalTagPrice]]*Items[[#This Row],[Quantity]])</f>
        <v>7</v>
      </c>
      <c r="L3053" s="6">
        <f>(Items[[#This Row],[FinalPrice]]-Items[[#This Row],[OriginalTagPrice]])*Items[[#This Row],[Quantity]]</f>
        <v>0</v>
      </c>
      <c r="M3053" s="6" t="str">
        <f>VLOOKUP(Items[[#This Row],[OrderID]],Orders[],5)</f>
        <v>2015-05-29</v>
      </c>
    </row>
    <row r="3054" spans="1:13" x14ac:dyDescent="0.25">
      <c r="A3054">
        <v>144836332</v>
      </c>
      <c r="B3054">
        <v>198559112</v>
      </c>
      <c r="C3054">
        <v>1</v>
      </c>
      <c r="D3054" t="b">
        <v>1</v>
      </c>
      <c r="E3054" s="6" t="s">
        <v>72</v>
      </c>
      <c r="F3054" s="6" t="s">
        <v>35</v>
      </c>
      <c r="G3054">
        <v>50</v>
      </c>
      <c r="H3054">
        <v>70</v>
      </c>
      <c r="I3054">
        <v>1</v>
      </c>
      <c r="J3054" s="6">
        <f>(Items[[#This Row],[FinalPrice]]*Items[[#This Row],[Quantity]])</f>
        <v>50</v>
      </c>
      <c r="K3054" s="6">
        <f>(Items[[#This Row],[OriginalTagPrice]]*Items[[#This Row],[Quantity]])</f>
        <v>70</v>
      </c>
      <c r="L3054" s="6">
        <f>(Items[[#This Row],[FinalPrice]]-Items[[#This Row],[OriginalTagPrice]])*Items[[#This Row],[Quantity]]</f>
        <v>-20</v>
      </c>
      <c r="M3054" s="6" t="str">
        <f>VLOOKUP(Items[[#This Row],[OrderID]],Orders[],5)</f>
        <v>2015-05-26</v>
      </c>
    </row>
    <row r="3055" spans="1:13" x14ac:dyDescent="0.25">
      <c r="A3055">
        <v>144836332</v>
      </c>
      <c r="B3055">
        <v>204009182</v>
      </c>
      <c r="C3055">
        <v>2</v>
      </c>
      <c r="D3055" t="b">
        <v>0</v>
      </c>
      <c r="E3055" s="6" t="s">
        <v>72</v>
      </c>
      <c r="F3055" s="6" t="s">
        <v>133</v>
      </c>
      <c r="G3055">
        <v>0</v>
      </c>
      <c r="H3055">
        <v>0</v>
      </c>
      <c r="I3055">
        <v>1</v>
      </c>
      <c r="J3055" s="6">
        <f>(Items[[#This Row],[FinalPrice]]*Items[[#This Row],[Quantity]])</f>
        <v>0</v>
      </c>
      <c r="K3055" s="6">
        <f>(Items[[#This Row],[OriginalTagPrice]]*Items[[#This Row],[Quantity]])</f>
        <v>0</v>
      </c>
      <c r="L3055" s="6">
        <f>(Items[[#This Row],[FinalPrice]]-Items[[#This Row],[OriginalTagPrice]])*Items[[#This Row],[Quantity]]</f>
        <v>0</v>
      </c>
      <c r="M3055" s="6" t="str">
        <f>VLOOKUP(Items[[#This Row],[OrderID]],Orders[],5)</f>
        <v>2015-05-26</v>
      </c>
    </row>
    <row r="3056" spans="1:13" x14ac:dyDescent="0.25">
      <c r="A3056">
        <v>144836332</v>
      </c>
      <c r="B3056">
        <v>204039489</v>
      </c>
      <c r="C3056">
        <v>10</v>
      </c>
      <c r="D3056" t="b">
        <v>0</v>
      </c>
      <c r="E3056" s="6" t="s">
        <v>35</v>
      </c>
      <c r="F3056" s="6" t="s">
        <v>35</v>
      </c>
      <c r="G3056">
        <v>0</v>
      </c>
      <c r="H3056">
        <v>0</v>
      </c>
      <c r="I3056">
        <v>1</v>
      </c>
      <c r="J3056" s="6">
        <f>(Items[[#This Row],[FinalPrice]]*Items[[#This Row],[Quantity]])</f>
        <v>0</v>
      </c>
      <c r="K3056" s="6">
        <f>(Items[[#This Row],[OriginalTagPrice]]*Items[[#This Row],[Quantity]])</f>
        <v>0</v>
      </c>
      <c r="L3056" s="6">
        <f>(Items[[#This Row],[FinalPrice]]-Items[[#This Row],[OriginalTagPrice]])*Items[[#This Row],[Quantity]]</f>
        <v>0</v>
      </c>
      <c r="M3056" s="6" t="str">
        <f>VLOOKUP(Items[[#This Row],[OrderID]],Orders[],5)</f>
        <v>2015-05-26</v>
      </c>
    </row>
    <row r="3057" spans="1:13" x14ac:dyDescent="0.25">
      <c r="A3057">
        <v>144836332</v>
      </c>
      <c r="B3057">
        <v>204039495</v>
      </c>
      <c r="C3057">
        <v>11</v>
      </c>
      <c r="D3057" t="b">
        <v>0</v>
      </c>
      <c r="E3057" s="6" t="s">
        <v>96</v>
      </c>
      <c r="F3057" s="6" t="s">
        <v>35</v>
      </c>
      <c r="G3057">
        <v>0</v>
      </c>
      <c r="H3057">
        <v>50</v>
      </c>
      <c r="I3057">
        <v>1</v>
      </c>
      <c r="J3057" s="6">
        <f>(Items[[#This Row],[FinalPrice]]*Items[[#This Row],[Quantity]])</f>
        <v>0</v>
      </c>
      <c r="K3057" s="6">
        <f>(Items[[#This Row],[OriginalTagPrice]]*Items[[#This Row],[Quantity]])</f>
        <v>50</v>
      </c>
      <c r="L3057" s="6">
        <f>(Items[[#This Row],[FinalPrice]]-Items[[#This Row],[OriginalTagPrice]])*Items[[#This Row],[Quantity]]</f>
        <v>-50</v>
      </c>
      <c r="M3057" s="6" t="str">
        <f>VLOOKUP(Items[[#This Row],[OrderID]],Orders[],5)</f>
        <v>2015-05-26</v>
      </c>
    </row>
    <row r="3058" spans="1:13" x14ac:dyDescent="0.25">
      <c r="A3058">
        <v>144836332</v>
      </c>
      <c r="B3058">
        <v>204039858</v>
      </c>
      <c r="C3058">
        <v>8</v>
      </c>
      <c r="D3058" t="b">
        <v>0</v>
      </c>
      <c r="E3058" s="6" t="s">
        <v>72</v>
      </c>
      <c r="F3058" s="6" t="s">
        <v>35</v>
      </c>
      <c r="G3058">
        <v>8</v>
      </c>
      <c r="H3058">
        <v>8</v>
      </c>
      <c r="I3058">
        <v>1</v>
      </c>
      <c r="J3058" s="6">
        <f>(Items[[#This Row],[FinalPrice]]*Items[[#This Row],[Quantity]])</f>
        <v>8</v>
      </c>
      <c r="K3058" s="6">
        <f>(Items[[#This Row],[OriginalTagPrice]]*Items[[#This Row],[Quantity]])</f>
        <v>8</v>
      </c>
      <c r="L3058" s="6">
        <f>(Items[[#This Row],[FinalPrice]]-Items[[#This Row],[OriginalTagPrice]])*Items[[#This Row],[Quantity]]</f>
        <v>0</v>
      </c>
      <c r="M3058" s="6" t="str">
        <f>VLOOKUP(Items[[#This Row],[OrderID]],Orders[],5)</f>
        <v>2015-05-26</v>
      </c>
    </row>
    <row r="3059" spans="1:13" x14ac:dyDescent="0.25">
      <c r="A3059">
        <v>144841438</v>
      </c>
      <c r="B3059">
        <v>204016291</v>
      </c>
      <c r="C3059">
        <v>1</v>
      </c>
      <c r="D3059" t="b">
        <v>1</v>
      </c>
      <c r="E3059" s="6" t="s">
        <v>56</v>
      </c>
      <c r="F3059" s="6" t="s">
        <v>35</v>
      </c>
      <c r="G3059">
        <v>0</v>
      </c>
      <c r="H3059">
        <v>30</v>
      </c>
      <c r="I3059">
        <v>1</v>
      </c>
      <c r="J3059" s="6">
        <f>(Items[[#This Row],[FinalPrice]]*Items[[#This Row],[Quantity]])</f>
        <v>0</v>
      </c>
      <c r="K3059" s="6">
        <f>(Items[[#This Row],[OriginalTagPrice]]*Items[[#This Row],[Quantity]])</f>
        <v>30</v>
      </c>
      <c r="L3059" s="6">
        <f>(Items[[#This Row],[FinalPrice]]-Items[[#This Row],[OriginalTagPrice]])*Items[[#This Row],[Quantity]]</f>
        <v>-30</v>
      </c>
      <c r="M3059" s="6" t="str">
        <f>VLOOKUP(Items[[#This Row],[OrderID]],Orders[],5)</f>
        <v>2015-05-28</v>
      </c>
    </row>
    <row r="3060" spans="1:13" x14ac:dyDescent="0.25">
      <c r="A3060">
        <v>144841438</v>
      </c>
      <c r="B3060">
        <v>204016296</v>
      </c>
      <c r="C3060">
        <v>1</v>
      </c>
      <c r="D3060" t="b">
        <v>1</v>
      </c>
      <c r="E3060" s="6" t="s">
        <v>56</v>
      </c>
      <c r="F3060" s="6" t="s">
        <v>35</v>
      </c>
      <c r="G3060">
        <v>0</v>
      </c>
      <c r="H3060">
        <v>5</v>
      </c>
      <c r="I3060">
        <v>1</v>
      </c>
      <c r="J3060" s="6">
        <f>(Items[[#This Row],[FinalPrice]]*Items[[#This Row],[Quantity]])</f>
        <v>0</v>
      </c>
      <c r="K3060" s="6">
        <f>(Items[[#This Row],[OriginalTagPrice]]*Items[[#This Row],[Quantity]])</f>
        <v>5</v>
      </c>
      <c r="L3060" s="6">
        <f>(Items[[#This Row],[FinalPrice]]-Items[[#This Row],[OriginalTagPrice]])*Items[[#This Row],[Quantity]]</f>
        <v>-5</v>
      </c>
      <c r="M3060" s="6" t="str">
        <f>VLOOKUP(Items[[#This Row],[OrderID]],Orders[],5)</f>
        <v>2015-05-28</v>
      </c>
    </row>
    <row r="3061" spans="1:13" x14ac:dyDescent="0.25">
      <c r="A3061">
        <v>144841438</v>
      </c>
      <c r="B3061">
        <v>204513737</v>
      </c>
      <c r="C3061">
        <v>2</v>
      </c>
      <c r="D3061" t="b">
        <v>0</v>
      </c>
      <c r="E3061" s="6" t="s">
        <v>35</v>
      </c>
      <c r="F3061" s="6" t="s">
        <v>82</v>
      </c>
      <c r="G3061">
        <v>0</v>
      </c>
      <c r="H3061">
        <v>0</v>
      </c>
      <c r="I3061">
        <v>1</v>
      </c>
      <c r="J3061" s="6">
        <f>(Items[[#This Row],[FinalPrice]]*Items[[#This Row],[Quantity]])</f>
        <v>0</v>
      </c>
      <c r="K3061" s="6">
        <f>(Items[[#This Row],[OriginalTagPrice]]*Items[[#This Row],[Quantity]])</f>
        <v>0</v>
      </c>
      <c r="L3061" s="6">
        <f>(Items[[#This Row],[FinalPrice]]-Items[[#This Row],[OriginalTagPrice]])*Items[[#This Row],[Quantity]]</f>
        <v>0</v>
      </c>
      <c r="M3061" s="6" t="str">
        <f>VLOOKUP(Items[[#This Row],[OrderID]],Orders[],5)</f>
        <v>2015-05-28</v>
      </c>
    </row>
    <row r="3062" spans="1:13" x14ac:dyDescent="0.25">
      <c r="A3062">
        <v>144841438</v>
      </c>
      <c r="B3062">
        <v>204540303</v>
      </c>
      <c r="C3062">
        <v>3</v>
      </c>
      <c r="D3062" t="b">
        <v>0</v>
      </c>
      <c r="E3062" s="6" t="s">
        <v>35</v>
      </c>
      <c r="F3062" s="6" t="s">
        <v>35</v>
      </c>
      <c r="G3062">
        <v>0</v>
      </c>
      <c r="H3062">
        <v>15</v>
      </c>
      <c r="I3062">
        <v>1</v>
      </c>
      <c r="J3062" s="6">
        <f>(Items[[#This Row],[FinalPrice]]*Items[[#This Row],[Quantity]])</f>
        <v>0</v>
      </c>
      <c r="K3062" s="6">
        <f>(Items[[#This Row],[OriginalTagPrice]]*Items[[#This Row],[Quantity]])</f>
        <v>15</v>
      </c>
      <c r="L3062" s="6">
        <f>(Items[[#This Row],[FinalPrice]]-Items[[#This Row],[OriginalTagPrice]])*Items[[#This Row],[Quantity]]</f>
        <v>-15</v>
      </c>
      <c r="M3062" s="6" t="str">
        <f>VLOOKUP(Items[[#This Row],[OrderID]],Orders[],5)</f>
        <v>2015-05-28</v>
      </c>
    </row>
    <row r="3063" spans="1:13" x14ac:dyDescent="0.25">
      <c r="A3063">
        <v>144841438</v>
      </c>
      <c r="B3063">
        <v>204540728</v>
      </c>
      <c r="C3063">
        <v>8</v>
      </c>
      <c r="D3063" t="b">
        <v>0</v>
      </c>
      <c r="E3063" s="6" t="s">
        <v>56</v>
      </c>
      <c r="F3063" s="6" t="s">
        <v>35</v>
      </c>
      <c r="G3063">
        <v>10</v>
      </c>
      <c r="H3063">
        <v>10</v>
      </c>
      <c r="I3063">
        <v>1</v>
      </c>
      <c r="J3063" s="6">
        <f>(Items[[#This Row],[FinalPrice]]*Items[[#This Row],[Quantity]])</f>
        <v>10</v>
      </c>
      <c r="K3063" s="6">
        <f>(Items[[#This Row],[OriginalTagPrice]]*Items[[#This Row],[Quantity]])</f>
        <v>10</v>
      </c>
      <c r="L3063" s="6">
        <f>(Items[[#This Row],[FinalPrice]]-Items[[#This Row],[OriginalTagPrice]])*Items[[#This Row],[Quantity]]</f>
        <v>0</v>
      </c>
      <c r="M3063" s="6" t="str">
        <f>VLOOKUP(Items[[#This Row],[OrderID]],Orders[],5)</f>
        <v>2015-05-28</v>
      </c>
    </row>
    <row r="3064" spans="1:13" x14ac:dyDescent="0.25">
      <c r="A3064">
        <v>144856120</v>
      </c>
      <c r="B3064">
        <v>204037304</v>
      </c>
      <c r="C3064">
        <v>1</v>
      </c>
      <c r="D3064" t="b">
        <v>1</v>
      </c>
      <c r="E3064" s="6" t="s">
        <v>250</v>
      </c>
      <c r="F3064" s="6" t="s">
        <v>35</v>
      </c>
      <c r="G3064">
        <v>25</v>
      </c>
      <c r="H3064">
        <v>40</v>
      </c>
      <c r="I3064">
        <v>1</v>
      </c>
      <c r="J3064" s="6">
        <f>(Items[[#This Row],[FinalPrice]]*Items[[#This Row],[Quantity]])</f>
        <v>25</v>
      </c>
      <c r="K3064" s="6">
        <f>(Items[[#This Row],[OriginalTagPrice]]*Items[[#This Row],[Quantity]])</f>
        <v>40</v>
      </c>
      <c r="L3064" s="6">
        <f>(Items[[#This Row],[FinalPrice]]-Items[[#This Row],[OriginalTagPrice]])*Items[[#This Row],[Quantity]]</f>
        <v>-15</v>
      </c>
      <c r="M3064" s="6" t="str">
        <f>VLOOKUP(Items[[#This Row],[OrderID]],Orders[],5)</f>
        <v>2015-05-27</v>
      </c>
    </row>
    <row r="3065" spans="1:13" x14ac:dyDescent="0.25">
      <c r="A3065">
        <v>144856120</v>
      </c>
      <c r="B3065">
        <v>204385575</v>
      </c>
      <c r="C3065">
        <v>2</v>
      </c>
      <c r="D3065" t="b">
        <v>0</v>
      </c>
      <c r="E3065" s="6" t="s">
        <v>96</v>
      </c>
      <c r="F3065" s="6" t="s">
        <v>90</v>
      </c>
      <c r="G3065">
        <v>0</v>
      </c>
      <c r="H3065">
        <v>0</v>
      </c>
      <c r="I3065">
        <v>1</v>
      </c>
      <c r="J3065" s="6">
        <f>(Items[[#This Row],[FinalPrice]]*Items[[#This Row],[Quantity]])</f>
        <v>0</v>
      </c>
      <c r="K3065" s="6">
        <f>(Items[[#This Row],[OriginalTagPrice]]*Items[[#This Row],[Quantity]])</f>
        <v>0</v>
      </c>
      <c r="L3065" s="6">
        <f>(Items[[#This Row],[FinalPrice]]-Items[[#This Row],[OriginalTagPrice]])*Items[[#This Row],[Quantity]]</f>
        <v>0</v>
      </c>
      <c r="M3065" s="6" t="str">
        <f>VLOOKUP(Items[[#This Row],[OrderID]],Orders[],5)</f>
        <v>2015-05-27</v>
      </c>
    </row>
    <row r="3066" spans="1:13" x14ac:dyDescent="0.25">
      <c r="A3066">
        <v>144856120</v>
      </c>
      <c r="B3066">
        <v>204388994</v>
      </c>
      <c r="C3066">
        <v>2</v>
      </c>
      <c r="D3066" t="b">
        <v>0</v>
      </c>
      <c r="E3066" s="6" t="s">
        <v>86</v>
      </c>
      <c r="F3066" s="6" t="s">
        <v>62</v>
      </c>
      <c r="G3066">
        <v>8</v>
      </c>
      <c r="H3066">
        <v>8</v>
      </c>
      <c r="I3066">
        <v>1</v>
      </c>
      <c r="J3066" s="6">
        <f>(Items[[#This Row],[FinalPrice]]*Items[[#This Row],[Quantity]])</f>
        <v>8</v>
      </c>
      <c r="K3066" s="6">
        <f>(Items[[#This Row],[OriginalTagPrice]]*Items[[#This Row],[Quantity]])</f>
        <v>8</v>
      </c>
      <c r="L3066" s="6">
        <f>(Items[[#This Row],[FinalPrice]]-Items[[#This Row],[OriginalTagPrice]])*Items[[#This Row],[Quantity]]</f>
        <v>0</v>
      </c>
      <c r="M3066" s="6" t="str">
        <f>VLOOKUP(Items[[#This Row],[OrderID]],Orders[],5)</f>
        <v>2015-05-27</v>
      </c>
    </row>
    <row r="3067" spans="1:13" x14ac:dyDescent="0.25">
      <c r="A3067">
        <v>144856120</v>
      </c>
      <c r="B3067">
        <v>204398458</v>
      </c>
      <c r="C3067">
        <v>8</v>
      </c>
      <c r="D3067" t="b">
        <v>0</v>
      </c>
      <c r="E3067" s="6" t="s">
        <v>250</v>
      </c>
      <c r="F3067" s="6" t="s">
        <v>35</v>
      </c>
      <c r="G3067">
        <v>8</v>
      </c>
      <c r="H3067">
        <v>8</v>
      </c>
      <c r="I3067">
        <v>1</v>
      </c>
      <c r="J3067" s="6">
        <f>(Items[[#This Row],[FinalPrice]]*Items[[#This Row],[Quantity]])</f>
        <v>8</v>
      </c>
      <c r="K3067" s="6">
        <f>(Items[[#This Row],[OriginalTagPrice]]*Items[[#This Row],[Quantity]])</f>
        <v>8</v>
      </c>
      <c r="L3067" s="6">
        <f>(Items[[#This Row],[FinalPrice]]-Items[[#This Row],[OriginalTagPrice]])*Items[[#This Row],[Quantity]]</f>
        <v>0</v>
      </c>
      <c r="M3067" s="6" t="str">
        <f>VLOOKUP(Items[[#This Row],[OrderID]],Orders[],5)</f>
        <v>2015-05-27</v>
      </c>
    </row>
    <row r="3068" spans="1:13" x14ac:dyDescent="0.25">
      <c r="A3068">
        <v>144861764</v>
      </c>
      <c r="B3068">
        <v>204045564</v>
      </c>
      <c r="C3068">
        <v>1</v>
      </c>
      <c r="D3068" t="b">
        <v>1</v>
      </c>
      <c r="E3068" s="6" t="s">
        <v>70</v>
      </c>
      <c r="F3068" s="6" t="s">
        <v>35</v>
      </c>
      <c r="G3068">
        <v>0</v>
      </c>
      <c r="H3068">
        <v>70</v>
      </c>
      <c r="I3068">
        <v>1</v>
      </c>
      <c r="J3068" s="6">
        <f>(Items[[#This Row],[FinalPrice]]*Items[[#This Row],[Quantity]])</f>
        <v>0</v>
      </c>
      <c r="K3068" s="6">
        <f>(Items[[#This Row],[OriginalTagPrice]]*Items[[#This Row],[Quantity]])</f>
        <v>70</v>
      </c>
      <c r="L3068" s="6">
        <f>(Items[[#This Row],[FinalPrice]]-Items[[#This Row],[OriginalTagPrice]])*Items[[#This Row],[Quantity]]</f>
        <v>-70</v>
      </c>
      <c r="M3068" s="6" t="str">
        <f>VLOOKUP(Items[[#This Row],[OrderID]],Orders[],5)</f>
        <v>2015-05-30</v>
      </c>
    </row>
    <row r="3069" spans="1:13" x14ac:dyDescent="0.25">
      <c r="A3069">
        <v>144869075</v>
      </c>
      <c r="B3069">
        <v>204056629</v>
      </c>
      <c r="C3069">
        <v>1</v>
      </c>
      <c r="D3069" t="b">
        <v>1</v>
      </c>
      <c r="E3069" s="6" t="s">
        <v>56</v>
      </c>
      <c r="F3069" s="6" t="s">
        <v>35</v>
      </c>
      <c r="G3069">
        <v>0</v>
      </c>
      <c r="H3069">
        <v>55</v>
      </c>
      <c r="I3069">
        <v>1</v>
      </c>
      <c r="J3069" s="6">
        <f>(Items[[#This Row],[FinalPrice]]*Items[[#This Row],[Quantity]])</f>
        <v>0</v>
      </c>
      <c r="K3069" s="6">
        <f>(Items[[#This Row],[OriginalTagPrice]]*Items[[#This Row],[Quantity]])</f>
        <v>55</v>
      </c>
      <c r="L3069" s="6">
        <f>(Items[[#This Row],[FinalPrice]]-Items[[#This Row],[OriginalTagPrice]])*Items[[#This Row],[Quantity]]</f>
        <v>-55</v>
      </c>
      <c r="M3069" s="6" t="str">
        <f>VLOOKUP(Items[[#This Row],[OrderID]],Orders[],5)</f>
        <v>2015-05-27</v>
      </c>
    </row>
    <row r="3070" spans="1:13" x14ac:dyDescent="0.25">
      <c r="A3070">
        <v>144869075</v>
      </c>
      <c r="B3070">
        <v>204189508</v>
      </c>
      <c r="C3070">
        <v>2</v>
      </c>
      <c r="D3070" t="b">
        <v>0</v>
      </c>
      <c r="E3070" s="6" t="s">
        <v>35</v>
      </c>
      <c r="F3070" s="6" t="s">
        <v>295</v>
      </c>
      <c r="G3070">
        <v>25.5</v>
      </c>
      <c r="H3070">
        <v>51</v>
      </c>
      <c r="I3070">
        <v>1</v>
      </c>
      <c r="J3070" s="6">
        <f>(Items[[#This Row],[FinalPrice]]*Items[[#This Row],[Quantity]])</f>
        <v>25.5</v>
      </c>
      <c r="K3070" s="6">
        <f>(Items[[#This Row],[OriginalTagPrice]]*Items[[#This Row],[Quantity]])</f>
        <v>51</v>
      </c>
      <c r="L3070" s="6">
        <f>(Items[[#This Row],[FinalPrice]]-Items[[#This Row],[OriginalTagPrice]])*Items[[#This Row],[Quantity]]</f>
        <v>-25.5</v>
      </c>
      <c r="M3070" s="6" t="str">
        <f>VLOOKUP(Items[[#This Row],[OrderID]],Orders[],5)</f>
        <v>2015-05-27</v>
      </c>
    </row>
    <row r="3071" spans="1:13" x14ac:dyDescent="0.25">
      <c r="A3071">
        <v>144869075</v>
      </c>
      <c r="B3071">
        <v>204199808</v>
      </c>
      <c r="C3071">
        <v>2</v>
      </c>
      <c r="D3071" t="b">
        <v>0</v>
      </c>
      <c r="E3071" s="6" t="s">
        <v>56</v>
      </c>
      <c r="F3071" s="6" t="s">
        <v>167</v>
      </c>
      <c r="G3071">
        <v>2.25</v>
      </c>
      <c r="H3071">
        <v>3</v>
      </c>
      <c r="I3071">
        <v>2</v>
      </c>
      <c r="J3071" s="6">
        <f>(Items[[#This Row],[FinalPrice]]*Items[[#This Row],[Quantity]])</f>
        <v>4.5</v>
      </c>
      <c r="K3071" s="6">
        <f>(Items[[#This Row],[OriginalTagPrice]]*Items[[#This Row],[Quantity]])</f>
        <v>6</v>
      </c>
      <c r="L3071" s="6">
        <f>(Items[[#This Row],[FinalPrice]]-Items[[#This Row],[OriginalTagPrice]])*Items[[#This Row],[Quantity]]</f>
        <v>-1.5</v>
      </c>
      <c r="M3071" s="6" t="str">
        <f>VLOOKUP(Items[[#This Row],[OrderID]],Orders[],5)</f>
        <v>2015-05-27</v>
      </c>
    </row>
    <row r="3072" spans="1:13" x14ac:dyDescent="0.25">
      <c r="A3072">
        <v>144869075</v>
      </c>
      <c r="B3072">
        <v>204199871</v>
      </c>
      <c r="C3072">
        <v>2</v>
      </c>
      <c r="D3072" t="b">
        <v>0</v>
      </c>
      <c r="E3072" s="6" t="s">
        <v>56</v>
      </c>
      <c r="F3072" s="6" t="s">
        <v>152</v>
      </c>
      <c r="G3072">
        <v>2.25</v>
      </c>
      <c r="H3072">
        <v>3</v>
      </c>
      <c r="I3072">
        <v>1</v>
      </c>
      <c r="J3072" s="6">
        <f>(Items[[#This Row],[FinalPrice]]*Items[[#This Row],[Quantity]])</f>
        <v>2.25</v>
      </c>
      <c r="K3072" s="6">
        <f>(Items[[#This Row],[OriginalTagPrice]]*Items[[#This Row],[Quantity]])</f>
        <v>3</v>
      </c>
      <c r="L3072" s="6">
        <f>(Items[[#This Row],[FinalPrice]]-Items[[#This Row],[OriginalTagPrice]])*Items[[#This Row],[Quantity]]</f>
        <v>-0.75</v>
      </c>
      <c r="M3072" s="6" t="str">
        <f>VLOOKUP(Items[[#This Row],[OrderID]],Orders[],5)</f>
        <v>2015-05-27</v>
      </c>
    </row>
    <row r="3073" spans="1:13" x14ac:dyDescent="0.25">
      <c r="A3073">
        <v>144869075</v>
      </c>
      <c r="B3073">
        <v>204199958</v>
      </c>
      <c r="C3073">
        <v>2</v>
      </c>
      <c r="D3073" t="b">
        <v>0</v>
      </c>
      <c r="E3073" s="6" t="s">
        <v>56</v>
      </c>
      <c r="F3073" s="6" t="s">
        <v>257</v>
      </c>
      <c r="G3073">
        <v>0.2</v>
      </c>
      <c r="H3073">
        <v>0.25</v>
      </c>
      <c r="I3073">
        <v>3</v>
      </c>
      <c r="J3073" s="6">
        <f>(Items[[#This Row],[FinalPrice]]*Items[[#This Row],[Quantity]])</f>
        <v>0.60000000000000009</v>
      </c>
      <c r="K3073" s="6">
        <f>(Items[[#This Row],[OriginalTagPrice]]*Items[[#This Row],[Quantity]])</f>
        <v>0.75</v>
      </c>
      <c r="L3073" s="6">
        <f>(Items[[#This Row],[FinalPrice]]-Items[[#This Row],[OriginalTagPrice]])*Items[[#This Row],[Quantity]]</f>
        <v>-0.14999999999999997</v>
      </c>
      <c r="M3073" s="6" t="str">
        <f>VLOOKUP(Items[[#This Row],[OrderID]],Orders[],5)</f>
        <v>2015-05-27</v>
      </c>
    </row>
    <row r="3074" spans="1:13" x14ac:dyDescent="0.25">
      <c r="A3074">
        <v>144869075</v>
      </c>
      <c r="B3074">
        <v>204229956</v>
      </c>
      <c r="C3074">
        <v>2</v>
      </c>
      <c r="D3074" t="b">
        <v>0</v>
      </c>
      <c r="E3074" s="6" t="s">
        <v>35</v>
      </c>
      <c r="F3074" s="6" t="s">
        <v>122</v>
      </c>
      <c r="G3074">
        <v>5</v>
      </c>
      <c r="H3074">
        <v>10</v>
      </c>
      <c r="I3074">
        <v>4</v>
      </c>
      <c r="J3074" s="6">
        <f>(Items[[#This Row],[FinalPrice]]*Items[[#This Row],[Quantity]])</f>
        <v>20</v>
      </c>
      <c r="K3074" s="6">
        <f>(Items[[#This Row],[OriginalTagPrice]]*Items[[#This Row],[Quantity]])</f>
        <v>40</v>
      </c>
      <c r="L3074" s="6">
        <f>(Items[[#This Row],[FinalPrice]]-Items[[#This Row],[OriginalTagPrice]])*Items[[#This Row],[Quantity]]</f>
        <v>-20</v>
      </c>
      <c r="M3074" s="6" t="str">
        <f>VLOOKUP(Items[[#This Row],[OrderID]],Orders[],5)</f>
        <v>2015-05-27</v>
      </c>
    </row>
    <row r="3075" spans="1:13" x14ac:dyDescent="0.25">
      <c r="A3075">
        <v>144869075</v>
      </c>
      <c r="B3075">
        <v>204230521</v>
      </c>
      <c r="C3075">
        <v>8</v>
      </c>
      <c r="D3075" t="b">
        <v>0</v>
      </c>
      <c r="E3075" s="6" t="s">
        <v>56</v>
      </c>
      <c r="F3075" s="6" t="s">
        <v>35</v>
      </c>
      <c r="G3075">
        <v>15</v>
      </c>
      <c r="H3075">
        <v>15</v>
      </c>
      <c r="I3075">
        <v>1</v>
      </c>
      <c r="J3075" s="6">
        <f>(Items[[#This Row],[FinalPrice]]*Items[[#This Row],[Quantity]])</f>
        <v>15</v>
      </c>
      <c r="K3075" s="6">
        <f>(Items[[#This Row],[OriginalTagPrice]]*Items[[#This Row],[Quantity]])</f>
        <v>15</v>
      </c>
      <c r="L3075" s="6">
        <f>(Items[[#This Row],[FinalPrice]]-Items[[#This Row],[OriginalTagPrice]])*Items[[#This Row],[Quantity]]</f>
        <v>0</v>
      </c>
      <c r="M3075" s="6" t="str">
        <f>VLOOKUP(Items[[#This Row],[OrderID]],Orders[],5)</f>
        <v>2015-05-27</v>
      </c>
    </row>
    <row r="3076" spans="1:13" x14ac:dyDescent="0.25">
      <c r="A3076">
        <v>144871904</v>
      </c>
      <c r="B3076">
        <v>204060722</v>
      </c>
      <c r="C3076">
        <v>1</v>
      </c>
      <c r="D3076" t="b">
        <v>1</v>
      </c>
      <c r="E3076" s="6" t="s">
        <v>66</v>
      </c>
      <c r="F3076" s="6" t="s">
        <v>35</v>
      </c>
      <c r="G3076">
        <v>50</v>
      </c>
      <c r="H3076">
        <v>70</v>
      </c>
      <c r="I3076">
        <v>1</v>
      </c>
      <c r="J3076" s="6">
        <f>(Items[[#This Row],[FinalPrice]]*Items[[#This Row],[Quantity]])</f>
        <v>50</v>
      </c>
      <c r="K3076" s="6">
        <f>(Items[[#This Row],[OriginalTagPrice]]*Items[[#This Row],[Quantity]])</f>
        <v>70</v>
      </c>
      <c r="L3076" s="6">
        <f>(Items[[#This Row],[FinalPrice]]-Items[[#This Row],[OriginalTagPrice]])*Items[[#This Row],[Quantity]]</f>
        <v>-20</v>
      </c>
      <c r="M3076" s="6" t="str">
        <f>VLOOKUP(Items[[#This Row],[OrderID]],Orders[],5)</f>
        <v>2015-05-26</v>
      </c>
    </row>
    <row r="3077" spans="1:13" x14ac:dyDescent="0.25">
      <c r="A3077">
        <v>144871904</v>
      </c>
      <c r="B3077">
        <v>204083677</v>
      </c>
      <c r="C3077">
        <v>8</v>
      </c>
      <c r="D3077" t="b">
        <v>0</v>
      </c>
      <c r="E3077" s="6" t="s">
        <v>66</v>
      </c>
      <c r="F3077" s="6" t="s">
        <v>35</v>
      </c>
      <c r="G3077">
        <v>10.5</v>
      </c>
      <c r="H3077">
        <v>10.5</v>
      </c>
      <c r="I3077">
        <v>1</v>
      </c>
      <c r="J3077" s="6">
        <f>(Items[[#This Row],[FinalPrice]]*Items[[#This Row],[Quantity]])</f>
        <v>10.5</v>
      </c>
      <c r="K3077" s="6">
        <f>(Items[[#This Row],[OriginalTagPrice]]*Items[[#This Row],[Quantity]])</f>
        <v>10.5</v>
      </c>
      <c r="L3077" s="6">
        <f>(Items[[#This Row],[FinalPrice]]-Items[[#This Row],[OriginalTagPrice]])*Items[[#This Row],[Quantity]]</f>
        <v>0</v>
      </c>
      <c r="M3077" s="6" t="str">
        <f>VLOOKUP(Items[[#This Row],[OrderID]],Orders[],5)</f>
        <v>2015-05-26</v>
      </c>
    </row>
    <row r="3078" spans="1:13" x14ac:dyDescent="0.25">
      <c r="A3078">
        <v>144874784</v>
      </c>
      <c r="B3078">
        <v>204064818</v>
      </c>
      <c r="C3078">
        <v>7</v>
      </c>
      <c r="D3078" t="b">
        <v>0</v>
      </c>
      <c r="E3078" s="6" t="s">
        <v>35</v>
      </c>
      <c r="F3078" s="6" t="s">
        <v>35</v>
      </c>
      <c r="G3078">
        <v>0</v>
      </c>
      <c r="H3078">
        <v>0</v>
      </c>
      <c r="I3078">
        <v>1</v>
      </c>
      <c r="J3078" s="6">
        <f>(Items[[#This Row],[FinalPrice]]*Items[[#This Row],[Quantity]])</f>
        <v>0</v>
      </c>
      <c r="K3078" s="6">
        <f>(Items[[#This Row],[OriginalTagPrice]]*Items[[#This Row],[Quantity]])</f>
        <v>0</v>
      </c>
      <c r="L3078" s="6">
        <f>(Items[[#This Row],[FinalPrice]]-Items[[#This Row],[OriginalTagPrice]])*Items[[#This Row],[Quantity]]</f>
        <v>0</v>
      </c>
      <c r="M3078" s="6" t="str">
        <f>VLOOKUP(Items[[#This Row],[OrderID]],Orders[],5)</f>
        <v>2015-05-26</v>
      </c>
    </row>
    <row r="3079" spans="1:13" x14ac:dyDescent="0.25">
      <c r="A3079">
        <v>144875085</v>
      </c>
      <c r="B3079">
        <v>204065276</v>
      </c>
      <c r="C3079">
        <v>1</v>
      </c>
      <c r="D3079" t="b">
        <v>1</v>
      </c>
      <c r="E3079" s="6" t="s">
        <v>60</v>
      </c>
      <c r="F3079" s="6" t="s">
        <v>35</v>
      </c>
      <c r="G3079">
        <v>25</v>
      </c>
      <c r="H3079">
        <v>30</v>
      </c>
      <c r="I3079">
        <v>1</v>
      </c>
      <c r="J3079" s="6">
        <f>(Items[[#This Row],[FinalPrice]]*Items[[#This Row],[Quantity]])</f>
        <v>25</v>
      </c>
      <c r="K3079" s="6">
        <f>(Items[[#This Row],[OriginalTagPrice]]*Items[[#This Row],[Quantity]])</f>
        <v>30</v>
      </c>
      <c r="L3079" s="6">
        <f>(Items[[#This Row],[FinalPrice]]-Items[[#This Row],[OriginalTagPrice]])*Items[[#This Row],[Quantity]]</f>
        <v>-5</v>
      </c>
      <c r="M3079" s="6" t="str">
        <f>VLOOKUP(Items[[#This Row],[OrderID]],Orders[],5)</f>
        <v>2015-06-24</v>
      </c>
    </row>
    <row r="3080" spans="1:13" x14ac:dyDescent="0.25">
      <c r="A3080">
        <v>144875085</v>
      </c>
      <c r="B3080">
        <v>204065735</v>
      </c>
      <c r="C3080">
        <v>1</v>
      </c>
      <c r="D3080" t="b">
        <v>1</v>
      </c>
      <c r="E3080" s="6" t="s">
        <v>56</v>
      </c>
      <c r="F3080" s="6" t="s">
        <v>35</v>
      </c>
      <c r="G3080">
        <v>15</v>
      </c>
      <c r="H3080">
        <v>35</v>
      </c>
      <c r="I3080">
        <v>1</v>
      </c>
      <c r="J3080" s="6">
        <f>(Items[[#This Row],[FinalPrice]]*Items[[#This Row],[Quantity]])</f>
        <v>15</v>
      </c>
      <c r="K3080" s="6">
        <f>(Items[[#This Row],[OriginalTagPrice]]*Items[[#This Row],[Quantity]])</f>
        <v>35</v>
      </c>
      <c r="L3080" s="6">
        <f>(Items[[#This Row],[FinalPrice]]-Items[[#This Row],[OriginalTagPrice]])*Items[[#This Row],[Quantity]]</f>
        <v>-20</v>
      </c>
      <c r="M3080" s="6" t="str">
        <f>VLOOKUP(Items[[#This Row],[OrderID]],Orders[],5)</f>
        <v>2015-06-24</v>
      </c>
    </row>
    <row r="3081" spans="1:13" x14ac:dyDescent="0.25">
      <c r="A3081">
        <v>144877836</v>
      </c>
      <c r="B3081">
        <v>204069159</v>
      </c>
      <c r="C3081">
        <v>1</v>
      </c>
      <c r="D3081" t="b">
        <v>1</v>
      </c>
      <c r="E3081" s="6" t="s">
        <v>89</v>
      </c>
      <c r="F3081" s="6" t="s">
        <v>35</v>
      </c>
      <c r="G3081">
        <v>25</v>
      </c>
      <c r="H3081">
        <v>30</v>
      </c>
      <c r="I3081">
        <v>1</v>
      </c>
      <c r="J3081" s="6">
        <f>(Items[[#This Row],[FinalPrice]]*Items[[#This Row],[Quantity]])</f>
        <v>25</v>
      </c>
      <c r="K3081" s="6">
        <f>(Items[[#This Row],[OriginalTagPrice]]*Items[[#This Row],[Quantity]])</f>
        <v>30</v>
      </c>
      <c r="L3081" s="6">
        <f>(Items[[#This Row],[FinalPrice]]-Items[[#This Row],[OriginalTagPrice]])*Items[[#This Row],[Quantity]]</f>
        <v>-5</v>
      </c>
      <c r="M3081" s="6" t="str">
        <f>VLOOKUP(Items[[#This Row],[OrderID]],Orders[],5)</f>
        <v>2015-06-01</v>
      </c>
    </row>
    <row r="3082" spans="1:13" x14ac:dyDescent="0.25">
      <c r="A3082">
        <v>144877836</v>
      </c>
      <c r="B3082">
        <v>204069580</v>
      </c>
      <c r="C3082">
        <v>1</v>
      </c>
      <c r="D3082" t="b">
        <v>1</v>
      </c>
      <c r="E3082" s="6" t="s">
        <v>281</v>
      </c>
      <c r="F3082" s="6" t="s">
        <v>35</v>
      </c>
      <c r="G3082">
        <v>25</v>
      </c>
      <c r="H3082">
        <v>30</v>
      </c>
      <c r="I3082">
        <v>1</v>
      </c>
      <c r="J3082" s="6">
        <f>(Items[[#This Row],[FinalPrice]]*Items[[#This Row],[Quantity]])</f>
        <v>25</v>
      </c>
      <c r="K3082" s="6">
        <f>(Items[[#This Row],[OriginalTagPrice]]*Items[[#This Row],[Quantity]])</f>
        <v>30</v>
      </c>
      <c r="L3082" s="6">
        <f>(Items[[#This Row],[FinalPrice]]-Items[[#This Row],[OriginalTagPrice]])*Items[[#This Row],[Quantity]]</f>
        <v>-5</v>
      </c>
      <c r="M3082" s="6" t="str">
        <f>VLOOKUP(Items[[#This Row],[OrderID]],Orders[],5)</f>
        <v>2015-06-01</v>
      </c>
    </row>
    <row r="3083" spans="1:13" x14ac:dyDescent="0.25">
      <c r="A3083">
        <v>144877836</v>
      </c>
      <c r="B3083">
        <v>205590241</v>
      </c>
      <c r="C3083">
        <v>1</v>
      </c>
      <c r="D3083" t="b">
        <v>1</v>
      </c>
      <c r="E3083" s="6" t="s">
        <v>68</v>
      </c>
      <c r="F3083" s="6" t="s">
        <v>35</v>
      </c>
      <c r="G3083">
        <v>25</v>
      </c>
      <c r="H3083">
        <v>30</v>
      </c>
      <c r="I3083">
        <v>1</v>
      </c>
      <c r="J3083" s="6">
        <f>(Items[[#This Row],[FinalPrice]]*Items[[#This Row],[Quantity]])</f>
        <v>25</v>
      </c>
      <c r="K3083" s="6">
        <f>(Items[[#This Row],[OriginalTagPrice]]*Items[[#This Row],[Quantity]])</f>
        <v>30</v>
      </c>
      <c r="L3083" s="6">
        <f>(Items[[#This Row],[FinalPrice]]-Items[[#This Row],[OriginalTagPrice]])*Items[[#This Row],[Quantity]]</f>
        <v>-5</v>
      </c>
      <c r="M3083" s="6" t="str">
        <f>VLOOKUP(Items[[#This Row],[OrderID]],Orders[],5)</f>
        <v>2015-06-01</v>
      </c>
    </row>
    <row r="3084" spans="1:13" x14ac:dyDescent="0.25">
      <c r="A3084">
        <v>144877836</v>
      </c>
      <c r="B3084">
        <v>205604453</v>
      </c>
      <c r="C3084">
        <v>2</v>
      </c>
      <c r="D3084" t="b">
        <v>0</v>
      </c>
      <c r="E3084" s="6" t="s">
        <v>68</v>
      </c>
      <c r="F3084" s="6" t="s">
        <v>99</v>
      </c>
      <c r="G3084">
        <v>0</v>
      </c>
      <c r="H3084">
        <v>0</v>
      </c>
      <c r="I3084">
        <v>1</v>
      </c>
      <c r="J3084" s="6">
        <f>(Items[[#This Row],[FinalPrice]]*Items[[#This Row],[Quantity]])</f>
        <v>0</v>
      </c>
      <c r="K3084" s="6">
        <f>(Items[[#This Row],[OriginalTagPrice]]*Items[[#This Row],[Quantity]])</f>
        <v>0</v>
      </c>
      <c r="L3084" s="6">
        <f>(Items[[#This Row],[FinalPrice]]-Items[[#This Row],[OriginalTagPrice]])*Items[[#This Row],[Quantity]]</f>
        <v>0</v>
      </c>
      <c r="M3084" s="6" t="str">
        <f>VLOOKUP(Items[[#This Row],[OrderID]],Orders[],5)</f>
        <v>2015-06-01</v>
      </c>
    </row>
    <row r="3085" spans="1:13" x14ac:dyDescent="0.25">
      <c r="A3085">
        <v>144877836</v>
      </c>
      <c r="B3085">
        <v>205604612</v>
      </c>
      <c r="C3085">
        <v>2</v>
      </c>
      <c r="D3085" t="b">
        <v>0</v>
      </c>
      <c r="E3085" s="6" t="s">
        <v>281</v>
      </c>
      <c r="F3085" s="6" t="s">
        <v>133</v>
      </c>
      <c r="G3085">
        <v>0</v>
      </c>
      <c r="H3085">
        <v>0</v>
      </c>
      <c r="I3085">
        <v>1</v>
      </c>
      <c r="J3085" s="6">
        <f>(Items[[#This Row],[FinalPrice]]*Items[[#This Row],[Quantity]])</f>
        <v>0</v>
      </c>
      <c r="K3085" s="6">
        <f>(Items[[#This Row],[OriginalTagPrice]]*Items[[#This Row],[Quantity]])</f>
        <v>0</v>
      </c>
      <c r="L3085" s="6">
        <f>(Items[[#This Row],[FinalPrice]]-Items[[#This Row],[OriginalTagPrice]])*Items[[#This Row],[Quantity]]</f>
        <v>0</v>
      </c>
      <c r="M3085" s="6" t="str">
        <f>VLOOKUP(Items[[#This Row],[OrderID]],Orders[],5)</f>
        <v>2015-06-01</v>
      </c>
    </row>
    <row r="3086" spans="1:13" x14ac:dyDescent="0.25">
      <c r="A3086">
        <v>144877836</v>
      </c>
      <c r="B3086">
        <v>205604808</v>
      </c>
      <c r="C3086">
        <v>2</v>
      </c>
      <c r="D3086" t="b">
        <v>0</v>
      </c>
      <c r="E3086" s="6" t="s">
        <v>89</v>
      </c>
      <c r="F3086" s="6" t="s">
        <v>130</v>
      </c>
      <c r="G3086">
        <v>0</v>
      </c>
      <c r="H3086">
        <v>0</v>
      </c>
      <c r="I3086">
        <v>1</v>
      </c>
      <c r="J3086" s="6">
        <f>(Items[[#This Row],[FinalPrice]]*Items[[#This Row],[Quantity]])</f>
        <v>0</v>
      </c>
      <c r="K3086" s="6">
        <f>(Items[[#This Row],[OriginalTagPrice]]*Items[[#This Row],[Quantity]])</f>
        <v>0</v>
      </c>
      <c r="L3086" s="6">
        <f>(Items[[#This Row],[FinalPrice]]-Items[[#This Row],[OriginalTagPrice]])*Items[[#This Row],[Quantity]]</f>
        <v>0</v>
      </c>
      <c r="M3086" s="6" t="str">
        <f>VLOOKUP(Items[[#This Row],[OrderID]],Orders[],5)</f>
        <v>2015-06-01</v>
      </c>
    </row>
    <row r="3087" spans="1:13" x14ac:dyDescent="0.25">
      <c r="A3087">
        <v>144877836</v>
      </c>
      <c r="B3087">
        <v>205611617</v>
      </c>
      <c r="C3087">
        <v>8</v>
      </c>
      <c r="D3087" t="b">
        <v>0</v>
      </c>
      <c r="E3087" s="6" t="s">
        <v>89</v>
      </c>
      <c r="F3087" s="6" t="s">
        <v>35</v>
      </c>
      <c r="G3087">
        <v>4.5</v>
      </c>
      <c r="H3087">
        <v>4.5</v>
      </c>
      <c r="I3087">
        <v>1</v>
      </c>
      <c r="J3087" s="6">
        <f>(Items[[#This Row],[FinalPrice]]*Items[[#This Row],[Quantity]])</f>
        <v>4.5</v>
      </c>
      <c r="K3087" s="6">
        <f>(Items[[#This Row],[OriginalTagPrice]]*Items[[#This Row],[Quantity]])</f>
        <v>4.5</v>
      </c>
      <c r="L3087" s="6">
        <f>(Items[[#This Row],[FinalPrice]]-Items[[#This Row],[OriginalTagPrice]])*Items[[#This Row],[Quantity]]</f>
        <v>0</v>
      </c>
      <c r="M3087" s="6" t="str">
        <f>VLOOKUP(Items[[#This Row],[OrderID]],Orders[],5)</f>
        <v>2015-06-01</v>
      </c>
    </row>
    <row r="3088" spans="1:13" x14ac:dyDescent="0.25">
      <c r="A3088">
        <v>144877836</v>
      </c>
      <c r="B3088">
        <v>205611671</v>
      </c>
      <c r="C3088">
        <v>8</v>
      </c>
      <c r="D3088" t="b">
        <v>0</v>
      </c>
      <c r="E3088" s="6" t="s">
        <v>68</v>
      </c>
      <c r="F3088" s="6" t="s">
        <v>35</v>
      </c>
      <c r="G3088">
        <v>4.5</v>
      </c>
      <c r="H3088">
        <v>4.5</v>
      </c>
      <c r="I3088">
        <v>1</v>
      </c>
      <c r="J3088" s="6">
        <f>(Items[[#This Row],[FinalPrice]]*Items[[#This Row],[Quantity]])</f>
        <v>4.5</v>
      </c>
      <c r="K3088" s="6">
        <f>(Items[[#This Row],[OriginalTagPrice]]*Items[[#This Row],[Quantity]])</f>
        <v>4.5</v>
      </c>
      <c r="L3088" s="6">
        <f>(Items[[#This Row],[FinalPrice]]-Items[[#This Row],[OriginalTagPrice]])*Items[[#This Row],[Quantity]]</f>
        <v>0</v>
      </c>
      <c r="M3088" s="6" t="str">
        <f>VLOOKUP(Items[[#This Row],[OrderID]],Orders[],5)</f>
        <v>2015-06-01</v>
      </c>
    </row>
    <row r="3089" spans="1:13" x14ac:dyDescent="0.25">
      <c r="A3089">
        <v>144877836</v>
      </c>
      <c r="B3089">
        <v>205611694</v>
      </c>
      <c r="C3089">
        <v>8</v>
      </c>
      <c r="D3089" t="b">
        <v>0</v>
      </c>
      <c r="E3089" s="6" t="s">
        <v>281</v>
      </c>
      <c r="F3089" s="6" t="s">
        <v>35</v>
      </c>
      <c r="G3089">
        <v>4.5</v>
      </c>
      <c r="H3089">
        <v>4.5</v>
      </c>
      <c r="I3089">
        <v>1</v>
      </c>
      <c r="J3089" s="6">
        <f>(Items[[#This Row],[FinalPrice]]*Items[[#This Row],[Quantity]])</f>
        <v>4.5</v>
      </c>
      <c r="K3089" s="6">
        <f>(Items[[#This Row],[OriginalTagPrice]]*Items[[#This Row],[Quantity]])</f>
        <v>4.5</v>
      </c>
      <c r="L3089" s="6">
        <f>(Items[[#This Row],[FinalPrice]]-Items[[#This Row],[OriginalTagPrice]])*Items[[#This Row],[Quantity]]</f>
        <v>0</v>
      </c>
      <c r="M3089" s="6" t="str">
        <f>VLOOKUP(Items[[#This Row],[OrderID]],Orders[],5)</f>
        <v>2015-06-01</v>
      </c>
    </row>
    <row r="3090" spans="1:13" x14ac:dyDescent="0.25">
      <c r="A3090">
        <v>144879612</v>
      </c>
      <c r="B3090">
        <v>204071945</v>
      </c>
      <c r="C3090">
        <v>2</v>
      </c>
      <c r="D3090" t="b">
        <v>0</v>
      </c>
      <c r="E3090" s="6" t="s">
        <v>96</v>
      </c>
      <c r="F3090" s="6" t="s">
        <v>301</v>
      </c>
      <c r="G3090">
        <v>6</v>
      </c>
      <c r="H3090">
        <v>8</v>
      </c>
      <c r="I3090">
        <v>1</v>
      </c>
      <c r="J3090" s="6">
        <f>(Items[[#This Row],[FinalPrice]]*Items[[#This Row],[Quantity]])</f>
        <v>6</v>
      </c>
      <c r="K3090" s="6">
        <f>(Items[[#This Row],[OriginalTagPrice]]*Items[[#This Row],[Quantity]])</f>
        <v>8</v>
      </c>
      <c r="L3090" s="6">
        <f>(Items[[#This Row],[FinalPrice]]-Items[[#This Row],[OriginalTagPrice]])*Items[[#This Row],[Quantity]]</f>
        <v>-2</v>
      </c>
      <c r="M3090" s="6" t="str">
        <f>VLOOKUP(Items[[#This Row],[OrderID]],Orders[],5)</f>
        <v>2015-05-26</v>
      </c>
    </row>
    <row r="3091" spans="1:13" x14ac:dyDescent="0.25">
      <c r="A3091">
        <v>144884748</v>
      </c>
      <c r="B3091">
        <v>204079052</v>
      </c>
      <c r="C3091">
        <v>1</v>
      </c>
      <c r="D3091" t="b">
        <v>1</v>
      </c>
      <c r="E3091" s="6" t="s">
        <v>66</v>
      </c>
      <c r="F3091" s="6" t="s">
        <v>35</v>
      </c>
      <c r="G3091">
        <v>50</v>
      </c>
      <c r="H3091">
        <v>70</v>
      </c>
      <c r="I3091">
        <v>1</v>
      </c>
      <c r="J3091" s="6">
        <f>(Items[[#This Row],[FinalPrice]]*Items[[#This Row],[Quantity]])</f>
        <v>50</v>
      </c>
      <c r="K3091" s="6">
        <f>(Items[[#This Row],[OriginalTagPrice]]*Items[[#This Row],[Quantity]])</f>
        <v>70</v>
      </c>
      <c r="L3091" s="6">
        <f>(Items[[#This Row],[FinalPrice]]-Items[[#This Row],[OriginalTagPrice]])*Items[[#This Row],[Quantity]]</f>
        <v>-20</v>
      </c>
      <c r="M3091" s="6" t="str">
        <f>VLOOKUP(Items[[#This Row],[OrderID]],Orders[],5)</f>
        <v>2015-05-26</v>
      </c>
    </row>
    <row r="3092" spans="1:13" x14ac:dyDescent="0.25">
      <c r="A3092">
        <v>144884748</v>
      </c>
      <c r="B3092">
        <v>204090041</v>
      </c>
      <c r="C3092">
        <v>2</v>
      </c>
      <c r="D3092" t="b">
        <v>0</v>
      </c>
      <c r="E3092" s="6" t="s">
        <v>66</v>
      </c>
      <c r="F3092" s="6" t="s">
        <v>130</v>
      </c>
      <c r="G3092">
        <v>0</v>
      </c>
      <c r="H3092">
        <v>0</v>
      </c>
      <c r="I3092">
        <v>1</v>
      </c>
      <c r="J3092" s="6">
        <f>(Items[[#This Row],[FinalPrice]]*Items[[#This Row],[Quantity]])</f>
        <v>0</v>
      </c>
      <c r="K3092" s="6">
        <f>(Items[[#This Row],[OriginalTagPrice]]*Items[[#This Row],[Quantity]])</f>
        <v>0</v>
      </c>
      <c r="L3092" s="6">
        <f>(Items[[#This Row],[FinalPrice]]-Items[[#This Row],[OriginalTagPrice]])*Items[[#This Row],[Quantity]]</f>
        <v>0</v>
      </c>
      <c r="M3092" s="6" t="str">
        <f>VLOOKUP(Items[[#This Row],[OrderID]],Orders[],5)</f>
        <v>2015-05-26</v>
      </c>
    </row>
    <row r="3093" spans="1:13" x14ac:dyDescent="0.25">
      <c r="A3093">
        <v>144884748</v>
      </c>
      <c r="B3093">
        <v>204094156</v>
      </c>
      <c r="C3093">
        <v>8</v>
      </c>
      <c r="D3093" t="b">
        <v>0</v>
      </c>
      <c r="E3093" s="6" t="s">
        <v>66</v>
      </c>
      <c r="F3093" s="6" t="s">
        <v>35</v>
      </c>
      <c r="G3093">
        <v>14</v>
      </c>
      <c r="H3093">
        <v>14</v>
      </c>
      <c r="I3093">
        <v>1</v>
      </c>
      <c r="J3093" s="6">
        <f>(Items[[#This Row],[FinalPrice]]*Items[[#This Row],[Quantity]])</f>
        <v>14</v>
      </c>
      <c r="K3093" s="6">
        <f>(Items[[#This Row],[OriginalTagPrice]]*Items[[#This Row],[Quantity]])</f>
        <v>14</v>
      </c>
      <c r="L3093" s="6">
        <f>(Items[[#This Row],[FinalPrice]]-Items[[#This Row],[OriginalTagPrice]])*Items[[#This Row],[Quantity]]</f>
        <v>0</v>
      </c>
      <c r="M3093" s="6" t="str">
        <f>VLOOKUP(Items[[#This Row],[OrderID]],Orders[],5)</f>
        <v>2015-05-26</v>
      </c>
    </row>
    <row r="3094" spans="1:13" x14ac:dyDescent="0.25">
      <c r="A3094">
        <v>144889582</v>
      </c>
      <c r="B3094">
        <v>204085822</v>
      </c>
      <c r="C3094">
        <v>1</v>
      </c>
      <c r="D3094" t="b">
        <v>1</v>
      </c>
      <c r="E3094" s="6" t="s">
        <v>58</v>
      </c>
      <c r="F3094" s="6" t="s">
        <v>35</v>
      </c>
      <c r="G3094">
        <v>35</v>
      </c>
      <c r="H3094">
        <v>50</v>
      </c>
      <c r="I3094">
        <v>1</v>
      </c>
      <c r="J3094" s="6">
        <f>(Items[[#This Row],[FinalPrice]]*Items[[#This Row],[Quantity]])</f>
        <v>35</v>
      </c>
      <c r="K3094" s="6">
        <f>(Items[[#This Row],[OriginalTagPrice]]*Items[[#This Row],[Quantity]])</f>
        <v>50</v>
      </c>
      <c r="L3094" s="6">
        <f>(Items[[#This Row],[FinalPrice]]-Items[[#This Row],[OriginalTagPrice]])*Items[[#This Row],[Quantity]]</f>
        <v>-15</v>
      </c>
      <c r="M3094" s="6" t="str">
        <f>VLOOKUP(Items[[#This Row],[OrderID]],Orders[],5)</f>
        <v>2015-05-27</v>
      </c>
    </row>
    <row r="3095" spans="1:13" x14ac:dyDescent="0.25">
      <c r="A3095">
        <v>144889582</v>
      </c>
      <c r="B3095">
        <v>204341246</v>
      </c>
      <c r="C3095">
        <v>2</v>
      </c>
      <c r="D3095" t="b">
        <v>0</v>
      </c>
      <c r="E3095" s="6" t="s">
        <v>96</v>
      </c>
      <c r="F3095" s="6" t="s">
        <v>266</v>
      </c>
      <c r="G3095">
        <v>5</v>
      </c>
      <c r="H3095">
        <v>5</v>
      </c>
      <c r="I3095">
        <v>1</v>
      </c>
      <c r="J3095" s="6">
        <f>(Items[[#This Row],[FinalPrice]]*Items[[#This Row],[Quantity]])</f>
        <v>5</v>
      </c>
      <c r="K3095" s="6">
        <f>(Items[[#This Row],[OriginalTagPrice]]*Items[[#This Row],[Quantity]])</f>
        <v>5</v>
      </c>
      <c r="L3095" s="6">
        <f>(Items[[#This Row],[FinalPrice]]-Items[[#This Row],[OriginalTagPrice]])*Items[[#This Row],[Quantity]]</f>
        <v>0</v>
      </c>
      <c r="M3095" s="6" t="str">
        <f>VLOOKUP(Items[[#This Row],[OrderID]],Orders[],5)</f>
        <v>2015-05-27</v>
      </c>
    </row>
    <row r="3096" spans="1:13" x14ac:dyDescent="0.25">
      <c r="A3096">
        <v>144889582</v>
      </c>
      <c r="B3096">
        <v>204341587</v>
      </c>
      <c r="C3096">
        <v>8</v>
      </c>
      <c r="D3096" t="b">
        <v>0</v>
      </c>
      <c r="E3096" s="6" t="s">
        <v>58</v>
      </c>
      <c r="F3096" s="6" t="s">
        <v>35</v>
      </c>
      <c r="G3096">
        <v>10</v>
      </c>
      <c r="H3096">
        <v>10</v>
      </c>
      <c r="I3096">
        <v>1</v>
      </c>
      <c r="J3096" s="6">
        <f>(Items[[#This Row],[FinalPrice]]*Items[[#This Row],[Quantity]])</f>
        <v>10</v>
      </c>
      <c r="K3096" s="6">
        <f>(Items[[#This Row],[OriginalTagPrice]]*Items[[#This Row],[Quantity]])</f>
        <v>10</v>
      </c>
      <c r="L3096" s="6">
        <f>(Items[[#This Row],[FinalPrice]]-Items[[#This Row],[OriginalTagPrice]])*Items[[#This Row],[Quantity]]</f>
        <v>0</v>
      </c>
      <c r="M3096" s="6" t="str">
        <f>VLOOKUP(Items[[#This Row],[OrderID]],Orders[],5)</f>
        <v>2015-05-27</v>
      </c>
    </row>
    <row r="3097" spans="1:13" x14ac:dyDescent="0.25">
      <c r="A3097">
        <v>144895845</v>
      </c>
      <c r="B3097">
        <v>204094575</v>
      </c>
      <c r="C3097">
        <v>1</v>
      </c>
      <c r="D3097" t="b">
        <v>1</v>
      </c>
      <c r="E3097" s="6" t="s">
        <v>113</v>
      </c>
      <c r="F3097" s="6" t="s">
        <v>35</v>
      </c>
      <c r="G3097">
        <v>0</v>
      </c>
      <c r="H3097">
        <v>70</v>
      </c>
      <c r="I3097">
        <v>1</v>
      </c>
      <c r="J3097" s="6">
        <f>(Items[[#This Row],[FinalPrice]]*Items[[#This Row],[Quantity]])</f>
        <v>0</v>
      </c>
      <c r="K3097" s="6">
        <f>(Items[[#This Row],[OriginalTagPrice]]*Items[[#This Row],[Quantity]])</f>
        <v>70</v>
      </c>
      <c r="L3097" s="6">
        <f>(Items[[#This Row],[FinalPrice]]-Items[[#This Row],[OriginalTagPrice]])*Items[[#This Row],[Quantity]]</f>
        <v>-70</v>
      </c>
      <c r="M3097" s="6" t="str">
        <f>VLOOKUP(Items[[#This Row],[OrderID]],Orders[],5)</f>
        <v>2015-05-30</v>
      </c>
    </row>
    <row r="3098" spans="1:13" x14ac:dyDescent="0.25">
      <c r="A3098">
        <v>144895845</v>
      </c>
      <c r="B3098">
        <v>204094752</v>
      </c>
      <c r="C3098">
        <v>1</v>
      </c>
      <c r="D3098" t="b">
        <v>1</v>
      </c>
      <c r="E3098" s="6" t="s">
        <v>68</v>
      </c>
      <c r="F3098" s="6" t="s">
        <v>35</v>
      </c>
      <c r="G3098">
        <v>0</v>
      </c>
      <c r="H3098">
        <v>70</v>
      </c>
      <c r="I3098">
        <v>1</v>
      </c>
      <c r="J3098" s="6">
        <f>(Items[[#This Row],[FinalPrice]]*Items[[#This Row],[Quantity]])</f>
        <v>0</v>
      </c>
      <c r="K3098" s="6">
        <f>(Items[[#This Row],[OriginalTagPrice]]*Items[[#This Row],[Quantity]])</f>
        <v>70</v>
      </c>
      <c r="L3098" s="6">
        <f>(Items[[#This Row],[FinalPrice]]-Items[[#This Row],[OriginalTagPrice]])*Items[[#This Row],[Quantity]]</f>
        <v>-70</v>
      </c>
      <c r="M3098" s="6" t="str">
        <f>VLOOKUP(Items[[#This Row],[OrderID]],Orders[],5)</f>
        <v>2015-05-30</v>
      </c>
    </row>
    <row r="3099" spans="1:13" x14ac:dyDescent="0.25">
      <c r="A3099">
        <v>144895845</v>
      </c>
      <c r="B3099">
        <v>205245317</v>
      </c>
      <c r="C3099">
        <v>2</v>
      </c>
      <c r="D3099" t="b">
        <v>0</v>
      </c>
      <c r="E3099" s="6" t="s">
        <v>68</v>
      </c>
      <c r="F3099" s="6" t="s">
        <v>69</v>
      </c>
      <c r="G3099">
        <v>0</v>
      </c>
      <c r="H3099">
        <v>0</v>
      </c>
      <c r="I3099">
        <v>1</v>
      </c>
      <c r="J3099" s="6">
        <f>(Items[[#This Row],[FinalPrice]]*Items[[#This Row],[Quantity]])</f>
        <v>0</v>
      </c>
      <c r="K3099" s="6">
        <f>(Items[[#This Row],[OriginalTagPrice]]*Items[[#This Row],[Quantity]])</f>
        <v>0</v>
      </c>
      <c r="L3099" s="6">
        <f>(Items[[#This Row],[FinalPrice]]-Items[[#This Row],[OriginalTagPrice]])*Items[[#This Row],[Quantity]]</f>
        <v>0</v>
      </c>
      <c r="M3099" s="6" t="str">
        <f>VLOOKUP(Items[[#This Row],[OrderID]],Orders[],5)</f>
        <v>2015-05-30</v>
      </c>
    </row>
    <row r="3100" spans="1:13" x14ac:dyDescent="0.25">
      <c r="A3100">
        <v>144895845</v>
      </c>
      <c r="B3100">
        <v>205245366</v>
      </c>
      <c r="C3100">
        <v>2</v>
      </c>
      <c r="D3100" t="b">
        <v>0</v>
      </c>
      <c r="E3100" s="6" t="s">
        <v>113</v>
      </c>
      <c r="F3100" s="6" t="s">
        <v>133</v>
      </c>
      <c r="G3100">
        <v>0</v>
      </c>
      <c r="H3100">
        <v>0</v>
      </c>
      <c r="I3100">
        <v>1</v>
      </c>
      <c r="J3100" s="6">
        <f>(Items[[#This Row],[FinalPrice]]*Items[[#This Row],[Quantity]])</f>
        <v>0</v>
      </c>
      <c r="K3100" s="6">
        <f>(Items[[#This Row],[OriginalTagPrice]]*Items[[#This Row],[Quantity]])</f>
        <v>0</v>
      </c>
      <c r="L3100" s="6">
        <f>(Items[[#This Row],[FinalPrice]]-Items[[#This Row],[OriginalTagPrice]])*Items[[#This Row],[Quantity]]</f>
        <v>0</v>
      </c>
      <c r="M3100" s="6" t="str">
        <f>VLOOKUP(Items[[#This Row],[OrderID]],Orders[],5)</f>
        <v>2015-05-30</v>
      </c>
    </row>
    <row r="3101" spans="1:13" x14ac:dyDescent="0.25">
      <c r="A3101">
        <v>144895845</v>
      </c>
      <c r="B3101">
        <v>205248975</v>
      </c>
      <c r="C3101">
        <v>2</v>
      </c>
      <c r="D3101" t="b">
        <v>0</v>
      </c>
      <c r="E3101" s="6" t="s">
        <v>68</v>
      </c>
      <c r="F3101" s="6" t="s">
        <v>87</v>
      </c>
      <c r="G3101">
        <v>5</v>
      </c>
      <c r="H3101">
        <v>5</v>
      </c>
      <c r="I3101">
        <v>1</v>
      </c>
      <c r="J3101" s="6">
        <f>(Items[[#This Row],[FinalPrice]]*Items[[#This Row],[Quantity]])</f>
        <v>5</v>
      </c>
      <c r="K3101" s="6">
        <f>(Items[[#This Row],[OriginalTagPrice]]*Items[[#This Row],[Quantity]])</f>
        <v>5</v>
      </c>
      <c r="L3101" s="6">
        <f>(Items[[#This Row],[FinalPrice]]-Items[[#This Row],[OriginalTagPrice]])*Items[[#This Row],[Quantity]]</f>
        <v>0</v>
      </c>
      <c r="M3101" s="6" t="str">
        <f>VLOOKUP(Items[[#This Row],[OrderID]],Orders[],5)</f>
        <v>2015-05-30</v>
      </c>
    </row>
    <row r="3102" spans="1:13" x14ac:dyDescent="0.25">
      <c r="A3102">
        <v>144895845</v>
      </c>
      <c r="B3102">
        <v>205249014</v>
      </c>
      <c r="C3102">
        <v>2</v>
      </c>
      <c r="D3102" t="b">
        <v>0</v>
      </c>
      <c r="E3102" s="6" t="s">
        <v>113</v>
      </c>
      <c r="F3102" s="6" t="s">
        <v>266</v>
      </c>
      <c r="G3102">
        <v>5</v>
      </c>
      <c r="H3102">
        <v>5</v>
      </c>
      <c r="I3102">
        <v>1</v>
      </c>
      <c r="J3102" s="6">
        <f>(Items[[#This Row],[FinalPrice]]*Items[[#This Row],[Quantity]])</f>
        <v>5</v>
      </c>
      <c r="K3102" s="6">
        <f>(Items[[#This Row],[OriginalTagPrice]]*Items[[#This Row],[Quantity]])</f>
        <v>5</v>
      </c>
      <c r="L3102" s="6">
        <f>(Items[[#This Row],[FinalPrice]]-Items[[#This Row],[OriginalTagPrice]])*Items[[#This Row],[Quantity]]</f>
        <v>0</v>
      </c>
      <c r="M3102" s="6" t="str">
        <f>VLOOKUP(Items[[#This Row],[OrderID]],Orders[],5)</f>
        <v>2015-05-30</v>
      </c>
    </row>
    <row r="3103" spans="1:13" x14ac:dyDescent="0.25">
      <c r="A3103">
        <v>144895845</v>
      </c>
      <c r="B3103">
        <v>205250916</v>
      </c>
      <c r="C3103">
        <v>8</v>
      </c>
      <c r="D3103" t="b">
        <v>0</v>
      </c>
      <c r="E3103" s="6" t="s">
        <v>113</v>
      </c>
      <c r="F3103" s="6" t="s">
        <v>35</v>
      </c>
      <c r="G3103">
        <v>10</v>
      </c>
      <c r="H3103">
        <v>10</v>
      </c>
      <c r="I3103">
        <v>1</v>
      </c>
      <c r="J3103" s="6">
        <f>(Items[[#This Row],[FinalPrice]]*Items[[#This Row],[Quantity]])</f>
        <v>10</v>
      </c>
      <c r="K3103" s="6">
        <f>(Items[[#This Row],[OriginalTagPrice]]*Items[[#This Row],[Quantity]])</f>
        <v>10</v>
      </c>
      <c r="L3103" s="6">
        <f>(Items[[#This Row],[FinalPrice]]-Items[[#This Row],[OriginalTagPrice]])*Items[[#This Row],[Quantity]]</f>
        <v>0</v>
      </c>
      <c r="M3103" s="6" t="str">
        <f>VLOOKUP(Items[[#This Row],[OrderID]],Orders[],5)</f>
        <v>2015-05-30</v>
      </c>
    </row>
    <row r="3104" spans="1:13" x14ac:dyDescent="0.25">
      <c r="A3104">
        <v>144895845</v>
      </c>
      <c r="B3104">
        <v>205250923</v>
      </c>
      <c r="C3104">
        <v>8</v>
      </c>
      <c r="D3104" t="b">
        <v>0</v>
      </c>
      <c r="E3104" s="6" t="s">
        <v>68</v>
      </c>
      <c r="F3104" s="6" t="s">
        <v>35</v>
      </c>
      <c r="G3104">
        <v>10</v>
      </c>
      <c r="H3104">
        <v>10</v>
      </c>
      <c r="I3104">
        <v>1</v>
      </c>
      <c r="J3104" s="6">
        <f>(Items[[#This Row],[FinalPrice]]*Items[[#This Row],[Quantity]])</f>
        <v>10</v>
      </c>
      <c r="K3104" s="6">
        <f>(Items[[#This Row],[OriginalTagPrice]]*Items[[#This Row],[Quantity]])</f>
        <v>10</v>
      </c>
      <c r="L3104" s="6">
        <f>(Items[[#This Row],[FinalPrice]]-Items[[#This Row],[OriginalTagPrice]])*Items[[#This Row],[Quantity]]</f>
        <v>0</v>
      </c>
      <c r="M3104" s="6" t="str">
        <f>VLOOKUP(Items[[#This Row],[OrderID]],Orders[],5)</f>
        <v>2015-05-30</v>
      </c>
    </row>
    <row r="3105" spans="1:13" x14ac:dyDescent="0.25">
      <c r="A3105">
        <v>144896487</v>
      </c>
      <c r="B3105">
        <v>204095615</v>
      </c>
      <c r="C3105">
        <v>2</v>
      </c>
      <c r="D3105" t="b">
        <v>0</v>
      </c>
      <c r="E3105" s="6" t="s">
        <v>35</v>
      </c>
      <c r="F3105" s="6" t="s">
        <v>57</v>
      </c>
      <c r="G3105">
        <v>6</v>
      </c>
      <c r="H3105">
        <v>8</v>
      </c>
      <c r="I3105">
        <v>1</v>
      </c>
      <c r="J3105" s="6">
        <f>(Items[[#This Row],[FinalPrice]]*Items[[#This Row],[Quantity]])</f>
        <v>6</v>
      </c>
      <c r="K3105" s="6">
        <f>(Items[[#This Row],[OriginalTagPrice]]*Items[[#This Row],[Quantity]])</f>
        <v>8</v>
      </c>
      <c r="L3105" s="6">
        <f>(Items[[#This Row],[FinalPrice]]-Items[[#This Row],[OriginalTagPrice]])*Items[[#This Row],[Quantity]]</f>
        <v>-2</v>
      </c>
      <c r="M3105" s="6" t="str">
        <f>VLOOKUP(Items[[#This Row],[OrderID]],Orders[],5)</f>
        <v>2015-05-26</v>
      </c>
    </row>
    <row r="3106" spans="1:13" x14ac:dyDescent="0.25">
      <c r="A3106">
        <v>144897411</v>
      </c>
      <c r="B3106">
        <v>204096778</v>
      </c>
      <c r="C3106">
        <v>1</v>
      </c>
      <c r="D3106" t="b">
        <v>1</v>
      </c>
      <c r="E3106" s="6" t="s">
        <v>89</v>
      </c>
      <c r="F3106" s="6" t="s">
        <v>35</v>
      </c>
      <c r="G3106">
        <v>35</v>
      </c>
      <c r="H3106">
        <v>70</v>
      </c>
      <c r="I3106">
        <v>1</v>
      </c>
      <c r="J3106" s="6">
        <f>(Items[[#This Row],[FinalPrice]]*Items[[#This Row],[Quantity]])</f>
        <v>35</v>
      </c>
      <c r="K3106" s="6">
        <f>(Items[[#This Row],[OriginalTagPrice]]*Items[[#This Row],[Quantity]])</f>
        <v>70</v>
      </c>
      <c r="L3106" s="6">
        <f>(Items[[#This Row],[FinalPrice]]-Items[[#This Row],[OriginalTagPrice]])*Items[[#This Row],[Quantity]]</f>
        <v>-35</v>
      </c>
      <c r="M3106" s="6" t="str">
        <f>VLOOKUP(Items[[#This Row],[OrderID]],Orders[],5)</f>
        <v>2015-05-30</v>
      </c>
    </row>
    <row r="3107" spans="1:13" x14ac:dyDescent="0.25">
      <c r="A3107">
        <v>144897411</v>
      </c>
      <c r="B3107">
        <v>205128973</v>
      </c>
      <c r="C3107">
        <v>5</v>
      </c>
      <c r="D3107" t="b">
        <v>1</v>
      </c>
      <c r="E3107" s="6" t="s">
        <v>89</v>
      </c>
      <c r="F3107" s="6" t="s">
        <v>35</v>
      </c>
      <c r="G3107">
        <v>5</v>
      </c>
      <c r="H3107">
        <v>5</v>
      </c>
      <c r="I3107">
        <v>1</v>
      </c>
      <c r="J3107" s="6">
        <f>(Items[[#This Row],[FinalPrice]]*Items[[#This Row],[Quantity]])</f>
        <v>5</v>
      </c>
      <c r="K3107" s="6">
        <f>(Items[[#This Row],[OriginalTagPrice]]*Items[[#This Row],[Quantity]])</f>
        <v>5</v>
      </c>
      <c r="L3107" s="6">
        <f>(Items[[#This Row],[FinalPrice]]-Items[[#This Row],[OriginalTagPrice]])*Items[[#This Row],[Quantity]]</f>
        <v>0</v>
      </c>
      <c r="M3107" s="6" t="str">
        <f>VLOOKUP(Items[[#This Row],[OrderID]],Orders[],5)</f>
        <v>2015-05-30</v>
      </c>
    </row>
    <row r="3108" spans="1:13" x14ac:dyDescent="0.25">
      <c r="A3108">
        <v>144905253</v>
      </c>
      <c r="B3108">
        <v>204108100</v>
      </c>
      <c r="C3108">
        <v>1</v>
      </c>
      <c r="D3108" t="b">
        <v>1</v>
      </c>
      <c r="E3108" s="6" t="s">
        <v>58</v>
      </c>
      <c r="F3108" s="6" t="s">
        <v>35</v>
      </c>
      <c r="G3108">
        <v>85</v>
      </c>
      <c r="H3108">
        <v>85</v>
      </c>
      <c r="I3108">
        <v>1</v>
      </c>
      <c r="J3108" s="6">
        <f>(Items[[#This Row],[FinalPrice]]*Items[[#This Row],[Quantity]])</f>
        <v>85</v>
      </c>
      <c r="K3108" s="6">
        <f>(Items[[#This Row],[OriginalTagPrice]]*Items[[#This Row],[Quantity]])</f>
        <v>85</v>
      </c>
      <c r="L3108" s="6">
        <f>(Items[[#This Row],[FinalPrice]]-Items[[#This Row],[OriginalTagPrice]])*Items[[#This Row],[Quantity]]</f>
        <v>0</v>
      </c>
      <c r="M3108" s="6" t="str">
        <f>VLOOKUP(Items[[#This Row],[OrderID]],Orders[],5)</f>
        <v>2015-05-29</v>
      </c>
    </row>
    <row r="3109" spans="1:13" x14ac:dyDescent="0.25">
      <c r="A3109">
        <v>144905253</v>
      </c>
      <c r="B3109">
        <v>204940501</v>
      </c>
      <c r="C3109">
        <v>2</v>
      </c>
      <c r="D3109" t="b">
        <v>0</v>
      </c>
      <c r="E3109" s="6" t="s">
        <v>75</v>
      </c>
      <c r="F3109" s="6" t="s">
        <v>101</v>
      </c>
      <c r="G3109">
        <v>5</v>
      </c>
      <c r="H3109">
        <v>5</v>
      </c>
      <c r="I3109">
        <v>2</v>
      </c>
      <c r="J3109" s="6">
        <f>(Items[[#This Row],[FinalPrice]]*Items[[#This Row],[Quantity]])</f>
        <v>10</v>
      </c>
      <c r="K3109" s="6">
        <f>(Items[[#This Row],[OriginalTagPrice]]*Items[[#This Row],[Quantity]])</f>
        <v>10</v>
      </c>
      <c r="L3109" s="6">
        <f>(Items[[#This Row],[FinalPrice]]-Items[[#This Row],[OriginalTagPrice]])*Items[[#This Row],[Quantity]]</f>
        <v>0</v>
      </c>
      <c r="M3109" s="6" t="str">
        <f>VLOOKUP(Items[[#This Row],[OrderID]],Orders[],5)</f>
        <v>2015-05-29</v>
      </c>
    </row>
    <row r="3110" spans="1:13" x14ac:dyDescent="0.25">
      <c r="A3110">
        <v>144905253</v>
      </c>
      <c r="B3110">
        <v>204940590</v>
      </c>
      <c r="C3110">
        <v>2</v>
      </c>
      <c r="D3110" t="b">
        <v>0</v>
      </c>
      <c r="E3110" s="6" t="s">
        <v>35</v>
      </c>
      <c r="F3110" s="6" t="s">
        <v>244</v>
      </c>
      <c r="G3110">
        <v>1.5</v>
      </c>
      <c r="H3110">
        <v>1.5</v>
      </c>
      <c r="I3110">
        <v>1</v>
      </c>
      <c r="J3110" s="6">
        <f>(Items[[#This Row],[FinalPrice]]*Items[[#This Row],[Quantity]])</f>
        <v>1.5</v>
      </c>
      <c r="K3110" s="6">
        <f>(Items[[#This Row],[OriginalTagPrice]]*Items[[#This Row],[Quantity]])</f>
        <v>1.5</v>
      </c>
      <c r="L3110" s="6">
        <f>(Items[[#This Row],[FinalPrice]]-Items[[#This Row],[OriginalTagPrice]])*Items[[#This Row],[Quantity]]</f>
        <v>0</v>
      </c>
      <c r="M3110" s="6" t="str">
        <f>VLOOKUP(Items[[#This Row],[OrderID]],Orders[],5)</f>
        <v>2015-05-29</v>
      </c>
    </row>
    <row r="3111" spans="1:13" x14ac:dyDescent="0.25">
      <c r="A3111">
        <v>144924638</v>
      </c>
      <c r="B3111">
        <v>204136075</v>
      </c>
      <c r="C3111">
        <v>1</v>
      </c>
      <c r="D3111" t="b">
        <v>1</v>
      </c>
      <c r="E3111" s="6" t="s">
        <v>92</v>
      </c>
      <c r="F3111" s="6" t="s">
        <v>35</v>
      </c>
      <c r="G3111">
        <v>18</v>
      </c>
      <c r="H3111">
        <v>20</v>
      </c>
      <c r="I3111">
        <v>1</v>
      </c>
      <c r="J3111" s="6">
        <f>(Items[[#This Row],[FinalPrice]]*Items[[#This Row],[Quantity]])</f>
        <v>18</v>
      </c>
      <c r="K3111" s="6">
        <f>(Items[[#This Row],[OriginalTagPrice]]*Items[[#This Row],[Quantity]])</f>
        <v>20</v>
      </c>
      <c r="L3111" s="6">
        <f>(Items[[#This Row],[FinalPrice]]-Items[[#This Row],[OriginalTagPrice]])*Items[[#This Row],[Quantity]]</f>
        <v>-2</v>
      </c>
      <c r="M3111" s="6" t="str">
        <f>VLOOKUP(Items[[#This Row],[OrderID]],Orders[],5)</f>
        <v>2015-05-27</v>
      </c>
    </row>
    <row r="3112" spans="1:13" x14ac:dyDescent="0.25">
      <c r="A3112">
        <v>144933132</v>
      </c>
      <c r="B3112">
        <v>204147917</v>
      </c>
      <c r="C3112">
        <v>1</v>
      </c>
      <c r="D3112" t="b">
        <v>1</v>
      </c>
      <c r="E3112" s="6" t="s">
        <v>60</v>
      </c>
      <c r="F3112" s="6" t="s">
        <v>35</v>
      </c>
      <c r="G3112">
        <v>0</v>
      </c>
      <c r="H3112">
        <v>30</v>
      </c>
      <c r="I3112">
        <v>1</v>
      </c>
      <c r="J3112" s="6">
        <f>(Items[[#This Row],[FinalPrice]]*Items[[#This Row],[Quantity]])</f>
        <v>0</v>
      </c>
      <c r="K3112" s="6">
        <f>(Items[[#This Row],[OriginalTagPrice]]*Items[[#This Row],[Quantity]])</f>
        <v>30</v>
      </c>
      <c r="L3112" s="6">
        <f>(Items[[#This Row],[FinalPrice]]-Items[[#This Row],[OriginalTagPrice]])*Items[[#This Row],[Quantity]]</f>
        <v>-30</v>
      </c>
      <c r="M3112" s="6" t="str">
        <f>VLOOKUP(Items[[#This Row],[OrderID]],Orders[],5)</f>
        <v>2015-06-02</v>
      </c>
    </row>
    <row r="3113" spans="1:13" x14ac:dyDescent="0.25">
      <c r="A3113">
        <v>144933132</v>
      </c>
      <c r="B3113">
        <v>204147919</v>
      </c>
      <c r="C3113">
        <v>1</v>
      </c>
      <c r="D3113" t="b">
        <v>1</v>
      </c>
      <c r="E3113" s="6" t="s">
        <v>68</v>
      </c>
      <c r="F3113" s="6" t="s">
        <v>35</v>
      </c>
      <c r="G3113">
        <v>0</v>
      </c>
      <c r="H3113">
        <v>55</v>
      </c>
      <c r="I3113">
        <v>1</v>
      </c>
      <c r="J3113" s="6">
        <f>(Items[[#This Row],[FinalPrice]]*Items[[#This Row],[Quantity]])</f>
        <v>0</v>
      </c>
      <c r="K3113" s="6">
        <f>(Items[[#This Row],[OriginalTagPrice]]*Items[[#This Row],[Quantity]])</f>
        <v>55</v>
      </c>
      <c r="L3113" s="6">
        <f>(Items[[#This Row],[FinalPrice]]-Items[[#This Row],[OriginalTagPrice]])*Items[[#This Row],[Quantity]]</f>
        <v>-55</v>
      </c>
      <c r="M3113" s="6" t="str">
        <f>VLOOKUP(Items[[#This Row],[OrderID]],Orders[],5)</f>
        <v>2015-06-02</v>
      </c>
    </row>
    <row r="3114" spans="1:13" x14ac:dyDescent="0.25">
      <c r="A3114">
        <v>144933132</v>
      </c>
      <c r="B3114">
        <v>205770972</v>
      </c>
      <c r="C3114">
        <v>5</v>
      </c>
      <c r="D3114" t="b">
        <v>1</v>
      </c>
      <c r="E3114" s="6" t="s">
        <v>125</v>
      </c>
      <c r="F3114" s="6" t="s">
        <v>35</v>
      </c>
      <c r="G3114">
        <v>15</v>
      </c>
      <c r="H3114">
        <v>15</v>
      </c>
      <c r="I3114">
        <v>1</v>
      </c>
      <c r="J3114" s="6">
        <f>(Items[[#This Row],[FinalPrice]]*Items[[#This Row],[Quantity]])</f>
        <v>15</v>
      </c>
      <c r="K3114" s="6">
        <f>(Items[[#This Row],[OriginalTagPrice]]*Items[[#This Row],[Quantity]])</f>
        <v>15</v>
      </c>
      <c r="L3114" s="6">
        <f>(Items[[#This Row],[FinalPrice]]-Items[[#This Row],[OriginalTagPrice]])*Items[[#This Row],[Quantity]]</f>
        <v>0</v>
      </c>
      <c r="M3114" s="6" t="str">
        <f>VLOOKUP(Items[[#This Row],[OrderID]],Orders[],5)</f>
        <v>2015-06-02</v>
      </c>
    </row>
    <row r="3115" spans="1:13" x14ac:dyDescent="0.25">
      <c r="A3115">
        <v>144933132</v>
      </c>
      <c r="B3115">
        <v>205773098</v>
      </c>
      <c r="C3115">
        <v>2</v>
      </c>
      <c r="D3115" t="b">
        <v>0</v>
      </c>
      <c r="E3115" s="6" t="s">
        <v>35</v>
      </c>
      <c r="F3115" s="6" t="s">
        <v>110</v>
      </c>
      <c r="G3115">
        <v>0</v>
      </c>
      <c r="H3115">
        <v>0</v>
      </c>
      <c r="I3115">
        <v>1</v>
      </c>
      <c r="J3115" s="6">
        <f>(Items[[#This Row],[FinalPrice]]*Items[[#This Row],[Quantity]])</f>
        <v>0</v>
      </c>
      <c r="K3115" s="6">
        <f>(Items[[#This Row],[OriginalTagPrice]]*Items[[#This Row],[Quantity]])</f>
        <v>0</v>
      </c>
      <c r="L3115" s="6">
        <f>(Items[[#This Row],[FinalPrice]]-Items[[#This Row],[OriginalTagPrice]])*Items[[#This Row],[Quantity]]</f>
        <v>0</v>
      </c>
      <c r="M3115" s="6" t="str">
        <f>VLOOKUP(Items[[#This Row],[OrderID]],Orders[],5)</f>
        <v>2015-06-02</v>
      </c>
    </row>
    <row r="3116" spans="1:13" x14ac:dyDescent="0.25">
      <c r="A3116">
        <v>144956124</v>
      </c>
      <c r="B3116">
        <v>204180218</v>
      </c>
      <c r="C3116">
        <v>1</v>
      </c>
      <c r="D3116" t="b">
        <v>1</v>
      </c>
      <c r="E3116" s="6" t="s">
        <v>58</v>
      </c>
      <c r="F3116" s="6" t="s">
        <v>35</v>
      </c>
      <c r="G3116">
        <v>0</v>
      </c>
      <c r="H3116">
        <v>70</v>
      </c>
      <c r="I3116">
        <v>1</v>
      </c>
      <c r="J3116" s="6">
        <f>(Items[[#This Row],[FinalPrice]]*Items[[#This Row],[Quantity]])</f>
        <v>0</v>
      </c>
      <c r="K3116" s="6">
        <f>(Items[[#This Row],[OriginalTagPrice]]*Items[[#This Row],[Quantity]])</f>
        <v>70</v>
      </c>
      <c r="L3116" s="6">
        <f>(Items[[#This Row],[FinalPrice]]-Items[[#This Row],[OriginalTagPrice]])*Items[[#This Row],[Quantity]]</f>
        <v>-70</v>
      </c>
      <c r="M3116" s="6" t="str">
        <f>VLOOKUP(Items[[#This Row],[OrderID]],Orders[],5)</f>
        <v>2015-06-05</v>
      </c>
    </row>
    <row r="3117" spans="1:13" x14ac:dyDescent="0.25">
      <c r="A3117">
        <v>144956124</v>
      </c>
      <c r="B3117">
        <v>204181088</v>
      </c>
      <c r="C3117">
        <v>1</v>
      </c>
      <c r="D3117" t="b">
        <v>1</v>
      </c>
      <c r="E3117" s="6" t="s">
        <v>63</v>
      </c>
      <c r="F3117" s="6" t="s">
        <v>35</v>
      </c>
      <c r="G3117">
        <v>0</v>
      </c>
      <c r="H3117">
        <v>65</v>
      </c>
      <c r="I3117">
        <v>1</v>
      </c>
      <c r="J3117" s="6">
        <f>(Items[[#This Row],[FinalPrice]]*Items[[#This Row],[Quantity]])</f>
        <v>0</v>
      </c>
      <c r="K3117" s="6">
        <f>(Items[[#This Row],[OriginalTagPrice]]*Items[[#This Row],[Quantity]])</f>
        <v>65</v>
      </c>
      <c r="L3117" s="6">
        <f>(Items[[#This Row],[FinalPrice]]-Items[[#This Row],[OriginalTagPrice]])*Items[[#This Row],[Quantity]]</f>
        <v>-65</v>
      </c>
      <c r="M3117" s="6" t="str">
        <f>VLOOKUP(Items[[#This Row],[OrderID]],Orders[],5)</f>
        <v>2015-06-05</v>
      </c>
    </row>
    <row r="3118" spans="1:13" x14ac:dyDescent="0.25">
      <c r="A3118">
        <v>144956124</v>
      </c>
      <c r="B3118">
        <v>206697492</v>
      </c>
      <c r="C3118">
        <v>2</v>
      </c>
      <c r="D3118" t="b">
        <v>0</v>
      </c>
      <c r="E3118" s="6" t="s">
        <v>35</v>
      </c>
      <c r="F3118" s="6" t="s">
        <v>69</v>
      </c>
      <c r="G3118">
        <v>0</v>
      </c>
      <c r="H3118">
        <v>0</v>
      </c>
      <c r="I3118">
        <v>1</v>
      </c>
      <c r="J3118" s="6">
        <f>(Items[[#This Row],[FinalPrice]]*Items[[#This Row],[Quantity]])</f>
        <v>0</v>
      </c>
      <c r="K3118" s="6">
        <f>(Items[[#This Row],[OriginalTagPrice]]*Items[[#This Row],[Quantity]])</f>
        <v>0</v>
      </c>
      <c r="L3118" s="6">
        <f>(Items[[#This Row],[FinalPrice]]-Items[[#This Row],[OriginalTagPrice]])*Items[[#This Row],[Quantity]]</f>
        <v>0</v>
      </c>
      <c r="M3118" s="6" t="str">
        <f>VLOOKUP(Items[[#This Row],[OrderID]],Orders[],5)</f>
        <v>2015-06-05</v>
      </c>
    </row>
    <row r="3119" spans="1:13" x14ac:dyDescent="0.25">
      <c r="A3119">
        <v>144957120</v>
      </c>
      <c r="B3119">
        <v>204183068</v>
      </c>
      <c r="C3119">
        <v>7</v>
      </c>
      <c r="D3119" t="b">
        <v>0</v>
      </c>
      <c r="E3119" s="6" t="s">
        <v>35</v>
      </c>
      <c r="F3119" s="6" t="s">
        <v>35</v>
      </c>
      <c r="G3119">
        <v>0</v>
      </c>
      <c r="H3119">
        <v>0</v>
      </c>
      <c r="I3119">
        <v>1</v>
      </c>
      <c r="J3119" s="6">
        <f>(Items[[#This Row],[FinalPrice]]*Items[[#This Row],[Quantity]])</f>
        <v>0</v>
      </c>
      <c r="K3119" s="6">
        <f>(Items[[#This Row],[OriginalTagPrice]]*Items[[#This Row],[Quantity]])</f>
        <v>0</v>
      </c>
      <c r="L3119" s="6">
        <f>(Items[[#This Row],[FinalPrice]]-Items[[#This Row],[OriginalTagPrice]])*Items[[#This Row],[Quantity]]</f>
        <v>0</v>
      </c>
      <c r="M3119" s="6" t="str">
        <f>VLOOKUP(Items[[#This Row],[OrderID]],Orders[],5)</f>
        <v>2015-05-27</v>
      </c>
    </row>
    <row r="3120" spans="1:13" x14ac:dyDescent="0.25">
      <c r="A3120">
        <v>144959422</v>
      </c>
      <c r="B3120">
        <v>204186353</v>
      </c>
      <c r="C3120">
        <v>2</v>
      </c>
      <c r="D3120" t="b">
        <v>0</v>
      </c>
      <c r="E3120" s="6" t="s">
        <v>35</v>
      </c>
      <c r="F3120" s="6" t="s">
        <v>168</v>
      </c>
      <c r="G3120">
        <v>1.5</v>
      </c>
      <c r="H3120">
        <v>2</v>
      </c>
      <c r="I3120">
        <v>1</v>
      </c>
      <c r="J3120" s="6">
        <f>(Items[[#This Row],[FinalPrice]]*Items[[#This Row],[Quantity]])</f>
        <v>1.5</v>
      </c>
      <c r="K3120" s="6">
        <f>(Items[[#This Row],[OriginalTagPrice]]*Items[[#This Row],[Quantity]])</f>
        <v>2</v>
      </c>
      <c r="L3120" s="6">
        <f>(Items[[#This Row],[FinalPrice]]-Items[[#This Row],[OriginalTagPrice]])*Items[[#This Row],[Quantity]]</f>
        <v>-0.5</v>
      </c>
      <c r="M3120" s="6" t="str">
        <f>VLOOKUP(Items[[#This Row],[OrderID]],Orders[],5)</f>
        <v>2015-05-27</v>
      </c>
    </row>
    <row r="3121" spans="1:13" x14ac:dyDescent="0.25">
      <c r="A3121">
        <v>144959450</v>
      </c>
      <c r="B3121">
        <v>204186167</v>
      </c>
      <c r="C3121">
        <v>1</v>
      </c>
      <c r="D3121" t="b">
        <v>1</v>
      </c>
      <c r="E3121" s="6" t="s">
        <v>58</v>
      </c>
      <c r="F3121" s="6" t="s">
        <v>35</v>
      </c>
      <c r="G3121">
        <v>50</v>
      </c>
      <c r="H3121">
        <v>70</v>
      </c>
      <c r="I3121">
        <v>1</v>
      </c>
      <c r="J3121" s="6">
        <f>(Items[[#This Row],[FinalPrice]]*Items[[#This Row],[Quantity]])</f>
        <v>50</v>
      </c>
      <c r="K3121" s="6">
        <f>(Items[[#This Row],[OriginalTagPrice]]*Items[[#This Row],[Quantity]])</f>
        <v>70</v>
      </c>
      <c r="L3121" s="6">
        <f>(Items[[#This Row],[FinalPrice]]-Items[[#This Row],[OriginalTagPrice]])*Items[[#This Row],[Quantity]]</f>
        <v>-20</v>
      </c>
      <c r="M3121" s="6" t="str">
        <f>VLOOKUP(Items[[#This Row],[OrderID]],Orders[],5)</f>
        <v>2015-05-28</v>
      </c>
    </row>
    <row r="3122" spans="1:13" x14ac:dyDescent="0.25">
      <c r="A3122">
        <v>144959450</v>
      </c>
      <c r="B3122">
        <v>204645015</v>
      </c>
      <c r="C3122">
        <v>2</v>
      </c>
      <c r="D3122" t="b">
        <v>0</v>
      </c>
      <c r="E3122" s="6" t="s">
        <v>58</v>
      </c>
      <c r="F3122" s="6" t="s">
        <v>133</v>
      </c>
      <c r="G3122">
        <v>0</v>
      </c>
      <c r="H3122">
        <v>0</v>
      </c>
      <c r="I3122">
        <v>1</v>
      </c>
      <c r="J3122" s="6">
        <f>(Items[[#This Row],[FinalPrice]]*Items[[#This Row],[Quantity]])</f>
        <v>0</v>
      </c>
      <c r="K3122" s="6">
        <f>(Items[[#This Row],[OriginalTagPrice]]*Items[[#This Row],[Quantity]])</f>
        <v>0</v>
      </c>
      <c r="L3122" s="6">
        <f>(Items[[#This Row],[FinalPrice]]-Items[[#This Row],[OriginalTagPrice]])*Items[[#This Row],[Quantity]]</f>
        <v>0</v>
      </c>
      <c r="M3122" s="6" t="str">
        <f>VLOOKUP(Items[[#This Row],[OrderID]],Orders[],5)</f>
        <v>2015-05-28</v>
      </c>
    </row>
    <row r="3123" spans="1:13" x14ac:dyDescent="0.25">
      <c r="A3123">
        <v>144959450</v>
      </c>
      <c r="B3123">
        <v>204645026</v>
      </c>
      <c r="C3123">
        <v>2</v>
      </c>
      <c r="D3123" t="b">
        <v>0</v>
      </c>
      <c r="E3123" s="6" t="s">
        <v>58</v>
      </c>
      <c r="F3123" s="6" t="s">
        <v>69</v>
      </c>
      <c r="G3123">
        <v>0</v>
      </c>
      <c r="H3123">
        <v>0</v>
      </c>
      <c r="I3123">
        <v>1</v>
      </c>
      <c r="J3123" s="6">
        <f>(Items[[#This Row],[FinalPrice]]*Items[[#This Row],[Quantity]])</f>
        <v>0</v>
      </c>
      <c r="K3123" s="6">
        <f>(Items[[#This Row],[OriginalTagPrice]]*Items[[#This Row],[Quantity]])</f>
        <v>0</v>
      </c>
      <c r="L3123" s="6">
        <f>(Items[[#This Row],[FinalPrice]]-Items[[#This Row],[OriginalTagPrice]])*Items[[#This Row],[Quantity]]</f>
        <v>0</v>
      </c>
      <c r="M3123" s="6" t="str">
        <f>VLOOKUP(Items[[#This Row],[OrderID]],Orders[],5)</f>
        <v>2015-05-28</v>
      </c>
    </row>
    <row r="3124" spans="1:13" x14ac:dyDescent="0.25">
      <c r="A3124">
        <v>144971524</v>
      </c>
      <c r="B3124">
        <v>204397184</v>
      </c>
      <c r="C3124">
        <v>7</v>
      </c>
      <c r="D3124" t="b">
        <v>0</v>
      </c>
      <c r="E3124" s="6" t="s">
        <v>35</v>
      </c>
      <c r="F3124" s="6" t="s">
        <v>35</v>
      </c>
      <c r="G3124">
        <v>0</v>
      </c>
      <c r="H3124">
        <v>0</v>
      </c>
      <c r="I3124">
        <v>1</v>
      </c>
      <c r="J3124" s="6">
        <f>(Items[[#This Row],[FinalPrice]]*Items[[#This Row],[Quantity]])</f>
        <v>0</v>
      </c>
      <c r="K3124" s="6">
        <f>(Items[[#This Row],[OriginalTagPrice]]*Items[[#This Row],[Quantity]])</f>
        <v>0</v>
      </c>
      <c r="L3124" s="6">
        <f>(Items[[#This Row],[FinalPrice]]-Items[[#This Row],[OriginalTagPrice]])*Items[[#This Row],[Quantity]]</f>
        <v>0</v>
      </c>
      <c r="M3124" s="6" t="str">
        <f>VLOOKUP(Items[[#This Row],[OrderID]],Orders[],5)</f>
        <v>2015-05-27</v>
      </c>
    </row>
    <row r="3125" spans="1:13" x14ac:dyDescent="0.25">
      <c r="A3125">
        <v>144979597</v>
      </c>
      <c r="B3125">
        <v>204216197</v>
      </c>
      <c r="C3125">
        <v>1</v>
      </c>
      <c r="D3125" t="b">
        <v>1</v>
      </c>
      <c r="E3125" s="6" t="s">
        <v>60</v>
      </c>
      <c r="F3125" s="6" t="s">
        <v>35</v>
      </c>
      <c r="G3125">
        <v>40</v>
      </c>
      <c r="H3125">
        <v>45</v>
      </c>
      <c r="I3125">
        <v>1</v>
      </c>
      <c r="J3125" s="6">
        <f>(Items[[#This Row],[FinalPrice]]*Items[[#This Row],[Quantity]])</f>
        <v>40</v>
      </c>
      <c r="K3125" s="6">
        <f>(Items[[#This Row],[OriginalTagPrice]]*Items[[#This Row],[Quantity]])</f>
        <v>45</v>
      </c>
      <c r="L3125" s="6">
        <f>(Items[[#This Row],[FinalPrice]]-Items[[#This Row],[OriginalTagPrice]])*Items[[#This Row],[Quantity]]</f>
        <v>-5</v>
      </c>
      <c r="M3125" s="6" t="str">
        <f>VLOOKUP(Items[[#This Row],[OrderID]],Orders[],5)</f>
        <v>2015-05-29</v>
      </c>
    </row>
    <row r="3126" spans="1:13" x14ac:dyDescent="0.25">
      <c r="A3126">
        <v>144979597</v>
      </c>
      <c r="B3126">
        <v>204646729</v>
      </c>
      <c r="C3126">
        <v>1</v>
      </c>
      <c r="D3126" t="b">
        <v>1</v>
      </c>
      <c r="E3126" s="6" t="s">
        <v>60</v>
      </c>
      <c r="F3126" s="6" t="s">
        <v>35</v>
      </c>
      <c r="G3126">
        <v>5</v>
      </c>
      <c r="H3126">
        <v>5</v>
      </c>
      <c r="I3126">
        <v>1</v>
      </c>
      <c r="J3126" s="6">
        <f>(Items[[#This Row],[FinalPrice]]*Items[[#This Row],[Quantity]])</f>
        <v>5</v>
      </c>
      <c r="K3126" s="6">
        <f>(Items[[#This Row],[OriginalTagPrice]]*Items[[#This Row],[Quantity]])</f>
        <v>5</v>
      </c>
      <c r="L3126" s="6">
        <f>(Items[[#This Row],[FinalPrice]]-Items[[#This Row],[OriginalTagPrice]])*Items[[#This Row],[Quantity]]</f>
        <v>0</v>
      </c>
      <c r="M3126" s="6" t="str">
        <f>VLOOKUP(Items[[#This Row],[OrderID]],Orders[],5)</f>
        <v>2015-05-29</v>
      </c>
    </row>
    <row r="3127" spans="1:13" x14ac:dyDescent="0.25">
      <c r="A3127">
        <v>144979597</v>
      </c>
      <c r="B3127">
        <v>204878717</v>
      </c>
      <c r="C3127">
        <v>8</v>
      </c>
      <c r="D3127" t="b">
        <v>0</v>
      </c>
      <c r="E3127" s="6" t="s">
        <v>60</v>
      </c>
      <c r="F3127" s="6" t="s">
        <v>35</v>
      </c>
      <c r="G3127">
        <v>10</v>
      </c>
      <c r="H3127">
        <v>10</v>
      </c>
      <c r="I3127">
        <v>1</v>
      </c>
      <c r="J3127" s="6">
        <f>(Items[[#This Row],[FinalPrice]]*Items[[#This Row],[Quantity]])</f>
        <v>10</v>
      </c>
      <c r="K3127" s="6">
        <f>(Items[[#This Row],[OriginalTagPrice]]*Items[[#This Row],[Quantity]])</f>
        <v>10</v>
      </c>
      <c r="L3127" s="6">
        <f>(Items[[#This Row],[FinalPrice]]-Items[[#This Row],[OriginalTagPrice]])*Items[[#This Row],[Quantity]]</f>
        <v>0</v>
      </c>
      <c r="M3127" s="6" t="str">
        <f>VLOOKUP(Items[[#This Row],[OrderID]],Orders[],5)</f>
        <v>2015-05-29</v>
      </c>
    </row>
    <row r="3128" spans="1:13" x14ac:dyDescent="0.25">
      <c r="A3128">
        <v>144981424</v>
      </c>
      <c r="B3128">
        <v>209365461</v>
      </c>
      <c r="C3128">
        <v>7</v>
      </c>
      <c r="D3128" t="b">
        <v>0</v>
      </c>
      <c r="E3128" s="6" t="s">
        <v>35</v>
      </c>
      <c r="F3128" s="6" t="s">
        <v>35</v>
      </c>
      <c r="G3128">
        <v>0</v>
      </c>
      <c r="H3128">
        <v>0</v>
      </c>
      <c r="I3128">
        <v>1</v>
      </c>
      <c r="J3128" s="6">
        <f>(Items[[#This Row],[FinalPrice]]*Items[[#This Row],[Quantity]])</f>
        <v>0</v>
      </c>
      <c r="K3128" s="6">
        <f>(Items[[#This Row],[OriginalTagPrice]]*Items[[#This Row],[Quantity]])</f>
        <v>0</v>
      </c>
      <c r="L3128" s="6">
        <f>(Items[[#This Row],[FinalPrice]]-Items[[#This Row],[OriginalTagPrice]])*Items[[#This Row],[Quantity]]</f>
        <v>0</v>
      </c>
      <c r="M3128" s="6" t="str">
        <f>VLOOKUP(Items[[#This Row],[OrderID]],Orders[],5)</f>
        <v>2015-06-16</v>
      </c>
    </row>
    <row r="3129" spans="1:13" x14ac:dyDescent="0.25">
      <c r="A3129">
        <v>144983610</v>
      </c>
      <c r="B3129">
        <v>204221970</v>
      </c>
      <c r="C3129">
        <v>1</v>
      </c>
      <c r="D3129" t="b">
        <v>1</v>
      </c>
      <c r="E3129" s="6" t="s">
        <v>89</v>
      </c>
      <c r="F3129" s="6" t="s">
        <v>35</v>
      </c>
      <c r="G3129">
        <v>0</v>
      </c>
      <c r="H3129">
        <v>50</v>
      </c>
      <c r="I3129">
        <v>1</v>
      </c>
      <c r="J3129" s="6">
        <f>(Items[[#This Row],[FinalPrice]]*Items[[#This Row],[Quantity]])</f>
        <v>0</v>
      </c>
      <c r="K3129" s="6">
        <f>(Items[[#This Row],[OriginalTagPrice]]*Items[[#This Row],[Quantity]])</f>
        <v>50</v>
      </c>
      <c r="L3129" s="6">
        <f>(Items[[#This Row],[FinalPrice]]-Items[[#This Row],[OriginalTagPrice]])*Items[[#This Row],[Quantity]]</f>
        <v>-50</v>
      </c>
      <c r="M3129" s="6" t="str">
        <f>VLOOKUP(Items[[#This Row],[OrderID]],Orders[],5)</f>
        <v>2015-06-14</v>
      </c>
    </row>
    <row r="3130" spans="1:13" x14ac:dyDescent="0.25">
      <c r="A3130">
        <v>144983610</v>
      </c>
      <c r="B3130">
        <v>208869555</v>
      </c>
      <c r="C3130">
        <v>8</v>
      </c>
      <c r="D3130" t="b">
        <v>0</v>
      </c>
      <c r="E3130" s="6" t="s">
        <v>89</v>
      </c>
      <c r="F3130" s="6" t="s">
        <v>35</v>
      </c>
      <c r="G3130">
        <v>0</v>
      </c>
      <c r="H3130">
        <v>0</v>
      </c>
      <c r="I3130">
        <v>1</v>
      </c>
      <c r="J3130" s="6">
        <f>(Items[[#This Row],[FinalPrice]]*Items[[#This Row],[Quantity]])</f>
        <v>0</v>
      </c>
      <c r="K3130" s="6">
        <f>(Items[[#This Row],[OriginalTagPrice]]*Items[[#This Row],[Quantity]])</f>
        <v>0</v>
      </c>
      <c r="L3130" s="6">
        <f>(Items[[#This Row],[FinalPrice]]-Items[[#This Row],[OriginalTagPrice]])*Items[[#This Row],[Quantity]]</f>
        <v>0</v>
      </c>
      <c r="M3130" s="6" t="str">
        <f>VLOOKUP(Items[[#This Row],[OrderID]],Orders[],5)</f>
        <v>2015-06-14</v>
      </c>
    </row>
    <row r="3131" spans="1:13" x14ac:dyDescent="0.25">
      <c r="A3131">
        <v>144988583</v>
      </c>
      <c r="B3131">
        <v>204229196</v>
      </c>
      <c r="C3131">
        <v>1</v>
      </c>
      <c r="D3131" t="b">
        <v>1</v>
      </c>
      <c r="E3131" s="6" t="s">
        <v>58</v>
      </c>
      <c r="F3131" s="6" t="s">
        <v>35</v>
      </c>
      <c r="G3131">
        <v>25</v>
      </c>
      <c r="H3131">
        <v>40</v>
      </c>
      <c r="I3131">
        <v>1</v>
      </c>
      <c r="J3131" s="6">
        <f>(Items[[#This Row],[FinalPrice]]*Items[[#This Row],[Quantity]])</f>
        <v>25</v>
      </c>
      <c r="K3131" s="6">
        <f>(Items[[#This Row],[OriginalTagPrice]]*Items[[#This Row],[Quantity]])</f>
        <v>40</v>
      </c>
      <c r="L3131" s="6">
        <f>(Items[[#This Row],[FinalPrice]]-Items[[#This Row],[OriginalTagPrice]])*Items[[#This Row],[Quantity]]</f>
        <v>-15</v>
      </c>
      <c r="M3131" s="6" t="str">
        <f>VLOOKUP(Items[[#This Row],[OrderID]],Orders[],5)</f>
        <v>2015-05-31</v>
      </c>
    </row>
    <row r="3132" spans="1:13" x14ac:dyDescent="0.25">
      <c r="A3132">
        <v>144988583</v>
      </c>
      <c r="B3132">
        <v>205356033</v>
      </c>
      <c r="C3132">
        <v>8</v>
      </c>
      <c r="D3132" t="b">
        <v>0</v>
      </c>
      <c r="E3132" s="6" t="s">
        <v>58</v>
      </c>
      <c r="F3132" s="6" t="s">
        <v>35</v>
      </c>
      <c r="G3132">
        <v>5</v>
      </c>
      <c r="H3132">
        <v>5</v>
      </c>
      <c r="I3132">
        <v>1</v>
      </c>
      <c r="J3132" s="6">
        <f>(Items[[#This Row],[FinalPrice]]*Items[[#This Row],[Quantity]])</f>
        <v>5</v>
      </c>
      <c r="K3132" s="6">
        <f>(Items[[#This Row],[OriginalTagPrice]]*Items[[#This Row],[Quantity]])</f>
        <v>5</v>
      </c>
      <c r="L3132" s="6">
        <f>(Items[[#This Row],[FinalPrice]]-Items[[#This Row],[OriginalTagPrice]])*Items[[#This Row],[Quantity]]</f>
        <v>0</v>
      </c>
      <c r="M3132" s="6" t="str">
        <f>VLOOKUP(Items[[#This Row],[OrderID]],Orders[],5)</f>
        <v>2015-05-31</v>
      </c>
    </row>
    <row r="3133" spans="1:13" x14ac:dyDescent="0.25">
      <c r="A3133">
        <v>144991782</v>
      </c>
      <c r="B3133">
        <v>204233651</v>
      </c>
      <c r="C3133">
        <v>1</v>
      </c>
      <c r="D3133" t="b">
        <v>1</v>
      </c>
      <c r="E3133" s="6" t="s">
        <v>89</v>
      </c>
      <c r="F3133" s="6" t="s">
        <v>35</v>
      </c>
      <c r="G3133">
        <v>0</v>
      </c>
      <c r="H3133">
        <v>70</v>
      </c>
      <c r="I3133">
        <v>1</v>
      </c>
      <c r="J3133" s="6">
        <f>(Items[[#This Row],[FinalPrice]]*Items[[#This Row],[Quantity]])</f>
        <v>0</v>
      </c>
      <c r="K3133" s="6">
        <f>(Items[[#This Row],[OriginalTagPrice]]*Items[[#This Row],[Quantity]])</f>
        <v>70</v>
      </c>
      <c r="L3133" s="6">
        <f>(Items[[#This Row],[FinalPrice]]-Items[[#This Row],[OriginalTagPrice]])*Items[[#This Row],[Quantity]]</f>
        <v>-70</v>
      </c>
      <c r="M3133" s="6" t="str">
        <f>VLOOKUP(Items[[#This Row],[OrderID]],Orders[],5)</f>
        <v>2015-05-30</v>
      </c>
    </row>
    <row r="3134" spans="1:13" x14ac:dyDescent="0.25">
      <c r="A3134">
        <v>144991782</v>
      </c>
      <c r="B3134">
        <v>204234519</v>
      </c>
      <c r="C3134">
        <v>1</v>
      </c>
      <c r="D3134" t="b">
        <v>1</v>
      </c>
      <c r="E3134" s="6" t="s">
        <v>89</v>
      </c>
      <c r="F3134" s="6" t="s">
        <v>35</v>
      </c>
      <c r="G3134">
        <v>15</v>
      </c>
      <c r="H3134">
        <v>15</v>
      </c>
      <c r="I3134">
        <v>1</v>
      </c>
      <c r="J3134" s="6">
        <f>(Items[[#This Row],[FinalPrice]]*Items[[#This Row],[Quantity]])</f>
        <v>15</v>
      </c>
      <c r="K3134" s="6">
        <f>(Items[[#This Row],[OriginalTagPrice]]*Items[[#This Row],[Quantity]])</f>
        <v>15</v>
      </c>
      <c r="L3134" s="6">
        <f>(Items[[#This Row],[FinalPrice]]-Items[[#This Row],[OriginalTagPrice]])*Items[[#This Row],[Quantity]]</f>
        <v>0</v>
      </c>
      <c r="M3134" s="6" t="str">
        <f>VLOOKUP(Items[[#This Row],[OrderID]],Orders[],5)</f>
        <v>2015-05-30</v>
      </c>
    </row>
    <row r="3135" spans="1:13" x14ac:dyDescent="0.25">
      <c r="A3135">
        <v>145009449</v>
      </c>
      <c r="B3135">
        <v>204259673</v>
      </c>
      <c r="C3135">
        <v>1</v>
      </c>
      <c r="D3135" t="b">
        <v>1</v>
      </c>
      <c r="E3135" s="6" t="s">
        <v>65</v>
      </c>
      <c r="F3135" s="6" t="s">
        <v>35</v>
      </c>
      <c r="G3135">
        <v>18</v>
      </c>
      <c r="H3135">
        <v>20</v>
      </c>
      <c r="I3135">
        <v>1</v>
      </c>
      <c r="J3135" s="6">
        <f>(Items[[#This Row],[FinalPrice]]*Items[[#This Row],[Quantity]])</f>
        <v>18</v>
      </c>
      <c r="K3135" s="6">
        <f>(Items[[#This Row],[OriginalTagPrice]]*Items[[#This Row],[Quantity]])</f>
        <v>20</v>
      </c>
      <c r="L3135" s="6">
        <f>(Items[[#This Row],[FinalPrice]]-Items[[#This Row],[OriginalTagPrice]])*Items[[#This Row],[Quantity]]</f>
        <v>-2</v>
      </c>
      <c r="M3135" s="6" t="str">
        <f>VLOOKUP(Items[[#This Row],[OrderID]],Orders[],5)</f>
        <v>2015-05-27</v>
      </c>
    </row>
    <row r="3136" spans="1:13" x14ac:dyDescent="0.25">
      <c r="A3136">
        <v>145011244</v>
      </c>
      <c r="B3136">
        <v>204262262</v>
      </c>
      <c r="C3136">
        <v>1</v>
      </c>
      <c r="D3136" t="b">
        <v>1</v>
      </c>
      <c r="E3136" s="6" t="s">
        <v>60</v>
      </c>
      <c r="F3136" s="6" t="s">
        <v>35</v>
      </c>
      <c r="G3136">
        <v>45</v>
      </c>
      <c r="H3136">
        <v>80</v>
      </c>
      <c r="I3136">
        <v>1</v>
      </c>
      <c r="J3136" s="6">
        <f>(Items[[#This Row],[FinalPrice]]*Items[[#This Row],[Quantity]])</f>
        <v>45</v>
      </c>
      <c r="K3136" s="6">
        <f>(Items[[#This Row],[OriginalTagPrice]]*Items[[#This Row],[Quantity]])</f>
        <v>80</v>
      </c>
      <c r="L3136" s="6">
        <f>(Items[[#This Row],[FinalPrice]]-Items[[#This Row],[OriginalTagPrice]])*Items[[#This Row],[Quantity]]</f>
        <v>-35</v>
      </c>
      <c r="M3136" s="6" t="str">
        <f>VLOOKUP(Items[[#This Row],[OrderID]],Orders[],5)</f>
        <v>2015-05-27</v>
      </c>
    </row>
    <row r="3137" spans="1:13" x14ac:dyDescent="0.25">
      <c r="A3137">
        <v>145011244</v>
      </c>
      <c r="B3137">
        <v>204293645</v>
      </c>
      <c r="C3137">
        <v>2</v>
      </c>
      <c r="D3137" t="b">
        <v>0</v>
      </c>
      <c r="E3137" s="6" t="s">
        <v>60</v>
      </c>
      <c r="F3137" s="6" t="s">
        <v>82</v>
      </c>
      <c r="G3137">
        <v>0</v>
      </c>
      <c r="H3137">
        <v>0</v>
      </c>
      <c r="I3137">
        <v>1</v>
      </c>
      <c r="J3137" s="6">
        <f>(Items[[#This Row],[FinalPrice]]*Items[[#This Row],[Quantity]])</f>
        <v>0</v>
      </c>
      <c r="K3137" s="6">
        <f>(Items[[#This Row],[OriginalTagPrice]]*Items[[#This Row],[Quantity]])</f>
        <v>0</v>
      </c>
      <c r="L3137" s="6">
        <f>(Items[[#This Row],[FinalPrice]]-Items[[#This Row],[OriginalTagPrice]])*Items[[#This Row],[Quantity]]</f>
        <v>0</v>
      </c>
      <c r="M3137" s="6" t="str">
        <f>VLOOKUP(Items[[#This Row],[OrderID]],Orders[],5)</f>
        <v>2015-05-27</v>
      </c>
    </row>
    <row r="3138" spans="1:13" x14ac:dyDescent="0.25">
      <c r="A3138">
        <v>145011244</v>
      </c>
      <c r="B3138">
        <v>204330322</v>
      </c>
      <c r="C3138">
        <v>8</v>
      </c>
      <c r="D3138" t="b">
        <v>0</v>
      </c>
      <c r="E3138" s="6" t="s">
        <v>60</v>
      </c>
      <c r="F3138" s="6" t="s">
        <v>35</v>
      </c>
      <c r="G3138">
        <v>10</v>
      </c>
      <c r="H3138">
        <v>10</v>
      </c>
      <c r="I3138">
        <v>1</v>
      </c>
      <c r="J3138" s="6">
        <f>(Items[[#This Row],[FinalPrice]]*Items[[#This Row],[Quantity]])</f>
        <v>10</v>
      </c>
      <c r="K3138" s="6">
        <f>(Items[[#This Row],[OriginalTagPrice]]*Items[[#This Row],[Quantity]])</f>
        <v>10</v>
      </c>
      <c r="L3138" s="6">
        <f>(Items[[#This Row],[FinalPrice]]-Items[[#This Row],[OriginalTagPrice]])*Items[[#This Row],[Quantity]]</f>
        <v>0</v>
      </c>
      <c r="M3138" s="6" t="str">
        <f>VLOOKUP(Items[[#This Row],[OrderID]],Orders[],5)</f>
        <v>2015-05-27</v>
      </c>
    </row>
    <row r="3139" spans="1:13" x14ac:dyDescent="0.25">
      <c r="A3139">
        <v>145014491</v>
      </c>
      <c r="B3139">
        <v>204266777</v>
      </c>
      <c r="C3139">
        <v>1</v>
      </c>
      <c r="D3139" t="b">
        <v>1</v>
      </c>
      <c r="E3139" s="6" t="s">
        <v>89</v>
      </c>
      <c r="F3139" s="6" t="s">
        <v>35</v>
      </c>
      <c r="G3139">
        <v>0</v>
      </c>
      <c r="H3139">
        <v>80</v>
      </c>
      <c r="I3139">
        <v>1</v>
      </c>
      <c r="J3139" s="6">
        <f>(Items[[#This Row],[FinalPrice]]*Items[[#This Row],[Quantity]])</f>
        <v>0</v>
      </c>
      <c r="K3139" s="6">
        <f>(Items[[#This Row],[OriginalTagPrice]]*Items[[#This Row],[Quantity]])</f>
        <v>80</v>
      </c>
      <c r="L3139" s="6">
        <f>(Items[[#This Row],[FinalPrice]]-Items[[#This Row],[OriginalTagPrice]])*Items[[#This Row],[Quantity]]</f>
        <v>-80</v>
      </c>
      <c r="M3139" s="6" t="str">
        <f>VLOOKUP(Items[[#This Row],[OrderID]],Orders[],5)</f>
        <v>2015-05-29</v>
      </c>
    </row>
    <row r="3140" spans="1:13" x14ac:dyDescent="0.25">
      <c r="A3140">
        <v>145014491</v>
      </c>
      <c r="B3140">
        <v>204836888</v>
      </c>
      <c r="C3140">
        <v>2</v>
      </c>
      <c r="D3140" t="b">
        <v>0</v>
      </c>
      <c r="E3140" s="6" t="s">
        <v>89</v>
      </c>
      <c r="F3140" s="6" t="s">
        <v>97</v>
      </c>
      <c r="G3140">
        <v>0</v>
      </c>
      <c r="H3140">
        <v>0</v>
      </c>
      <c r="I3140">
        <v>1</v>
      </c>
      <c r="J3140" s="6">
        <f>(Items[[#This Row],[FinalPrice]]*Items[[#This Row],[Quantity]])</f>
        <v>0</v>
      </c>
      <c r="K3140" s="6">
        <f>(Items[[#This Row],[OriginalTagPrice]]*Items[[#This Row],[Quantity]])</f>
        <v>0</v>
      </c>
      <c r="L3140" s="6">
        <f>(Items[[#This Row],[FinalPrice]]-Items[[#This Row],[OriginalTagPrice]])*Items[[#This Row],[Quantity]]</f>
        <v>0</v>
      </c>
      <c r="M3140" s="6" t="str">
        <f>VLOOKUP(Items[[#This Row],[OrderID]],Orders[],5)</f>
        <v>2015-05-29</v>
      </c>
    </row>
    <row r="3141" spans="1:13" x14ac:dyDescent="0.25">
      <c r="A3141">
        <v>145014491</v>
      </c>
      <c r="B3141">
        <v>204837038</v>
      </c>
      <c r="C3141">
        <v>5</v>
      </c>
      <c r="D3141" t="b">
        <v>1</v>
      </c>
      <c r="E3141" s="6" t="s">
        <v>125</v>
      </c>
      <c r="F3141" s="6" t="s">
        <v>35</v>
      </c>
      <c r="G3141">
        <v>10</v>
      </c>
      <c r="H3141">
        <v>10</v>
      </c>
      <c r="I3141">
        <v>1</v>
      </c>
      <c r="J3141" s="6">
        <f>(Items[[#This Row],[FinalPrice]]*Items[[#This Row],[Quantity]])</f>
        <v>10</v>
      </c>
      <c r="K3141" s="6">
        <f>(Items[[#This Row],[OriginalTagPrice]]*Items[[#This Row],[Quantity]])</f>
        <v>10</v>
      </c>
      <c r="L3141" s="6">
        <f>(Items[[#This Row],[FinalPrice]]-Items[[#This Row],[OriginalTagPrice]])*Items[[#This Row],[Quantity]]</f>
        <v>0</v>
      </c>
      <c r="M3141" s="6" t="str">
        <f>VLOOKUP(Items[[#This Row],[OrderID]],Orders[],5)</f>
        <v>2015-05-29</v>
      </c>
    </row>
    <row r="3142" spans="1:13" x14ac:dyDescent="0.25">
      <c r="A3142">
        <v>145014491</v>
      </c>
      <c r="B3142">
        <v>204848391</v>
      </c>
      <c r="C3142">
        <v>8</v>
      </c>
      <c r="D3142" t="b">
        <v>0</v>
      </c>
      <c r="E3142" s="6" t="s">
        <v>89</v>
      </c>
      <c r="F3142" s="6" t="s">
        <v>35</v>
      </c>
      <c r="G3142">
        <v>14</v>
      </c>
      <c r="H3142">
        <v>14</v>
      </c>
      <c r="I3142">
        <v>1</v>
      </c>
      <c r="J3142" s="6">
        <f>(Items[[#This Row],[FinalPrice]]*Items[[#This Row],[Quantity]])</f>
        <v>14</v>
      </c>
      <c r="K3142" s="6">
        <f>(Items[[#This Row],[OriginalTagPrice]]*Items[[#This Row],[Quantity]])</f>
        <v>14</v>
      </c>
      <c r="L3142" s="6">
        <f>(Items[[#This Row],[FinalPrice]]-Items[[#This Row],[OriginalTagPrice]])*Items[[#This Row],[Quantity]]</f>
        <v>0</v>
      </c>
      <c r="M3142" s="6" t="str">
        <f>VLOOKUP(Items[[#This Row],[OrderID]],Orders[],5)</f>
        <v>2015-05-29</v>
      </c>
    </row>
    <row r="3143" spans="1:13" x14ac:dyDescent="0.25">
      <c r="A3143">
        <v>145015368</v>
      </c>
      <c r="B3143">
        <v>204268023</v>
      </c>
      <c r="C3143">
        <v>1</v>
      </c>
      <c r="D3143" t="b">
        <v>1</v>
      </c>
      <c r="E3143" s="6" t="s">
        <v>68</v>
      </c>
      <c r="F3143" s="6" t="s">
        <v>35</v>
      </c>
      <c r="G3143">
        <v>0</v>
      </c>
      <c r="H3143">
        <v>70</v>
      </c>
      <c r="I3143">
        <v>1</v>
      </c>
      <c r="J3143" s="6">
        <f>(Items[[#This Row],[FinalPrice]]*Items[[#This Row],[Quantity]])</f>
        <v>0</v>
      </c>
      <c r="K3143" s="6">
        <f>(Items[[#This Row],[OriginalTagPrice]]*Items[[#This Row],[Quantity]])</f>
        <v>70</v>
      </c>
      <c r="L3143" s="6">
        <f>(Items[[#This Row],[FinalPrice]]-Items[[#This Row],[OriginalTagPrice]])*Items[[#This Row],[Quantity]]</f>
        <v>-70</v>
      </c>
      <c r="M3143" s="6" t="str">
        <f>VLOOKUP(Items[[#This Row],[OrderID]],Orders[],5)</f>
        <v>2015-05-30</v>
      </c>
    </row>
    <row r="3144" spans="1:13" x14ac:dyDescent="0.25">
      <c r="A3144">
        <v>145015368</v>
      </c>
      <c r="B3144">
        <v>205237866</v>
      </c>
      <c r="C3144">
        <v>2</v>
      </c>
      <c r="D3144" t="b">
        <v>0</v>
      </c>
      <c r="E3144" s="6" t="s">
        <v>35</v>
      </c>
      <c r="F3144" s="6" t="s">
        <v>118</v>
      </c>
      <c r="G3144">
        <v>3.34</v>
      </c>
      <c r="H3144">
        <v>4.4000000000000004</v>
      </c>
      <c r="I3144">
        <v>1</v>
      </c>
      <c r="J3144" s="6">
        <f>(Items[[#This Row],[FinalPrice]]*Items[[#This Row],[Quantity]])</f>
        <v>3.34</v>
      </c>
      <c r="K3144" s="6">
        <f>(Items[[#This Row],[OriginalTagPrice]]*Items[[#This Row],[Quantity]])</f>
        <v>4.4000000000000004</v>
      </c>
      <c r="L3144" s="6">
        <f>(Items[[#This Row],[FinalPrice]]-Items[[#This Row],[OriginalTagPrice]])*Items[[#This Row],[Quantity]]</f>
        <v>-1.0600000000000005</v>
      </c>
      <c r="M3144" s="6" t="str">
        <f>VLOOKUP(Items[[#This Row],[OrderID]],Orders[],5)</f>
        <v>2015-05-30</v>
      </c>
    </row>
    <row r="3145" spans="1:13" x14ac:dyDescent="0.25">
      <c r="A3145">
        <v>145015368</v>
      </c>
      <c r="B3145">
        <v>205237874</v>
      </c>
      <c r="C3145">
        <v>2</v>
      </c>
      <c r="D3145" t="b">
        <v>0</v>
      </c>
      <c r="E3145" s="6" t="s">
        <v>35</v>
      </c>
      <c r="F3145" s="6" t="s">
        <v>119</v>
      </c>
      <c r="G3145">
        <v>3.33</v>
      </c>
      <c r="H3145">
        <v>4.5</v>
      </c>
      <c r="I3145">
        <v>2</v>
      </c>
      <c r="J3145" s="6">
        <f>(Items[[#This Row],[FinalPrice]]*Items[[#This Row],[Quantity]])</f>
        <v>6.66</v>
      </c>
      <c r="K3145" s="6">
        <f>(Items[[#This Row],[OriginalTagPrice]]*Items[[#This Row],[Quantity]])</f>
        <v>9</v>
      </c>
      <c r="L3145" s="6">
        <f>(Items[[#This Row],[FinalPrice]]-Items[[#This Row],[OriginalTagPrice]])*Items[[#This Row],[Quantity]]</f>
        <v>-2.34</v>
      </c>
      <c r="M3145" s="6" t="str">
        <f>VLOOKUP(Items[[#This Row],[OrderID]],Orders[],5)</f>
        <v>2015-05-30</v>
      </c>
    </row>
    <row r="3146" spans="1:13" x14ac:dyDescent="0.25">
      <c r="A3146">
        <v>145020883</v>
      </c>
      <c r="B3146">
        <v>204276140</v>
      </c>
      <c r="C3146">
        <v>1</v>
      </c>
      <c r="D3146" t="b">
        <v>1</v>
      </c>
      <c r="E3146" s="6" t="s">
        <v>65</v>
      </c>
      <c r="F3146" s="6" t="s">
        <v>35</v>
      </c>
      <c r="G3146">
        <v>35</v>
      </c>
      <c r="H3146">
        <v>70</v>
      </c>
      <c r="I3146">
        <v>1</v>
      </c>
      <c r="J3146" s="6">
        <f>(Items[[#This Row],[FinalPrice]]*Items[[#This Row],[Quantity]])</f>
        <v>35</v>
      </c>
      <c r="K3146" s="6">
        <f>(Items[[#This Row],[OriginalTagPrice]]*Items[[#This Row],[Quantity]])</f>
        <v>70</v>
      </c>
      <c r="L3146" s="6">
        <f>(Items[[#This Row],[FinalPrice]]-Items[[#This Row],[OriginalTagPrice]])*Items[[#This Row],[Quantity]]</f>
        <v>-35</v>
      </c>
      <c r="M3146" s="6" t="str">
        <f>VLOOKUP(Items[[#This Row],[OrderID]],Orders[],5)</f>
        <v>2015-05-27</v>
      </c>
    </row>
    <row r="3147" spans="1:13" x14ac:dyDescent="0.25">
      <c r="A3147">
        <v>145020883</v>
      </c>
      <c r="B3147">
        <v>204318651</v>
      </c>
      <c r="C3147">
        <v>8</v>
      </c>
      <c r="D3147" t="b">
        <v>0</v>
      </c>
      <c r="E3147" s="6" t="s">
        <v>65</v>
      </c>
      <c r="F3147" s="6" t="s">
        <v>35</v>
      </c>
      <c r="G3147">
        <v>5</v>
      </c>
      <c r="H3147">
        <v>5</v>
      </c>
      <c r="I3147">
        <v>1</v>
      </c>
      <c r="J3147" s="6">
        <f>(Items[[#This Row],[FinalPrice]]*Items[[#This Row],[Quantity]])</f>
        <v>5</v>
      </c>
      <c r="K3147" s="6">
        <f>(Items[[#This Row],[OriginalTagPrice]]*Items[[#This Row],[Quantity]])</f>
        <v>5</v>
      </c>
      <c r="L3147" s="6">
        <f>(Items[[#This Row],[FinalPrice]]-Items[[#This Row],[OriginalTagPrice]])*Items[[#This Row],[Quantity]]</f>
        <v>0</v>
      </c>
      <c r="M3147" s="6" t="str">
        <f>VLOOKUP(Items[[#This Row],[OrderID]],Orders[],5)</f>
        <v>2015-05-27</v>
      </c>
    </row>
    <row r="3148" spans="1:13" x14ac:dyDescent="0.25">
      <c r="A3148">
        <v>145021447</v>
      </c>
      <c r="B3148">
        <v>204276914</v>
      </c>
      <c r="C3148">
        <v>1</v>
      </c>
      <c r="D3148" t="b">
        <v>1</v>
      </c>
      <c r="E3148" s="6" t="s">
        <v>55</v>
      </c>
      <c r="F3148" s="6" t="s">
        <v>35</v>
      </c>
      <c r="G3148">
        <v>35</v>
      </c>
      <c r="H3148">
        <v>70</v>
      </c>
      <c r="I3148">
        <v>1</v>
      </c>
      <c r="J3148" s="6">
        <f>(Items[[#This Row],[FinalPrice]]*Items[[#This Row],[Quantity]])</f>
        <v>35</v>
      </c>
      <c r="K3148" s="6">
        <f>(Items[[#This Row],[OriginalTagPrice]]*Items[[#This Row],[Quantity]])</f>
        <v>70</v>
      </c>
      <c r="L3148" s="6">
        <f>(Items[[#This Row],[FinalPrice]]-Items[[#This Row],[OriginalTagPrice]])*Items[[#This Row],[Quantity]]</f>
        <v>-35</v>
      </c>
      <c r="M3148" s="6" t="str">
        <f>VLOOKUP(Items[[#This Row],[OrderID]],Orders[],5)</f>
        <v>2015-05-27</v>
      </c>
    </row>
    <row r="3149" spans="1:13" x14ac:dyDescent="0.25">
      <c r="A3149">
        <v>145021447</v>
      </c>
      <c r="B3149">
        <v>204319219</v>
      </c>
      <c r="C3149">
        <v>8</v>
      </c>
      <c r="D3149" t="b">
        <v>0</v>
      </c>
      <c r="E3149" s="6" t="s">
        <v>55</v>
      </c>
      <c r="F3149" s="6" t="s">
        <v>35</v>
      </c>
      <c r="G3149">
        <v>10.5</v>
      </c>
      <c r="H3149">
        <v>10.5</v>
      </c>
      <c r="I3149">
        <v>1</v>
      </c>
      <c r="J3149" s="6">
        <f>(Items[[#This Row],[FinalPrice]]*Items[[#This Row],[Quantity]])</f>
        <v>10.5</v>
      </c>
      <c r="K3149" s="6">
        <f>(Items[[#This Row],[OriginalTagPrice]]*Items[[#This Row],[Quantity]])</f>
        <v>10.5</v>
      </c>
      <c r="L3149" s="6">
        <f>(Items[[#This Row],[FinalPrice]]-Items[[#This Row],[OriginalTagPrice]])*Items[[#This Row],[Quantity]]</f>
        <v>0</v>
      </c>
      <c r="M3149" s="6" t="str">
        <f>VLOOKUP(Items[[#This Row],[OrderID]],Orders[],5)</f>
        <v>2015-05-27</v>
      </c>
    </row>
    <row r="3150" spans="1:13" x14ac:dyDescent="0.25">
      <c r="A3150">
        <v>145023681</v>
      </c>
      <c r="B3150">
        <v>204280227</v>
      </c>
      <c r="C3150">
        <v>1</v>
      </c>
      <c r="D3150" t="b">
        <v>1</v>
      </c>
      <c r="E3150" s="6" t="s">
        <v>56</v>
      </c>
      <c r="F3150" s="6" t="s">
        <v>35</v>
      </c>
      <c r="G3150">
        <v>40</v>
      </c>
      <c r="H3150">
        <v>45</v>
      </c>
      <c r="I3150">
        <v>1</v>
      </c>
      <c r="J3150" s="6">
        <f>(Items[[#This Row],[FinalPrice]]*Items[[#This Row],[Quantity]])</f>
        <v>40</v>
      </c>
      <c r="K3150" s="6">
        <f>(Items[[#This Row],[OriginalTagPrice]]*Items[[#This Row],[Quantity]])</f>
        <v>45</v>
      </c>
      <c r="L3150" s="6">
        <f>(Items[[#This Row],[FinalPrice]]-Items[[#This Row],[OriginalTagPrice]])*Items[[#This Row],[Quantity]]</f>
        <v>-5</v>
      </c>
      <c r="M3150" s="6" t="str">
        <f>VLOOKUP(Items[[#This Row],[OrderID]],Orders[],5)</f>
        <v>2015-05-30</v>
      </c>
    </row>
    <row r="3151" spans="1:13" x14ac:dyDescent="0.25">
      <c r="A3151">
        <v>145024021</v>
      </c>
      <c r="B3151">
        <v>204282138</v>
      </c>
      <c r="C3151">
        <v>2</v>
      </c>
      <c r="D3151" t="b">
        <v>0</v>
      </c>
      <c r="E3151" s="6" t="s">
        <v>35</v>
      </c>
      <c r="F3151" s="6" t="s">
        <v>256</v>
      </c>
      <c r="G3151">
        <v>6.75</v>
      </c>
      <c r="H3151">
        <v>9</v>
      </c>
      <c r="I3151">
        <v>2</v>
      </c>
      <c r="J3151" s="6">
        <f>(Items[[#This Row],[FinalPrice]]*Items[[#This Row],[Quantity]])</f>
        <v>13.5</v>
      </c>
      <c r="K3151" s="6">
        <f>(Items[[#This Row],[OriginalTagPrice]]*Items[[#This Row],[Quantity]])</f>
        <v>18</v>
      </c>
      <c r="L3151" s="6">
        <f>(Items[[#This Row],[FinalPrice]]-Items[[#This Row],[OriginalTagPrice]])*Items[[#This Row],[Quantity]]</f>
        <v>-4.5</v>
      </c>
      <c r="M3151" s="6" t="str">
        <f>VLOOKUP(Items[[#This Row],[OrderID]],Orders[],5)</f>
        <v>2015-05-27</v>
      </c>
    </row>
    <row r="3152" spans="1:13" x14ac:dyDescent="0.25">
      <c r="A3152">
        <v>145027245</v>
      </c>
      <c r="B3152">
        <v>204285829</v>
      </c>
      <c r="C3152">
        <v>5</v>
      </c>
      <c r="D3152" t="b">
        <v>1</v>
      </c>
      <c r="E3152" s="6" t="s">
        <v>56</v>
      </c>
      <c r="F3152" s="6" t="s">
        <v>35</v>
      </c>
      <c r="G3152">
        <v>5</v>
      </c>
      <c r="H3152">
        <v>5</v>
      </c>
      <c r="I3152">
        <v>1</v>
      </c>
      <c r="J3152" s="6">
        <f>(Items[[#This Row],[FinalPrice]]*Items[[#This Row],[Quantity]])</f>
        <v>5</v>
      </c>
      <c r="K3152" s="6">
        <f>(Items[[#This Row],[OriginalTagPrice]]*Items[[#This Row],[Quantity]])</f>
        <v>5</v>
      </c>
      <c r="L3152" s="6">
        <f>(Items[[#This Row],[FinalPrice]]-Items[[#This Row],[OriginalTagPrice]])*Items[[#This Row],[Quantity]]</f>
        <v>0</v>
      </c>
      <c r="M3152" s="6" t="str">
        <f>VLOOKUP(Items[[#This Row],[OrderID]],Orders[],5)</f>
        <v>2015-05-27</v>
      </c>
    </row>
    <row r="3153" spans="1:13" x14ac:dyDescent="0.25">
      <c r="A3153">
        <v>145027245</v>
      </c>
      <c r="B3153">
        <v>204285970</v>
      </c>
      <c r="C3153">
        <v>2</v>
      </c>
      <c r="D3153" t="b">
        <v>0</v>
      </c>
      <c r="E3153" s="6" t="s">
        <v>56</v>
      </c>
      <c r="F3153" s="6" t="s">
        <v>253</v>
      </c>
      <c r="G3153">
        <v>3.75</v>
      </c>
      <c r="H3153">
        <v>3.75</v>
      </c>
      <c r="I3153">
        <v>1</v>
      </c>
      <c r="J3153" s="6">
        <f>(Items[[#This Row],[FinalPrice]]*Items[[#This Row],[Quantity]])</f>
        <v>3.75</v>
      </c>
      <c r="K3153" s="6">
        <f>(Items[[#This Row],[OriginalTagPrice]]*Items[[#This Row],[Quantity]])</f>
        <v>3.75</v>
      </c>
      <c r="L3153" s="6">
        <f>(Items[[#This Row],[FinalPrice]]-Items[[#This Row],[OriginalTagPrice]])*Items[[#This Row],[Quantity]]</f>
        <v>0</v>
      </c>
      <c r="M3153" s="6" t="str">
        <f>VLOOKUP(Items[[#This Row],[OrderID]],Orders[],5)</f>
        <v>2015-05-27</v>
      </c>
    </row>
    <row r="3154" spans="1:13" x14ac:dyDescent="0.25">
      <c r="A3154">
        <v>145037538</v>
      </c>
      <c r="B3154">
        <v>204300644</v>
      </c>
      <c r="C3154">
        <v>1</v>
      </c>
      <c r="D3154" t="b">
        <v>1</v>
      </c>
      <c r="E3154" s="6" t="s">
        <v>113</v>
      </c>
      <c r="F3154" s="6" t="s">
        <v>35</v>
      </c>
      <c r="G3154">
        <v>0</v>
      </c>
      <c r="H3154">
        <v>70</v>
      </c>
      <c r="I3154">
        <v>1</v>
      </c>
      <c r="J3154" s="6">
        <f>(Items[[#This Row],[FinalPrice]]*Items[[#This Row],[Quantity]])</f>
        <v>0</v>
      </c>
      <c r="K3154" s="6">
        <f>(Items[[#This Row],[OriginalTagPrice]]*Items[[#This Row],[Quantity]])</f>
        <v>70</v>
      </c>
      <c r="L3154" s="6">
        <f>(Items[[#This Row],[FinalPrice]]-Items[[#This Row],[OriginalTagPrice]])*Items[[#This Row],[Quantity]]</f>
        <v>-70</v>
      </c>
      <c r="M3154" s="6" t="str">
        <f>VLOOKUP(Items[[#This Row],[OrderID]],Orders[],5)</f>
        <v>2015-05-30</v>
      </c>
    </row>
    <row r="3155" spans="1:13" x14ac:dyDescent="0.25">
      <c r="A3155">
        <v>145037538</v>
      </c>
      <c r="B3155">
        <v>205234251</v>
      </c>
      <c r="C3155">
        <v>2</v>
      </c>
      <c r="D3155" t="b">
        <v>0</v>
      </c>
      <c r="E3155" s="6" t="s">
        <v>113</v>
      </c>
      <c r="F3155" s="6" t="s">
        <v>87</v>
      </c>
      <c r="G3155">
        <v>5</v>
      </c>
      <c r="H3155">
        <v>5</v>
      </c>
      <c r="I3155">
        <v>1</v>
      </c>
      <c r="J3155" s="6">
        <f>(Items[[#This Row],[FinalPrice]]*Items[[#This Row],[Quantity]])</f>
        <v>5</v>
      </c>
      <c r="K3155" s="6">
        <f>(Items[[#This Row],[OriginalTagPrice]]*Items[[#This Row],[Quantity]])</f>
        <v>5</v>
      </c>
      <c r="L3155" s="6">
        <f>(Items[[#This Row],[FinalPrice]]-Items[[#This Row],[OriginalTagPrice]])*Items[[#This Row],[Quantity]]</f>
        <v>0</v>
      </c>
      <c r="M3155" s="6" t="str">
        <f>VLOOKUP(Items[[#This Row],[OrderID]],Orders[],5)</f>
        <v>2015-05-30</v>
      </c>
    </row>
    <row r="3156" spans="1:13" x14ac:dyDescent="0.25">
      <c r="A3156">
        <v>145037538</v>
      </c>
      <c r="B3156">
        <v>205234263</v>
      </c>
      <c r="C3156">
        <v>2</v>
      </c>
      <c r="D3156" t="b">
        <v>0</v>
      </c>
      <c r="E3156" s="6" t="s">
        <v>113</v>
      </c>
      <c r="F3156" s="6" t="s">
        <v>69</v>
      </c>
      <c r="G3156">
        <v>0</v>
      </c>
      <c r="H3156">
        <v>0</v>
      </c>
      <c r="I3156">
        <v>1</v>
      </c>
      <c r="J3156" s="6">
        <f>(Items[[#This Row],[FinalPrice]]*Items[[#This Row],[Quantity]])</f>
        <v>0</v>
      </c>
      <c r="K3156" s="6">
        <f>(Items[[#This Row],[OriginalTagPrice]]*Items[[#This Row],[Quantity]])</f>
        <v>0</v>
      </c>
      <c r="L3156" s="6">
        <f>(Items[[#This Row],[FinalPrice]]-Items[[#This Row],[OriginalTagPrice]])*Items[[#This Row],[Quantity]]</f>
        <v>0</v>
      </c>
      <c r="M3156" s="6" t="str">
        <f>VLOOKUP(Items[[#This Row],[OrderID]],Orders[],5)</f>
        <v>2015-05-30</v>
      </c>
    </row>
    <row r="3157" spans="1:13" x14ac:dyDescent="0.25">
      <c r="A3157">
        <v>145037538</v>
      </c>
      <c r="B3157">
        <v>205244545</v>
      </c>
      <c r="C3157">
        <v>8</v>
      </c>
      <c r="D3157" t="b">
        <v>0</v>
      </c>
      <c r="E3157" s="6" t="s">
        <v>113</v>
      </c>
      <c r="F3157" s="6" t="s">
        <v>35</v>
      </c>
      <c r="G3157">
        <v>12</v>
      </c>
      <c r="H3157">
        <v>12</v>
      </c>
      <c r="I3157">
        <v>1</v>
      </c>
      <c r="J3157" s="6">
        <f>(Items[[#This Row],[FinalPrice]]*Items[[#This Row],[Quantity]])</f>
        <v>12</v>
      </c>
      <c r="K3157" s="6">
        <f>(Items[[#This Row],[OriginalTagPrice]]*Items[[#This Row],[Quantity]])</f>
        <v>12</v>
      </c>
      <c r="L3157" s="6">
        <f>(Items[[#This Row],[FinalPrice]]-Items[[#This Row],[OriginalTagPrice]])*Items[[#This Row],[Quantity]]</f>
        <v>0</v>
      </c>
      <c r="M3157" s="6" t="str">
        <f>VLOOKUP(Items[[#This Row],[OrderID]],Orders[],5)</f>
        <v>2015-05-30</v>
      </c>
    </row>
    <row r="3158" spans="1:13" x14ac:dyDescent="0.25">
      <c r="A3158">
        <v>145045897</v>
      </c>
      <c r="B3158">
        <v>204313552</v>
      </c>
      <c r="C3158">
        <v>2</v>
      </c>
      <c r="D3158" t="b">
        <v>0</v>
      </c>
      <c r="E3158" s="6" t="s">
        <v>35</v>
      </c>
      <c r="F3158" s="6" t="s">
        <v>222</v>
      </c>
      <c r="G3158">
        <v>1.5</v>
      </c>
      <c r="H3158">
        <v>2</v>
      </c>
      <c r="I3158">
        <v>1</v>
      </c>
      <c r="J3158" s="6">
        <f>(Items[[#This Row],[FinalPrice]]*Items[[#This Row],[Quantity]])</f>
        <v>1.5</v>
      </c>
      <c r="K3158" s="6">
        <f>(Items[[#This Row],[OriginalTagPrice]]*Items[[#This Row],[Quantity]])</f>
        <v>2</v>
      </c>
      <c r="L3158" s="6">
        <f>(Items[[#This Row],[FinalPrice]]-Items[[#This Row],[OriginalTagPrice]])*Items[[#This Row],[Quantity]]</f>
        <v>-0.5</v>
      </c>
      <c r="M3158" s="6" t="str">
        <f>VLOOKUP(Items[[#This Row],[OrderID]],Orders[],5)</f>
        <v>2015-05-27</v>
      </c>
    </row>
    <row r="3159" spans="1:13" x14ac:dyDescent="0.25">
      <c r="A3159">
        <v>145046804</v>
      </c>
      <c r="B3159">
        <v>204314341</v>
      </c>
      <c r="C3159">
        <v>2</v>
      </c>
      <c r="D3159" t="b">
        <v>0</v>
      </c>
      <c r="E3159" s="6" t="s">
        <v>35</v>
      </c>
      <c r="F3159" s="6" t="s">
        <v>168</v>
      </c>
      <c r="G3159">
        <v>1.5</v>
      </c>
      <c r="H3159">
        <v>2</v>
      </c>
      <c r="I3159">
        <v>1</v>
      </c>
      <c r="J3159" s="6">
        <f>(Items[[#This Row],[FinalPrice]]*Items[[#This Row],[Quantity]])</f>
        <v>1.5</v>
      </c>
      <c r="K3159" s="6">
        <f>(Items[[#This Row],[OriginalTagPrice]]*Items[[#This Row],[Quantity]])</f>
        <v>2</v>
      </c>
      <c r="L3159" s="6">
        <f>(Items[[#This Row],[FinalPrice]]-Items[[#This Row],[OriginalTagPrice]])*Items[[#This Row],[Quantity]]</f>
        <v>-0.5</v>
      </c>
      <c r="M3159" s="6" t="str">
        <f>VLOOKUP(Items[[#This Row],[OrderID]],Orders[],5)</f>
        <v>2015-05-27</v>
      </c>
    </row>
    <row r="3160" spans="1:13" x14ac:dyDescent="0.25">
      <c r="A3160">
        <v>145047515</v>
      </c>
      <c r="B3160">
        <v>204314966</v>
      </c>
      <c r="C3160">
        <v>1</v>
      </c>
      <c r="D3160" t="b">
        <v>1</v>
      </c>
      <c r="E3160" s="6" t="s">
        <v>250</v>
      </c>
      <c r="F3160" s="6" t="s">
        <v>35</v>
      </c>
      <c r="G3160">
        <v>0</v>
      </c>
      <c r="H3160">
        <v>45</v>
      </c>
      <c r="I3160">
        <v>1</v>
      </c>
      <c r="J3160" s="6">
        <f>(Items[[#This Row],[FinalPrice]]*Items[[#This Row],[Quantity]])</f>
        <v>0</v>
      </c>
      <c r="K3160" s="6">
        <f>(Items[[#This Row],[OriginalTagPrice]]*Items[[#This Row],[Quantity]])</f>
        <v>45</v>
      </c>
      <c r="L3160" s="6">
        <f>(Items[[#This Row],[FinalPrice]]-Items[[#This Row],[OriginalTagPrice]])*Items[[#This Row],[Quantity]]</f>
        <v>-45</v>
      </c>
      <c r="M3160" s="6" t="str">
        <f>VLOOKUP(Items[[#This Row],[OrderID]],Orders[],5)</f>
        <v>2015-06-03</v>
      </c>
    </row>
    <row r="3161" spans="1:13" x14ac:dyDescent="0.25">
      <c r="A3161">
        <v>145047515</v>
      </c>
      <c r="B3161">
        <v>206224650</v>
      </c>
      <c r="C3161">
        <v>8</v>
      </c>
      <c r="D3161" t="b">
        <v>0</v>
      </c>
      <c r="E3161" s="6" t="s">
        <v>250</v>
      </c>
      <c r="F3161" s="6" t="s">
        <v>35</v>
      </c>
      <c r="G3161">
        <v>9</v>
      </c>
      <c r="H3161">
        <v>9</v>
      </c>
      <c r="I3161">
        <v>1</v>
      </c>
      <c r="J3161" s="6">
        <f>(Items[[#This Row],[FinalPrice]]*Items[[#This Row],[Quantity]])</f>
        <v>9</v>
      </c>
      <c r="K3161" s="6">
        <f>(Items[[#This Row],[OriginalTagPrice]]*Items[[#This Row],[Quantity]])</f>
        <v>9</v>
      </c>
      <c r="L3161" s="6">
        <f>(Items[[#This Row],[FinalPrice]]-Items[[#This Row],[OriginalTagPrice]])*Items[[#This Row],[Quantity]]</f>
        <v>0</v>
      </c>
      <c r="M3161" s="6" t="str">
        <f>VLOOKUP(Items[[#This Row],[OrderID]],Orders[],5)</f>
        <v>2015-06-03</v>
      </c>
    </row>
    <row r="3162" spans="1:13" x14ac:dyDescent="0.25">
      <c r="A3162">
        <v>145047515</v>
      </c>
      <c r="B3162">
        <v>206224757</v>
      </c>
      <c r="C3162">
        <v>12</v>
      </c>
      <c r="D3162" t="b">
        <v>0</v>
      </c>
      <c r="E3162" s="6" t="s">
        <v>35</v>
      </c>
      <c r="F3162" s="6" t="s">
        <v>35</v>
      </c>
      <c r="G3162">
        <v>0</v>
      </c>
      <c r="H3162">
        <v>5</v>
      </c>
      <c r="I3162">
        <v>1</v>
      </c>
      <c r="J3162" s="6">
        <f>(Items[[#This Row],[FinalPrice]]*Items[[#This Row],[Quantity]])</f>
        <v>0</v>
      </c>
      <c r="K3162" s="6">
        <f>(Items[[#This Row],[OriginalTagPrice]]*Items[[#This Row],[Quantity]])</f>
        <v>5</v>
      </c>
      <c r="L3162" s="6">
        <f>(Items[[#This Row],[FinalPrice]]-Items[[#This Row],[OriginalTagPrice]])*Items[[#This Row],[Quantity]]</f>
        <v>-5</v>
      </c>
      <c r="M3162" s="6" t="str">
        <f>VLOOKUP(Items[[#This Row],[OrderID]],Orders[],5)</f>
        <v>2015-06-03</v>
      </c>
    </row>
    <row r="3163" spans="1:13" x14ac:dyDescent="0.25">
      <c r="A3163">
        <v>145047519</v>
      </c>
      <c r="B3163">
        <v>204315197</v>
      </c>
      <c r="C3163">
        <v>2</v>
      </c>
      <c r="D3163" t="b">
        <v>0</v>
      </c>
      <c r="E3163" s="6" t="s">
        <v>35</v>
      </c>
      <c r="F3163" s="6" t="s">
        <v>168</v>
      </c>
      <c r="G3163">
        <v>1.5</v>
      </c>
      <c r="H3163">
        <v>2</v>
      </c>
      <c r="I3163">
        <v>1</v>
      </c>
      <c r="J3163" s="6">
        <f>(Items[[#This Row],[FinalPrice]]*Items[[#This Row],[Quantity]])</f>
        <v>1.5</v>
      </c>
      <c r="K3163" s="6">
        <f>(Items[[#This Row],[OriginalTagPrice]]*Items[[#This Row],[Quantity]])</f>
        <v>2</v>
      </c>
      <c r="L3163" s="6">
        <f>(Items[[#This Row],[FinalPrice]]-Items[[#This Row],[OriginalTagPrice]])*Items[[#This Row],[Quantity]]</f>
        <v>-0.5</v>
      </c>
      <c r="M3163" s="6" t="str">
        <f>VLOOKUP(Items[[#This Row],[OrderID]],Orders[],5)</f>
        <v>2015-05-27</v>
      </c>
    </row>
    <row r="3164" spans="1:13" x14ac:dyDescent="0.25">
      <c r="A3164">
        <v>145051174</v>
      </c>
      <c r="B3164">
        <v>204320235</v>
      </c>
      <c r="C3164">
        <v>1</v>
      </c>
      <c r="D3164" t="b">
        <v>1</v>
      </c>
      <c r="E3164" s="6" t="s">
        <v>56</v>
      </c>
      <c r="F3164" s="6" t="s">
        <v>35</v>
      </c>
      <c r="G3164">
        <v>0</v>
      </c>
      <c r="H3164">
        <v>70</v>
      </c>
      <c r="I3164">
        <v>1</v>
      </c>
      <c r="J3164" s="6">
        <f>(Items[[#This Row],[FinalPrice]]*Items[[#This Row],[Quantity]])</f>
        <v>0</v>
      </c>
      <c r="K3164" s="6">
        <f>(Items[[#This Row],[OriginalTagPrice]]*Items[[#This Row],[Quantity]])</f>
        <v>70</v>
      </c>
      <c r="L3164" s="6">
        <f>(Items[[#This Row],[FinalPrice]]-Items[[#This Row],[OriginalTagPrice]])*Items[[#This Row],[Quantity]]</f>
        <v>-70</v>
      </c>
      <c r="M3164" s="6" t="str">
        <f>VLOOKUP(Items[[#This Row],[OrderID]],Orders[],5)</f>
        <v>2015-05-29</v>
      </c>
    </row>
    <row r="3165" spans="1:13" x14ac:dyDescent="0.25">
      <c r="A3165">
        <v>145051174</v>
      </c>
      <c r="B3165">
        <v>205015148</v>
      </c>
      <c r="C3165">
        <v>5</v>
      </c>
      <c r="D3165" t="b">
        <v>1</v>
      </c>
      <c r="E3165" s="6" t="s">
        <v>56</v>
      </c>
      <c r="F3165" s="6" t="s">
        <v>35</v>
      </c>
      <c r="G3165">
        <v>10</v>
      </c>
      <c r="H3165">
        <v>10</v>
      </c>
      <c r="I3165">
        <v>1</v>
      </c>
      <c r="J3165" s="6">
        <f>(Items[[#This Row],[FinalPrice]]*Items[[#This Row],[Quantity]])</f>
        <v>10</v>
      </c>
      <c r="K3165" s="6">
        <f>(Items[[#This Row],[OriginalTagPrice]]*Items[[#This Row],[Quantity]])</f>
        <v>10</v>
      </c>
      <c r="L3165" s="6">
        <f>(Items[[#This Row],[FinalPrice]]-Items[[#This Row],[OriginalTagPrice]])*Items[[#This Row],[Quantity]]</f>
        <v>0</v>
      </c>
      <c r="M3165" s="6" t="str">
        <f>VLOOKUP(Items[[#This Row],[OrderID]],Orders[],5)</f>
        <v>2015-05-29</v>
      </c>
    </row>
    <row r="3166" spans="1:13" x14ac:dyDescent="0.25">
      <c r="A3166">
        <v>145051174</v>
      </c>
      <c r="B3166">
        <v>205015183</v>
      </c>
      <c r="C3166">
        <v>8</v>
      </c>
      <c r="D3166" t="b">
        <v>0</v>
      </c>
      <c r="E3166" s="6" t="s">
        <v>56</v>
      </c>
      <c r="F3166" s="6" t="s">
        <v>35</v>
      </c>
      <c r="G3166">
        <v>10</v>
      </c>
      <c r="H3166">
        <v>10</v>
      </c>
      <c r="I3166">
        <v>1</v>
      </c>
      <c r="J3166" s="6">
        <f>(Items[[#This Row],[FinalPrice]]*Items[[#This Row],[Quantity]])</f>
        <v>10</v>
      </c>
      <c r="K3166" s="6">
        <f>(Items[[#This Row],[OriginalTagPrice]]*Items[[#This Row],[Quantity]])</f>
        <v>10</v>
      </c>
      <c r="L3166" s="6">
        <f>(Items[[#This Row],[FinalPrice]]-Items[[#This Row],[OriginalTagPrice]])*Items[[#This Row],[Quantity]]</f>
        <v>0</v>
      </c>
      <c r="M3166" s="6" t="str">
        <f>VLOOKUP(Items[[#This Row],[OrderID]],Orders[],5)</f>
        <v>2015-05-29</v>
      </c>
    </row>
    <row r="3167" spans="1:13" x14ac:dyDescent="0.25">
      <c r="A3167">
        <v>145053427</v>
      </c>
      <c r="B3167">
        <v>204323429</v>
      </c>
      <c r="C3167">
        <v>1</v>
      </c>
      <c r="D3167" t="b">
        <v>1</v>
      </c>
      <c r="E3167" s="6" t="s">
        <v>70</v>
      </c>
      <c r="F3167" s="6" t="s">
        <v>35</v>
      </c>
      <c r="G3167">
        <v>70</v>
      </c>
      <c r="H3167">
        <v>70</v>
      </c>
      <c r="I3167">
        <v>1</v>
      </c>
      <c r="J3167" s="6">
        <f>(Items[[#This Row],[FinalPrice]]*Items[[#This Row],[Quantity]])</f>
        <v>70</v>
      </c>
      <c r="K3167" s="6">
        <f>(Items[[#This Row],[OriginalTagPrice]]*Items[[#This Row],[Quantity]])</f>
        <v>70</v>
      </c>
      <c r="L3167" s="6">
        <f>(Items[[#This Row],[FinalPrice]]-Items[[#This Row],[OriginalTagPrice]])*Items[[#This Row],[Quantity]]</f>
        <v>0</v>
      </c>
      <c r="M3167" s="6" t="str">
        <f>VLOOKUP(Items[[#This Row],[OrderID]],Orders[],5)</f>
        <v>2015-05-29</v>
      </c>
    </row>
    <row r="3168" spans="1:13" x14ac:dyDescent="0.25">
      <c r="A3168">
        <v>145053427</v>
      </c>
      <c r="B3168">
        <v>204934305</v>
      </c>
      <c r="C3168">
        <v>8</v>
      </c>
      <c r="D3168" t="b">
        <v>0</v>
      </c>
      <c r="E3168" s="6" t="s">
        <v>70</v>
      </c>
      <c r="F3168" s="6" t="s">
        <v>35</v>
      </c>
      <c r="G3168">
        <v>14</v>
      </c>
      <c r="H3168">
        <v>14</v>
      </c>
      <c r="I3168">
        <v>1</v>
      </c>
      <c r="J3168" s="6">
        <f>(Items[[#This Row],[FinalPrice]]*Items[[#This Row],[Quantity]])</f>
        <v>14</v>
      </c>
      <c r="K3168" s="6">
        <f>(Items[[#This Row],[OriginalTagPrice]]*Items[[#This Row],[Quantity]])</f>
        <v>14</v>
      </c>
      <c r="L3168" s="6">
        <f>(Items[[#This Row],[FinalPrice]]-Items[[#This Row],[OriginalTagPrice]])*Items[[#This Row],[Quantity]]</f>
        <v>0</v>
      </c>
      <c r="M3168" s="6" t="str">
        <f>VLOOKUP(Items[[#This Row],[OrderID]],Orders[],5)</f>
        <v>2015-05-29</v>
      </c>
    </row>
    <row r="3169" spans="1:13" x14ac:dyDescent="0.25">
      <c r="A3169">
        <v>145054087</v>
      </c>
      <c r="B3169">
        <v>204324368</v>
      </c>
      <c r="C3169">
        <v>1</v>
      </c>
      <c r="D3169" t="b">
        <v>1</v>
      </c>
      <c r="E3169" s="6" t="s">
        <v>56</v>
      </c>
      <c r="F3169" s="6" t="s">
        <v>35</v>
      </c>
      <c r="G3169">
        <v>0</v>
      </c>
      <c r="H3169">
        <v>70</v>
      </c>
      <c r="I3169">
        <v>1</v>
      </c>
      <c r="J3169" s="6">
        <f>(Items[[#This Row],[FinalPrice]]*Items[[#This Row],[Quantity]])</f>
        <v>0</v>
      </c>
      <c r="K3169" s="6">
        <f>(Items[[#This Row],[OriginalTagPrice]]*Items[[#This Row],[Quantity]])</f>
        <v>70</v>
      </c>
      <c r="L3169" s="6">
        <f>(Items[[#This Row],[FinalPrice]]-Items[[#This Row],[OriginalTagPrice]])*Items[[#This Row],[Quantity]]</f>
        <v>-70</v>
      </c>
      <c r="M3169" s="6" t="str">
        <f>VLOOKUP(Items[[#This Row],[OrderID]],Orders[],5)</f>
        <v>2015-06-12</v>
      </c>
    </row>
    <row r="3170" spans="1:13" x14ac:dyDescent="0.25">
      <c r="A3170">
        <v>145054087</v>
      </c>
      <c r="B3170">
        <v>208535184</v>
      </c>
      <c r="C3170">
        <v>2</v>
      </c>
      <c r="D3170" t="b">
        <v>0</v>
      </c>
      <c r="E3170" s="6" t="s">
        <v>56</v>
      </c>
      <c r="F3170" s="6" t="s">
        <v>87</v>
      </c>
      <c r="G3170">
        <v>5</v>
      </c>
      <c r="H3170">
        <v>5</v>
      </c>
      <c r="I3170">
        <v>2</v>
      </c>
      <c r="J3170" s="6">
        <f>(Items[[#This Row],[FinalPrice]]*Items[[#This Row],[Quantity]])</f>
        <v>10</v>
      </c>
      <c r="K3170" s="6">
        <f>(Items[[#This Row],[OriginalTagPrice]]*Items[[#This Row],[Quantity]])</f>
        <v>10</v>
      </c>
      <c r="L3170" s="6">
        <f>(Items[[#This Row],[FinalPrice]]-Items[[#This Row],[OriginalTagPrice]])*Items[[#This Row],[Quantity]]</f>
        <v>0</v>
      </c>
      <c r="M3170" s="6" t="str">
        <f>VLOOKUP(Items[[#This Row],[OrderID]],Orders[],5)</f>
        <v>2015-06-12</v>
      </c>
    </row>
    <row r="3171" spans="1:13" x14ac:dyDescent="0.25">
      <c r="A3171">
        <v>145054087</v>
      </c>
      <c r="B3171">
        <v>208537026</v>
      </c>
      <c r="C3171">
        <v>2</v>
      </c>
      <c r="D3171" t="b">
        <v>0</v>
      </c>
      <c r="E3171" s="6" t="s">
        <v>56</v>
      </c>
      <c r="F3171" s="6" t="s">
        <v>69</v>
      </c>
      <c r="G3171">
        <v>0</v>
      </c>
      <c r="H3171">
        <v>0</v>
      </c>
      <c r="I3171">
        <v>1</v>
      </c>
      <c r="J3171" s="6">
        <f>(Items[[#This Row],[FinalPrice]]*Items[[#This Row],[Quantity]])</f>
        <v>0</v>
      </c>
      <c r="K3171" s="6">
        <f>(Items[[#This Row],[OriginalTagPrice]]*Items[[#This Row],[Quantity]])</f>
        <v>0</v>
      </c>
      <c r="L3171" s="6">
        <f>(Items[[#This Row],[FinalPrice]]-Items[[#This Row],[OriginalTagPrice]])*Items[[#This Row],[Quantity]]</f>
        <v>0</v>
      </c>
      <c r="M3171" s="6" t="str">
        <f>VLOOKUP(Items[[#This Row],[OrderID]],Orders[],5)</f>
        <v>2015-06-12</v>
      </c>
    </row>
    <row r="3172" spans="1:13" x14ac:dyDescent="0.25">
      <c r="A3172">
        <v>145054087</v>
      </c>
      <c r="B3172">
        <v>208555587</v>
      </c>
      <c r="C3172">
        <v>8</v>
      </c>
      <c r="D3172" t="b">
        <v>0</v>
      </c>
      <c r="E3172" s="6" t="s">
        <v>56</v>
      </c>
      <c r="F3172" s="6" t="s">
        <v>35</v>
      </c>
      <c r="G3172">
        <v>15</v>
      </c>
      <c r="H3172">
        <v>15</v>
      </c>
      <c r="I3172">
        <v>1</v>
      </c>
      <c r="J3172" s="6">
        <f>(Items[[#This Row],[FinalPrice]]*Items[[#This Row],[Quantity]])</f>
        <v>15</v>
      </c>
      <c r="K3172" s="6">
        <f>(Items[[#This Row],[OriginalTagPrice]]*Items[[#This Row],[Quantity]])</f>
        <v>15</v>
      </c>
      <c r="L3172" s="6">
        <f>(Items[[#This Row],[FinalPrice]]-Items[[#This Row],[OriginalTagPrice]])*Items[[#This Row],[Quantity]]</f>
        <v>0</v>
      </c>
      <c r="M3172" s="6" t="str">
        <f>VLOOKUP(Items[[#This Row],[OrderID]],Orders[],5)</f>
        <v>2015-06-12</v>
      </c>
    </row>
    <row r="3173" spans="1:13" x14ac:dyDescent="0.25">
      <c r="A3173">
        <v>145067831</v>
      </c>
      <c r="B3173">
        <v>204344621</v>
      </c>
      <c r="C3173">
        <v>1</v>
      </c>
      <c r="D3173" t="b">
        <v>1</v>
      </c>
      <c r="E3173" s="6" t="s">
        <v>60</v>
      </c>
      <c r="F3173" s="6" t="s">
        <v>35</v>
      </c>
      <c r="G3173">
        <v>45</v>
      </c>
      <c r="H3173">
        <v>80</v>
      </c>
      <c r="I3173">
        <v>1</v>
      </c>
      <c r="J3173" s="6">
        <f>(Items[[#This Row],[FinalPrice]]*Items[[#This Row],[Quantity]])</f>
        <v>45</v>
      </c>
      <c r="K3173" s="6">
        <f>(Items[[#This Row],[OriginalTagPrice]]*Items[[#This Row],[Quantity]])</f>
        <v>80</v>
      </c>
      <c r="L3173" s="6">
        <f>(Items[[#This Row],[FinalPrice]]-Items[[#This Row],[OriginalTagPrice]])*Items[[#This Row],[Quantity]]</f>
        <v>-35</v>
      </c>
      <c r="M3173" s="6" t="str">
        <f>VLOOKUP(Items[[#This Row],[OrderID]],Orders[],5)</f>
        <v>2015-06-24</v>
      </c>
    </row>
    <row r="3174" spans="1:13" x14ac:dyDescent="0.25">
      <c r="A3174">
        <v>145067831</v>
      </c>
      <c r="B3174">
        <v>211317159</v>
      </c>
      <c r="C3174">
        <v>8</v>
      </c>
      <c r="D3174" t="b">
        <v>0</v>
      </c>
      <c r="E3174" s="6" t="s">
        <v>60</v>
      </c>
      <c r="F3174" s="6" t="s">
        <v>35</v>
      </c>
      <c r="G3174">
        <v>5</v>
      </c>
      <c r="H3174">
        <v>5</v>
      </c>
      <c r="I3174">
        <v>1</v>
      </c>
      <c r="J3174" s="6">
        <f>(Items[[#This Row],[FinalPrice]]*Items[[#This Row],[Quantity]])</f>
        <v>5</v>
      </c>
      <c r="K3174" s="6">
        <f>(Items[[#This Row],[OriginalTagPrice]]*Items[[#This Row],[Quantity]])</f>
        <v>5</v>
      </c>
      <c r="L3174" s="6">
        <f>(Items[[#This Row],[FinalPrice]]-Items[[#This Row],[OriginalTagPrice]])*Items[[#This Row],[Quantity]]</f>
        <v>0</v>
      </c>
      <c r="M3174" s="6" t="str">
        <f>VLOOKUP(Items[[#This Row],[OrderID]],Orders[],5)</f>
        <v>2015-06-24</v>
      </c>
    </row>
    <row r="3175" spans="1:13" x14ac:dyDescent="0.25">
      <c r="A3175">
        <v>145067831</v>
      </c>
      <c r="B3175">
        <v>211317215</v>
      </c>
      <c r="C3175">
        <v>2</v>
      </c>
      <c r="D3175" t="b">
        <v>0</v>
      </c>
      <c r="E3175" s="6" t="s">
        <v>60</v>
      </c>
      <c r="F3175" s="6" t="s">
        <v>112</v>
      </c>
      <c r="G3175">
        <v>0</v>
      </c>
      <c r="H3175">
        <v>0</v>
      </c>
      <c r="I3175">
        <v>1</v>
      </c>
      <c r="J3175" s="6">
        <f>(Items[[#This Row],[FinalPrice]]*Items[[#This Row],[Quantity]])</f>
        <v>0</v>
      </c>
      <c r="K3175" s="6">
        <f>(Items[[#This Row],[OriginalTagPrice]]*Items[[#This Row],[Quantity]])</f>
        <v>0</v>
      </c>
      <c r="L3175" s="6">
        <f>(Items[[#This Row],[FinalPrice]]-Items[[#This Row],[OriginalTagPrice]])*Items[[#This Row],[Quantity]]</f>
        <v>0</v>
      </c>
      <c r="M3175" s="6" t="str">
        <f>VLOOKUP(Items[[#This Row],[OrderID]],Orders[],5)</f>
        <v>2015-06-24</v>
      </c>
    </row>
    <row r="3176" spans="1:13" x14ac:dyDescent="0.25">
      <c r="A3176">
        <v>145067966</v>
      </c>
      <c r="B3176">
        <v>204344926</v>
      </c>
      <c r="C3176">
        <v>8</v>
      </c>
      <c r="D3176" t="b">
        <v>0</v>
      </c>
      <c r="E3176" s="6" t="s">
        <v>71</v>
      </c>
      <c r="F3176" s="6" t="s">
        <v>35</v>
      </c>
      <c r="G3176">
        <v>5</v>
      </c>
      <c r="H3176">
        <v>5</v>
      </c>
      <c r="I3176">
        <v>1</v>
      </c>
      <c r="J3176" s="6">
        <f>(Items[[#This Row],[FinalPrice]]*Items[[#This Row],[Quantity]])</f>
        <v>5</v>
      </c>
      <c r="K3176" s="6">
        <f>(Items[[#This Row],[OriginalTagPrice]]*Items[[#This Row],[Quantity]])</f>
        <v>5</v>
      </c>
      <c r="L3176" s="6">
        <f>(Items[[#This Row],[FinalPrice]]-Items[[#This Row],[OriginalTagPrice]])*Items[[#This Row],[Quantity]]</f>
        <v>0</v>
      </c>
      <c r="M3176" s="6" t="str">
        <f>VLOOKUP(Items[[#This Row],[OrderID]],Orders[],5)</f>
        <v>2015-05-27</v>
      </c>
    </row>
    <row r="3177" spans="1:13" x14ac:dyDescent="0.25">
      <c r="A3177">
        <v>145074133</v>
      </c>
      <c r="B3177">
        <v>204353698</v>
      </c>
      <c r="C3177">
        <v>1</v>
      </c>
      <c r="D3177" t="b">
        <v>1</v>
      </c>
      <c r="E3177" s="6" t="s">
        <v>55</v>
      </c>
      <c r="F3177" s="6" t="s">
        <v>35</v>
      </c>
      <c r="G3177">
        <v>0</v>
      </c>
      <c r="H3177">
        <v>70</v>
      </c>
      <c r="I3177">
        <v>1</v>
      </c>
      <c r="J3177" s="6">
        <f>(Items[[#This Row],[FinalPrice]]*Items[[#This Row],[Quantity]])</f>
        <v>0</v>
      </c>
      <c r="K3177" s="6">
        <f>(Items[[#This Row],[OriginalTagPrice]]*Items[[#This Row],[Quantity]])</f>
        <v>70</v>
      </c>
      <c r="L3177" s="6">
        <f>(Items[[#This Row],[FinalPrice]]-Items[[#This Row],[OriginalTagPrice]])*Items[[#This Row],[Quantity]]</f>
        <v>-70</v>
      </c>
      <c r="M3177" s="6" t="str">
        <f>VLOOKUP(Items[[#This Row],[OrderID]],Orders[],5)</f>
        <v>2015-06-03</v>
      </c>
    </row>
    <row r="3178" spans="1:13" x14ac:dyDescent="0.25">
      <c r="A3178">
        <v>145074133</v>
      </c>
      <c r="B3178">
        <v>206052132</v>
      </c>
      <c r="C3178">
        <v>8</v>
      </c>
      <c r="D3178" t="b">
        <v>0</v>
      </c>
      <c r="E3178" s="6" t="s">
        <v>302</v>
      </c>
      <c r="F3178" s="6" t="s">
        <v>35</v>
      </c>
      <c r="G3178">
        <v>14</v>
      </c>
      <c r="H3178">
        <v>14</v>
      </c>
      <c r="I3178">
        <v>1</v>
      </c>
      <c r="J3178" s="6">
        <f>(Items[[#This Row],[FinalPrice]]*Items[[#This Row],[Quantity]])</f>
        <v>14</v>
      </c>
      <c r="K3178" s="6">
        <f>(Items[[#This Row],[OriginalTagPrice]]*Items[[#This Row],[Quantity]])</f>
        <v>14</v>
      </c>
      <c r="L3178" s="6">
        <f>(Items[[#This Row],[FinalPrice]]-Items[[#This Row],[OriginalTagPrice]])*Items[[#This Row],[Quantity]]</f>
        <v>0</v>
      </c>
      <c r="M3178" s="6" t="str">
        <f>VLOOKUP(Items[[#This Row],[OrderID]],Orders[],5)</f>
        <v>2015-06-03</v>
      </c>
    </row>
    <row r="3179" spans="1:13" x14ac:dyDescent="0.25">
      <c r="A3179">
        <v>145080043</v>
      </c>
      <c r="B3179">
        <v>204362270</v>
      </c>
      <c r="C3179">
        <v>1</v>
      </c>
      <c r="D3179" t="b">
        <v>1</v>
      </c>
      <c r="E3179" s="6" t="s">
        <v>56</v>
      </c>
      <c r="F3179" s="6" t="s">
        <v>35</v>
      </c>
      <c r="G3179">
        <v>0</v>
      </c>
      <c r="H3179">
        <v>0</v>
      </c>
      <c r="I3179">
        <v>1</v>
      </c>
      <c r="J3179" s="6">
        <f>(Items[[#This Row],[FinalPrice]]*Items[[#This Row],[Quantity]])</f>
        <v>0</v>
      </c>
      <c r="K3179" s="6">
        <f>(Items[[#This Row],[OriginalTagPrice]]*Items[[#This Row],[Quantity]])</f>
        <v>0</v>
      </c>
      <c r="L3179" s="6">
        <f>(Items[[#This Row],[FinalPrice]]-Items[[#This Row],[OriginalTagPrice]])*Items[[#This Row],[Quantity]]</f>
        <v>0</v>
      </c>
      <c r="M3179" s="6" t="str">
        <f>VLOOKUP(Items[[#This Row],[OrderID]],Orders[],5)</f>
        <v>2015-05-27</v>
      </c>
    </row>
    <row r="3180" spans="1:13" x14ac:dyDescent="0.25">
      <c r="A3180">
        <v>145085330</v>
      </c>
      <c r="B3180">
        <v>204369979</v>
      </c>
      <c r="C3180">
        <v>1</v>
      </c>
      <c r="D3180" t="b">
        <v>1</v>
      </c>
      <c r="E3180" s="6" t="s">
        <v>92</v>
      </c>
      <c r="F3180" s="6" t="s">
        <v>35</v>
      </c>
      <c r="G3180">
        <v>20</v>
      </c>
      <c r="H3180">
        <v>20</v>
      </c>
      <c r="I3180">
        <v>1</v>
      </c>
      <c r="J3180" s="6">
        <f>(Items[[#This Row],[FinalPrice]]*Items[[#This Row],[Quantity]])</f>
        <v>20</v>
      </c>
      <c r="K3180" s="6">
        <f>(Items[[#This Row],[OriginalTagPrice]]*Items[[#This Row],[Quantity]])</f>
        <v>20</v>
      </c>
      <c r="L3180" s="6">
        <f>(Items[[#This Row],[FinalPrice]]-Items[[#This Row],[OriginalTagPrice]])*Items[[#This Row],[Quantity]]</f>
        <v>0</v>
      </c>
      <c r="M3180" s="6" t="str">
        <f>VLOOKUP(Items[[#This Row],[OrderID]],Orders[],5)</f>
        <v>2015-05-27</v>
      </c>
    </row>
    <row r="3181" spans="1:13" x14ac:dyDescent="0.25">
      <c r="A3181">
        <v>145085330</v>
      </c>
      <c r="B3181">
        <v>204374235</v>
      </c>
      <c r="C3181">
        <v>2</v>
      </c>
      <c r="D3181" t="b">
        <v>0</v>
      </c>
      <c r="E3181" s="6" t="s">
        <v>35</v>
      </c>
      <c r="F3181" s="6" t="s">
        <v>85</v>
      </c>
      <c r="G3181">
        <v>3.5</v>
      </c>
      <c r="H3181">
        <v>3.5</v>
      </c>
      <c r="I3181">
        <v>1</v>
      </c>
      <c r="J3181" s="6">
        <f>(Items[[#This Row],[FinalPrice]]*Items[[#This Row],[Quantity]])</f>
        <v>3.5</v>
      </c>
      <c r="K3181" s="6">
        <f>(Items[[#This Row],[OriginalTagPrice]]*Items[[#This Row],[Quantity]])</f>
        <v>3.5</v>
      </c>
      <c r="L3181" s="6">
        <f>(Items[[#This Row],[FinalPrice]]-Items[[#This Row],[OriginalTagPrice]])*Items[[#This Row],[Quantity]]</f>
        <v>0</v>
      </c>
      <c r="M3181" s="6" t="str">
        <f>VLOOKUP(Items[[#This Row],[OrderID]],Orders[],5)</f>
        <v>2015-05-27</v>
      </c>
    </row>
    <row r="3182" spans="1:13" x14ac:dyDescent="0.25">
      <c r="A3182">
        <v>145085330</v>
      </c>
      <c r="B3182">
        <v>204376926</v>
      </c>
      <c r="C3182">
        <v>8</v>
      </c>
      <c r="D3182" t="b">
        <v>0</v>
      </c>
      <c r="E3182" s="6" t="s">
        <v>92</v>
      </c>
      <c r="F3182" s="6" t="s">
        <v>35</v>
      </c>
      <c r="G3182">
        <v>5</v>
      </c>
      <c r="H3182">
        <v>5</v>
      </c>
      <c r="I3182">
        <v>1</v>
      </c>
      <c r="J3182" s="6">
        <f>(Items[[#This Row],[FinalPrice]]*Items[[#This Row],[Quantity]])</f>
        <v>5</v>
      </c>
      <c r="K3182" s="6">
        <f>(Items[[#This Row],[OriginalTagPrice]]*Items[[#This Row],[Quantity]])</f>
        <v>5</v>
      </c>
      <c r="L3182" s="6">
        <f>(Items[[#This Row],[FinalPrice]]-Items[[#This Row],[OriginalTagPrice]])*Items[[#This Row],[Quantity]]</f>
        <v>0</v>
      </c>
      <c r="M3182" s="6" t="str">
        <f>VLOOKUP(Items[[#This Row],[OrderID]],Orders[],5)</f>
        <v>2015-05-27</v>
      </c>
    </row>
    <row r="3183" spans="1:13" x14ac:dyDescent="0.25">
      <c r="A3183">
        <v>145089457</v>
      </c>
      <c r="B3183">
        <v>204376237</v>
      </c>
      <c r="C3183">
        <v>3</v>
      </c>
      <c r="D3183" t="b">
        <v>0</v>
      </c>
      <c r="E3183" s="6" t="s">
        <v>35</v>
      </c>
      <c r="F3183" s="6" t="s">
        <v>35</v>
      </c>
      <c r="G3183">
        <v>20</v>
      </c>
      <c r="H3183">
        <v>20</v>
      </c>
      <c r="I3183">
        <v>1</v>
      </c>
      <c r="J3183" s="6">
        <f>(Items[[#This Row],[FinalPrice]]*Items[[#This Row],[Quantity]])</f>
        <v>20</v>
      </c>
      <c r="K3183" s="6">
        <f>(Items[[#This Row],[OriginalTagPrice]]*Items[[#This Row],[Quantity]])</f>
        <v>20</v>
      </c>
      <c r="L3183" s="6">
        <f>(Items[[#This Row],[FinalPrice]]-Items[[#This Row],[OriginalTagPrice]])*Items[[#This Row],[Quantity]]</f>
        <v>0</v>
      </c>
      <c r="M3183" s="6" t="str">
        <f>VLOOKUP(Items[[#This Row],[OrderID]],Orders[],5)</f>
        <v>2015-05-27</v>
      </c>
    </row>
    <row r="3184" spans="1:13" x14ac:dyDescent="0.25">
      <c r="A3184">
        <v>145089749</v>
      </c>
      <c r="B3184">
        <v>204376445</v>
      </c>
      <c r="C3184">
        <v>1</v>
      </c>
      <c r="D3184" t="b">
        <v>1</v>
      </c>
      <c r="E3184" s="6" t="s">
        <v>72</v>
      </c>
      <c r="F3184" s="6" t="s">
        <v>35</v>
      </c>
      <c r="G3184">
        <v>0</v>
      </c>
      <c r="H3184">
        <v>40</v>
      </c>
      <c r="I3184">
        <v>1</v>
      </c>
      <c r="J3184" s="6">
        <f>(Items[[#This Row],[FinalPrice]]*Items[[#This Row],[Quantity]])</f>
        <v>0</v>
      </c>
      <c r="K3184" s="6">
        <f>(Items[[#This Row],[OriginalTagPrice]]*Items[[#This Row],[Quantity]])</f>
        <v>40</v>
      </c>
      <c r="L3184" s="6">
        <f>(Items[[#This Row],[FinalPrice]]-Items[[#This Row],[OriginalTagPrice]])*Items[[#This Row],[Quantity]]</f>
        <v>-40</v>
      </c>
      <c r="M3184" s="6" t="str">
        <f>VLOOKUP(Items[[#This Row],[OrderID]],Orders[],5)</f>
        <v>2015-06-02</v>
      </c>
    </row>
    <row r="3185" spans="1:13" x14ac:dyDescent="0.25">
      <c r="A3185">
        <v>145089749</v>
      </c>
      <c r="B3185">
        <v>205921619</v>
      </c>
      <c r="C3185">
        <v>2</v>
      </c>
      <c r="D3185" t="b">
        <v>0</v>
      </c>
      <c r="E3185" s="6" t="s">
        <v>72</v>
      </c>
      <c r="F3185" s="6" t="s">
        <v>82</v>
      </c>
      <c r="G3185">
        <v>0</v>
      </c>
      <c r="H3185">
        <v>0</v>
      </c>
      <c r="I3185">
        <v>1</v>
      </c>
      <c r="J3185" s="6">
        <f>(Items[[#This Row],[FinalPrice]]*Items[[#This Row],[Quantity]])</f>
        <v>0</v>
      </c>
      <c r="K3185" s="6">
        <f>(Items[[#This Row],[OriginalTagPrice]]*Items[[#This Row],[Quantity]])</f>
        <v>0</v>
      </c>
      <c r="L3185" s="6">
        <f>(Items[[#This Row],[FinalPrice]]-Items[[#This Row],[OriginalTagPrice]])*Items[[#This Row],[Quantity]]</f>
        <v>0</v>
      </c>
      <c r="M3185" s="6" t="str">
        <f>VLOOKUP(Items[[#This Row],[OrderID]],Orders[],5)</f>
        <v>2015-06-02</v>
      </c>
    </row>
    <row r="3186" spans="1:13" x14ac:dyDescent="0.25">
      <c r="A3186">
        <v>145089749</v>
      </c>
      <c r="B3186">
        <v>205931084</v>
      </c>
      <c r="C3186">
        <v>5</v>
      </c>
      <c r="D3186" t="b">
        <v>1</v>
      </c>
      <c r="E3186" s="6" t="s">
        <v>125</v>
      </c>
      <c r="F3186" s="6" t="s">
        <v>35</v>
      </c>
      <c r="G3186">
        <v>0</v>
      </c>
      <c r="H3186">
        <v>10</v>
      </c>
      <c r="I3186">
        <v>1</v>
      </c>
      <c r="J3186" s="6">
        <f>(Items[[#This Row],[FinalPrice]]*Items[[#This Row],[Quantity]])</f>
        <v>0</v>
      </c>
      <c r="K3186" s="6">
        <f>(Items[[#This Row],[OriginalTagPrice]]*Items[[#This Row],[Quantity]])</f>
        <v>10</v>
      </c>
      <c r="L3186" s="6">
        <f>(Items[[#This Row],[FinalPrice]]-Items[[#This Row],[OriginalTagPrice]])*Items[[#This Row],[Quantity]]</f>
        <v>-10</v>
      </c>
      <c r="M3186" s="6" t="str">
        <f>VLOOKUP(Items[[#This Row],[OrderID]],Orders[],5)</f>
        <v>2015-06-02</v>
      </c>
    </row>
    <row r="3187" spans="1:13" x14ac:dyDescent="0.25">
      <c r="A3187">
        <v>145089749</v>
      </c>
      <c r="B3187">
        <v>205931124</v>
      </c>
      <c r="C3187">
        <v>8</v>
      </c>
      <c r="D3187" t="b">
        <v>0</v>
      </c>
      <c r="E3187" s="6" t="s">
        <v>72</v>
      </c>
      <c r="F3187" s="6" t="s">
        <v>35</v>
      </c>
      <c r="G3187">
        <v>7</v>
      </c>
      <c r="H3187">
        <v>7</v>
      </c>
      <c r="I3187">
        <v>1</v>
      </c>
      <c r="J3187" s="6">
        <f>(Items[[#This Row],[FinalPrice]]*Items[[#This Row],[Quantity]])</f>
        <v>7</v>
      </c>
      <c r="K3187" s="6">
        <f>(Items[[#This Row],[OriginalTagPrice]]*Items[[#This Row],[Quantity]])</f>
        <v>7</v>
      </c>
      <c r="L3187" s="6">
        <f>(Items[[#This Row],[FinalPrice]]-Items[[#This Row],[OriginalTagPrice]])*Items[[#This Row],[Quantity]]</f>
        <v>0</v>
      </c>
      <c r="M3187" s="6" t="str">
        <f>VLOOKUP(Items[[#This Row],[OrderID]],Orders[],5)</f>
        <v>2015-06-02</v>
      </c>
    </row>
    <row r="3188" spans="1:13" x14ac:dyDescent="0.25">
      <c r="A3188">
        <v>145089749</v>
      </c>
      <c r="B3188">
        <v>205931248</v>
      </c>
      <c r="C3188">
        <v>3</v>
      </c>
      <c r="D3188" t="b">
        <v>0</v>
      </c>
      <c r="E3188" s="6" t="s">
        <v>35</v>
      </c>
      <c r="F3188" s="6" t="s">
        <v>35</v>
      </c>
      <c r="G3188">
        <v>0</v>
      </c>
      <c r="H3188">
        <v>15</v>
      </c>
      <c r="I3188">
        <v>1</v>
      </c>
      <c r="J3188" s="6">
        <f>(Items[[#This Row],[FinalPrice]]*Items[[#This Row],[Quantity]])</f>
        <v>0</v>
      </c>
      <c r="K3188" s="6">
        <f>(Items[[#This Row],[OriginalTagPrice]]*Items[[#This Row],[Quantity]])</f>
        <v>15</v>
      </c>
      <c r="L3188" s="6">
        <f>(Items[[#This Row],[FinalPrice]]-Items[[#This Row],[OriginalTagPrice]])*Items[[#This Row],[Quantity]]</f>
        <v>-15</v>
      </c>
      <c r="M3188" s="6" t="str">
        <f>VLOOKUP(Items[[#This Row],[OrderID]],Orders[],5)</f>
        <v>2015-06-02</v>
      </c>
    </row>
    <row r="3189" spans="1:13" x14ac:dyDescent="0.25">
      <c r="A3189">
        <v>145090408</v>
      </c>
      <c r="B3189">
        <v>204377481</v>
      </c>
      <c r="C3189">
        <v>1</v>
      </c>
      <c r="D3189" t="b">
        <v>1</v>
      </c>
      <c r="E3189" s="6" t="s">
        <v>58</v>
      </c>
      <c r="F3189" s="6" t="s">
        <v>35</v>
      </c>
      <c r="G3189">
        <v>30</v>
      </c>
      <c r="H3189">
        <v>30</v>
      </c>
      <c r="I3189">
        <v>1</v>
      </c>
      <c r="J3189" s="6">
        <f>(Items[[#This Row],[FinalPrice]]*Items[[#This Row],[Quantity]])</f>
        <v>30</v>
      </c>
      <c r="K3189" s="6">
        <f>(Items[[#This Row],[OriginalTagPrice]]*Items[[#This Row],[Quantity]])</f>
        <v>30</v>
      </c>
      <c r="L3189" s="6">
        <f>(Items[[#This Row],[FinalPrice]]-Items[[#This Row],[OriginalTagPrice]])*Items[[#This Row],[Quantity]]</f>
        <v>0</v>
      </c>
      <c r="M3189" s="6" t="str">
        <f>VLOOKUP(Items[[#This Row],[OrderID]],Orders[],5)</f>
        <v>2015-05-27</v>
      </c>
    </row>
    <row r="3190" spans="1:13" x14ac:dyDescent="0.25">
      <c r="A3190">
        <v>145090408</v>
      </c>
      <c r="B3190">
        <v>204382133</v>
      </c>
      <c r="C3190">
        <v>2</v>
      </c>
      <c r="D3190" t="b">
        <v>0</v>
      </c>
      <c r="E3190" s="6" t="s">
        <v>58</v>
      </c>
      <c r="F3190" s="6" t="s">
        <v>90</v>
      </c>
      <c r="G3190">
        <v>0</v>
      </c>
      <c r="H3190">
        <v>0</v>
      </c>
      <c r="I3190">
        <v>1</v>
      </c>
      <c r="J3190" s="6">
        <f>(Items[[#This Row],[FinalPrice]]*Items[[#This Row],[Quantity]])</f>
        <v>0</v>
      </c>
      <c r="K3190" s="6">
        <f>(Items[[#This Row],[OriginalTagPrice]]*Items[[#This Row],[Quantity]])</f>
        <v>0</v>
      </c>
      <c r="L3190" s="6">
        <f>(Items[[#This Row],[FinalPrice]]-Items[[#This Row],[OriginalTagPrice]])*Items[[#This Row],[Quantity]]</f>
        <v>0</v>
      </c>
      <c r="M3190" s="6" t="str">
        <f>VLOOKUP(Items[[#This Row],[OrderID]],Orders[],5)</f>
        <v>2015-05-27</v>
      </c>
    </row>
    <row r="3191" spans="1:13" x14ac:dyDescent="0.25">
      <c r="A3191">
        <v>145090408</v>
      </c>
      <c r="B3191">
        <v>204382142</v>
      </c>
      <c r="C3191">
        <v>2</v>
      </c>
      <c r="D3191" t="b">
        <v>0</v>
      </c>
      <c r="E3191" s="6" t="s">
        <v>35</v>
      </c>
      <c r="F3191" s="6" t="s">
        <v>293</v>
      </c>
      <c r="G3191">
        <v>5</v>
      </c>
      <c r="H3191">
        <v>5</v>
      </c>
      <c r="I3191">
        <v>1</v>
      </c>
      <c r="J3191" s="6">
        <f>(Items[[#This Row],[FinalPrice]]*Items[[#This Row],[Quantity]])</f>
        <v>5</v>
      </c>
      <c r="K3191" s="6">
        <f>(Items[[#This Row],[OriginalTagPrice]]*Items[[#This Row],[Quantity]])</f>
        <v>5</v>
      </c>
      <c r="L3191" s="6">
        <f>(Items[[#This Row],[FinalPrice]]-Items[[#This Row],[OriginalTagPrice]])*Items[[#This Row],[Quantity]]</f>
        <v>0</v>
      </c>
      <c r="M3191" s="6" t="str">
        <f>VLOOKUP(Items[[#This Row],[OrderID]],Orders[],5)</f>
        <v>2015-05-27</v>
      </c>
    </row>
    <row r="3192" spans="1:13" x14ac:dyDescent="0.25">
      <c r="A3192">
        <v>145090408</v>
      </c>
      <c r="B3192">
        <v>204390829</v>
      </c>
      <c r="C3192">
        <v>8</v>
      </c>
      <c r="D3192" t="b">
        <v>0</v>
      </c>
      <c r="E3192" s="6" t="s">
        <v>64</v>
      </c>
      <c r="F3192" s="6" t="s">
        <v>35</v>
      </c>
      <c r="G3192">
        <v>7</v>
      </c>
      <c r="H3192">
        <v>7</v>
      </c>
      <c r="I3192">
        <v>1</v>
      </c>
      <c r="J3192" s="6">
        <f>(Items[[#This Row],[FinalPrice]]*Items[[#This Row],[Quantity]])</f>
        <v>7</v>
      </c>
      <c r="K3192" s="6">
        <f>(Items[[#This Row],[OriginalTagPrice]]*Items[[#This Row],[Quantity]])</f>
        <v>7</v>
      </c>
      <c r="L3192" s="6">
        <f>(Items[[#This Row],[FinalPrice]]-Items[[#This Row],[OriginalTagPrice]])*Items[[#This Row],[Quantity]]</f>
        <v>0</v>
      </c>
      <c r="M3192" s="6" t="str">
        <f>VLOOKUP(Items[[#This Row],[OrderID]],Orders[],5)</f>
        <v>2015-05-27</v>
      </c>
    </row>
    <row r="3193" spans="1:13" x14ac:dyDescent="0.25">
      <c r="A3193">
        <v>145091812</v>
      </c>
      <c r="B3193">
        <v>204379385</v>
      </c>
      <c r="C3193">
        <v>1</v>
      </c>
      <c r="D3193" t="b">
        <v>1</v>
      </c>
      <c r="E3193" s="6" t="s">
        <v>89</v>
      </c>
      <c r="F3193" s="6" t="s">
        <v>35</v>
      </c>
      <c r="G3193">
        <v>35</v>
      </c>
      <c r="H3193">
        <v>50</v>
      </c>
      <c r="I3193">
        <v>1</v>
      </c>
      <c r="J3193" s="6">
        <f>(Items[[#This Row],[FinalPrice]]*Items[[#This Row],[Quantity]])</f>
        <v>35</v>
      </c>
      <c r="K3193" s="6">
        <f>(Items[[#This Row],[OriginalTagPrice]]*Items[[#This Row],[Quantity]])</f>
        <v>50</v>
      </c>
      <c r="L3193" s="6">
        <f>(Items[[#This Row],[FinalPrice]]-Items[[#This Row],[OriginalTagPrice]])*Items[[#This Row],[Quantity]]</f>
        <v>-15</v>
      </c>
      <c r="M3193" s="6" t="str">
        <f>VLOOKUP(Items[[#This Row],[OrderID]],Orders[],5)</f>
        <v>2015-05-31</v>
      </c>
    </row>
    <row r="3194" spans="1:13" x14ac:dyDescent="0.25">
      <c r="A3194">
        <v>145091812</v>
      </c>
      <c r="B3194">
        <v>204379387</v>
      </c>
      <c r="C3194">
        <v>1</v>
      </c>
      <c r="D3194" t="b">
        <v>1</v>
      </c>
      <c r="E3194" s="6" t="s">
        <v>72</v>
      </c>
      <c r="F3194" s="6" t="s">
        <v>35</v>
      </c>
      <c r="G3194">
        <v>25</v>
      </c>
      <c r="H3194">
        <v>40</v>
      </c>
      <c r="I3194">
        <v>1</v>
      </c>
      <c r="J3194" s="6">
        <f>(Items[[#This Row],[FinalPrice]]*Items[[#This Row],[Quantity]])</f>
        <v>25</v>
      </c>
      <c r="K3194" s="6">
        <f>(Items[[#This Row],[OriginalTagPrice]]*Items[[#This Row],[Quantity]])</f>
        <v>40</v>
      </c>
      <c r="L3194" s="6">
        <f>(Items[[#This Row],[FinalPrice]]-Items[[#This Row],[OriginalTagPrice]])*Items[[#This Row],[Quantity]]</f>
        <v>-15</v>
      </c>
      <c r="M3194" s="6" t="str">
        <f>VLOOKUP(Items[[#This Row],[OrderID]],Orders[],5)</f>
        <v>2015-05-31</v>
      </c>
    </row>
    <row r="3195" spans="1:13" x14ac:dyDescent="0.25">
      <c r="A3195">
        <v>145091812</v>
      </c>
      <c r="B3195">
        <v>205355502</v>
      </c>
      <c r="C3195">
        <v>2</v>
      </c>
      <c r="D3195" t="b">
        <v>0</v>
      </c>
      <c r="E3195" s="6" t="s">
        <v>35</v>
      </c>
      <c r="F3195" s="6" t="s">
        <v>77</v>
      </c>
      <c r="G3195">
        <v>0</v>
      </c>
      <c r="H3195">
        <v>0</v>
      </c>
      <c r="I3195">
        <v>1</v>
      </c>
      <c r="J3195" s="6">
        <f>(Items[[#This Row],[FinalPrice]]*Items[[#This Row],[Quantity]])</f>
        <v>0</v>
      </c>
      <c r="K3195" s="6">
        <f>(Items[[#This Row],[OriginalTagPrice]]*Items[[#This Row],[Quantity]])</f>
        <v>0</v>
      </c>
      <c r="L3195" s="6">
        <f>(Items[[#This Row],[FinalPrice]]-Items[[#This Row],[OriginalTagPrice]])*Items[[#This Row],[Quantity]]</f>
        <v>0</v>
      </c>
      <c r="M3195" s="6" t="str">
        <f>VLOOKUP(Items[[#This Row],[OrderID]],Orders[],5)</f>
        <v>2015-05-31</v>
      </c>
    </row>
    <row r="3196" spans="1:13" x14ac:dyDescent="0.25">
      <c r="A3196">
        <v>145096734</v>
      </c>
      <c r="B3196">
        <v>204386499</v>
      </c>
      <c r="C3196">
        <v>2</v>
      </c>
      <c r="D3196" t="b">
        <v>0</v>
      </c>
      <c r="E3196" s="6" t="s">
        <v>96</v>
      </c>
      <c r="F3196" s="6" t="s">
        <v>101</v>
      </c>
      <c r="G3196">
        <v>3.75</v>
      </c>
      <c r="H3196">
        <v>5</v>
      </c>
      <c r="I3196">
        <v>1</v>
      </c>
      <c r="J3196" s="6">
        <f>(Items[[#This Row],[FinalPrice]]*Items[[#This Row],[Quantity]])</f>
        <v>3.75</v>
      </c>
      <c r="K3196" s="6">
        <f>(Items[[#This Row],[OriginalTagPrice]]*Items[[#This Row],[Quantity]])</f>
        <v>5</v>
      </c>
      <c r="L3196" s="6">
        <f>(Items[[#This Row],[FinalPrice]]-Items[[#This Row],[OriginalTagPrice]])*Items[[#This Row],[Quantity]]</f>
        <v>-1.25</v>
      </c>
      <c r="M3196" s="6" t="str">
        <f>VLOOKUP(Items[[#This Row],[OrderID]],Orders[],5)</f>
        <v>2015-05-27</v>
      </c>
    </row>
    <row r="3197" spans="1:13" x14ac:dyDescent="0.25">
      <c r="A3197">
        <v>145103828</v>
      </c>
      <c r="B3197">
        <v>204396457</v>
      </c>
      <c r="C3197">
        <v>1</v>
      </c>
      <c r="D3197" t="b">
        <v>1</v>
      </c>
      <c r="E3197" s="6" t="s">
        <v>58</v>
      </c>
      <c r="F3197" s="6" t="s">
        <v>35</v>
      </c>
      <c r="G3197">
        <v>0</v>
      </c>
      <c r="H3197">
        <v>70</v>
      </c>
      <c r="I3197">
        <v>1</v>
      </c>
      <c r="J3197" s="6">
        <f>(Items[[#This Row],[FinalPrice]]*Items[[#This Row],[Quantity]])</f>
        <v>0</v>
      </c>
      <c r="K3197" s="6">
        <f>(Items[[#This Row],[OriginalTagPrice]]*Items[[#This Row],[Quantity]])</f>
        <v>70</v>
      </c>
      <c r="L3197" s="6">
        <f>(Items[[#This Row],[FinalPrice]]-Items[[#This Row],[OriginalTagPrice]])*Items[[#This Row],[Quantity]]</f>
        <v>-70</v>
      </c>
      <c r="M3197" s="6" t="str">
        <f>VLOOKUP(Items[[#This Row],[OrderID]],Orders[],5)</f>
        <v>2015-05-28</v>
      </c>
    </row>
    <row r="3198" spans="1:13" x14ac:dyDescent="0.25">
      <c r="A3198">
        <v>145103828</v>
      </c>
      <c r="B3198">
        <v>204710106</v>
      </c>
      <c r="C3198">
        <v>8</v>
      </c>
      <c r="D3198" t="b">
        <v>0</v>
      </c>
      <c r="E3198" s="6" t="s">
        <v>58</v>
      </c>
      <c r="F3198" s="6" t="s">
        <v>35</v>
      </c>
      <c r="G3198">
        <v>10</v>
      </c>
      <c r="H3198">
        <v>10</v>
      </c>
      <c r="I3198">
        <v>1</v>
      </c>
      <c r="J3198" s="6">
        <f>(Items[[#This Row],[FinalPrice]]*Items[[#This Row],[Quantity]])</f>
        <v>10</v>
      </c>
      <c r="K3198" s="6">
        <f>(Items[[#This Row],[OriginalTagPrice]]*Items[[#This Row],[Quantity]])</f>
        <v>10</v>
      </c>
      <c r="L3198" s="6">
        <f>(Items[[#This Row],[FinalPrice]]-Items[[#This Row],[OriginalTagPrice]])*Items[[#This Row],[Quantity]]</f>
        <v>0</v>
      </c>
      <c r="M3198" s="6" t="str">
        <f>VLOOKUP(Items[[#This Row],[OrderID]],Orders[],5)</f>
        <v>2015-05-28</v>
      </c>
    </row>
    <row r="3199" spans="1:13" x14ac:dyDescent="0.25">
      <c r="A3199">
        <v>145103828</v>
      </c>
      <c r="B3199">
        <v>204710134</v>
      </c>
      <c r="C3199">
        <v>10</v>
      </c>
      <c r="D3199" t="b">
        <v>0</v>
      </c>
      <c r="E3199" s="6" t="s">
        <v>35</v>
      </c>
      <c r="F3199" s="6" t="s">
        <v>35</v>
      </c>
      <c r="G3199">
        <v>0</v>
      </c>
      <c r="H3199">
        <v>0</v>
      </c>
      <c r="I3199">
        <v>1</v>
      </c>
      <c r="J3199" s="6">
        <f>(Items[[#This Row],[FinalPrice]]*Items[[#This Row],[Quantity]])</f>
        <v>0</v>
      </c>
      <c r="K3199" s="6">
        <f>(Items[[#This Row],[OriginalTagPrice]]*Items[[#This Row],[Quantity]])</f>
        <v>0</v>
      </c>
      <c r="L3199" s="6">
        <f>(Items[[#This Row],[FinalPrice]]-Items[[#This Row],[OriginalTagPrice]])*Items[[#This Row],[Quantity]]</f>
        <v>0</v>
      </c>
      <c r="M3199" s="6" t="str">
        <f>VLOOKUP(Items[[#This Row],[OrderID]],Orders[],5)</f>
        <v>2015-05-28</v>
      </c>
    </row>
    <row r="3200" spans="1:13" x14ac:dyDescent="0.25">
      <c r="A3200">
        <v>145103828</v>
      </c>
      <c r="B3200">
        <v>204710136</v>
      </c>
      <c r="C3200">
        <v>11</v>
      </c>
      <c r="D3200" t="b">
        <v>0</v>
      </c>
      <c r="E3200" s="6" t="s">
        <v>75</v>
      </c>
      <c r="F3200" s="6" t="s">
        <v>35</v>
      </c>
      <c r="G3200">
        <v>0</v>
      </c>
      <c r="H3200">
        <v>50</v>
      </c>
      <c r="I3200">
        <v>1</v>
      </c>
      <c r="J3200" s="6">
        <f>(Items[[#This Row],[FinalPrice]]*Items[[#This Row],[Quantity]])</f>
        <v>0</v>
      </c>
      <c r="K3200" s="6">
        <f>(Items[[#This Row],[OriginalTagPrice]]*Items[[#This Row],[Quantity]])</f>
        <v>50</v>
      </c>
      <c r="L3200" s="6">
        <f>(Items[[#This Row],[FinalPrice]]-Items[[#This Row],[OriginalTagPrice]])*Items[[#This Row],[Quantity]]</f>
        <v>-50</v>
      </c>
      <c r="M3200" s="6" t="str">
        <f>VLOOKUP(Items[[#This Row],[OrderID]],Orders[],5)</f>
        <v>2015-05-28</v>
      </c>
    </row>
    <row r="3201" spans="1:13" x14ac:dyDescent="0.25">
      <c r="A3201">
        <v>145103960</v>
      </c>
      <c r="B3201">
        <v>204396605</v>
      </c>
      <c r="C3201">
        <v>1</v>
      </c>
      <c r="D3201" t="b">
        <v>1</v>
      </c>
      <c r="E3201" s="6" t="s">
        <v>70</v>
      </c>
      <c r="F3201" s="6" t="s">
        <v>35</v>
      </c>
      <c r="G3201">
        <v>35</v>
      </c>
      <c r="H3201">
        <v>70</v>
      </c>
      <c r="I3201">
        <v>1</v>
      </c>
      <c r="J3201" s="6">
        <f>(Items[[#This Row],[FinalPrice]]*Items[[#This Row],[Quantity]])</f>
        <v>35</v>
      </c>
      <c r="K3201" s="6">
        <f>(Items[[#This Row],[OriginalTagPrice]]*Items[[#This Row],[Quantity]])</f>
        <v>70</v>
      </c>
      <c r="L3201" s="6">
        <f>(Items[[#This Row],[FinalPrice]]-Items[[#This Row],[OriginalTagPrice]])*Items[[#This Row],[Quantity]]</f>
        <v>-35</v>
      </c>
      <c r="M3201" s="6" t="str">
        <f>VLOOKUP(Items[[#This Row],[OrderID]],Orders[],5)</f>
        <v>2015-05-28</v>
      </c>
    </row>
    <row r="3202" spans="1:13" x14ac:dyDescent="0.25">
      <c r="A3202">
        <v>145104560</v>
      </c>
      <c r="B3202">
        <v>204397521</v>
      </c>
      <c r="C3202">
        <v>2</v>
      </c>
      <c r="D3202" t="b">
        <v>0</v>
      </c>
      <c r="E3202" s="6" t="s">
        <v>96</v>
      </c>
      <c r="F3202" s="6" t="s">
        <v>303</v>
      </c>
      <c r="G3202">
        <v>30</v>
      </c>
      <c r="H3202">
        <v>60</v>
      </c>
      <c r="I3202">
        <v>1</v>
      </c>
      <c r="J3202" s="6">
        <f>(Items[[#This Row],[FinalPrice]]*Items[[#This Row],[Quantity]])</f>
        <v>30</v>
      </c>
      <c r="K3202" s="6">
        <f>(Items[[#This Row],[OriginalTagPrice]]*Items[[#This Row],[Quantity]])</f>
        <v>60</v>
      </c>
      <c r="L3202" s="6">
        <f>(Items[[#This Row],[FinalPrice]]-Items[[#This Row],[OriginalTagPrice]])*Items[[#This Row],[Quantity]]</f>
        <v>-30</v>
      </c>
      <c r="M3202" s="6" t="str">
        <f>VLOOKUP(Items[[#This Row],[OrderID]],Orders[],5)</f>
        <v>2015-05-27</v>
      </c>
    </row>
    <row r="3203" spans="1:13" x14ac:dyDescent="0.25">
      <c r="A3203">
        <v>145104560</v>
      </c>
      <c r="B3203">
        <v>204397538</v>
      </c>
      <c r="C3203">
        <v>2</v>
      </c>
      <c r="D3203" t="b">
        <v>0</v>
      </c>
      <c r="E3203" s="6" t="s">
        <v>96</v>
      </c>
      <c r="F3203" s="6" t="s">
        <v>236</v>
      </c>
      <c r="G3203">
        <v>14</v>
      </c>
      <c r="H3203">
        <v>28</v>
      </c>
      <c r="I3203">
        <v>1</v>
      </c>
      <c r="J3203" s="6">
        <f>(Items[[#This Row],[FinalPrice]]*Items[[#This Row],[Quantity]])</f>
        <v>14</v>
      </c>
      <c r="K3203" s="6">
        <f>(Items[[#This Row],[OriginalTagPrice]]*Items[[#This Row],[Quantity]])</f>
        <v>28</v>
      </c>
      <c r="L3203" s="6">
        <f>(Items[[#This Row],[FinalPrice]]-Items[[#This Row],[OriginalTagPrice]])*Items[[#This Row],[Quantity]]</f>
        <v>-14</v>
      </c>
      <c r="M3203" s="6" t="str">
        <f>VLOOKUP(Items[[#This Row],[OrderID]],Orders[],5)</f>
        <v>2015-05-27</v>
      </c>
    </row>
    <row r="3204" spans="1:13" x14ac:dyDescent="0.25">
      <c r="A3204">
        <v>145106483</v>
      </c>
      <c r="B3204">
        <v>204400034</v>
      </c>
      <c r="C3204">
        <v>1</v>
      </c>
      <c r="D3204" t="b">
        <v>1</v>
      </c>
      <c r="E3204" s="6" t="s">
        <v>58</v>
      </c>
      <c r="F3204" s="6" t="s">
        <v>35</v>
      </c>
      <c r="G3204">
        <v>0</v>
      </c>
      <c r="H3204">
        <v>70</v>
      </c>
      <c r="I3204">
        <v>1</v>
      </c>
      <c r="J3204" s="6">
        <f>(Items[[#This Row],[FinalPrice]]*Items[[#This Row],[Quantity]])</f>
        <v>0</v>
      </c>
      <c r="K3204" s="6">
        <f>(Items[[#This Row],[OriginalTagPrice]]*Items[[#This Row],[Quantity]])</f>
        <v>70</v>
      </c>
      <c r="L3204" s="6">
        <f>(Items[[#This Row],[FinalPrice]]-Items[[#This Row],[OriginalTagPrice]])*Items[[#This Row],[Quantity]]</f>
        <v>-70</v>
      </c>
      <c r="M3204" s="6" t="str">
        <f>VLOOKUP(Items[[#This Row],[OrderID]],Orders[],5)</f>
        <v>2015-05-29</v>
      </c>
    </row>
    <row r="3205" spans="1:13" x14ac:dyDescent="0.25">
      <c r="A3205">
        <v>145106483</v>
      </c>
      <c r="B3205">
        <v>204887179</v>
      </c>
      <c r="C3205">
        <v>8</v>
      </c>
      <c r="D3205" t="b">
        <v>0</v>
      </c>
      <c r="E3205" s="6" t="s">
        <v>58</v>
      </c>
      <c r="F3205" s="6" t="s">
        <v>35</v>
      </c>
      <c r="G3205">
        <v>15</v>
      </c>
      <c r="H3205">
        <v>15</v>
      </c>
      <c r="I3205">
        <v>1</v>
      </c>
      <c r="J3205" s="6">
        <f>(Items[[#This Row],[FinalPrice]]*Items[[#This Row],[Quantity]])</f>
        <v>15</v>
      </c>
      <c r="K3205" s="6">
        <f>(Items[[#This Row],[OriginalTagPrice]]*Items[[#This Row],[Quantity]])</f>
        <v>15</v>
      </c>
      <c r="L3205" s="6">
        <f>(Items[[#This Row],[FinalPrice]]-Items[[#This Row],[OriginalTagPrice]])*Items[[#This Row],[Quantity]]</f>
        <v>0</v>
      </c>
      <c r="M3205" s="6" t="str">
        <f>VLOOKUP(Items[[#This Row],[OrderID]],Orders[],5)</f>
        <v>2015-05-29</v>
      </c>
    </row>
    <row r="3206" spans="1:13" x14ac:dyDescent="0.25">
      <c r="A3206">
        <v>145148700</v>
      </c>
      <c r="B3206">
        <v>204459675</v>
      </c>
      <c r="C3206">
        <v>1</v>
      </c>
      <c r="D3206" t="b">
        <v>1</v>
      </c>
      <c r="E3206" s="6" t="s">
        <v>58</v>
      </c>
      <c r="F3206" s="6" t="s">
        <v>35</v>
      </c>
      <c r="G3206">
        <v>35</v>
      </c>
      <c r="H3206">
        <v>30</v>
      </c>
      <c r="I3206">
        <v>1</v>
      </c>
      <c r="J3206" s="6">
        <f>(Items[[#This Row],[FinalPrice]]*Items[[#This Row],[Quantity]])</f>
        <v>35</v>
      </c>
      <c r="K3206" s="6">
        <f>(Items[[#This Row],[OriginalTagPrice]]*Items[[#This Row],[Quantity]])</f>
        <v>30</v>
      </c>
      <c r="L3206" s="6">
        <f>(Items[[#This Row],[FinalPrice]]-Items[[#This Row],[OriginalTagPrice]])*Items[[#This Row],[Quantity]]</f>
        <v>5</v>
      </c>
      <c r="M3206" s="6" t="str">
        <f>VLOOKUP(Items[[#This Row],[OrderID]],Orders[],5)</f>
        <v>2015-05-30</v>
      </c>
    </row>
    <row r="3207" spans="1:13" x14ac:dyDescent="0.25">
      <c r="A3207">
        <v>145148700</v>
      </c>
      <c r="B3207">
        <v>204459678</v>
      </c>
      <c r="C3207">
        <v>1</v>
      </c>
      <c r="D3207" t="b">
        <v>1</v>
      </c>
      <c r="E3207" s="6" t="s">
        <v>56</v>
      </c>
      <c r="F3207" s="6" t="s">
        <v>35</v>
      </c>
      <c r="G3207">
        <v>15</v>
      </c>
      <c r="H3207">
        <v>55</v>
      </c>
      <c r="I3207">
        <v>1</v>
      </c>
      <c r="J3207" s="6">
        <f>(Items[[#This Row],[FinalPrice]]*Items[[#This Row],[Quantity]])</f>
        <v>15</v>
      </c>
      <c r="K3207" s="6">
        <f>(Items[[#This Row],[OriginalTagPrice]]*Items[[#This Row],[Quantity]])</f>
        <v>55</v>
      </c>
      <c r="L3207" s="6">
        <f>(Items[[#This Row],[FinalPrice]]-Items[[#This Row],[OriginalTagPrice]])*Items[[#This Row],[Quantity]]</f>
        <v>-40</v>
      </c>
      <c r="M3207" s="6" t="str">
        <f>VLOOKUP(Items[[#This Row],[OrderID]],Orders[],5)</f>
        <v>2015-05-30</v>
      </c>
    </row>
    <row r="3208" spans="1:13" x14ac:dyDescent="0.25">
      <c r="A3208">
        <v>145148700</v>
      </c>
      <c r="B3208">
        <v>205210055</v>
      </c>
      <c r="C3208">
        <v>2</v>
      </c>
      <c r="D3208" t="b">
        <v>0</v>
      </c>
      <c r="E3208" s="6" t="s">
        <v>35</v>
      </c>
      <c r="F3208" s="6" t="s">
        <v>57</v>
      </c>
      <c r="G3208">
        <v>6</v>
      </c>
      <c r="H3208">
        <v>8</v>
      </c>
      <c r="I3208">
        <v>1</v>
      </c>
      <c r="J3208" s="6">
        <f>(Items[[#This Row],[FinalPrice]]*Items[[#This Row],[Quantity]])</f>
        <v>6</v>
      </c>
      <c r="K3208" s="6">
        <f>(Items[[#This Row],[OriginalTagPrice]]*Items[[#This Row],[Quantity]])</f>
        <v>8</v>
      </c>
      <c r="L3208" s="6">
        <f>(Items[[#This Row],[FinalPrice]]-Items[[#This Row],[OriginalTagPrice]])*Items[[#This Row],[Quantity]]</f>
        <v>-2</v>
      </c>
      <c r="M3208" s="6" t="str">
        <f>VLOOKUP(Items[[#This Row],[OrderID]],Orders[],5)</f>
        <v>2015-05-30</v>
      </c>
    </row>
    <row r="3209" spans="1:13" x14ac:dyDescent="0.25">
      <c r="A3209">
        <v>145148700</v>
      </c>
      <c r="B3209">
        <v>205231767</v>
      </c>
      <c r="C3209">
        <v>10</v>
      </c>
      <c r="D3209" t="b">
        <v>0</v>
      </c>
      <c r="E3209" s="6" t="s">
        <v>35</v>
      </c>
      <c r="F3209" s="6" t="s">
        <v>35</v>
      </c>
      <c r="G3209">
        <v>0</v>
      </c>
      <c r="H3209">
        <v>0</v>
      </c>
      <c r="I3209">
        <v>1</v>
      </c>
      <c r="J3209" s="6">
        <f>(Items[[#This Row],[FinalPrice]]*Items[[#This Row],[Quantity]])</f>
        <v>0</v>
      </c>
      <c r="K3209" s="6">
        <f>(Items[[#This Row],[OriginalTagPrice]]*Items[[#This Row],[Quantity]])</f>
        <v>0</v>
      </c>
      <c r="L3209" s="6">
        <f>(Items[[#This Row],[FinalPrice]]-Items[[#This Row],[OriginalTagPrice]])*Items[[#This Row],[Quantity]]</f>
        <v>0</v>
      </c>
      <c r="M3209" s="6" t="str">
        <f>VLOOKUP(Items[[#This Row],[OrderID]],Orders[],5)</f>
        <v>2015-05-30</v>
      </c>
    </row>
    <row r="3210" spans="1:13" x14ac:dyDescent="0.25">
      <c r="A3210">
        <v>145148700</v>
      </c>
      <c r="B3210">
        <v>205231768</v>
      </c>
      <c r="C3210">
        <v>11</v>
      </c>
      <c r="D3210" t="b">
        <v>0</v>
      </c>
      <c r="E3210" s="6" t="s">
        <v>104</v>
      </c>
      <c r="F3210" s="6" t="s">
        <v>35</v>
      </c>
      <c r="G3210">
        <v>0</v>
      </c>
      <c r="H3210">
        <v>50</v>
      </c>
      <c r="I3210">
        <v>1</v>
      </c>
      <c r="J3210" s="6">
        <f>(Items[[#This Row],[FinalPrice]]*Items[[#This Row],[Quantity]])</f>
        <v>0</v>
      </c>
      <c r="K3210" s="6">
        <f>(Items[[#This Row],[OriginalTagPrice]]*Items[[#This Row],[Quantity]])</f>
        <v>50</v>
      </c>
      <c r="L3210" s="6">
        <f>(Items[[#This Row],[FinalPrice]]-Items[[#This Row],[OriginalTagPrice]])*Items[[#This Row],[Quantity]]</f>
        <v>-50</v>
      </c>
      <c r="M3210" s="6" t="str">
        <f>VLOOKUP(Items[[#This Row],[OrderID]],Orders[],5)</f>
        <v>2015-05-30</v>
      </c>
    </row>
    <row r="3211" spans="1:13" x14ac:dyDescent="0.25">
      <c r="A3211">
        <v>145148700</v>
      </c>
      <c r="B3211">
        <v>205232231</v>
      </c>
      <c r="C3211">
        <v>8</v>
      </c>
      <c r="D3211" t="b">
        <v>0</v>
      </c>
      <c r="E3211" s="6" t="s">
        <v>56</v>
      </c>
      <c r="F3211" s="6" t="s">
        <v>35</v>
      </c>
      <c r="G3211">
        <v>10</v>
      </c>
      <c r="H3211">
        <v>10</v>
      </c>
      <c r="I3211">
        <v>1</v>
      </c>
      <c r="J3211" s="6">
        <f>(Items[[#This Row],[FinalPrice]]*Items[[#This Row],[Quantity]])</f>
        <v>10</v>
      </c>
      <c r="K3211" s="6">
        <f>(Items[[#This Row],[OriginalTagPrice]]*Items[[#This Row],[Quantity]])</f>
        <v>10</v>
      </c>
      <c r="L3211" s="6">
        <f>(Items[[#This Row],[FinalPrice]]-Items[[#This Row],[OriginalTagPrice]])*Items[[#This Row],[Quantity]]</f>
        <v>0</v>
      </c>
      <c r="M3211" s="6" t="str">
        <f>VLOOKUP(Items[[#This Row],[OrderID]],Orders[],5)</f>
        <v>2015-05-30</v>
      </c>
    </row>
    <row r="3212" spans="1:13" x14ac:dyDescent="0.25">
      <c r="A3212">
        <v>145148700</v>
      </c>
      <c r="B3212">
        <v>205232325</v>
      </c>
      <c r="C3212">
        <v>8</v>
      </c>
      <c r="D3212" t="b">
        <v>0</v>
      </c>
      <c r="E3212" s="6" t="s">
        <v>58</v>
      </c>
      <c r="F3212" s="6" t="s">
        <v>35</v>
      </c>
      <c r="G3212">
        <v>7</v>
      </c>
      <c r="H3212">
        <v>7</v>
      </c>
      <c r="I3212">
        <v>1</v>
      </c>
      <c r="J3212" s="6">
        <f>(Items[[#This Row],[FinalPrice]]*Items[[#This Row],[Quantity]])</f>
        <v>7</v>
      </c>
      <c r="K3212" s="6">
        <f>(Items[[#This Row],[OriginalTagPrice]]*Items[[#This Row],[Quantity]])</f>
        <v>7</v>
      </c>
      <c r="L3212" s="6">
        <f>(Items[[#This Row],[FinalPrice]]-Items[[#This Row],[OriginalTagPrice]])*Items[[#This Row],[Quantity]]</f>
        <v>0</v>
      </c>
      <c r="M3212" s="6" t="str">
        <f>VLOOKUP(Items[[#This Row],[OrderID]],Orders[],5)</f>
        <v>2015-05-30</v>
      </c>
    </row>
    <row r="3213" spans="1:13" x14ac:dyDescent="0.25">
      <c r="A3213">
        <v>145171634</v>
      </c>
      <c r="B3213">
        <v>204493617</v>
      </c>
      <c r="C3213">
        <v>1</v>
      </c>
      <c r="D3213" t="b">
        <v>1</v>
      </c>
      <c r="E3213" s="6" t="s">
        <v>264</v>
      </c>
      <c r="F3213" s="6" t="s">
        <v>35</v>
      </c>
      <c r="G3213">
        <v>45</v>
      </c>
      <c r="H3213">
        <v>65</v>
      </c>
      <c r="I3213">
        <v>1</v>
      </c>
      <c r="J3213" s="6">
        <f>(Items[[#This Row],[FinalPrice]]*Items[[#This Row],[Quantity]])</f>
        <v>45</v>
      </c>
      <c r="K3213" s="6">
        <f>(Items[[#This Row],[OriginalTagPrice]]*Items[[#This Row],[Quantity]])</f>
        <v>65</v>
      </c>
      <c r="L3213" s="6">
        <f>(Items[[#This Row],[FinalPrice]]-Items[[#This Row],[OriginalTagPrice]])*Items[[#This Row],[Quantity]]</f>
        <v>-20</v>
      </c>
      <c r="M3213" s="6" t="str">
        <f>VLOOKUP(Items[[#This Row],[OrderID]],Orders[],5)</f>
        <v>2015-05-30</v>
      </c>
    </row>
    <row r="3214" spans="1:13" x14ac:dyDescent="0.25">
      <c r="A3214">
        <v>145171634</v>
      </c>
      <c r="B3214">
        <v>205230460</v>
      </c>
      <c r="C3214">
        <v>1</v>
      </c>
      <c r="D3214" t="b">
        <v>1</v>
      </c>
      <c r="E3214" s="6" t="s">
        <v>264</v>
      </c>
      <c r="F3214" s="6" t="s">
        <v>35</v>
      </c>
      <c r="G3214">
        <v>10</v>
      </c>
      <c r="H3214">
        <v>10</v>
      </c>
      <c r="I3214">
        <v>1</v>
      </c>
      <c r="J3214" s="6">
        <f>(Items[[#This Row],[FinalPrice]]*Items[[#This Row],[Quantity]])</f>
        <v>10</v>
      </c>
      <c r="K3214" s="6">
        <f>(Items[[#This Row],[OriginalTagPrice]]*Items[[#This Row],[Quantity]])</f>
        <v>10</v>
      </c>
      <c r="L3214" s="6">
        <f>(Items[[#This Row],[FinalPrice]]-Items[[#This Row],[OriginalTagPrice]])*Items[[#This Row],[Quantity]]</f>
        <v>0</v>
      </c>
      <c r="M3214" s="6" t="str">
        <f>VLOOKUP(Items[[#This Row],[OrderID]],Orders[],5)</f>
        <v>2015-05-30</v>
      </c>
    </row>
    <row r="3215" spans="1:13" x14ac:dyDescent="0.25">
      <c r="A3215">
        <v>145176900</v>
      </c>
      <c r="B3215">
        <v>204501519</v>
      </c>
      <c r="C3215">
        <v>1</v>
      </c>
      <c r="D3215" t="b">
        <v>1</v>
      </c>
      <c r="E3215" s="6" t="s">
        <v>70</v>
      </c>
      <c r="F3215" s="6" t="s">
        <v>35</v>
      </c>
      <c r="G3215">
        <v>35</v>
      </c>
      <c r="H3215">
        <v>70</v>
      </c>
      <c r="I3215">
        <v>1</v>
      </c>
      <c r="J3215" s="6">
        <f>(Items[[#This Row],[FinalPrice]]*Items[[#This Row],[Quantity]])</f>
        <v>35</v>
      </c>
      <c r="K3215" s="6">
        <f>(Items[[#This Row],[OriginalTagPrice]]*Items[[#This Row],[Quantity]])</f>
        <v>70</v>
      </c>
      <c r="L3215" s="6">
        <f>(Items[[#This Row],[FinalPrice]]-Items[[#This Row],[OriginalTagPrice]])*Items[[#This Row],[Quantity]]</f>
        <v>-35</v>
      </c>
      <c r="M3215" s="6" t="str">
        <f>VLOOKUP(Items[[#This Row],[OrderID]],Orders[],5)</f>
        <v>2015-05-29</v>
      </c>
    </row>
    <row r="3216" spans="1:13" x14ac:dyDescent="0.25">
      <c r="A3216">
        <v>145176900</v>
      </c>
      <c r="B3216">
        <v>204854215</v>
      </c>
      <c r="C3216">
        <v>8</v>
      </c>
      <c r="D3216" t="b">
        <v>0</v>
      </c>
      <c r="E3216" s="6" t="s">
        <v>70</v>
      </c>
      <c r="F3216" s="6" t="s">
        <v>35</v>
      </c>
      <c r="G3216">
        <v>20</v>
      </c>
      <c r="H3216">
        <v>20</v>
      </c>
      <c r="I3216">
        <v>1</v>
      </c>
      <c r="J3216" s="6">
        <f>(Items[[#This Row],[FinalPrice]]*Items[[#This Row],[Quantity]])</f>
        <v>20</v>
      </c>
      <c r="K3216" s="6">
        <f>(Items[[#This Row],[OriginalTagPrice]]*Items[[#This Row],[Quantity]])</f>
        <v>20</v>
      </c>
      <c r="L3216" s="6">
        <f>(Items[[#This Row],[FinalPrice]]-Items[[#This Row],[OriginalTagPrice]])*Items[[#This Row],[Quantity]]</f>
        <v>0</v>
      </c>
      <c r="M3216" s="6" t="str">
        <f>VLOOKUP(Items[[#This Row],[OrderID]],Orders[],5)</f>
        <v>2015-05-29</v>
      </c>
    </row>
    <row r="3217" spans="1:13" x14ac:dyDescent="0.25">
      <c r="A3217">
        <v>145195371</v>
      </c>
      <c r="B3217">
        <v>204528475</v>
      </c>
      <c r="C3217">
        <v>1</v>
      </c>
      <c r="D3217" t="b">
        <v>1</v>
      </c>
      <c r="E3217" s="6" t="s">
        <v>70</v>
      </c>
      <c r="F3217" s="6" t="s">
        <v>35</v>
      </c>
      <c r="G3217">
        <v>35</v>
      </c>
      <c r="H3217">
        <v>70</v>
      </c>
      <c r="I3217">
        <v>1</v>
      </c>
      <c r="J3217" s="6">
        <f>(Items[[#This Row],[FinalPrice]]*Items[[#This Row],[Quantity]])</f>
        <v>35</v>
      </c>
      <c r="K3217" s="6">
        <f>(Items[[#This Row],[OriginalTagPrice]]*Items[[#This Row],[Quantity]])</f>
        <v>70</v>
      </c>
      <c r="L3217" s="6">
        <f>(Items[[#This Row],[FinalPrice]]-Items[[#This Row],[OriginalTagPrice]])*Items[[#This Row],[Quantity]]</f>
        <v>-35</v>
      </c>
      <c r="M3217" s="6" t="str">
        <f>VLOOKUP(Items[[#This Row],[OrderID]],Orders[],5)</f>
        <v>2015-07-10</v>
      </c>
    </row>
    <row r="3218" spans="1:13" x14ac:dyDescent="0.25">
      <c r="A3218">
        <v>145195371</v>
      </c>
      <c r="B3218">
        <v>215253113</v>
      </c>
      <c r="C3218">
        <v>2</v>
      </c>
      <c r="D3218" t="b">
        <v>0</v>
      </c>
      <c r="E3218" s="6" t="s">
        <v>70</v>
      </c>
      <c r="F3218" s="6" t="s">
        <v>274</v>
      </c>
      <c r="G3218">
        <v>0</v>
      </c>
      <c r="H3218">
        <v>0</v>
      </c>
      <c r="I3218">
        <v>1</v>
      </c>
      <c r="J3218" s="6">
        <f>(Items[[#This Row],[FinalPrice]]*Items[[#This Row],[Quantity]])</f>
        <v>0</v>
      </c>
      <c r="K3218" s="6">
        <f>(Items[[#This Row],[OriginalTagPrice]]*Items[[#This Row],[Quantity]])</f>
        <v>0</v>
      </c>
      <c r="L3218" s="6">
        <f>(Items[[#This Row],[FinalPrice]]-Items[[#This Row],[OriginalTagPrice]])*Items[[#This Row],[Quantity]]</f>
        <v>0</v>
      </c>
      <c r="M3218" s="6" t="str">
        <f>VLOOKUP(Items[[#This Row],[OrderID]],Orders[],5)</f>
        <v>2015-07-10</v>
      </c>
    </row>
    <row r="3219" spans="1:13" x14ac:dyDescent="0.25">
      <c r="A3219">
        <v>145197252</v>
      </c>
      <c r="B3219">
        <v>204531211</v>
      </c>
      <c r="C3219">
        <v>1</v>
      </c>
      <c r="D3219" t="b">
        <v>1</v>
      </c>
      <c r="E3219" s="6" t="s">
        <v>92</v>
      </c>
      <c r="F3219" s="6" t="s">
        <v>35</v>
      </c>
      <c r="G3219">
        <v>35</v>
      </c>
      <c r="H3219">
        <v>70</v>
      </c>
      <c r="I3219">
        <v>1</v>
      </c>
      <c r="J3219" s="6">
        <f>(Items[[#This Row],[FinalPrice]]*Items[[#This Row],[Quantity]])</f>
        <v>35</v>
      </c>
      <c r="K3219" s="6">
        <f>(Items[[#This Row],[OriginalTagPrice]]*Items[[#This Row],[Quantity]])</f>
        <v>70</v>
      </c>
      <c r="L3219" s="6">
        <f>(Items[[#This Row],[FinalPrice]]-Items[[#This Row],[OriginalTagPrice]])*Items[[#This Row],[Quantity]]</f>
        <v>-35</v>
      </c>
      <c r="M3219" s="6" t="str">
        <f>VLOOKUP(Items[[#This Row],[OrderID]],Orders[],5)</f>
        <v>2015-05-28</v>
      </c>
    </row>
    <row r="3220" spans="1:13" x14ac:dyDescent="0.25">
      <c r="A3220">
        <v>145197252</v>
      </c>
      <c r="B3220">
        <v>204666736</v>
      </c>
      <c r="C3220">
        <v>2</v>
      </c>
      <c r="D3220" t="b">
        <v>0</v>
      </c>
      <c r="E3220" s="6" t="s">
        <v>92</v>
      </c>
      <c r="F3220" s="6" t="s">
        <v>123</v>
      </c>
      <c r="G3220">
        <v>0</v>
      </c>
      <c r="H3220">
        <v>0</v>
      </c>
      <c r="I3220">
        <v>1</v>
      </c>
      <c r="J3220" s="6">
        <f>(Items[[#This Row],[FinalPrice]]*Items[[#This Row],[Quantity]])</f>
        <v>0</v>
      </c>
      <c r="K3220" s="6">
        <f>(Items[[#This Row],[OriginalTagPrice]]*Items[[#This Row],[Quantity]])</f>
        <v>0</v>
      </c>
      <c r="L3220" s="6">
        <f>(Items[[#This Row],[FinalPrice]]-Items[[#This Row],[OriginalTagPrice]])*Items[[#This Row],[Quantity]]</f>
        <v>0</v>
      </c>
      <c r="M3220" s="6" t="str">
        <f>VLOOKUP(Items[[#This Row],[OrderID]],Orders[],5)</f>
        <v>2015-05-28</v>
      </c>
    </row>
    <row r="3221" spans="1:13" x14ac:dyDescent="0.25">
      <c r="A3221">
        <v>145197252</v>
      </c>
      <c r="B3221">
        <v>204691654</v>
      </c>
      <c r="C3221">
        <v>8</v>
      </c>
      <c r="D3221" t="b">
        <v>0</v>
      </c>
      <c r="E3221" s="6" t="s">
        <v>92</v>
      </c>
      <c r="F3221" s="6" t="s">
        <v>35</v>
      </c>
      <c r="G3221">
        <v>7</v>
      </c>
      <c r="H3221">
        <v>7</v>
      </c>
      <c r="I3221">
        <v>1</v>
      </c>
      <c r="J3221" s="6">
        <f>(Items[[#This Row],[FinalPrice]]*Items[[#This Row],[Quantity]])</f>
        <v>7</v>
      </c>
      <c r="K3221" s="6">
        <f>(Items[[#This Row],[OriginalTagPrice]]*Items[[#This Row],[Quantity]])</f>
        <v>7</v>
      </c>
      <c r="L3221" s="6">
        <f>(Items[[#This Row],[FinalPrice]]-Items[[#This Row],[OriginalTagPrice]])*Items[[#This Row],[Quantity]]</f>
        <v>0</v>
      </c>
      <c r="M3221" s="6" t="str">
        <f>VLOOKUP(Items[[#This Row],[OrderID]],Orders[],5)</f>
        <v>2015-05-28</v>
      </c>
    </row>
    <row r="3222" spans="1:13" x14ac:dyDescent="0.25">
      <c r="A3222">
        <v>145197252</v>
      </c>
      <c r="B3222">
        <v>204694498</v>
      </c>
      <c r="C3222">
        <v>10</v>
      </c>
      <c r="D3222" t="b">
        <v>0</v>
      </c>
      <c r="E3222" s="6" t="s">
        <v>35</v>
      </c>
      <c r="F3222" s="6" t="s">
        <v>35</v>
      </c>
      <c r="G3222">
        <v>0</v>
      </c>
      <c r="H3222">
        <v>0</v>
      </c>
      <c r="I3222">
        <v>1</v>
      </c>
      <c r="J3222" s="6">
        <f>(Items[[#This Row],[FinalPrice]]*Items[[#This Row],[Quantity]])</f>
        <v>0</v>
      </c>
      <c r="K3222" s="6">
        <f>(Items[[#This Row],[OriginalTagPrice]]*Items[[#This Row],[Quantity]])</f>
        <v>0</v>
      </c>
      <c r="L3222" s="6">
        <f>(Items[[#This Row],[FinalPrice]]-Items[[#This Row],[OriginalTagPrice]])*Items[[#This Row],[Quantity]]</f>
        <v>0</v>
      </c>
      <c r="M3222" s="6" t="str">
        <f>VLOOKUP(Items[[#This Row],[OrderID]],Orders[],5)</f>
        <v>2015-05-28</v>
      </c>
    </row>
    <row r="3223" spans="1:13" x14ac:dyDescent="0.25">
      <c r="A3223">
        <v>145197252</v>
      </c>
      <c r="B3223">
        <v>204694500</v>
      </c>
      <c r="C3223">
        <v>11</v>
      </c>
      <c r="D3223" t="b">
        <v>0</v>
      </c>
      <c r="E3223" s="6" t="s">
        <v>75</v>
      </c>
      <c r="F3223" s="6" t="s">
        <v>35</v>
      </c>
      <c r="G3223">
        <v>0</v>
      </c>
      <c r="H3223">
        <v>50</v>
      </c>
      <c r="I3223">
        <v>1</v>
      </c>
      <c r="J3223" s="6">
        <f>(Items[[#This Row],[FinalPrice]]*Items[[#This Row],[Quantity]])</f>
        <v>0</v>
      </c>
      <c r="K3223" s="6">
        <f>(Items[[#This Row],[OriginalTagPrice]]*Items[[#This Row],[Quantity]])</f>
        <v>50</v>
      </c>
      <c r="L3223" s="6">
        <f>(Items[[#This Row],[FinalPrice]]-Items[[#This Row],[OriginalTagPrice]])*Items[[#This Row],[Quantity]]</f>
        <v>-50</v>
      </c>
      <c r="M3223" s="6" t="str">
        <f>VLOOKUP(Items[[#This Row],[OrderID]],Orders[],5)</f>
        <v>2015-05-28</v>
      </c>
    </row>
    <row r="3224" spans="1:13" x14ac:dyDescent="0.25">
      <c r="A3224">
        <v>145204375</v>
      </c>
      <c r="B3224">
        <v>204541732</v>
      </c>
      <c r="C3224">
        <v>1</v>
      </c>
      <c r="D3224" t="b">
        <v>1</v>
      </c>
      <c r="E3224" s="6" t="s">
        <v>92</v>
      </c>
      <c r="F3224" s="6" t="s">
        <v>35</v>
      </c>
      <c r="G3224">
        <v>0</v>
      </c>
      <c r="H3224">
        <v>105</v>
      </c>
      <c r="I3224">
        <v>1</v>
      </c>
      <c r="J3224" s="6">
        <f>(Items[[#This Row],[FinalPrice]]*Items[[#This Row],[Quantity]])</f>
        <v>0</v>
      </c>
      <c r="K3224" s="6">
        <f>(Items[[#This Row],[OriginalTagPrice]]*Items[[#This Row],[Quantity]])</f>
        <v>105</v>
      </c>
      <c r="L3224" s="6">
        <f>(Items[[#This Row],[FinalPrice]]-Items[[#This Row],[OriginalTagPrice]])*Items[[#This Row],[Quantity]]</f>
        <v>-105</v>
      </c>
      <c r="M3224" s="6" t="str">
        <f>VLOOKUP(Items[[#This Row],[OrderID]],Orders[],5)</f>
        <v>2015-06-04</v>
      </c>
    </row>
    <row r="3225" spans="1:13" x14ac:dyDescent="0.25">
      <c r="A3225">
        <v>145204375</v>
      </c>
      <c r="B3225">
        <v>206480446</v>
      </c>
      <c r="C3225">
        <v>12</v>
      </c>
      <c r="D3225" t="b">
        <v>0</v>
      </c>
      <c r="E3225" s="6" t="s">
        <v>35</v>
      </c>
      <c r="F3225" s="6" t="s">
        <v>35</v>
      </c>
      <c r="G3225">
        <v>0</v>
      </c>
      <c r="H3225">
        <v>15</v>
      </c>
      <c r="I3225">
        <v>1</v>
      </c>
      <c r="J3225" s="6">
        <f>(Items[[#This Row],[FinalPrice]]*Items[[#This Row],[Quantity]])</f>
        <v>0</v>
      </c>
      <c r="K3225" s="6">
        <f>(Items[[#This Row],[OriginalTagPrice]]*Items[[#This Row],[Quantity]])</f>
        <v>15</v>
      </c>
      <c r="L3225" s="6">
        <f>(Items[[#This Row],[FinalPrice]]-Items[[#This Row],[OriginalTagPrice]])*Items[[#This Row],[Quantity]]</f>
        <v>-15</v>
      </c>
      <c r="M3225" s="6" t="str">
        <f>VLOOKUP(Items[[#This Row],[OrderID]],Orders[],5)</f>
        <v>2015-06-04</v>
      </c>
    </row>
    <row r="3226" spans="1:13" x14ac:dyDescent="0.25">
      <c r="A3226">
        <v>145204375</v>
      </c>
      <c r="B3226">
        <v>206525902</v>
      </c>
      <c r="C3226">
        <v>5</v>
      </c>
      <c r="D3226" t="b">
        <v>1</v>
      </c>
      <c r="E3226" s="6" t="s">
        <v>125</v>
      </c>
      <c r="F3226" s="6" t="s">
        <v>35</v>
      </c>
      <c r="G3226">
        <v>0</v>
      </c>
      <c r="H3226">
        <v>40</v>
      </c>
      <c r="I3226">
        <v>1</v>
      </c>
      <c r="J3226" s="6">
        <f>(Items[[#This Row],[FinalPrice]]*Items[[#This Row],[Quantity]])</f>
        <v>0</v>
      </c>
      <c r="K3226" s="6">
        <f>(Items[[#This Row],[OriginalTagPrice]]*Items[[#This Row],[Quantity]])</f>
        <v>40</v>
      </c>
      <c r="L3226" s="6">
        <f>(Items[[#This Row],[FinalPrice]]-Items[[#This Row],[OriginalTagPrice]])*Items[[#This Row],[Quantity]]</f>
        <v>-40</v>
      </c>
      <c r="M3226" s="6" t="str">
        <f>VLOOKUP(Items[[#This Row],[OrderID]],Orders[],5)</f>
        <v>2015-06-04</v>
      </c>
    </row>
    <row r="3227" spans="1:13" x14ac:dyDescent="0.25">
      <c r="A3227">
        <v>145204375</v>
      </c>
      <c r="B3227">
        <v>206526013</v>
      </c>
      <c r="C3227">
        <v>8</v>
      </c>
      <c r="D3227" t="b">
        <v>0</v>
      </c>
      <c r="E3227" s="6" t="s">
        <v>92</v>
      </c>
      <c r="F3227" s="6" t="s">
        <v>35</v>
      </c>
      <c r="G3227">
        <v>15</v>
      </c>
      <c r="H3227">
        <v>15</v>
      </c>
      <c r="I3227">
        <v>1</v>
      </c>
      <c r="J3227" s="6">
        <f>(Items[[#This Row],[FinalPrice]]*Items[[#This Row],[Quantity]])</f>
        <v>15</v>
      </c>
      <c r="K3227" s="6">
        <f>(Items[[#This Row],[OriginalTagPrice]]*Items[[#This Row],[Quantity]])</f>
        <v>15</v>
      </c>
      <c r="L3227" s="6">
        <f>(Items[[#This Row],[FinalPrice]]-Items[[#This Row],[OriginalTagPrice]])*Items[[#This Row],[Quantity]]</f>
        <v>0</v>
      </c>
      <c r="M3227" s="6" t="str">
        <f>VLOOKUP(Items[[#This Row],[OrderID]],Orders[],5)</f>
        <v>2015-06-04</v>
      </c>
    </row>
    <row r="3228" spans="1:13" x14ac:dyDescent="0.25">
      <c r="A3228">
        <v>145207835</v>
      </c>
      <c r="B3228">
        <v>204546797</v>
      </c>
      <c r="C3228">
        <v>1</v>
      </c>
      <c r="D3228" t="b">
        <v>1</v>
      </c>
      <c r="E3228" s="6" t="s">
        <v>63</v>
      </c>
      <c r="F3228" s="6" t="s">
        <v>35</v>
      </c>
      <c r="G3228">
        <v>45</v>
      </c>
      <c r="H3228">
        <v>65</v>
      </c>
      <c r="I3228">
        <v>1</v>
      </c>
      <c r="J3228" s="6">
        <f>(Items[[#This Row],[FinalPrice]]*Items[[#This Row],[Quantity]])</f>
        <v>45</v>
      </c>
      <c r="K3228" s="6">
        <f>(Items[[#This Row],[OriginalTagPrice]]*Items[[#This Row],[Quantity]])</f>
        <v>65</v>
      </c>
      <c r="L3228" s="6">
        <f>(Items[[#This Row],[FinalPrice]]-Items[[#This Row],[OriginalTagPrice]])*Items[[#This Row],[Quantity]]</f>
        <v>-20</v>
      </c>
      <c r="M3228" s="6" t="str">
        <f>VLOOKUP(Items[[#This Row],[OrderID]],Orders[],5)</f>
        <v>2015-05-28</v>
      </c>
    </row>
    <row r="3229" spans="1:13" x14ac:dyDescent="0.25">
      <c r="A3229">
        <v>145207835</v>
      </c>
      <c r="B3229">
        <v>204546801</v>
      </c>
      <c r="C3229">
        <v>1</v>
      </c>
      <c r="D3229" t="b">
        <v>1</v>
      </c>
      <c r="E3229" s="6" t="s">
        <v>63</v>
      </c>
      <c r="F3229" s="6" t="s">
        <v>35</v>
      </c>
      <c r="G3229">
        <v>10</v>
      </c>
      <c r="H3229">
        <v>10</v>
      </c>
      <c r="I3229">
        <v>1</v>
      </c>
      <c r="J3229" s="6">
        <f>(Items[[#This Row],[FinalPrice]]*Items[[#This Row],[Quantity]])</f>
        <v>10</v>
      </c>
      <c r="K3229" s="6">
        <f>(Items[[#This Row],[OriginalTagPrice]]*Items[[#This Row],[Quantity]])</f>
        <v>10</v>
      </c>
      <c r="L3229" s="6">
        <f>(Items[[#This Row],[FinalPrice]]-Items[[#This Row],[OriginalTagPrice]])*Items[[#This Row],[Quantity]]</f>
        <v>0</v>
      </c>
      <c r="M3229" s="6" t="str">
        <f>VLOOKUP(Items[[#This Row],[OrderID]],Orders[],5)</f>
        <v>2015-05-28</v>
      </c>
    </row>
    <row r="3230" spans="1:13" x14ac:dyDescent="0.25">
      <c r="A3230">
        <v>145207835</v>
      </c>
      <c r="B3230">
        <v>204547606</v>
      </c>
      <c r="C3230">
        <v>1</v>
      </c>
      <c r="D3230" t="b">
        <v>1</v>
      </c>
      <c r="E3230" s="6" t="s">
        <v>65</v>
      </c>
      <c r="F3230" s="6" t="s">
        <v>35</v>
      </c>
      <c r="G3230">
        <v>18</v>
      </c>
      <c r="H3230">
        <v>20</v>
      </c>
      <c r="I3230">
        <v>1</v>
      </c>
      <c r="J3230" s="6">
        <f>(Items[[#This Row],[FinalPrice]]*Items[[#This Row],[Quantity]])</f>
        <v>18</v>
      </c>
      <c r="K3230" s="6">
        <f>(Items[[#This Row],[OriginalTagPrice]]*Items[[#This Row],[Quantity]])</f>
        <v>20</v>
      </c>
      <c r="L3230" s="6">
        <f>(Items[[#This Row],[FinalPrice]]-Items[[#This Row],[OriginalTagPrice]])*Items[[#This Row],[Quantity]]</f>
        <v>-2</v>
      </c>
      <c r="M3230" s="6" t="str">
        <f>VLOOKUP(Items[[#This Row],[OrderID]],Orders[],5)</f>
        <v>2015-05-28</v>
      </c>
    </row>
    <row r="3231" spans="1:13" x14ac:dyDescent="0.25">
      <c r="A3231">
        <v>145207835</v>
      </c>
      <c r="B3231">
        <v>204617333</v>
      </c>
      <c r="C3231">
        <v>8</v>
      </c>
      <c r="D3231" t="b">
        <v>0</v>
      </c>
      <c r="E3231" s="6" t="s">
        <v>65</v>
      </c>
      <c r="F3231" s="6" t="s">
        <v>35</v>
      </c>
      <c r="G3231">
        <v>3.6</v>
      </c>
      <c r="H3231">
        <v>3.6</v>
      </c>
      <c r="I3231">
        <v>1</v>
      </c>
      <c r="J3231" s="6">
        <f>(Items[[#This Row],[FinalPrice]]*Items[[#This Row],[Quantity]])</f>
        <v>3.6</v>
      </c>
      <c r="K3231" s="6">
        <f>(Items[[#This Row],[OriginalTagPrice]]*Items[[#This Row],[Quantity]])</f>
        <v>3.6</v>
      </c>
      <c r="L3231" s="6">
        <f>(Items[[#This Row],[FinalPrice]]-Items[[#This Row],[OriginalTagPrice]])*Items[[#This Row],[Quantity]]</f>
        <v>0</v>
      </c>
      <c r="M3231" s="6" t="str">
        <f>VLOOKUP(Items[[#This Row],[OrderID]],Orders[],5)</f>
        <v>2015-05-28</v>
      </c>
    </row>
    <row r="3232" spans="1:13" x14ac:dyDescent="0.25">
      <c r="A3232">
        <v>145207835</v>
      </c>
      <c r="B3232">
        <v>204617484</v>
      </c>
      <c r="C3232">
        <v>8</v>
      </c>
      <c r="D3232" t="b">
        <v>0</v>
      </c>
      <c r="E3232" s="6" t="s">
        <v>63</v>
      </c>
      <c r="F3232" s="6" t="s">
        <v>35</v>
      </c>
      <c r="G3232">
        <v>9.75</v>
      </c>
      <c r="H3232">
        <v>9.75</v>
      </c>
      <c r="I3232">
        <v>1</v>
      </c>
      <c r="J3232" s="6">
        <f>(Items[[#This Row],[FinalPrice]]*Items[[#This Row],[Quantity]])</f>
        <v>9.75</v>
      </c>
      <c r="K3232" s="6">
        <f>(Items[[#This Row],[OriginalTagPrice]]*Items[[#This Row],[Quantity]])</f>
        <v>9.75</v>
      </c>
      <c r="L3232" s="6">
        <f>(Items[[#This Row],[FinalPrice]]-Items[[#This Row],[OriginalTagPrice]])*Items[[#This Row],[Quantity]]</f>
        <v>0</v>
      </c>
      <c r="M3232" s="6" t="str">
        <f>VLOOKUP(Items[[#This Row],[OrderID]],Orders[],5)</f>
        <v>2015-05-28</v>
      </c>
    </row>
    <row r="3233" spans="1:13" x14ac:dyDescent="0.25">
      <c r="A3233">
        <v>145224062</v>
      </c>
      <c r="B3233">
        <v>204570836</v>
      </c>
      <c r="C3233">
        <v>1</v>
      </c>
      <c r="D3233" t="b">
        <v>1</v>
      </c>
      <c r="E3233" s="6" t="s">
        <v>66</v>
      </c>
      <c r="F3233" s="6" t="s">
        <v>35</v>
      </c>
      <c r="G3233">
        <v>0</v>
      </c>
      <c r="H3233">
        <v>70</v>
      </c>
      <c r="I3233">
        <v>1</v>
      </c>
      <c r="J3233" s="6">
        <f>(Items[[#This Row],[FinalPrice]]*Items[[#This Row],[Quantity]])</f>
        <v>0</v>
      </c>
      <c r="K3233" s="6">
        <f>(Items[[#This Row],[OriginalTagPrice]]*Items[[#This Row],[Quantity]])</f>
        <v>70</v>
      </c>
      <c r="L3233" s="6">
        <f>(Items[[#This Row],[FinalPrice]]-Items[[#This Row],[OriginalTagPrice]])*Items[[#This Row],[Quantity]]</f>
        <v>-70</v>
      </c>
      <c r="M3233" s="6" t="str">
        <f>VLOOKUP(Items[[#This Row],[OrderID]],Orders[],5)</f>
        <v>2015-05-30</v>
      </c>
    </row>
    <row r="3234" spans="1:13" x14ac:dyDescent="0.25">
      <c r="A3234">
        <v>145224062</v>
      </c>
      <c r="B3234">
        <v>205250469</v>
      </c>
      <c r="C3234">
        <v>8</v>
      </c>
      <c r="D3234" t="b">
        <v>0</v>
      </c>
      <c r="E3234" s="6" t="s">
        <v>66</v>
      </c>
      <c r="F3234" s="6" t="s">
        <v>35</v>
      </c>
      <c r="G3234">
        <v>13</v>
      </c>
      <c r="H3234">
        <v>13</v>
      </c>
      <c r="I3234">
        <v>1</v>
      </c>
      <c r="J3234" s="6">
        <f>(Items[[#This Row],[FinalPrice]]*Items[[#This Row],[Quantity]])</f>
        <v>13</v>
      </c>
      <c r="K3234" s="6">
        <f>(Items[[#This Row],[OriginalTagPrice]]*Items[[#This Row],[Quantity]])</f>
        <v>13</v>
      </c>
      <c r="L3234" s="6">
        <f>(Items[[#This Row],[FinalPrice]]-Items[[#This Row],[OriginalTagPrice]])*Items[[#This Row],[Quantity]]</f>
        <v>0</v>
      </c>
      <c r="M3234" s="6" t="str">
        <f>VLOOKUP(Items[[#This Row],[OrderID]],Orders[],5)</f>
        <v>2015-05-30</v>
      </c>
    </row>
    <row r="3235" spans="1:13" x14ac:dyDescent="0.25">
      <c r="A3235">
        <v>145226607</v>
      </c>
      <c r="B3235">
        <v>204574541</v>
      </c>
      <c r="C3235">
        <v>1</v>
      </c>
      <c r="D3235" t="b">
        <v>1</v>
      </c>
      <c r="E3235" s="6" t="s">
        <v>66</v>
      </c>
      <c r="F3235" s="6" t="s">
        <v>35</v>
      </c>
      <c r="G3235">
        <v>20</v>
      </c>
      <c r="H3235">
        <v>70</v>
      </c>
      <c r="I3235">
        <v>1</v>
      </c>
      <c r="J3235" s="6">
        <f>(Items[[#This Row],[FinalPrice]]*Items[[#This Row],[Quantity]])</f>
        <v>20</v>
      </c>
      <c r="K3235" s="6">
        <f>(Items[[#This Row],[OriginalTagPrice]]*Items[[#This Row],[Quantity]])</f>
        <v>70</v>
      </c>
      <c r="L3235" s="6">
        <f>(Items[[#This Row],[FinalPrice]]-Items[[#This Row],[OriginalTagPrice]])*Items[[#This Row],[Quantity]]</f>
        <v>-50</v>
      </c>
      <c r="M3235" s="6" t="str">
        <f>VLOOKUP(Items[[#This Row],[OrderID]],Orders[],5)</f>
        <v>2015-05-29</v>
      </c>
    </row>
    <row r="3236" spans="1:13" x14ac:dyDescent="0.25">
      <c r="A3236">
        <v>145226607</v>
      </c>
      <c r="B3236">
        <v>205011041</v>
      </c>
      <c r="C3236">
        <v>8</v>
      </c>
      <c r="D3236" t="b">
        <v>0</v>
      </c>
      <c r="E3236" s="6" t="s">
        <v>66</v>
      </c>
      <c r="F3236" s="6" t="s">
        <v>35</v>
      </c>
      <c r="G3236">
        <v>8</v>
      </c>
      <c r="H3236">
        <v>8</v>
      </c>
      <c r="I3236">
        <v>1</v>
      </c>
      <c r="J3236" s="6">
        <f>(Items[[#This Row],[FinalPrice]]*Items[[#This Row],[Quantity]])</f>
        <v>8</v>
      </c>
      <c r="K3236" s="6">
        <f>(Items[[#This Row],[OriginalTagPrice]]*Items[[#This Row],[Quantity]])</f>
        <v>8</v>
      </c>
      <c r="L3236" s="6">
        <f>(Items[[#This Row],[FinalPrice]]-Items[[#This Row],[OriginalTagPrice]])*Items[[#This Row],[Quantity]]</f>
        <v>0</v>
      </c>
      <c r="M3236" s="6" t="str">
        <f>VLOOKUP(Items[[#This Row],[OrderID]],Orders[],5)</f>
        <v>2015-05-29</v>
      </c>
    </row>
    <row r="3237" spans="1:13" x14ac:dyDescent="0.25">
      <c r="A3237">
        <v>145229222</v>
      </c>
      <c r="B3237">
        <v>204578419</v>
      </c>
      <c r="C3237">
        <v>1</v>
      </c>
      <c r="D3237" t="b">
        <v>1</v>
      </c>
      <c r="E3237" s="6" t="s">
        <v>92</v>
      </c>
      <c r="F3237" s="6" t="s">
        <v>35</v>
      </c>
      <c r="G3237">
        <v>12</v>
      </c>
      <c r="H3237">
        <v>15</v>
      </c>
      <c r="I3237">
        <v>1</v>
      </c>
      <c r="J3237" s="6">
        <f>(Items[[#This Row],[FinalPrice]]*Items[[#This Row],[Quantity]])</f>
        <v>12</v>
      </c>
      <c r="K3237" s="6">
        <f>(Items[[#This Row],[OriginalTagPrice]]*Items[[#This Row],[Quantity]])</f>
        <v>15</v>
      </c>
      <c r="L3237" s="6">
        <f>(Items[[#This Row],[FinalPrice]]-Items[[#This Row],[OriginalTagPrice]])*Items[[#This Row],[Quantity]]</f>
        <v>-3</v>
      </c>
      <c r="M3237" s="6" t="str">
        <f>VLOOKUP(Items[[#This Row],[OrderID]],Orders[],5)</f>
        <v>2015-05-28</v>
      </c>
    </row>
    <row r="3238" spans="1:13" x14ac:dyDescent="0.25">
      <c r="A3238">
        <v>145229222</v>
      </c>
      <c r="B3238">
        <v>204578422</v>
      </c>
      <c r="C3238">
        <v>1</v>
      </c>
      <c r="D3238" t="b">
        <v>1</v>
      </c>
      <c r="E3238" s="6" t="s">
        <v>92</v>
      </c>
      <c r="F3238" s="6" t="s">
        <v>35</v>
      </c>
      <c r="G3238">
        <v>10</v>
      </c>
      <c r="H3238">
        <v>15</v>
      </c>
      <c r="I3238">
        <v>1</v>
      </c>
      <c r="J3238" s="6">
        <f>(Items[[#This Row],[FinalPrice]]*Items[[#This Row],[Quantity]])</f>
        <v>10</v>
      </c>
      <c r="K3238" s="6">
        <f>(Items[[#This Row],[OriginalTagPrice]]*Items[[#This Row],[Quantity]])</f>
        <v>15</v>
      </c>
      <c r="L3238" s="6">
        <f>(Items[[#This Row],[FinalPrice]]-Items[[#This Row],[OriginalTagPrice]])*Items[[#This Row],[Quantity]]</f>
        <v>-5</v>
      </c>
      <c r="M3238" s="6" t="str">
        <f>VLOOKUP(Items[[#This Row],[OrderID]],Orders[],5)</f>
        <v>2015-05-28</v>
      </c>
    </row>
    <row r="3239" spans="1:13" x14ac:dyDescent="0.25">
      <c r="A3239">
        <v>145229222</v>
      </c>
      <c r="B3239">
        <v>204675704</v>
      </c>
      <c r="C3239">
        <v>8</v>
      </c>
      <c r="D3239" t="b">
        <v>0</v>
      </c>
      <c r="E3239" s="6" t="s">
        <v>92</v>
      </c>
      <c r="F3239" s="6" t="s">
        <v>35</v>
      </c>
      <c r="G3239">
        <v>5</v>
      </c>
      <c r="H3239">
        <v>5</v>
      </c>
      <c r="I3239">
        <v>1</v>
      </c>
      <c r="J3239" s="6">
        <f>(Items[[#This Row],[FinalPrice]]*Items[[#This Row],[Quantity]])</f>
        <v>5</v>
      </c>
      <c r="K3239" s="6">
        <f>(Items[[#This Row],[OriginalTagPrice]]*Items[[#This Row],[Quantity]])</f>
        <v>5</v>
      </c>
      <c r="L3239" s="6">
        <f>(Items[[#This Row],[FinalPrice]]-Items[[#This Row],[OriginalTagPrice]])*Items[[#This Row],[Quantity]]</f>
        <v>0</v>
      </c>
      <c r="M3239" s="6" t="str">
        <f>VLOOKUP(Items[[#This Row],[OrderID]],Orders[],5)</f>
        <v>2015-05-28</v>
      </c>
    </row>
    <row r="3240" spans="1:13" x14ac:dyDescent="0.25">
      <c r="A3240">
        <v>145230656</v>
      </c>
      <c r="B3240">
        <v>204579998</v>
      </c>
      <c r="C3240">
        <v>1</v>
      </c>
      <c r="D3240" t="b">
        <v>1</v>
      </c>
      <c r="E3240" s="6" t="s">
        <v>72</v>
      </c>
      <c r="F3240" s="6" t="s">
        <v>35</v>
      </c>
      <c r="G3240">
        <v>0</v>
      </c>
      <c r="H3240">
        <v>70</v>
      </c>
      <c r="I3240">
        <v>1</v>
      </c>
      <c r="J3240" s="6">
        <f>(Items[[#This Row],[FinalPrice]]*Items[[#This Row],[Quantity]])</f>
        <v>0</v>
      </c>
      <c r="K3240" s="6">
        <f>(Items[[#This Row],[OriginalTagPrice]]*Items[[#This Row],[Quantity]])</f>
        <v>70</v>
      </c>
      <c r="L3240" s="6">
        <f>(Items[[#This Row],[FinalPrice]]-Items[[#This Row],[OriginalTagPrice]])*Items[[#This Row],[Quantity]]</f>
        <v>-70</v>
      </c>
      <c r="M3240" s="6" t="str">
        <f>VLOOKUP(Items[[#This Row],[OrderID]],Orders[],5)</f>
        <v>2015-06-02</v>
      </c>
    </row>
    <row r="3241" spans="1:13" x14ac:dyDescent="0.25">
      <c r="A3241">
        <v>145230656</v>
      </c>
      <c r="B3241">
        <v>204579999</v>
      </c>
      <c r="C3241">
        <v>1</v>
      </c>
      <c r="D3241" t="b">
        <v>1</v>
      </c>
      <c r="E3241" s="6" t="s">
        <v>72</v>
      </c>
      <c r="F3241" s="6" t="s">
        <v>35</v>
      </c>
      <c r="G3241">
        <v>0</v>
      </c>
      <c r="H3241">
        <v>10</v>
      </c>
      <c r="I3241">
        <v>1</v>
      </c>
      <c r="J3241" s="6">
        <f>(Items[[#This Row],[FinalPrice]]*Items[[#This Row],[Quantity]])</f>
        <v>0</v>
      </c>
      <c r="K3241" s="6">
        <f>(Items[[#This Row],[OriginalTagPrice]]*Items[[#This Row],[Quantity]])</f>
        <v>10</v>
      </c>
      <c r="L3241" s="6">
        <f>(Items[[#This Row],[FinalPrice]]-Items[[#This Row],[OriginalTagPrice]])*Items[[#This Row],[Quantity]]</f>
        <v>-10</v>
      </c>
      <c r="M3241" s="6" t="str">
        <f>VLOOKUP(Items[[#This Row],[OrderID]],Orders[],5)</f>
        <v>2015-06-02</v>
      </c>
    </row>
    <row r="3242" spans="1:13" x14ac:dyDescent="0.25">
      <c r="A3242">
        <v>145230656</v>
      </c>
      <c r="B3242">
        <v>204580525</v>
      </c>
      <c r="C3242">
        <v>1</v>
      </c>
      <c r="D3242" t="b">
        <v>1</v>
      </c>
      <c r="E3242" s="6" t="s">
        <v>281</v>
      </c>
      <c r="F3242" s="6" t="s">
        <v>35</v>
      </c>
      <c r="G3242">
        <v>25</v>
      </c>
      <c r="H3242">
        <v>40</v>
      </c>
      <c r="I3242">
        <v>1</v>
      </c>
      <c r="J3242" s="6">
        <f>(Items[[#This Row],[FinalPrice]]*Items[[#This Row],[Quantity]])</f>
        <v>25</v>
      </c>
      <c r="K3242" s="6">
        <f>(Items[[#This Row],[OriginalTagPrice]]*Items[[#This Row],[Quantity]])</f>
        <v>40</v>
      </c>
      <c r="L3242" s="6">
        <f>(Items[[#This Row],[FinalPrice]]-Items[[#This Row],[OriginalTagPrice]])*Items[[#This Row],[Quantity]]</f>
        <v>-15</v>
      </c>
      <c r="M3242" s="6" t="str">
        <f>VLOOKUP(Items[[#This Row],[OrderID]],Orders[],5)</f>
        <v>2015-06-02</v>
      </c>
    </row>
    <row r="3243" spans="1:13" x14ac:dyDescent="0.25">
      <c r="A3243">
        <v>145230656</v>
      </c>
      <c r="B3243">
        <v>204580527</v>
      </c>
      <c r="C3243">
        <v>1</v>
      </c>
      <c r="D3243" t="b">
        <v>1</v>
      </c>
      <c r="E3243" s="6" t="s">
        <v>281</v>
      </c>
      <c r="F3243" s="6" t="s">
        <v>35</v>
      </c>
      <c r="G3243">
        <v>10</v>
      </c>
      <c r="H3243">
        <v>10</v>
      </c>
      <c r="I3243">
        <v>1</v>
      </c>
      <c r="J3243" s="6">
        <f>(Items[[#This Row],[FinalPrice]]*Items[[#This Row],[Quantity]])</f>
        <v>10</v>
      </c>
      <c r="K3243" s="6">
        <f>(Items[[#This Row],[OriginalTagPrice]]*Items[[#This Row],[Quantity]])</f>
        <v>10</v>
      </c>
      <c r="L3243" s="6">
        <f>(Items[[#This Row],[FinalPrice]]-Items[[#This Row],[OriginalTagPrice]])*Items[[#This Row],[Quantity]]</f>
        <v>0</v>
      </c>
      <c r="M3243" s="6" t="str">
        <f>VLOOKUP(Items[[#This Row],[OrderID]],Orders[],5)</f>
        <v>2015-06-02</v>
      </c>
    </row>
    <row r="3244" spans="1:13" x14ac:dyDescent="0.25">
      <c r="A3244">
        <v>145230656</v>
      </c>
      <c r="B3244">
        <v>205160937</v>
      </c>
      <c r="C3244">
        <v>1</v>
      </c>
      <c r="D3244" t="b">
        <v>1</v>
      </c>
      <c r="E3244" s="6" t="s">
        <v>72</v>
      </c>
      <c r="F3244" s="6" t="s">
        <v>35</v>
      </c>
      <c r="G3244">
        <v>0</v>
      </c>
      <c r="H3244">
        <v>10</v>
      </c>
      <c r="I3244">
        <v>1</v>
      </c>
      <c r="J3244" s="6">
        <f>(Items[[#This Row],[FinalPrice]]*Items[[#This Row],[Quantity]])</f>
        <v>0</v>
      </c>
      <c r="K3244" s="6">
        <f>(Items[[#This Row],[OriginalTagPrice]]*Items[[#This Row],[Quantity]])</f>
        <v>10</v>
      </c>
      <c r="L3244" s="6">
        <f>(Items[[#This Row],[FinalPrice]]-Items[[#This Row],[OriginalTagPrice]])*Items[[#This Row],[Quantity]]</f>
        <v>-10</v>
      </c>
      <c r="M3244" s="6" t="str">
        <f>VLOOKUP(Items[[#This Row],[OrderID]],Orders[],5)</f>
        <v>2015-06-02</v>
      </c>
    </row>
    <row r="3245" spans="1:13" x14ac:dyDescent="0.25">
      <c r="A3245">
        <v>145230656</v>
      </c>
      <c r="B3245">
        <v>205873048</v>
      </c>
      <c r="C3245">
        <v>2</v>
      </c>
      <c r="D3245" t="b">
        <v>0</v>
      </c>
      <c r="E3245" s="6" t="s">
        <v>96</v>
      </c>
      <c r="F3245" s="6" t="s">
        <v>259</v>
      </c>
      <c r="G3245">
        <v>3.5</v>
      </c>
      <c r="H3245">
        <v>3.5</v>
      </c>
      <c r="I3245">
        <v>1</v>
      </c>
      <c r="J3245" s="6">
        <f>(Items[[#This Row],[FinalPrice]]*Items[[#This Row],[Quantity]])</f>
        <v>3.5</v>
      </c>
      <c r="K3245" s="6">
        <f>(Items[[#This Row],[OriginalTagPrice]]*Items[[#This Row],[Quantity]])</f>
        <v>3.5</v>
      </c>
      <c r="L3245" s="6">
        <f>(Items[[#This Row],[FinalPrice]]-Items[[#This Row],[OriginalTagPrice]])*Items[[#This Row],[Quantity]]</f>
        <v>0</v>
      </c>
      <c r="M3245" s="6" t="str">
        <f>VLOOKUP(Items[[#This Row],[OrderID]],Orders[],5)</f>
        <v>2015-06-02</v>
      </c>
    </row>
    <row r="3246" spans="1:13" x14ac:dyDescent="0.25">
      <c r="A3246">
        <v>145230656</v>
      </c>
      <c r="B3246">
        <v>205873065</v>
      </c>
      <c r="C3246">
        <v>2</v>
      </c>
      <c r="D3246" t="b">
        <v>0</v>
      </c>
      <c r="E3246" s="6" t="s">
        <v>35</v>
      </c>
      <c r="F3246" s="6" t="s">
        <v>82</v>
      </c>
      <c r="G3246">
        <v>0</v>
      </c>
      <c r="H3246">
        <v>0</v>
      </c>
      <c r="I3246">
        <v>1</v>
      </c>
      <c r="J3246" s="6">
        <f>(Items[[#This Row],[FinalPrice]]*Items[[#This Row],[Quantity]])</f>
        <v>0</v>
      </c>
      <c r="K3246" s="6">
        <f>(Items[[#This Row],[OriginalTagPrice]]*Items[[#This Row],[Quantity]])</f>
        <v>0</v>
      </c>
      <c r="L3246" s="6">
        <f>(Items[[#This Row],[FinalPrice]]-Items[[#This Row],[OriginalTagPrice]])*Items[[#This Row],[Quantity]]</f>
        <v>0</v>
      </c>
      <c r="M3246" s="6" t="str">
        <f>VLOOKUP(Items[[#This Row],[OrderID]],Orders[],5)</f>
        <v>2015-06-02</v>
      </c>
    </row>
    <row r="3247" spans="1:13" x14ac:dyDescent="0.25">
      <c r="A3247">
        <v>145230656</v>
      </c>
      <c r="B3247">
        <v>205873361</v>
      </c>
      <c r="C3247">
        <v>2</v>
      </c>
      <c r="D3247" t="b">
        <v>0</v>
      </c>
      <c r="E3247" s="6" t="s">
        <v>96</v>
      </c>
      <c r="F3247" s="6" t="s">
        <v>84</v>
      </c>
      <c r="G3247">
        <v>5</v>
      </c>
      <c r="H3247">
        <v>5</v>
      </c>
      <c r="I3247">
        <v>1</v>
      </c>
      <c r="J3247" s="6">
        <f>(Items[[#This Row],[FinalPrice]]*Items[[#This Row],[Quantity]])</f>
        <v>5</v>
      </c>
      <c r="K3247" s="6">
        <f>(Items[[#This Row],[OriginalTagPrice]]*Items[[#This Row],[Quantity]])</f>
        <v>5</v>
      </c>
      <c r="L3247" s="6">
        <f>(Items[[#This Row],[FinalPrice]]-Items[[#This Row],[OriginalTagPrice]])*Items[[#This Row],[Quantity]]</f>
        <v>0</v>
      </c>
      <c r="M3247" s="6" t="str">
        <f>VLOOKUP(Items[[#This Row],[OrderID]],Orders[],5)</f>
        <v>2015-06-02</v>
      </c>
    </row>
    <row r="3248" spans="1:13" x14ac:dyDescent="0.25">
      <c r="A3248">
        <v>145230656</v>
      </c>
      <c r="B3248">
        <v>205899513</v>
      </c>
      <c r="C3248">
        <v>8</v>
      </c>
      <c r="D3248" t="b">
        <v>0</v>
      </c>
      <c r="E3248" s="6" t="s">
        <v>72</v>
      </c>
      <c r="F3248" s="6" t="s">
        <v>35</v>
      </c>
      <c r="G3248">
        <v>20</v>
      </c>
      <c r="H3248">
        <v>20</v>
      </c>
      <c r="I3248">
        <v>1</v>
      </c>
      <c r="J3248" s="6">
        <f>(Items[[#This Row],[FinalPrice]]*Items[[#This Row],[Quantity]])</f>
        <v>20</v>
      </c>
      <c r="K3248" s="6">
        <f>(Items[[#This Row],[OriginalTagPrice]]*Items[[#This Row],[Quantity]])</f>
        <v>20</v>
      </c>
      <c r="L3248" s="6">
        <f>(Items[[#This Row],[FinalPrice]]-Items[[#This Row],[OriginalTagPrice]])*Items[[#This Row],[Quantity]]</f>
        <v>0</v>
      </c>
      <c r="M3248" s="6" t="str">
        <f>VLOOKUP(Items[[#This Row],[OrderID]],Orders[],5)</f>
        <v>2015-06-02</v>
      </c>
    </row>
    <row r="3249" spans="1:13" x14ac:dyDescent="0.25">
      <c r="A3249">
        <v>145230656</v>
      </c>
      <c r="B3249">
        <v>205899568</v>
      </c>
      <c r="C3249">
        <v>8</v>
      </c>
      <c r="D3249" t="b">
        <v>0</v>
      </c>
      <c r="E3249" s="6" t="s">
        <v>281</v>
      </c>
      <c r="F3249" s="6" t="s">
        <v>35</v>
      </c>
      <c r="G3249">
        <v>20</v>
      </c>
      <c r="H3249">
        <v>20</v>
      </c>
      <c r="I3249">
        <v>1</v>
      </c>
      <c r="J3249" s="6">
        <f>(Items[[#This Row],[FinalPrice]]*Items[[#This Row],[Quantity]])</f>
        <v>20</v>
      </c>
      <c r="K3249" s="6">
        <f>(Items[[#This Row],[OriginalTagPrice]]*Items[[#This Row],[Quantity]])</f>
        <v>20</v>
      </c>
      <c r="L3249" s="6">
        <f>(Items[[#This Row],[FinalPrice]]-Items[[#This Row],[OriginalTagPrice]])*Items[[#This Row],[Quantity]]</f>
        <v>0</v>
      </c>
      <c r="M3249" s="6" t="str">
        <f>VLOOKUP(Items[[#This Row],[OrderID]],Orders[],5)</f>
        <v>2015-06-02</v>
      </c>
    </row>
    <row r="3250" spans="1:13" x14ac:dyDescent="0.25">
      <c r="A3250">
        <v>145230656</v>
      </c>
      <c r="B3250">
        <v>205903044</v>
      </c>
      <c r="C3250">
        <v>8</v>
      </c>
      <c r="D3250" t="b">
        <v>0</v>
      </c>
      <c r="E3250" s="6" t="s">
        <v>79</v>
      </c>
      <c r="F3250" s="6" t="s">
        <v>35</v>
      </c>
      <c r="G3250">
        <v>4</v>
      </c>
      <c r="H3250">
        <v>4</v>
      </c>
      <c r="I3250">
        <v>1</v>
      </c>
      <c r="J3250" s="6">
        <f>(Items[[#This Row],[FinalPrice]]*Items[[#This Row],[Quantity]])</f>
        <v>4</v>
      </c>
      <c r="K3250" s="6">
        <f>(Items[[#This Row],[OriginalTagPrice]]*Items[[#This Row],[Quantity]])</f>
        <v>4</v>
      </c>
      <c r="L3250" s="6">
        <f>(Items[[#This Row],[FinalPrice]]-Items[[#This Row],[OriginalTagPrice]])*Items[[#This Row],[Quantity]]</f>
        <v>0</v>
      </c>
      <c r="M3250" s="6" t="str">
        <f>VLOOKUP(Items[[#This Row],[OrderID]],Orders[],5)</f>
        <v>2015-06-02</v>
      </c>
    </row>
    <row r="3251" spans="1:13" x14ac:dyDescent="0.25">
      <c r="A3251">
        <v>145230656</v>
      </c>
      <c r="B3251">
        <v>205901147</v>
      </c>
      <c r="C3251">
        <v>5</v>
      </c>
      <c r="D3251" t="b">
        <v>1</v>
      </c>
      <c r="E3251" s="6" t="s">
        <v>79</v>
      </c>
      <c r="F3251" s="6" t="s">
        <v>35</v>
      </c>
      <c r="G3251">
        <v>18</v>
      </c>
      <c r="H3251">
        <v>20</v>
      </c>
      <c r="I3251">
        <v>1</v>
      </c>
      <c r="J3251" s="6">
        <f>(Items[[#This Row],[FinalPrice]]*Items[[#This Row],[Quantity]])</f>
        <v>18</v>
      </c>
      <c r="K3251" s="6">
        <f>(Items[[#This Row],[OriginalTagPrice]]*Items[[#This Row],[Quantity]])</f>
        <v>20</v>
      </c>
      <c r="L3251" s="6">
        <f>(Items[[#This Row],[FinalPrice]]-Items[[#This Row],[OriginalTagPrice]])*Items[[#This Row],[Quantity]]</f>
        <v>-2</v>
      </c>
      <c r="M3251" s="6" t="str">
        <f>VLOOKUP(Items[[#This Row],[OrderID]],Orders[],5)</f>
        <v>2015-06-02</v>
      </c>
    </row>
    <row r="3252" spans="1:13" x14ac:dyDescent="0.25">
      <c r="A3252">
        <v>145241487</v>
      </c>
      <c r="B3252">
        <v>204596414</v>
      </c>
      <c r="C3252">
        <v>1</v>
      </c>
      <c r="D3252" t="b">
        <v>1</v>
      </c>
      <c r="E3252" s="6" t="s">
        <v>56</v>
      </c>
      <c r="F3252" s="6" t="s">
        <v>35</v>
      </c>
      <c r="G3252">
        <v>35</v>
      </c>
      <c r="H3252">
        <v>70</v>
      </c>
      <c r="I3252">
        <v>1</v>
      </c>
      <c r="J3252" s="6">
        <f>(Items[[#This Row],[FinalPrice]]*Items[[#This Row],[Quantity]])</f>
        <v>35</v>
      </c>
      <c r="K3252" s="6">
        <f>(Items[[#This Row],[OriginalTagPrice]]*Items[[#This Row],[Quantity]])</f>
        <v>70</v>
      </c>
      <c r="L3252" s="6">
        <f>(Items[[#This Row],[FinalPrice]]-Items[[#This Row],[OriginalTagPrice]])*Items[[#This Row],[Quantity]]</f>
        <v>-35</v>
      </c>
      <c r="M3252" s="6" t="str">
        <f>VLOOKUP(Items[[#This Row],[OrderID]],Orders[],5)</f>
        <v>2015-05-28</v>
      </c>
    </row>
    <row r="3253" spans="1:13" x14ac:dyDescent="0.25">
      <c r="A3253">
        <v>145241487</v>
      </c>
      <c r="B3253">
        <v>204597621</v>
      </c>
      <c r="C3253">
        <v>2</v>
      </c>
      <c r="D3253" t="b">
        <v>0</v>
      </c>
      <c r="E3253" s="6" t="s">
        <v>56</v>
      </c>
      <c r="F3253" s="6" t="s">
        <v>132</v>
      </c>
      <c r="G3253">
        <v>15.5</v>
      </c>
      <c r="H3253">
        <v>15.5</v>
      </c>
      <c r="I3253">
        <v>1</v>
      </c>
      <c r="J3253" s="6">
        <f>(Items[[#This Row],[FinalPrice]]*Items[[#This Row],[Quantity]])</f>
        <v>15.5</v>
      </c>
      <c r="K3253" s="6">
        <f>(Items[[#This Row],[OriginalTagPrice]]*Items[[#This Row],[Quantity]])</f>
        <v>15.5</v>
      </c>
      <c r="L3253" s="6">
        <f>(Items[[#This Row],[FinalPrice]]-Items[[#This Row],[OriginalTagPrice]])*Items[[#This Row],[Quantity]]</f>
        <v>0</v>
      </c>
      <c r="M3253" s="6" t="str">
        <f>VLOOKUP(Items[[#This Row],[OrderID]],Orders[],5)</f>
        <v>2015-05-28</v>
      </c>
    </row>
    <row r="3254" spans="1:13" x14ac:dyDescent="0.25">
      <c r="A3254">
        <v>145241487</v>
      </c>
      <c r="B3254">
        <v>204597723</v>
      </c>
      <c r="C3254">
        <v>2</v>
      </c>
      <c r="D3254" t="b">
        <v>0</v>
      </c>
      <c r="E3254" s="6" t="s">
        <v>56</v>
      </c>
      <c r="F3254" s="6" t="s">
        <v>57</v>
      </c>
      <c r="G3254">
        <v>0</v>
      </c>
      <c r="H3254">
        <v>8</v>
      </c>
      <c r="I3254">
        <v>1</v>
      </c>
      <c r="J3254" s="6">
        <f>(Items[[#This Row],[FinalPrice]]*Items[[#This Row],[Quantity]])</f>
        <v>0</v>
      </c>
      <c r="K3254" s="6">
        <f>(Items[[#This Row],[OriginalTagPrice]]*Items[[#This Row],[Quantity]])</f>
        <v>8</v>
      </c>
      <c r="L3254" s="6">
        <f>(Items[[#This Row],[FinalPrice]]-Items[[#This Row],[OriginalTagPrice]])*Items[[#This Row],[Quantity]]</f>
        <v>-8</v>
      </c>
      <c r="M3254" s="6" t="str">
        <f>VLOOKUP(Items[[#This Row],[OrderID]],Orders[],5)</f>
        <v>2015-05-28</v>
      </c>
    </row>
    <row r="3255" spans="1:13" x14ac:dyDescent="0.25">
      <c r="A3255">
        <v>145241487</v>
      </c>
      <c r="B3255">
        <v>204597772</v>
      </c>
      <c r="C3255">
        <v>2</v>
      </c>
      <c r="D3255" t="b">
        <v>0</v>
      </c>
      <c r="E3255" s="6" t="s">
        <v>56</v>
      </c>
      <c r="F3255" s="6" t="s">
        <v>62</v>
      </c>
      <c r="G3255">
        <v>6</v>
      </c>
      <c r="H3255">
        <v>8</v>
      </c>
      <c r="I3255">
        <v>1</v>
      </c>
      <c r="J3255" s="6">
        <f>(Items[[#This Row],[FinalPrice]]*Items[[#This Row],[Quantity]])</f>
        <v>6</v>
      </c>
      <c r="K3255" s="6">
        <f>(Items[[#This Row],[OriginalTagPrice]]*Items[[#This Row],[Quantity]])</f>
        <v>8</v>
      </c>
      <c r="L3255" s="6">
        <f>(Items[[#This Row],[FinalPrice]]-Items[[#This Row],[OriginalTagPrice]])*Items[[#This Row],[Quantity]]</f>
        <v>-2</v>
      </c>
      <c r="M3255" s="6" t="str">
        <f>VLOOKUP(Items[[#This Row],[OrderID]],Orders[],5)</f>
        <v>2015-05-28</v>
      </c>
    </row>
    <row r="3256" spans="1:13" x14ac:dyDescent="0.25">
      <c r="A3256">
        <v>145249354</v>
      </c>
      <c r="B3256">
        <v>204608207</v>
      </c>
      <c r="C3256">
        <v>2</v>
      </c>
      <c r="D3256" t="b">
        <v>0</v>
      </c>
      <c r="E3256" s="6" t="s">
        <v>65</v>
      </c>
      <c r="F3256" s="6" t="s">
        <v>162</v>
      </c>
      <c r="G3256">
        <v>24.3</v>
      </c>
      <c r="H3256">
        <v>27</v>
      </c>
      <c r="I3256">
        <v>1</v>
      </c>
      <c r="J3256" s="6">
        <f>(Items[[#This Row],[FinalPrice]]*Items[[#This Row],[Quantity]])</f>
        <v>24.3</v>
      </c>
      <c r="K3256" s="6">
        <f>(Items[[#This Row],[OriginalTagPrice]]*Items[[#This Row],[Quantity]])</f>
        <v>27</v>
      </c>
      <c r="L3256" s="6">
        <f>(Items[[#This Row],[FinalPrice]]-Items[[#This Row],[OriginalTagPrice]])*Items[[#This Row],[Quantity]]</f>
        <v>-2.6999999999999993</v>
      </c>
      <c r="M3256" s="6" t="str">
        <f>VLOOKUP(Items[[#This Row],[OrderID]],Orders[],5)</f>
        <v>2015-05-28</v>
      </c>
    </row>
    <row r="3257" spans="1:13" x14ac:dyDescent="0.25">
      <c r="A3257">
        <v>145249354</v>
      </c>
      <c r="B3257">
        <v>204609195</v>
      </c>
      <c r="C3257">
        <v>10</v>
      </c>
      <c r="D3257" t="b">
        <v>0</v>
      </c>
      <c r="E3257" s="6" t="s">
        <v>35</v>
      </c>
      <c r="F3257" s="6" t="s">
        <v>35</v>
      </c>
      <c r="G3257">
        <v>0</v>
      </c>
      <c r="H3257">
        <v>0</v>
      </c>
      <c r="I3257">
        <v>1</v>
      </c>
      <c r="J3257" s="6">
        <f>(Items[[#This Row],[FinalPrice]]*Items[[#This Row],[Quantity]])</f>
        <v>0</v>
      </c>
      <c r="K3257" s="6">
        <f>(Items[[#This Row],[OriginalTagPrice]]*Items[[#This Row],[Quantity]])</f>
        <v>0</v>
      </c>
      <c r="L3257" s="6">
        <f>(Items[[#This Row],[FinalPrice]]-Items[[#This Row],[OriginalTagPrice]])*Items[[#This Row],[Quantity]]</f>
        <v>0</v>
      </c>
      <c r="M3257" s="6" t="str">
        <f>VLOOKUP(Items[[#This Row],[OrderID]],Orders[],5)</f>
        <v>2015-05-28</v>
      </c>
    </row>
    <row r="3258" spans="1:13" x14ac:dyDescent="0.25">
      <c r="A3258">
        <v>145249354</v>
      </c>
      <c r="B3258">
        <v>204609198</v>
      </c>
      <c r="C3258">
        <v>11</v>
      </c>
      <c r="D3258" t="b">
        <v>0</v>
      </c>
      <c r="E3258" s="6" t="s">
        <v>64</v>
      </c>
      <c r="F3258" s="6" t="s">
        <v>35</v>
      </c>
      <c r="G3258">
        <v>0</v>
      </c>
      <c r="H3258">
        <v>50</v>
      </c>
      <c r="I3258">
        <v>1</v>
      </c>
      <c r="J3258" s="6">
        <f>(Items[[#This Row],[FinalPrice]]*Items[[#This Row],[Quantity]])</f>
        <v>0</v>
      </c>
      <c r="K3258" s="6">
        <f>(Items[[#This Row],[OriginalTagPrice]]*Items[[#This Row],[Quantity]])</f>
        <v>50</v>
      </c>
      <c r="L3258" s="6">
        <f>(Items[[#This Row],[FinalPrice]]-Items[[#This Row],[OriginalTagPrice]])*Items[[#This Row],[Quantity]]</f>
        <v>-50</v>
      </c>
      <c r="M3258" s="6" t="str">
        <f>VLOOKUP(Items[[#This Row],[OrderID]],Orders[],5)</f>
        <v>2015-05-28</v>
      </c>
    </row>
    <row r="3259" spans="1:13" x14ac:dyDescent="0.25">
      <c r="A3259">
        <v>145253709</v>
      </c>
      <c r="B3259">
        <v>204614582</v>
      </c>
      <c r="C3259">
        <v>1</v>
      </c>
      <c r="D3259" t="b">
        <v>1</v>
      </c>
      <c r="E3259" s="6" t="s">
        <v>68</v>
      </c>
      <c r="F3259" s="6" t="s">
        <v>35</v>
      </c>
      <c r="G3259">
        <v>35</v>
      </c>
      <c r="H3259">
        <v>55</v>
      </c>
      <c r="I3259">
        <v>1</v>
      </c>
      <c r="J3259" s="6">
        <f>(Items[[#This Row],[FinalPrice]]*Items[[#This Row],[Quantity]])</f>
        <v>35</v>
      </c>
      <c r="K3259" s="6">
        <f>(Items[[#This Row],[OriginalTagPrice]]*Items[[#This Row],[Quantity]])</f>
        <v>55</v>
      </c>
      <c r="L3259" s="6">
        <f>(Items[[#This Row],[FinalPrice]]-Items[[#This Row],[OriginalTagPrice]])*Items[[#This Row],[Quantity]]</f>
        <v>-20</v>
      </c>
      <c r="M3259" s="6" t="str">
        <f>VLOOKUP(Items[[#This Row],[OrderID]],Orders[],5)</f>
        <v>2015-06-04</v>
      </c>
    </row>
    <row r="3260" spans="1:13" x14ac:dyDescent="0.25">
      <c r="A3260">
        <v>145253709</v>
      </c>
      <c r="B3260">
        <v>204614583</v>
      </c>
      <c r="C3260">
        <v>1</v>
      </c>
      <c r="D3260" t="b">
        <v>1</v>
      </c>
      <c r="E3260" s="6" t="s">
        <v>56</v>
      </c>
      <c r="F3260" s="6" t="s">
        <v>35</v>
      </c>
      <c r="G3260">
        <v>35</v>
      </c>
      <c r="H3260">
        <v>55</v>
      </c>
      <c r="I3260">
        <v>1</v>
      </c>
      <c r="J3260" s="6">
        <f>(Items[[#This Row],[FinalPrice]]*Items[[#This Row],[Quantity]])</f>
        <v>35</v>
      </c>
      <c r="K3260" s="6">
        <f>(Items[[#This Row],[OriginalTagPrice]]*Items[[#This Row],[Quantity]])</f>
        <v>55</v>
      </c>
      <c r="L3260" s="6">
        <f>(Items[[#This Row],[FinalPrice]]-Items[[#This Row],[OriginalTagPrice]])*Items[[#This Row],[Quantity]]</f>
        <v>-20</v>
      </c>
      <c r="M3260" s="6" t="str">
        <f>VLOOKUP(Items[[#This Row],[OrderID]],Orders[],5)</f>
        <v>2015-06-04</v>
      </c>
    </row>
    <row r="3261" spans="1:13" x14ac:dyDescent="0.25">
      <c r="A3261">
        <v>145253709</v>
      </c>
      <c r="B3261">
        <v>204614598</v>
      </c>
      <c r="C3261">
        <v>1</v>
      </c>
      <c r="D3261" t="b">
        <v>1</v>
      </c>
      <c r="E3261" s="6" t="s">
        <v>60</v>
      </c>
      <c r="F3261" s="6" t="s">
        <v>35</v>
      </c>
      <c r="G3261">
        <v>0</v>
      </c>
      <c r="H3261">
        <v>70</v>
      </c>
      <c r="I3261">
        <v>1</v>
      </c>
      <c r="J3261" s="6">
        <f>(Items[[#This Row],[FinalPrice]]*Items[[#This Row],[Quantity]])</f>
        <v>0</v>
      </c>
      <c r="K3261" s="6">
        <f>(Items[[#This Row],[OriginalTagPrice]]*Items[[#This Row],[Quantity]])</f>
        <v>70</v>
      </c>
      <c r="L3261" s="6">
        <f>(Items[[#This Row],[FinalPrice]]-Items[[#This Row],[OriginalTagPrice]])*Items[[#This Row],[Quantity]]</f>
        <v>-70</v>
      </c>
      <c r="M3261" s="6" t="str">
        <f>VLOOKUP(Items[[#This Row],[OrderID]],Orders[],5)</f>
        <v>2015-06-04</v>
      </c>
    </row>
    <row r="3262" spans="1:13" x14ac:dyDescent="0.25">
      <c r="A3262">
        <v>145253709</v>
      </c>
      <c r="B3262">
        <v>206357542</v>
      </c>
      <c r="C3262">
        <v>2</v>
      </c>
      <c r="D3262" t="b">
        <v>0</v>
      </c>
      <c r="E3262" s="6" t="s">
        <v>86</v>
      </c>
      <c r="F3262" s="6" t="s">
        <v>238</v>
      </c>
      <c r="G3262">
        <v>2.5</v>
      </c>
      <c r="H3262">
        <v>2.5</v>
      </c>
      <c r="I3262">
        <v>2</v>
      </c>
      <c r="J3262" s="6">
        <f>(Items[[#This Row],[FinalPrice]]*Items[[#This Row],[Quantity]])</f>
        <v>5</v>
      </c>
      <c r="K3262" s="6">
        <f>(Items[[#This Row],[OriginalTagPrice]]*Items[[#This Row],[Quantity]])</f>
        <v>5</v>
      </c>
      <c r="L3262" s="6">
        <f>(Items[[#This Row],[FinalPrice]]-Items[[#This Row],[OriginalTagPrice]])*Items[[#This Row],[Quantity]]</f>
        <v>0</v>
      </c>
      <c r="M3262" s="6" t="str">
        <f>VLOOKUP(Items[[#This Row],[OrderID]],Orders[],5)</f>
        <v>2015-06-04</v>
      </c>
    </row>
    <row r="3263" spans="1:13" x14ac:dyDescent="0.25">
      <c r="A3263">
        <v>145253709</v>
      </c>
      <c r="B3263">
        <v>206383092</v>
      </c>
      <c r="C3263">
        <v>8</v>
      </c>
      <c r="D3263" t="b">
        <v>0</v>
      </c>
      <c r="E3263" s="6" t="s">
        <v>68</v>
      </c>
      <c r="F3263" s="6" t="s">
        <v>35</v>
      </c>
      <c r="G3263">
        <v>10</v>
      </c>
      <c r="H3263">
        <v>10</v>
      </c>
      <c r="I3263">
        <v>1</v>
      </c>
      <c r="J3263" s="6">
        <f>(Items[[#This Row],[FinalPrice]]*Items[[#This Row],[Quantity]])</f>
        <v>10</v>
      </c>
      <c r="K3263" s="6">
        <f>(Items[[#This Row],[OriginalTagPrice]]*Items[[#This Row],[Quantity]])</f>
        <v>10</v>
      </c>
      <c r="L3263" s="6">
        <f>(Items[[#This Row],[FinalPrice]]-Items[[#This Row],[OriginalTagPrice]])*Items[[#This Row],[Quantity]]</f>
        <v>0</v>
      </c>
      <c r="M3263" s="6" t="str">
        <f>VLOOKUP(Items[[#This Row],[OrderID]],Orders[],5)</f>
        <v>2015-06-04</v>
      </c>
    </row>
    <row r="3264" spans="1:13" x14ac:dyDescent="0.25">
      <c r="A3264">
        <v>145253709</v>
      </c>
      <c r="B3264">
        <v>206383160</v>
      </c>
      <c r="C3264">
        <v>8</v>
      </c>
      <c r="D3264" t="b">
        <v>0</v>
      </c>
      <c r="E3264" s="6" t="s">
        <v>56</v>
      </c>
      <c r="F3264" s="6" t="s">
        <v>35</v>
      </c>
      <c r="G3264">
        <v>10</v>
      </c>
      <c r="H3264">
        <v>10</v>
      </c>
      <c r="I3264">
        <v>1</v>
      </c>
      <c r="J3264" s="6">
        <f>(Items[[#This Row],[FinalPrice]]*Items[[#This Row],[Quantity]])</f>
        <v>10</v>
      </c>
      <c r="K3264" s="6">
        <f>(Items[[#This Row],[OriginalTagPrice]]*Items[[#This Row],[Quantity]])</f>
        <v>10</v>
      </c>
      <c r="L3264" s="6">
        <f>(Items[[#This Row],[FinalPrice]]-Items[[#This Row],[OriginalTagPrice]])*Items[[#This Row],[Quantity]]</f>
        <v>0</v>
      </c>
      <c r="M3264" s="6" t="str">
        <f>VLOOKUP(Items[[#This Row],[OrderID]],Orders[],5)</f>
        <v>2015-06-04</v>
      </c>
    </row>
    <row r="3265" spans="1:13" x14ac:dyDescent="0.25">
      <c r="A3265">
        <v>145253709</v>
      </c>
      <c r="B3265">
        <v>206383258</v>
      </c>
      <c r="C3265">
        <v>8</v>
      </c>
      <c r="D3265" t="b">
        <v>0</v>
      </c>
      <c r="E3265" s="6" t="s">
        <v>60</v>
      </c>
      <c r="F3265" s="6" t="s">
        <v>35</v>
      </c>
      <c r="G3265">
        <v>10</v>
      </c>
      <c r="H3265">
        <v>10</v>
      </c>
      <c r="I3265">
        <v>1</v>
      </c>
      <c r="J3265" s="6">
        <f>(Items[[#This Row],[FinalPrice]]*Items[[#This Row],[Quantity]])</f>
        <v>10</v>
      </c>
      <c r="K3265" s="6">
        <f>(Items[[#This Row],[OriginalTagPrice]]*Items[[#This Row],[Quantity]])</f>
        <v>10</v>
      </c>
      <c r="L3265" s="6">
        <f>(Items[[#This Row],[FinalPrice]]-Items[[#This Row],[OriginalTagPrice]])*Items[[#This Row],[Quantity]]</f>
        <v>0</v>
      </c>
      <c r="M3265" s="6" t="str">
        <f>VLOOKUP(Items[[#This Row],[OrderID]],Orders[],5)</f>
        <v>2015-06-04</v>
      </c>
    </row>
    <row r="3266" spans="1:13" x14ac:dyDescent="0.25">
      <c r="A3266">
        <v>145254116</v>
      </c>
      <c r="B3266">
        <v>204615240</v>
      </c>
      <c r="C3266">
        <v>1</v>
      </c>
      <c r="D3266" t="b">
        <v>1</v>
      </c>
      <c r="E3266" s="6" t="s">
        <v>79</v>
      </c>
      <c r="F3266" s="6" t="s">
        <v>35</v>
      </c>
      <c r="G3266">
        <v>35</v>
      </c>
      <c r="H3266">
        <v>70</v>
      </c>
      <c r="I3266">
        <v>1</v>
      </c>
      <c r="J3266" s="6">
        <f>(Items[[#This Row],[FinalPrice]]*Items[[#This Row],[Quantity]])</f>
        <v>35</v>
      </c>
      <c r="K3266" s="6">
        <f>(Items[[#This Row],[OriginalTagPrice]]*Items[[#This Row],[Quantity]])</f>
        <v>70</v>
      </c>
      <c r="L3266" s="6">
        <f>(Items[[#This Row],[FinalPrice]]-Items[[#This Row],[OriginalTagPrice]])*Items[[#This Row],[Quantity]]</f>
        <v>-35</v>
      </c>
      <c r="M3266" s="6" t="str">
        <f>VLOOKUP(Items[[#This Row],[OrderID]],Orders[],5)</f>
        <v>2015-06-01</v>
      </c>
    </row>
    <row r="3267" spans="1:13" x14ac:dyDescent="0.25">
      <c r="A3267">
        <v>145254116</v>
      </c>
      <c r="B3267">
        <v>205591135</v>
      </c>
      <c r="C3267">
        <v>2</v>
      </c>
      <c r="D3267" t="b">
        <v>0</v>
      </c>
      <c r="E3267" s="6" t="s">
        <v>79</v>
      </c>
      <c r="F3267" s="6" t="s">
        <v>124</v>
      </c>
      <c r="G3267">
        <v>3.5</v>
      </c>
      <c r="H3267">
        <v>3.5</v>
      </c>
      <c r="I3267">
        <v>1</v>
      </c>
      <c r="J3267" s="6">
        <f>(Items[[#This Row],[FinalPrice]]*Items[[#This Row],[Quantity]])</f>
        <v>3.5</v>
      </c>
      <c r="K3267" s="6">
        <f>(Items[[#This Row],[OriginalTagPrice]]*Items[[#This Row],[Quantity]])</f>
        <v>3.5</v>
      </c>
      <c r="L3267" s="6">
        <f>(Items[[#This Row],[FinalPrice]]-Items[[#This Row],[OriginalTagPrice]])*Items[[#This Row],[Quantity]]</f>
        <v>0</v>
      </c>
      <c r="M3267" s="6" t="str">
        <f>VLOOKUP(Items[[#This Row],[OrderID]],Orders[],5)</f>
        <v>2015-06-01</v>
      </c>
    </row>
    <row r="3268" spans="1:13" x14ac:dyDescent="0.25">
      <c r="A3268">
        <v>145254116</v>
      </c>
      <c r="B3268">
        <v>205591147</v>
      </c>
      <c r="C3268">
        <v>2</v>
      </c>
      <c r="D3268" t="b">
        <v>0</v>
      </c>
      <c r="E3268" s="6" t="s">
        <v>79</v>
      </c>
      <c r="F3268" s="6" t="s">
        <v>130</v>
      </c>
      <c r="G3268">
        <v>0</v>
      </c>
      <c r="H3268">
        <v>0</v>
      </c>
      <c r="I3268">
        <v>1</v>
      </c>
      <c r="J3268" s="6">
        <f>(Items[[#This Row],[FinalPrice]]*Items[[#This Row],[Quantity]])</f>
        <v>0</v>
      </c>
      <c r="K3268" s="6">
        <f>(Items[[#This Row],[OriginalTagPrice]]*Items[[#This Row],[Quantity]])</f>
        <v>0</v>
      </c>
      <c r="L3268" s="6">
        <f>(Items[[#This Row],[FinalPrice]]-Items[[#This Row],[OriginalTagPrice]])*Items[[#This Row],[Quantity]]</f>
        <v>0</v>
      </c>
      <c r="M3268" s="6" t="str">
        <f>VLOOKUP(Items[[#This Row],[OrderID]],Orders[],5)</f>
        <v>2015-06-01</v>
      </c>
    </row>
    <row r="3269" spans="1:13" x14ac:dyDescent="0.25">
      <c r="A3269">
        <v>145254520</v>
      </c>
      <c r="B3269">
        <v>204615817</v>
      </c>
      <c r="C3269">
        <v>1</v>
      </c>
      <c r="D3269" t="b">
        <v>1</v>
      </c>
      <c r="E3269" s="6" t="s">
        <v>79</v>
      </c>
      <c r="F3269" s="6" t="s">
        <v>35</v>
      </c>
      <c r="G3269">
        <v>35</v>
      </c>
      <c r="H3269">
        <v>70</v>
      </c>
      <c r="I3269">
        <v>1</v>
      </c>
      <c r="J3269" s="6">
        <f>(Items[[#This Row],[FinalPrice]]*Items[[#This Row],[Quantity]])</f>
        <v>35</v>
      </c>
      <c r="K3269" s="6">
        <f>(Items[[#This Row],[OriginalTagPrice]]*Items[[#This Row],[Quantity]])</f>
        <v>70</v>
      </c>
      <c r="L3269" s="6">
        <f>(Items[[#This Row],[FinalPrice]]-Items[[#This Row],[OriginalTagPrice]])*Items[[#This Row],[Quantity]]</f>
        <v>-35</v>
      </c>
      <c r="M3269" s="6" t="str">
        <f>VLOOKUP(Items[[#This Row],[OrderID]],Orders[],5)</f>
        <v>2015-06-01</v>
      </c>
    </row>
    <row r="3270" spans="1:13" x14ac:dyDescent="0.25">
      <c r="A3270">
        <v>145254520</v>
      </c>
      <c r="B3270">
        <v>205595846</v>
      </c>
      <c r="C3270">
        <v>2</v>
      </c>
      <c r="D3270" t="b">
        <v>0</v>
      </c>
      <c r="E3270" s="6" t="s">
        <v>79</v>
      </c>
      <c r="F3270" s="6" t="s">
        <v>133</v>
      </c>
      <c r="G3270">
        <v>0</v>
      </c>
      <c r="H3270">
        <v>0</v>
      </c>
      <c r="I3270">
        <v>1</v>
      </c>
      <c r="J3270" s="6">
        <f>(Items[[#This Row],[FinalPrice]]*Items[[#This Row],[Quantity]])</f>
        <v>0</v>
      </c>
      <c r="K3270" s="6">
        <f>(Items[[#This Row],[OriginalTagPrice]]*Items[[#This Row],[Quantity]])</f>
        <v>0</v>
      </c>
      <c r="L3270" s="6">
        <f>(Items[[#This Row],[FinalPrice]]-Items[[#This Row],[OriginalTagPrice]])*Items[[#This Row],[Quantity]]</f>
        <v>0</v>
      </c>
      <c r="M3270" s="6" t="str">
        <f>VLOOKUP(Items[[#This Row],[OrderID]],Orders[],5)</f>
        <v>2015-06-01</v>
      </c>
    </row>
    <row r="3271" spans="1:13" x14ac:dyDescent="0.25">
      <c r="A3271">
        <v>145254520</v>
      </c>
      <c r="B3271">
        <v>205602996</v>
      </c>
      <c r="C3271">
        <v>2</v>
      </c>
      <c r="D3271" t="b">
        <v>0</v>
      </c>
      <c r="E3271" s="6" t="s">
        <v>35</v>
      </c>
      <c r="F3271" s="6" t="s">
        <v>241</v>
      </c>
      <c r="G3271">
        <v>3.5</v>
      </c>
      <c r="H3271">
        <v>3.5</v>
      </c>
      <c r="I3271">
        <v>1</v>
      </c>
      <c r="J3271" s="6">
        <f>(Items[[#This Row],[FinalPrice]]*Items[[#This Row],[Quantity]])</f>
        <v>3.5</v>
      </c>
      <c r="K3271" s="6">
        <f>(Items[[#This Row],[OriginalTagPrice]]*Items[[#This Row],[Quantity]])</f>
        <v>3.5</v>
      </c>
      <c r="L3271" s="6">
        <f>(Items[[#This Row],[FinalPrice]]-Items[[#This Row],[OriginalTagPrice]])*Items[[#This Row],[Quantity]]</f>
        <v>0</v>
      </c>
      <c r="M3271" s="6" t="str">
        <f>VLOOKUP(Items[[#This Row],[OrderID]],Orders[],5)</f>
        <v>2015-06-01</v>
      </c>
    </row>
    <row r="3272" spans="1:13" x14ac:dyDescent="0.25">
      <c r="A3272">
        <v>145255046</v>
      </c>
      <c r="B3272">
        <v>204616588</v>
      </c>
      <c r="C3272">
        <v>1</v>
      </c>
      <c r="D3272" t="b">
        <v>1</v>
      </c>
      <c r="E3272" s="6" t="s">
        <v>60</v>
      </c>
      <c r="F3272" s="6" t="s">
        <v>35</v>
      </c>
      <c r="G3272">
        <v>25</v>
      </c>
      <c r="H3272">
        <v>40</v>
      </c>
      <c r="I3272">
        <v>1</v>
      </c>
      <c r="J3272" s="6">
        <f>(Items[[#This Row],[FinalPrice]]*Items[[#This Row],[Quantity]])</f>
        <v>25</v>
      </c>
      <c r="K3272" s="6">
        <f>(Items[[#This Row],[OriginalTagPrice]]*Items[[#This Row],[Quantity]])</f>
        <v>40</v>
      </c>
      <c r="L3272" s="6">
        <f>(Items[[#This Row],[FinalPrice]]-Items[[#This Row],[OriginalTagPrice]])*Items[[#This Row],[Quantity]]</f>
        <v>-15</v>
      </c>
      <c r="M3272" s="6" t="str">
        <f>VLOOKUP(Items[[#This Row],[OrderID]],Orders[],5)</f>
        <v>2015-05-28</v>
      </c>
    </row>
    <row r="3273" spans="1:13" x14ac:dyDescent="0.25">
      <c r="A3273">
        <v>145255046</v>
      </c>
      <c r="B3273">
        <v>204617083</v>
      </c>
      <c r="C3273">
        <v>2</v>
      </c>
      <c r="D3273" t="b">
        <v>0</v>
      </c>
      <c r="E3273" s="6" t="s">
        <v>60</v>
      </c>
      <c r="F3273" s="6" t="s">
        <v>222</v>
      </c>
      <c r="G3273">
        <v>2</v>
      </c>
      <c r="H3273">
        <v>2</v>
      </c>
      <c r="I3273">
        <v>1</v>
      </c>
      <c r="J3273" s="6">
        <f>(Items[[#This Row],[FinalPrice]]*Items[[#This Row],[Quantity]])</f>
        <v>2</v>
      </c>
      <c r="K3273" s="6">
        <f>(Items[[#This Row],[OriginalTagPrice]]*Items[[#This Row],[Quantity]])</f>
        <v>2</v>
      </c>
      <c r="L3273" s="6">
        <f>(Items[[#This Row],[FinalPrice]]-Items[[#This Row],[OriginalTagPrice]])*Items[[#This Row],[Quantity]]</f>
        <v>0</v>
      </c>
      <c r="M3273" s="6" t="str">
        <f>VLOOKUP(Items[[#This Row],[OrderID]],Orders[],5)</f>
        <v>2015-05-28</v>
      </c>
    </row>
    <row r="3274" spans="1:13" x14ac:dyDescent="0.25">
      <c r="A3274">
        <v>145257823</v>
      </c>
      <c r="B3274">
        <v>204620912</v>
      </c>
      <c r="C3274">
        <v>10</v>
      </c>
      <c r="D3274" t="b">
        <v>0</v>
      </c>
      <c r="E3274" s="6" t="s">
        <v>35</v>
      </c>
      <c r="F3274" s="6" t="s">
        <v>35</v>
      </c>
      <c r="G3274">
        <v>0</v>
      </c>
      <c r="H3274">
        <v>0</v>
      </c>
      <c r="I3274">
        <v>1</v>
      </c>
      <c r="J3274" s="6">
        <f>(Items[[#This Row],[FinalPrice]]*Items[[#This Row],[Quantity]])</f>
        <v>0</v>
      </c>
      <c r="K3274" s="6">
        <f>(Items[[#This Row],[OriginalTagPrice]]*Items[[#This Row],[Quantity]])</f>
        <v>0</v>
      </c>
      <c r="L3274" s="6">
        <f>(Items[[#This Row],[FinalPrice]]-Items[[#This Row],[OriginalTagPrice]])*Items[[#This Row],[Quantity]]</f>
        <v>0</v>
      </c>
      <c r="M3274" s="6" t="str">
        <f>VLOOKUP(Items[[#This Row],[OrderID]],Orders[],5)</f>
        <v>2015-05-28</v>
      </c>
    </row>
    <row r="3275" spans="1:13" x14ac:dyDescent="0.25">
      <c r="A3275">
        <v>145257823</v>
      </c>
      <c r="B3275">
        <v>204620920</v>
      </c>
      <c r="C3275">
        <v>11</v>
      </c>
      <c r="D3275" t="b">
        <v>0</v>
      </c>
      <c r="E3275" s="6" t="s">
        <v>64</v>
      </c>
      <c r="F3275" s="6" t="s">
        <v>35</v>
      </c>
      <c r="G3275">
        <v>0</v>
      </c>
      <c r="H3275">
        <v>50</v>
      </c>
      <c r="I3275">
        <v>1</v>
      </c>
      <c r="J3275" s="6">
        <f>(Items[[#This Row],[FinalPrice]]*Items[[#This Row],[Quantity]])</f>
        <v>0</v>
      </c>
      <c r="K3275" s="6">
        <f>(Items[[#This Row],[OriginalTagPrice]]*Items[[#This Row],[Quantity]])</f>
        <v>50</v>
      </c>
      <c r="L3275" s="6">
        <f>(Items[[#This Row],[FinalPrice]]-Items[[#This Row],[OriginalTagPrice]])*Items[[#This Row],[Quantity]]</f>
        <v>-50</v>
      </c>
      <c r="M3275" s="6" t="str">
        <f>VLOOKUP(Items[[#This Row],[OrderID]],Orders[],5)</f>
        <v>2015-05-28</v>
      </c>
    </row>
    <row r="3276" spans="1:13" x14ac:dyDescent="0.25">
      <c r="A3276">
        <v>145264978</v>
      </c>
      <c r="B3276">
        <v>206512242</v>
      </c>
      <c r="C3276">
        <v>7</v>
      </c>
      <c r="D3276" t="b">
        <v>0</v>
      </c>
      <c r="E3276" s="6" t="s">
        <v>35</v>
      </c>
      <c r="F3276" s="6" t="s">
        <v>35</v>
      </c>
      <c r="G3276">
        <v>0</v>
      </c>
      <c r="H3276">
        <v>0</v>
      </c>
      <c r="I3276">
        <v>1</v>
      </c>
      <c r="J3276" s="6">
        <f>(Items[[#This Row],[FinalPrice]]*Items[[#This Row],[Quantity]])</f>
        <v>0</v>
      </c>
      <c r="K3276" s="6">
        <f>(Items[[#This Row],[OriginalTagPrice]]*Items[[#This Row],[Quantity]])</f>
        <v>0</v>
      </c>
      <c r="L3276" s="6">
        <f>(Items[[#This Row],[FinalPrice]]-Items[[#This Row],[OriginalTagPrice]])*Items[[#This Row],[Quantity]]</f>
        <v>0</v>
      </c>
      <c r="M3276" s="6" t="str">
        <f>VLOOKUP(Items[[#This Row],[OrderID]],Orders[],5)</f>
        <v>2015-06-04</v>
      </c>
    </row>
    <row r="3277" spans="1:13" x14ac:dyDescent="0.25">
      <c r="A3277">
        <v>145272349</v>
      </c>
      <c r="B3277">
        <v>204642234</v>
      </c>
      <c r="C3277">
        <v>1</v>
      </c>
      <c r="D3277" t="b">
        <v>1</v>
      </c>
      <c r="E3277" s="6" t="s">
        <v>58</v>
      </c>
      <c r="F3277" s="6" t="s">
        <v>35</v>
      </c>
      <c r="G3277">
        <v>25</v>
      </c>
      <c r="H3277">
        <v>40</v>
      </c>
      <c r="I3277">
        <v>1</v>
      </c>
      <c r="J3277" s="6">
        <f>(Items[[#This Row],[FinalPrice]]*Items[[#This Row],[Quantity]])</f>
        <v>25</v>
      </c>
      <c r="K3277" s="6">
        <f>(Items[[#This Row],[OriginalTagPrice]]*Items[[#This Row],[Quantity]])</f>
        <v>40</v>
      </c>
      <c r="L3277" s="6">
        <f>(Items[[#This Row],[FinalPrice]]-Items[[#This Row],[OriginalTagPrice]])*Items[[#This Row],[Quantity]]</f>
        <v>-15</v>
      </c>
      <c r="M3277" s="6" t="str">
        <f>VLOOKUP(Items[[#This Row],[OrderID]],Orders[],5)</f>
        <v>2015-05-28</v>
      </c>
    </row>
    <row r="3278" spans="1:13" x14ac:dyDescent="0.25">
      <c r="A3278">
        <v>145272349</v>
      </c>
      <c r="B3278">
        <v>204642822</v>
      </c>
      <c r="C3278">
        <v>1</v>
      </c>
      <c r="D3278" t="b">
        <v>1</v>
      </c>
      <c r="E3278" s="6" t="s">
        <v>92</v>
      </c>
      <c r="F3278" s="6" t="s">
        <v>35</v>
      </c>
      <c r="G3278">
        <v>18</v>
      </c>
      <c r="H3278">
        <v>20</v>
      </c>
      <c r="I3278">
        <v>1</v>
      </c>
      <c r="J3278" s="6">
        <f>(Items[[#This Row],[FinalPrice]]*Items[[#This Row],[Quantity]])</f>
        <v>18</v>
      </c>
      <c r="K3278" s="6">
        <f>(Items[[#This Row],[OriginalTagPrice]]*Items[[#This Row],[Quantity]])</f>
        <v>20</v>
      </c>
      <c r="L3278" s="6">
        <f>(Items[[#This Row],[FinalPrice]]-Items[[#This Row],[OriginalTagPrice]])*Items[[#This Row],[Quantity]]</f>
        <v>-2</v>
      </c>
      <c r="M3278" s="6" t="str">
        <f>VLOOKUP(Items[[#This Row],[OrderID]],Orders[],5)</f>
        <v>2015-05-28</v>
      </c>
    </row>
    <row r="3279" spans="1:13" x14ac:dyDescent="0.25">
      <c r="A3279">
        <v>145272349</v>
      </c>
      <c r="B3279">
        <v>204696433</v>
      </c>
      <c r="C3279">
        <v>2</v>
      </c>
      <c r="D3279" t="b">
        <v>0</v>
      </c>
      <c r="E3279" s="6" t="s">
        <v>35</v>
      </c>
      <c r="F3279" s="6" t="s">
        <v>128</v>
      </c>
      <c r="G3279">
        <v>0</v>
      </c>
      <c r="H3279">
        <v>0</v>
      </c>
      <c r="I3279">
        <v>1</v>
      </c>
      <c r="J3279" s="6">
        <f>(Items[[#This Row],[FinalPrice]]*Items[[#This Row],[Quantity]])</f>
        <v>0</v>
      </c>
      <c r="K3279" s="6">
        <f>(Items[[#This Row],[OriginalTagPrice]]*Items[[#This Row],[Quantity]])</f>
        <v>0</v>
      </c>
      <c r="L3279" s="6">
        <f>(Items[[#This Row],[FinalPrice]]-Items[[#This Row],[OriginalTagPrice]])*Items[[#This Row],[Quantity]]</f>
        <v>0</v>
      </c>
      <c r="M3279" s="6" t="str">
        <f>VLOOKUP(Items[[#This Row],[OrderID]],Orders[],5)</f>
        <v>2015-05-28</v>
      </c>
    </row>
    <row r="3280" spans="1:13" x14ac:dyDescent="0.25">
      <c r="A3280">
        <v>145272349</v>
      </c>
      <c r="B3280">
        <v>204696476</v>
      </c>
      <c r="C3280">
        <v>2</v>
      </c>
      <c r="D3280" t="b">
        <v>0</v>
      </c>
      <c r="E3280" s="6" t="s">
        <v>35</v>
      </c>
      <c r="F3280" s="6" t="s">
        <v>142</v>
      </c>
      <c r="G3280">
        <v>5</v>
      </c>
      <c r="H3280">
        <v>5</v>
      </c>
      <c r="I3280">
        <v>2</v>
      </c>
      <c r="J3280" s="6">
        <f>(Items[[#This Row],[FinalPrice]]*Items[[#This Row],[Quantity]])</f>
        <v>10</v>
      </c>
      <c r="K3280" s="6">
        <f>(Items[[#This Row],[OriginalTagPrice]]*Items[[#This Row],[Quantity]])</f>
        <v>10</v>
      </c>
      <c r="L3280" s="6">
        <f>(Items[[#This Row],[FinalPrice]]-Items[[#This Row],[OriginalTagPrice]])*Items[[#This Row],[Quantity]]</f>
        <v>0</v>
      </c>
      <c r="M3280" s="6" t="str">
        <f>VLOOKUP(Items[[#This Row],[OrderID]],Orders[],5)</f>
        <v>2015-05-28</v>
      </c>
    </row>
    <row r="3281" spans="1:13" x14ac:dyDescent="0.25">
      <c r="A3281">
        <v>145272349</v>
      </c>
      <c r="B3281">
        <v>204696929</v>
      </c>
      <c r="C3281">
        <v>8</v>
      </c>
      <c r="D3281" t="b">
        <v>0</v>
      </c>
      <c r="E3281" s="6" t="s">
        <v>58</v>
      </c>
      <c r="F3281" s="6" t="s">
        <v>35</v>
      </c>
      <c r="G3281">
        <v>10</v>
      </c>
      <c r="H3281">
        <v>10</v>
      </c>
      <c r="I3281">
        <v>1</v>
      </c>
      <c r="J3281" s="6">
        <f>(Items[[#This Row],[FinalPrice]]*Items[[#This Row],[Quantity]])</f>
        <v>10</v>
      </c>
      <c r="K3281" s="6">
        <f>(Items[[#This Row],[OriginalTagPrice]]*Items[[#This Row],[Quantity]])</f>
        <v>10</v>
      </c>
      <c r="L3281" s="6">
        <f>(Items[[#This Row],[FinalPrice]]-Items[[#This Row],[OriginalTagPrice]])*Items[[#This Row],[Quantity]]</f>
        <v>0</v>
      </c>
      <c r="M3281" s="6" t="str">
        <f>VLOOKUP(Items[[#This Row],[OrderID]],Orders[],5)</f>
        <v>2015-05-28</v>
      </c>
    </row>
    <row r="3282" spans="1:13" x14ac:dyDescent="0.25">
      <c r="A3282">
        <v>145272349</v>
      </c>
      <c r="B3282">
        <v>204696979</v>
      </c>
      <c r="C3282">
        <v>8</v>
      </c>
      <c r="D3282" t="b">
        <v>0</v>
      </c>
      <c r="E3282" s="6" t="s">
        <v>92</v>
      </c>
      <c r="F3282" s="6" t="s">
        <v>35</v>
      </c>
      <c r="G3282">
        <v>10</v>
      </c>
      <c r="H3282">
        <v>10</v>
      </c>
      <c r="I3282">
        <v>1</v>
      </c>
      <c r="J3282" s="6">
        <f>(Items[[#This Row],[FinalPrice]]*Items[[#This Row],[Quantity]])</f>
        <v>10</v>
      </c>
      <c r="K3282" s="6">
        <f>(Items[[#This Row],[OriginalTagPrice]]*Items[[#This Row],[Quantity]])</f>
        <v>10</v>
      </c>
      <c r="L3282" s="6">
        <f>(Items[[#This Row],[FinalPrice]]-Items[[#This Row],[OriginalTagPrice]])*Items[[#This Row],[Quantity]]</f>
        <v>0</v>
      </c>
      <c r="M3282" s="6" t="str">
        <f>VLOOKUP(Items[[#This Row],[OrderID]],Orders[],5)</f>
        <v>2015-05-28</v>
      </c>
    </row>
    <row r="3283" spans="1:13" x14ac:dyDescent="0.25">
      <c r="A3283">
        <v>145281258</v>
      </c>
      <c r="B3283">
        <v>204655195</v>
      </c>
      <c r="C3283">
        <v>1</v>
      </c>
      <c r="D3283" t="b">
        <v>1</v>
      </c>
      <c r="E3283" s="6" t="s">
        <v>66</v>
      </c>
      <c r="F3283" s="6" t="s">
        <v>35</v>
      </c>
      <c r="G3283">
        <v>0</v>
      </c>
      <c r="H3283">
        <v>30</v>
      </c>
      <c r="I3283">
        <v>1</v>
      </c>
      <c r="J3283" s="6">
        <f>(Items[[#This Row],[FinalPrice]]*Items[[#This Row],[Quantity]])</f>
        <v>0</v>
      </c>
      <c r="K3283" s="6">
        <f>(Items[[#This Row],[OriginalTagPrice]]*Items[[#This Row],[Quantity]])</f>
        <v>30</v>
      </c>
      <c r="L3283" s="6">
        <f>(Items[[#This Row],[FinalPrice]]-Items[[#This Row],[OriginalTagPrice]])*Items[[#This Row],[Quantity]]</f>
        <v>-30</v>
      </c>
      <c r="M3283" s="6" t="str">
        <f>VLOOKUP(Items[[#This Row],[OrderID]],Orders[],5)</f>
        <v>2015-06-15</v>
      </c>
    </row>
    <row r="3284" spans="1:13" x14ac:dyDescent="0.25">
      <c r="A3284">
        <v>145285931</v>
      </c>
      <c r="B3284">
        <v>204662141</v>
      </c>
      <c r="C3284">
        <v>1</v>
      </c>
      <c r="D3284" t="b">
        <v>1</v>
      </c>
      <c r="E3284" s="6" t="s">
        <v>92</v>
      </c>
      <c r="F3284" s="6" t="s">
        <v>35</v>
      </c>
      <c r="G3284">
        <v>20</v>
      </c>
      <c r="H3284">
        <v>30</v>
      </c>
      <c r="I3284">
        <v>1</v>
      </c>
      <c r="J3284" s="6">
        <f>(Items[[#This Row],[FinalPrice]]*Items[[#This Row],[Quantity]])</f>
        <v>20</v>
      </c>
      <c r="K3284" s="6">
        <f>(Items[[#This Row],[OriginalTagPrice]]*Items[[#This Row],[Quantity]])</f>
        <v>30</v>
      </c>
      <c r="L3284" s="6">
        <f>(Items[[#This Row],[FinalPrice]]-Items[[#This Row],[OriginalTagPrice]])*Items[[#This Row],[Quantity]]</f>
        <v>-10</v>
      </c>
      <c r="M3284" s="6" t="str">
        <f>VLOOKUP(Items[[#This Row],[OrderID]],Orders[],5)</f>
        <v>2015-06-04</v>
      </c>
    </row>
    <row r="3285" spans="1:13" x14ac:dyDescent="0.25">
      <c r="A3285">
        <v>145285931</v>
      </c>
      <c r="B3285">
        <v>204662142</v>
      </c>
      <c r="C3285">
        <v>1</v>
      </c>
      <c r="D3285" t="b">
        <v>1</v>
      </c>
      <c r="E3285" s="6" t="s">
        <v>92</v>
      </c>
      <c r="F3285" s="6" t="s">
        <v>35</v>
      </c>
      <c r="G3285">
        <v>30</v>
      </c>
      <c r="H3285">
        <v>40</v>
      </c>
      <c r="I3285">
        <v>1</v>
      </c>
      <c r="J3285" s="6">
        <f>(Items[[#This Row],[FinalPrice]]*Items[[#This Row],[Quantity]])</f>
        <v>30</v>
      </c>
      <c r="K3285" s="6">
        <f>(Items[[#This Row],[OriginalTagPrice]]*Items[[#This Row],[Quantity]])</f>
        <v>40</v>
      </c>
      <c r="L3285" s="6">
        <f>(Items[[#This Row],[FinalPrice]]-Items[[#This Row],[OriginalTagPrice]])*Items[[#This Row],[Quantity]]</f>
        <v>-10</v>
      </c>
      <c r="M3285" s="6" t="str">
        <f>VLOOKUP(Items[[#This Row],[OrderID]],Orders[],5)</f>
        <v>2015-06-04</v>
      </c>
    </row>
    <row r="3286" spans="1:13" x14ac:dyDescent="0.25">
      <c r="A3286">
        <v>145285931</v>
      </c>
      <c r="B3286">
        <v>204662148</v>
      </c>
      <c r="C3286">
        <v>1</v>
      </c>
      <c r="D3286" t="b">
        <v>1</v>
      </c>
      <c r="E3286" s="6" t="s">
        <v>292</v>
      </c>
      <c r="F3286" s="6" t="s">
        <v>35</v>
      </c>
      <c r="G3286">
        <v>10</v>
      </c>
      <c r="H3286">
        <v>40</v>
      </c>
      <c r="I3286">
        <v>1</v>
      </c>
      <c r="J3286" s="6">
        <f>(Items[[#This Row],[FinalPrice]]*Items[[#This Row],[Quantity]])</f>
        <v>10</v>
      </c>
      <c r="K3286" s="6">
        <f>(Items[[#This Row],[OriginalTagPrice]]*Items[[#This Row],[Quantity]])</f>
        <v>40</v>
      </c>
      <c r="L3286" s="6">
        <f>(Items[[#This Row],[FinalPrice]]-Items[[#This Row],[OriginalTagPrice]])*Items[[#This Row],[Quantity]]</f>
        <v>-30</v>
      </c>
      <c r="M3286" s="6" t="str">
        <f>VLOOKUP(Items[[#This Row],[OrderID]],Orders[],5)</f>
        <v>2015-06-04</v>
      </c>
    </row>
    <row r="3287" spans="1:13" x14ac:dyDescent="0.25">
      <c r="A3287">
        <v>145285931</v>
      </c>
      <c r="B3287">
        <v>206527307</v>
      </c>
      <c r="C3287">
        <v>5</v>
      </c>
      <c r="D3287" t="b">
        <v>1</v>
      </c>
      <c r="E3287" s="6" t="s">
        <v>64</v>
      </c>
      <c r="F3287" s="6" t="s">
        <v>35</v>
      </c>
      <c r="G3287">
        <v>25</v>
      </c>
      <c r="H3287">
        <v>30</v>
      </c>
      <c r="I3287">
        <v>1</v>
      </c>
      <c r="J3287" s="6">
        <f>(Items[[#This Row],[FinalPrice]]*Items[[#This Row],[Quantity]])</f>
        <v>25</v>
      </c>
      <c r="K3287" s="6">
        <f>(Items[[#This Row],[OriginalTagPrice]]*Items[[#This Row],[Quantity]])</f>
        <v>30</v>
      </c>
      <c r="L3287" s="6">
        <f>(Items[[#This Row],[FinalPrice]]-Items[[#This Row],[OriginalTagPrice]])*Items[[#This Row],[Quantity]]</f>
        <v>-5</v>
      </c>
      <c r="M3287" s="6" t="str">
        <f>VLOOKUP(Items[[#This Row],[OrderID]],Orders[],5)</f>
        <v>2015-06-04</v>
      </c>
    </row>
    <row r="3288" spans="1:13" x14ac:dyDescent="0.25">
      <c r="A3288">
        <v>145285931</v>
      </c>
      <c r="B3288">
        <v>206538742</v>
      </c>
      <c r="C3288">
        <v>2</v>
      </c>
      <c r="D3288" t="b">
        <v>0</v>
      </c>
      <c r="E3288" s="6" t="s">
        <v>35</v>
      </c>
      <c r="F3288" s="6" t="s">
        <v>111</v>
      </c>
      <c r="G3288">
        <v>0</v>
      </c>
      <c r="H3288">
        <v>0</v>
      </c>
      <c r="I3288">
        <v>1</v>
      </c>
      <c r="J3288" s="6">
        <f>(Items[[#This Row],[FinalPrice]]*Items[[#This Row],[Quantity]])</f>
        <v>0</v>
      </c>
      <c r="K3288" s="6">
        <f>(Items[[#This Row],[OriginalTagPrice]]*Items[[#This Row],[Quantity]])</f>
        <v>0</v>
      </c>
      <c r="L3288" s="6">
        <f>(Items[[#This Row],[FinalPrice]]-Items[[#This Row],[OriginalTagPrice]])*Items[[#This Row],[Quantity]]</f>
        <v>0</v>
      </c>
      <c r="M3288" s="6" t="str">
        <f>VLOOKUP(Items[[#This Row],[OrderID]],Orders[],5)</f>
        <v>2015-06-04</v>
      </c>
    </row>
    <row r="3289" spans="1:13" x14ac:dyDescent="0.25">
      <c r="A3289">
        <v>145285931</v>
      </c>
      <c r="B3289">
        <v>206538946</v>
      </c>
      <c r="C3289">
        <v>8</v>
      </c>
      <c r="D3289" t="b">
        <v>0</v>
      </c>
      <c r="E3289" s="6" t="s">
        <v>92</v>
      </c>
      <c r="F3289" s="6" t="s">
        <v>35</v>
      </c>
      <c r="G3289">
        <v>10</v>
      </c>
      <c r="H3289">
        <v>10</v>
      </c>
      <c r="I3289">
        <v>1</v>
      </c>
      <c r="J3289" s="6">
        <f>(Items[[#This Row],[FinalPrice]]*Items[[#This Row],[Quantity]])</f>
        <v>10</v>
      </c>
      <c r="K3289" s="6">
        <f>(Items[[#This Row],[OriginalTagPrice]]*Items[[#This Row],[Quantity]])</f>
        <v>10</v>
      </c>
      <c r="L3289" s="6">
        <f>(Items[[#This Row],[FinalPrice]]-Items[[#This Row],[OriginalTagPrice]])*Items[[#This Row],[Quantity]]</f>
        <v>0</v>
      </c>
      <c r="M3289" s="6" t="str">
        <f>VLOOKUP(Items[[#This Row],[OrderID]],Orders[],5)</f>
        <v>2015-06-04</v>
      </c>
    </row>
    <row r="3290" spans="1:13" x14ac:dyDescent="0.25">
      <c r="A3290">
        <v>145285931</v>
      </c>
      <c r="B3290">
        <v>206538972</v>
      </c>
      <c r="C3290">
        <v>8</v>
      </c>
      <c r="D3290" t="b">
        <v>0</v>
      </c>
      <c r="E3290" s="6" t="s">
        <v>292</v>
      </c>
      <c r="F3290" s="6" t="s">
        <v>35</v>
      </c>
      <c r="G3290">
        <v>8</v>
      </c>
      <c r="H3290">
        <v>8</v>
      </c>
      <c r="I3290">
        <v>1</v>
      </c>
      <c r="J3290" s="6">
        <f>(Items[[#This Row],[FinalPrice]]*Items[[#This Row],[Quantity]])</f>
        <v>8</v>
      </c>
      <c r="K3290" s="6">
        <f>(Items[[#This Row],[OriginalTagPrice]]*Items[[#This Row],[Quantity]])</f>
        <v>8</v>
      </c>
      <c r="L3290" s="6">
        <f>(Items[[#This Row],[FinalPrice]]-Items[[#This Row],[OriginalTagPrice]])*Items[[#This Row],[Quantity]]</f>
        <v>0</v>
      </c>
      <c r="M3290" s="6" t="str">
        <f>VLOOKUP(Items[[#This Row],[OrderID]],Orders[],5)</f>
        <v>2015-06-04</v>
      </c>
    </row>
    <row r="3291" spans="1:13" x14ac:dyDescent="0.25">
      <c r="A3291">
        <v>145285931</v>
      </c>
      <c r="B3291">
        <v>206539008</v>
      </c>
      <c r="C3291">
        <v>8</v>
      </c>
      <c r="D3291" t="b">
        <v>0</v>
      </c>
      <c r="E3291" s="6" t="s">
        <v>64</v>
      </c>
      <c r="F3291" s="6" t="s">
        <v>35</v>
      </c>
      <c r="G3291">
        <v>6</v>
      </c>
      <c r="H3291">
        <v>6</v>
      </c>
      <c r="I3291">
        <v>1</v>
      </c>
      <c r="J3291" s="6">
        <f>(Items[[#This Row],[FinalPrice]]*Items[[#This Row],[Quantity]])</f>
        <v>6</v>
      </c>
      <c r="K3291" s="6">
        <f>(Items[[#This Row],[OriginalTagPrice]]*Items[[#This Row],[Quantity]])</f>
        <v>6</v>
      </c>
      <c r="L3291" s="6">
        <f>(Items[[#This Row],[FinalPrice]]-Items[[#This Row],[OriginalTagPrice]])*Items[[#This Row],[Quantity]]</f>
        <v>0</v>
      </c>
      <c r="M3291" s="6" t="str">
        <f>VLOOKUP(Items[[#This Row],[OrderID]],Orders[],5)</f>
        <v>2015-06-04</v>
      </c>
    </row>
    <row r="3292" spans="1:13" x14ac:dyDescent="0.25">
      <c r="A3292">
        <v>145291556</v>
      </c>
      <c r="B3292">
        <v>204670460</v>
      </c>
      <c r="C3292">
        <v>1</v>
      </c>
      <c r="D3292" t="b">
        <v>1</v>
      </c>
      <c r="E3292" s="6" t="s">
        <v>58</v>
      </c>
      <c r="F3292" s="6" t="s">
        <v>35</v>
      </c>
      <c r="G3292">
        <v>0</v>
      </c>
      <c r="H3292">
        <v>70</v>
      </c>
      <c r="I3292">
        <v>1</v>
      </c>
      <c r="J3292" s="6">
        <f>(Items[[#This Row],[FinalPrice]]*Items[[#This Row],[Quantity]])</f>
        <v>0</v>
      </c>
      <c r="K3292" s="6">
        <f>(Items[[#This Row],[OriginalTagPrice]]*Items[[#This Row],[Quantity]])</f>
        <v>70</v>
      </c>
      <c r="L3292" s="6">
        <f>(Items[[#This Row],[FinalPrice]]-Items[[#This Row],[OriginalTagPrice]])*Items[[#This Row],[Quantity]]</f>
        <v>-70</v>
      </c>
      <c r="M3292" s="6" t="str">
        <f>VLOOKUP(Items[[#This Row],[OrderID]],Orders[],5)</f>
        <v>2015-05-31</v>
      </c>
    </row>
    <row r="3293" spans="1:13" x14ac:dyDescent="0.25">
      <c r="A3293">
        <v>145291556</v>
      </c>
      <c r="B3293">
        <v>204670927</v>
      </c>
      <c r="C3293">
        <v>1</v>
      </c>
      <c r="D3293" t="b">
        <v>1</v>
      </c>
      <c r="E3293" s="6" t="s">
        <v>58</v>
      </c>
      <c r="F3293" s="6" t="s">
        <v>35</v>
      </c>
      <c r="G3293">
        <v>0</v>
      </c>
      <c r="H3293">
        <v>15</v>
      </c>
      <c r="I3293">
        <v>1</v>
      </c>
      <c r="J3293" s="6">
        <f>(Items[[#This Row],[FinalPrice]]*Items[[#This Row],[Quantity]])</f>
        <v>0</v>
      </c>
      <c r="K3293" s="6">
        <f>(Items[[#This Row],[OriginalTagPrice]]*Items[[#This Row],[Quantity]])</f>
        <v>15</v>
      </c>
      <c r="L3293" s="6">
        <f>(Items[[#This Row],[FinalPrice]]-Items[[#This Row],[OriginalTagPrice]])*Items[[#This Row],[Quantity]]</f>
        <v>-15</v>
      </c>
      <c r="M3293" s="6" t="str">
        <f>VLOOKUP(Items[[#This Row],[OrderID]],Orders[],5)</f>
        <v>2015-05-31</v>
      </c>
    </row>
    <row r="3294" spans="1:13" x14ac:dyDescent="0.25">
      <c r="A3294">
        <v>145291556</v>
      </c>
      <c r="B3294">
        <v>205342628</v>
      </c>
      <c r="C3294">
        <v>8</v>
      </c>
      <c r="D3294" t="b">
        <v>0</v>
      </c>
      <c r="E3294" s="6" t="s">
        <v>58</v>
      </c>
      <c r="F3294" s="6" t="s">
        <v>35</v>
      </c>
      <c r="G3294">
        <v>14</v>
      </c>
      <c r="H3294">
        <v>14</v>
      </c>
      <c r="I3294">
        <v>1</v>
      </c>
      <c r="J3294" s="6">
        <f>(Items[[#This Row],[FinalPrice]]*Items[[#This Row],[Quantity]])</f>
        <v>14</v>
      </c>
      <c r="K3294" s="6">
        <f>(Items[[#This Row],[OriginalTagPrice]]*Items[[#This Row],[Quantity]])</f>
        <v>14</v>
      </c>
      <c r="L3294" s="6">
        <f>(Items[[#This Row],[FinalPrice]]-Items[[#This Row],[OriginalTagPrice]])*Items[[#This Row],[Quantity]]</f>
        <v>0</v>
      </c>
      <c r="M3294" s="6" t="str">
        <f>VLOOKUP(Items[[#This Row],[OrderID]],Orders[],5)</f>
        <v>2015-05-31</v>
      </c>
    </row>
    <row r="3295" spans="1:13" x14ac:dyDescent="0.25">
      <c r="A3295">
        <v>145310766</v>
      </c>
      <c r="B3295">
        <v>204698394</v>
      </c>
      <c r="C3295">
        <v>2</v>
      </c>
      <c r="D3295" t="b">
        <v>0</v>
      </c>
      <c r="E3295" s="6" t="s">
        <v>35</v>
      </c>
      <c r="F3295" s="6" t="s">
        <v>57</v>
      </c>
      <c r="G3295">
        <v>4</v>
      </c>
      <c r="H3295">
        <v>8</v>
      </c>
      <c r="I3295">
        <v>1</v>
      </c>
      <c r="J3295" s="6">
        <f>(Items[[#This Row],[FinalPrice]]*Items[[#This Row],[Quantity]])</f>
        <v>4</v>
      </c>
      <c r="K3295" s="6">
        <f>(Items[[#This Row],[OriginalTagPrice]]*Items[[#This Row],[Quantity]])</f>
        <v>8</v>
      </c>
      <c r="L3295" s="6">
        <f>(Items[[#This Row],[FinalPrice]]-Items[[#This Row],[OriginalTagPrice]])*Items[[#This Row],[Quantity]]</f>
        <v>-4</v>
      </c>
      <c r="M3295" s="6" t="str">
        <f>VLOOKUP(Items[[#This Row],[OrderID]],Orders[],5)</f>
        <v>2015-05-28</v>
      </c>
    </row>
    <row r="3296" spans="1:13" x14ac:dyDescent="0.25">
      <c r="A3296">
        <v>145312138</v>
      </c>
      <c r="B3296">
        <v>204700000</v>
      </c>
      <c r="C3296">
        <v>1</v>
      </c>
      <c r="D3296" t="b">
        <v>1</v>
      </c>
      <c r="E3296" s="6" t="s">
        <v>70</v>
      </c>
      <c r="F3296" s="6" t="s">
        <v>35</v>
      </c>
      <c r="G3296">
        <v>0</v>
      </c>
      <c r="H3296">
        <v>30</v>
      </c>
      <c r="I3296">
        <v>1</v>
      </c>
      <c r="J3296" s="6">
        <f>(Items[[#This Row],[FinalPrice]]*Items[[#This Row],[Quantity]])</f>
        <v>0</v>
      </c>
      <c r="K3296" s="6">
        <f>(Items[[#This Row],[OriginalTagPrice]]*Items[[#This Row],[Quantity]])</f>
        <v>30</v>
      </c>
      <c r="L3296" s="6">
        <f>(Items[[#This Row],[FinalPrice]]-Items[[#This Row],[OriginalTagPrice]])*Items[[#This Row],[Quantity]]</f>
        <v>-30</v>
      </c>
      <c r="M3296" s="6" t="str">
        <f>VLOOKUP(Items[[#This Row],[OrderID]],Orders[],5)</f>
        <v>2015-05-29</v>
      </c>
    </row>
    <row r="3297" spans="1:13" x14ac:dyDescent="0.25">
      <c r="A3297">
        <v>145323714</v>
      </c>
      <c r="B3297">
        <v>204716305</v>
      </c>
      <c r="C3297">
        <v>1</v>
      </c>
      <c r="D3297" t="b">
        <v>1</v>
      </c>
      <c r="E3297" s="6" t="s">
        <v>55</v>
      </c>
      <c r="F3297" s="6" t="s">
        <v>35</v>
      </c>
      <c r="G3297">
        <v>50</v>
      </c>
      <c r="H3297">
        <v>70</v>
      </c>
      <c r="I3297">
        <v>1</v>
      </c>
      <c r="J3297" s="6">
        <f>(Items[[#This Row],[FinalPrice]]*Items[[#This Row],[Quantity]])</f>
        <v>50</v>
      </c>
      <c r="K3297" s="6">
        <f>(Items[[#This Row],[OriginalTagPrice]]*Items[[#This Row],[Quantity]])</f>
        <v>70</v>
      </c>
      <c r="L3297" s="6">
        <f>(Items[[#This Row],[FinalPrice]]-Items[[#This Row],[OriginalTagPrice]])*Items[[#This Row],[Quantity]]</f>
        <v>-20</v>
      </c>
      <c r="M3297" s="6" t="str">
        <f>VLOOKUP(Items[[#This Row],[OrderID]],Orders[],5)</f>
        <v>2015-05-30</v>
      </c>
    </row>
    <row r="3298" spans="1:13" x14ac:dyDescent="0.25">
      <c r="A3298">
        <v>145323714</v>
      </c>
      <c r="B3298">
        <v>205115237</v>
      </c>
      <c r="C3298">
        <v>8</v>
      </c>
      <c r="D3298" t="b">
        <v>0</v>
      </c>
      <c r="E3298" s="6" t="s">
        <v>55</v>
      </c>
      <c r="F3298" s="6" t="s">
        <v>35</v>
      </c>
      <c r="G3298">
        <v>10</v>
      </c>
      <c r="H3298">
        <v>10</v>
      </c>
      <c r="I3298">
        <v>1</v>
      </c>
      <c r="J3298" s="6">
        <f>(Items[[#This Row],[FinalPrice]]*Items[[#This Row],[Quantity]])</f>
        <v>10</v>
      </c>
      <c r="K3298" s="6">
        <f>(Items[[#This Row],[OriginalTagPrice]]*Items[[#This Row],[Quantity]])</f>
        <v>10</v>
      </c>
      <c r="L3298" s="6">
        <f>(Items[[#This Row],[FinalPrice]]-Items[[#This Row],[OriginalTagPrice]])*Items[[#This Row],[Quantity]]</f>
        <v>0</v>
      </c>
      <c r="M3298" s="6" t="str">
        <f>VLOOKUP(Items[[#This Row],[OrderID]],Orders[],5)</f>
        <v>2015-05-30</v>
      </c>
    </row>
    <row r="3299" spans="1:13" x14ac:dyDescent="0.25">
      <c r="A3299">
        <v>145386838</v>
      </c>
      <c r="B3299">
        <v>204807604</v>
      </c>
      <c r="C3299">
        <v>1</v>
      </c>
      <c r="D3299" t="b">
        <v>1</v>
      </c>
      <c r="E3299" s="6" t="s">
        <v>264</v>
      </c>
      <c r="F3299" s="6" t="s">
        <v>35</v>
      </c>
      <c r="G3299">
        <v>0</v>
      </c>
      <c r="H3299">
        <v>65</v>
      </c>
      <c r="I3299">
        <v>1</v>
      </c>
      <c r="J3299" s="6">
        <f>(Items[[#This Row],[FinalPrice]]*Items[[#This Row],[Quantity]])</f>
        <v>0</v>
      </c>
      <c r="K3299" s="6">
        <f>(Items[[#This Row],[OriginalTagPrice]]*Items[[#This Row],[Quantity]])</f>
        <v>65</v>
      </c>
      <c r="L3299" s="6">
        <f>(Items[[#This Row],[FinalPrice]]-Items[[#This Row],[OriginalTagPrice]])*Items[[#This Row],[Quantity]]</f>
        <v>-65</v>
      </c>
      <c r="M3299" s="6" t="str">
        <f>VLOOKUP(Items[[#This Row],[OrderID]],Orders[],5)</f>
        <v>2015-05-29</v>
      </c>
    </row>
    <row r="3300" spans="1:13" x14ac:dyDescent="0.25">
      <c r="A3300">
        <v>145386838</v>
      </c>
      <c r="B3300">
        <v>204807607</v>
      </c>
      <c r="C3300">
        <v>1</v>
      </c>
      <c r="D3300" t="b">
        <v>1</v>
      </c>
      <c r="E3300" s="6" t="s">
        <v>264</v>
      </c>
      <c r="F3300" s="6" t="s">
        <v>35</v>
      </c>
      <c r="G3300">
        <v>10</v>
      </c>
      <c r="H3300">
        <v>10</v>
      </c>
      <c r="I3300">
        <v>1</v>
      </c>
      <c r="J3300" s="6">
        <f>(Items[[#This Row],[FinalPrice]]*Items[[#This Row],[Quantity]])</f>
        <v>10</v>
      </c>
      <c r="K3300" s="6">
        <f>(Items[[#This Row],[OriginalTagPrice]]*Items[[#This Row],[Quantity]])</f>
        <v>10</v>
      </c>
      <c r="L3300" s="6">
        <f>(Items[[#This Row],[FinalPrice]]-Items[[#This Row],[OriginalTagPrice]])*Items[[#This Row],[Quantity]]</f>
        <v>0</v>
      </c>
      <c r="M3300" s="6" t="str">
        <f>VLOOKUP(Items[[#This Row],[OrderID]],Orders[],5)</f>
        <v>2015-05-29</v>
      </c>
    </row>
    <row r="3301" spans="1:13" x14ac:dyDescent="0.25">
      <c r="A3301">
        <v>145386838</v>
      </c>
      <c r="B3301">
        <v>204985881</v>
      </c>
      <c r="C3301">
        <v>8</v>
      </c>
      <c r="D3301" t="b">
        <v>0</v>
      </c>
      <c r="E3301" s="6" t="s">
        <v>264</v>
      </c>
      <c r="F3301" s="6" t="s">
        <v>35</v>
      </c>
      <c r="G3301">
        <v>15</v>
      </c>
      <c r="H3301">
        <v>15</v>
      </c>
      <c r="I3301">
        <v>1</v>
      </c>
      <c r="J3301" s="6">
        <f>(Items[[#This Row],[FinalPrice]]*Items[[#This Row],[Quantity]])</f>
        <v>15</v>
      </c>
      <c r="K3301" s="6">
        <f>(Items[[#This Row],[OriginalTagPrice]]*Items[[#This Row],[Quantity]])</f>
        <v>15</v>
      </c>
      <c r="L3301" s="6">
        <f>(Items[[#This Row],[FinalPrice]]-Items[[#This Row],[OriginalTagPrice]])*Items[[#This Row],[Quantity]]</f>
        <v>0</v>
      </c>
      <c r="M3301" s="6" t="str">
        <f>VLOOKUP(Items[[#This Row],[OrderID]],Orders[],5)</f>
        <v>2015-05-29</v>
      </c>
    </row>
    <row r="3302" spans="1:13" x14ac:dyDescent="0.25">
      <c r="A3302">
        <v>145392038</v>
      </c>
      <c r="B3302">
        <v>204815759</v>
      </c>
      <c r="C3302">
        <v>1</v>
      </c>
      <c r="D3302" t="b">
        <v>1</v>
      </c>
      <c r="E3302" s="6" t="s">
        <v>66</v>
      </c>
      <c r="F3302" s="6" t="s">
        <v>35</v>
      </c>
      <c r="G3302">
        <v>0</v>
      </c>
      <c r="H3302">
        <v>30</v>
      </c>
      <c r="I3302">
        <v>1</v>
      </c>
      <c r="J3302" s="6">
        <f>(Items[[#This Row],[FinalPrice]]*Items[[#This Row],[Quantity]])</f>
        <v>0</v>
      </c>
      <c r="K3302" s="6">
        <f>(Items[[#This Row],[OriginalTagPrice]]*Items[[#This Row],[Quantity]])</f>
        <v>30</v>
      </c>
      <c r="L3302" s="6">
        <f>(Items[[#This Row],[FinalPrice]]-Items[[#This Row],[OriginalTagPrice]])*Items[[#This Row],[Quantity]]</f>
        <v>-30</v>
      </c>
      <c r="M3302" s="6" t="str">
        <f>VLOOKUP(Items[[#This Row],[OrderID]],Orders[],5)</f>
        <v>2015-05-29</v>
      </c>
    </row>
    <row r="3303" spans="1:13" x14ac:dyDescent="0.25">
      <c r="A3303">
        <v>145392038</v>
      </c>
      <c r="B3303">
        <v>205015568</v>
      </c>
      <c r="C3303">
        <v>2</v>
      </c>
      <c r="D3303" t="b">
        <v>0</v>
      </c>
      <c r="E3303" s="6" t="s">
        <v>66</v>
      </c>
      <c r="F3303" s="6" t="s">
        <v>97</v>
      </c>
      <c r="G3303">
        <v>0</v>
      </c>
      <c r="H3303">
        <v>0</v>
      </c>
      <c r="I3303">
        <v>1</v>
      </c>
      <c r="J3303" s="6">
        <f>(Items[[#This Row],[FinalPrice]]*Items[[#This Row],[Quantity]])</f>
        <v>0</v>
      </c>
      <c r="K3303" s="6">
        <f>(Items[[#This Row],[OriginalTagPrice]]*Items[[#This Row],[Quantity]])</f>
        <v>0</v>
      </c>
      <c r="L3303" s="6">
        <f>(Items[[#This Row],[FinalPrice]]-Items[[#This Row],[OriginalTagPrice]])*Items[[#This Row],[Quantity]]</f>
        <v>0</v>
      </c>
      <c r="M3303" s="6" t="str">
        <f>VLOOKUP(Items[[#This Row],[OrderID]],Orders[],5)</f>
        <v>2015-05-29</v>
      </c>
    </row>
    <row r="3304" spans="1:13" x14ac:dyDescent="0.25">
      <c r="A3304">
        <v>145396776</v>
      </c>
      <c r="B3304">
        <v>204823041</v>
      </c>
      <c r="C3304">
        <v>1</v>
      </c>
      <c r="D3304" t="b">
        <v>1</v>
      </c>
      <c r="E3304" s="6" t="s">
        <v>264</v>
      </c>
      <c r="F3304" s="6" t="s">
        <v>35</v>
      </c>
      <c r="G3304">
        <v>35</v>
      </c>
      <c r="H3304">
        <v>65</v>
      </c>
      <c r="I3304">
        <v>1</v>
      </c>
      <c r="J3304" s="6">
        <f>(Items[[#This Row],[FinalPrice]]*Items[[#This Row],[Quantity]])</f>
        <v>35</v>
      </c>
      <c r="K3304" s="6">
        <f>(Items[[#This Row],[OriginalTagPrice]]*Items[[#This Row],[Quantity]])</f>
        <v>65</v>
      </c>
      <c r="L3304" s="6">
        <f>(Items[[#This Row],[FinalPrice]]-Items[[#This Row],[OriginalTagPrice]])*Items[[#This Row],[Quantity]]</f>
        <v>-30</v>
      </c>
      <c r="M3304" s="6" t="str">
        <f>VLOOKUP(Items[[#This Row],[OrderID]],Orders[],5)</f>
        <v>2015-05-29</v>
      </c>
    </row>
    <row r="3305" spans="1:13" x14ac:dyDescent="0.25">
      <c r="A3305">
        <v>145396776</v>
      </c>
      <c r="B3305">
        <v>205002009</v>
      </c>
      <c r="C3305">
        <v>2</v>
      </c>
      <c r="D3305" t="b">
        <v>0</v>
      </c>
      <c r="E3305" s="6" t="s">
        <v>264</v>
      </c>
      <c r="F3305" s="6" t="s">
        <v>94</v>
      </c>
      <c r="G3305">
        <v>0</v>
      </c>
      <c r="H3305">
        <v>0</v>
      </c>
      <c r="I3305">
        <v>1</v>
      </c>
      <c r="J3305" s="6">
        <f>(Items[[#This Row],[FinalPrice]]*Items[[#This Row],[Quantity]])</f>
        <v>0</v>
      </c>
      <c r="K3305" s="6">
        <f>(Items[[#This Row],[OriginalTagPrice]]*Items[[#This Row],[Quantity]])</f>
        <v>0</v>
      </c>
      <c r="L3305" s="6">
        <f>(Items[[#This Row],[FinalPrice]]-Items[[#This Row],[OriginalTagPrice]])*Items[[#This Row],[Quantity]]</f>
        <v>0</v>
      </c>
      <c r="M3305" s="6" t="str">
        <f>VLOOKUP(Items[[#This Row],[OrderID]],Orders[],5)</f>
        <v>2015-05-29</v>
      </c>
    </row>
    <row r="3306" spans="1:13" x14ac:dyDescent="0.25">
      <c r="A3306">
        <v>145396776</v>
      </c>
      <c r="B3306">
        <v>205010897</v>
      </c>
      <c r="C3306">
        <v>8</v>
      </c>
      <c r="D3306" t="b">
        <v>0</v>
      </c>
      <c r="E3306" s="6" t="s">
        <v>264</v>
      </c>
      <c r="F3306" s="6" t="s">
        <v>35</v>
      </c>
      <c r="G3306">
        <v>13</v>
      </c>
      <c r="H3306">
        <v>13</v>
      </c>
      <c r="I3306">
        <v>1</v>
      </c>
      <c r="J3306" s="6">
        <f>(Items[[#This Row],[FinalPrice]]*Items[[#This Row],[Quantity]])</f>
        <v>13</v>
      </c>
      <c r="K3306" s="6">
        <f>(Items[[#This Row],[OriginalTagPrice]]*Items[[#This Row],[Quantity]])</f>
        <v>13</v>
      </c>
      <c r="L3306" s="6">
        <f>(Items[[#This Row],[FinalPrice]]-Items[[#This Row],[OriginalTagPrice]])*Items[[#This Row],[Quantity]]</f>
        <v>0</v>
      </c>
      <c r="M3306" s="6" t="str">
        <f>VLOOKUP(Items[[#This Row],[OrderID]],Orders[],5)</f>
        <v>2015-05-29</v>
      </c>
    </row>
    <row r="3307" spans="1:13" x14ac:dyDescent="0.25">
      <c r="A3307">
        <v>145399165</v>
      </c>
      <c r="B3307">
        <v>204826759</v>
      </c>
      <c r="C3307">
        <v>1</v>
      </c>
      <c r="D3307" t="b">
        <v>1</v>
      </c>
      <c r="E3307" s="6" t="s">
        <v>56</v>
      </c>
      <c r="F3307" s="6" t="s">
        <v>35</v>
      </c>
      <c r="G3307">
        <v>0</v>
      </c>
      <c r="H3307">
        <v>70</v>
      </c>
      <c r="I3307">
        <v>1</v>
      </c>
      <c r="J3307" s="6">
        <f>(Items[[#This Row],[FinalPrice]]*Items[[#This Row],[Quantity]])</f>
        <v>0</v>
      </c>
      <c r="K3307" s="6">
        <f>(Items[[#This Row],[OriginalTagPrice]]*Items[[#This Row],[Quantity]])</f>
        <v>70</v>
      </c>
      <c r="L3307" s="6">
        <f>(Items[[#This Row],[FinalPrice]]-Items[[#This Row],[OriginalTagPrice]])*Items[[#This Row],[Quantity]]</f>
        <v>-70</v>
      </c>
      <c r="M3307" s="6" t="str">
        <f>VLOOKUP(Items[[#This Row],[OrderID]],Orders[],5)</f>
        <v>2015-06-06</v>
      </c>
    </row>
    <row r="3308" spans="1:13" x14ac:dyDescent="0.25">
      <c r="A3308">
        <v>145399165</v>
      </c>
      <c r="B3308">
        <v>207046498</v>
      </c>
      <c r="C3308">
        <v>2</v>
      </c>
      <c r="D3308" t="b">
        <v>0</v>
      </c>
      <c r="E3308" s="6" t="s">
        <v>56</v>
      </c>
      <c r="F3308" s="6" t="s">
        <v>74</v>
      </c>
      <c r="G3308">
        <v>0</v>
      </c>
      <c r="H3308">
        <v>0</v>
      </c>
      <c r="I3308">
        <v>1</v>
      </c>
      <c r="J3308" s="6">
        <f>(Items[[#This Row],[FinalPrice]]*Items[[#This Row],[Quantity]])</f>
        <v>0</v>
      </c>
      <c r="K3308" s="6">
        <f>(Items[[#This Row],[OriginalTagPrice]]*Items[[#This Row],[Quantity]])</f>
        <v>0</v>
      </c>
      <c r="L3308" s="6">
        <f>(Items[[#This Row],[FinalPrice]]-Items[[#This Row],[OriginalTagPrice]])*Items[[#This Row],[Quantity]]</f>
        <v>0</v>
      </c>
      <c r="M3308" s="6" t="str">
        <f>VLOOKUP(Items[[#This Row],[OrderID]],Orders[],5)</f>
        <v>2015-06-06</v>
      </c>
    </row>
    <row r="3309" spans="1:13" x14ac:dyDescent="0.25">
      <c r="A3309">
        <v>145401655</v>
      </c>
      <c r="B3309">
        <v>204830476</v>
      </c>
      <c r="C3309">
        <v>1</v>
      </c>
      <c r="D3309" t="b">
        <v>1</v>
      </c>
      <c r="E3309" s="6" t="s">
        <v>70</v>
      </c>
      <c r="F3309" s="6" t="s">
        <v>35</v>
      </c>
      <c r="G3309">
        <v>29</v>
      </c>
      <c r="H3309">
        <v>70</v>
      </c>
      <c r="I3309">
        <v>1</v>
      </c>
      <c r="J3309" s="6">
        <f>(Items[[#This Row],[FinalPrice]]*Items[[#This Row],[Quantity]])</f>
        <v>29</v>
      </c>
      <c r="K3309" s="6">
        <f>(Items[[#This Row],[OriginalTagPrice]]*Items[[#This Row],[Quantity]])</f>
        <v>70</v>
      </c>
      <c r="L3309" s="6">
        <f>(Items[[#This Row],[FinalPrice]]-Items[[#This Row],[OriginalTagPrice]])*Items[[#This Row],[Quantity]]</f>
        <v>-41</v>
      </c>
      <c r="M3309" s="6" t="str">
        <f>VLOOKUP(Items[[#This Row],[OrderID]],Orders[],5)</f>
        <v>2015-06-01</v>
      </c>
    </row>
    <row r="3310" spans="1:13" x14ac:dyDescent="0.25">
      <c r="A3310">
        <v>145401655</v>
      </c>
      <c r="B3310">
        <v>204831755</v>
      </c>
      <c r="C3310">
        <v>1</v>
      </c>
      <c r="D3310" t="b">
        <v>1</v>
      </c>
      <c r="E3310" s="6" t="s">
        <v>70</v>
      </c>
      <c r="F3310" s="6" t="s">
        <v>35</v>
      </c>
      <c r="G3310">
        <v>29</v>
      </c>
      <c r="H3310">
        <v>70</v>
      </c>
      <c r="I3310">
        <v>1</v>
      </c>
      <c r="J3310" s="6">
        <f>(Items[[#This Row],[FinalPrice]]*Items[[#This Row],[Quantity]])</f>
        <v>29</v>
      </c>
      <c r="K3310" s="6">
        <f>(Items[[#This Row],[OriginalTagPrice]]*Items[[#This Row],[Quantity]])</f>
        <v>70</v>
      </c>
      <c r="L3310" s="6">
        <f>(Items[[#This Row],[FinalPrice]]-Items[[#This Row],[OriginalTagPrice]])*Items[[#This Row],[Quantity]]</f>
        <v>-41</v>
      </c>
      <c r="M3310" s="6" t="str">
        <f>VLOOKUP(Items[[#This Row],[OrderID]],Orders[],5)</f>
        <v>2015-06-01</v>
      </c>
    </row>
    <row r="3311" spans="1:13" x14ac:dyDescent="0.25">
      <c r="A3311">
        <v>145401655</v>
      </c>
      <c r="B3311">
        <v>204835692</v>
      </c>
      <c r="C3311">
        <v>1</v>
      </c>
      <c r="D3311" t="b">
        <v>1</v>
      </c>
      <c r="E3311" s="6" t="s">
        <v>79</v>
      </c>
      <c r="F3311" s="6" t="s">
        <v>35</v>
      </c>
      <c r="G3311">
        <v>50</v>
      </c>
      <c r="H3311">
        <v>70</v>
      </c>
      <c r="I3311">
        <v>1</v>
      </c>
      <c r="J3311" s="6">
        <f>(Items[[#This Row],[FinalPrice]]*Items[[#This Row],[Quantity]])</f>
        <v>50</v>
      </c>
      <c r="K3311" s="6">
        <f>(Items[[#This Row],[OriginalTagPrice]]*Items[[#This Row],[Quantity]])</f>
        <v>70</v>
      </c>
      <c r="L3311" s="6">
        <f>(Items[[#This Row],[FinalPrice]]-Items[[#This Row],[OriginalTagPrice]])*Items[[#This Row],[Quantity]]</f>
        <v>-20</v>
      </c>
      <c r="M3311" s="6" t="str">
        <f>VLOOKUP(Items[[#This Row],[OrderID]],Orders[],5)</f>
        <v>2015-06-01</v>
      </c>
    </row>
    <row r="3312" spans="1:13" x14ac:dyDescent="0.25">
      <c r="A3312">
        <v>145401655</v>
      </c>
      <c r="B3312">
        <v>205607498</v>
      </c>
      <c r="C3312">
        <v>2</v>
      </c>
      <c r="D3312" t="b">
        <v>0</v>
      </c>
      <c r="E3312" s="6" t="s">
        <v>35</v>
      </c>
      <c r="F3312" s="6" t="s">
        <v>160</v>
      </c>
      <c r="G3312">
        <v>3.75</v>
      </c>
      <c r="H3312">
        <v>3.75</v>
      </c>
      <c r="I3312">
        <v>1</v>
      </c>
      <c r="J3312" s="6">
        <f>(Items[[#This Row],[FinalPrice]]*Items[[#This Row],[Quantity]])</f>
        <v>3.75</v>
      </c>
      <c r="K3312" s="6">
        <f>(Items[[#This Row],[OriginalTagPrice]]*Items[[#This Row],[Quantity]])</f>
        <v>3.75</v>
      </c>
      <c r="L3312" s="6">
        <f>(Items[[#This Row],[FinalPrice]]-Items[[#This Row],[OriginalTagPrice]])*Items[[#This Row],[Quantity]]</f>
        <v>0</v>
      </c>
      <c r="M3312" s="6" t="str">
        <f>VLOOKUP(Items[[#This Row],[OrderID]],Orders[],5)</f>
        <v>2015-06-01</v>
      </c>
    </row>
    <row r="3313" spans="1:13" x14ac:dyDescent="0.25">
      <c r="A3313">
        <v>145401655</v>
      </c>
      <c r="B3313">
        <v>205607587</v>
      </c>
      <c r="C3313">
        <v>2</v>
      </c>
      <c r="D3313" t="b">
        <v>0</v>
      </c>
      <c r="E3313" s="6" t="s">
        <v>35</v>
      </c>
      <c r="F3313" s="6" t="s">
        <v>304</v>
      </c>
      <c r="G3313">
        <v>0</v>
      </c>
      <c r="H3313">
        <v>0</v>
      </c>
      <c r="I3313">
        <v>1</v>
      </c>
      <c r="J3313" s="6">
        <f>(Items[[#This Row],[FinalPrice]]*Items[[#This Row],[Quantity]])</f>
        <v>0</v>
      </c>
      <c r="K3313" s="6">
        <f>(Items[[#This Row],[OriginalTagPrice]]*Items[[#This Row],[Quantity]])</f>
        <v>0</v>
      </c>
      <c r="L3313" s="6">
        <f>(Items[[#This Row],[FinalPrice]]-Items[[#This Row],[OriginalTagPrice]])*Items[[#This Row],[Quantity]]</f>
        <v>0</v>
      </c>
      <c r="M3313" s="6" t="str">
        <f>VLOOKUP(Items[[#This Row],[OrderID]],Orders[],5)</f>
        <v>2015-06-01</v>
      </c>
    </row>
    <row r="3314" spans="1:13" x14ac:dyDescent="0.25">
      <c r="A3314">
        <v>145410083</v>
      </c>
      <c r="B3314">
        <v>204843078</v>
      </c>
      <c r="C3314">
        <v>1</v>
      </c>
      <c r="D3314" t="b">
        <v>1</v>
      </c>
      <c r="E3314" s="6" t="s">
        <v>63</v>
      </c>
      <c r="F3314" s="6" t="s">
        <v>35</v>
      </c>
      <c r="G3314">
        <v>0</v>
      </c>
      <c r="H3314">
        <v>65</v>
      </c>
      <c r="I3314">
        <v>1</v>
      </c>
      <c r="J3314" s="6">
        <f>(Items[[#This Row],[FinalPrice]]*Items[[#This Row],[Quantity]])</f>
        <v>0</v>
      </c>
      <c r="K3314" s="6">
        <f>(Items[[#This Row],[OriginalTagPrice]]*Items[[#This Row],[Quantity]])</f>
        <v>65</v>
      </c>
      <c r="L3314" s="6">
        <f>(Items[[#This Row],[FinalPrice]]-Items[[#This Row],[OriginalTagPrice]])*Items[[#This Row],[Quantity]]</f>
        <v>-65</v>
      </c>
      <c r="M3314" s="6" t="str">
        <f>VLOOKUP(Items[[#This Row],[OrderID]],Orders[],5)</f>
        <v>2015-06-05</v>
      </c>
    </row>
    <row r="3315" spans="1:13" x14ac:dyDescent="0.25">
      <c r="A3315">
        <v>145410083</v>
      </c>
      <c r="B3315">
        <v>204843101</v>
      </c>
      <c r="C3315">
        <v>1</v>
      </c>
      <c r="D3315" t="b">
        <v>1</v>
      </c>
      <c r="E3315" s="6" t="s">
        <v>63</v>
      </c>
      <c r="F3315" s="6" t="s">
        <v>35</v>
      </c>
      <c r="G3315">
        <v>10</v>
      </c>
      <c r="H3315">
        <v>10</v>
      </c>
      <c r="I3315">
        <v>1</v>
      </c>
      <c r="J3315" s="6">
        <f>(Items[[#This Row],[FinalPrice]]*Items[[#This Row],[Quantity]])</f>
        <v>10</v>
      </c>
      <c r="K3315" s="6">
        <f>(Items[[#This Row],[OriginalTagPrice]]*Items[[#This Row],[Quantity]])</f>
        <v>10</v>
      </c>
      <c r="L3315" s="6">
        <f>(Items[[#This Row],[FinalPrice]]-Items[[#This Row],[OriginalTagPrice]])*Items[[#This Row],[Quantity]]</f>
        <v>0</v>
      </c>
      <c r="M3315" s="6" t="str">
        <f>VLOOKUP(Items[[#This Row],[OrderID]],Orders[],5)</f>
        <v>2015-06-05</v>
      </c>
    </row>
    <row r="3316" spans="1:13" x14ac:dyDescent="0.25">
      <c r="A3316">
        <v>145417391</v>
      </c>
      <c r="B3316">
        <v>204853939</v>
      </c>
      <c r="C3316">
        <v>1</v>
      </c>
      <c r="D3316" t="b">
        <v>1</v>
      </c>
      <c r="E3316" s="6" t="s">
        <v>250</v>
      </c>
      <c r="F3316" s="6" t="s">
        <v>35</v>
      </c>
      <c r="G3316">
        <v>0</v>
      </c>
      <c r="H3316">
        <v>40</v>
      </c>
      <c r="I3316">
        <v>1</v>
      </c>
      <c r="J3316" s="6">
        <f>(Items[[#This Row],[FinalPrice]]*Items[[#This Row],[Quantity]])</f>
        <v>0</v>
      </c>
      <c r="K3316" s="6">
        <f>(Items[[#This Row],[OriginalTagPrice]]*Items[[#This Row],[Quantity]])</f>
        <v>40</v>
      </c>
      <c r="L3316" s="6">
        <f>(Items[[#This Row],[FinalPrice]]-Items[[#This Row],[OriginalTagPrice]])*Items[[#This Row],[Quantity]]</f>
        <v>-40</v>
      </c>
      <c r="M3316" s="6" t="str">
        <f>VLOOKUP(Items[[#This Row],[OrderID]],Orders[],5)</f>
        <v>2015-06-03</v>
      </c>
    </row>
    <row r="3317" spans="1:13" x14ac:dyDescent="0.25">
      <c r="A3317">
        <v>145417391</v>
      </c>
      <c r="B3317">
        <v>206093430</v>
      </c>
      <c r="C3317">
        <v>1</v>
      </c>
      <c r="D3317" t="b">
        <v>1</v>
      </c>
      <c r="E3317" s="6" t="s">
        <v>250</v>
      </c>
      <c r="F3317" s="6" t="s">
        <v>35</v>
      </c>
      <c r="G3317">
        <v>0</v>
      </c>
      <c r="H3317">
        <v>15</v>
      </c>
      <c r="I3317">
        <v>1</v>
      </c>
      <c r="J3317" s="6">
        <f>(Items[[#This Row],[FinalPrice]]*Items[[#This Row],[Quantity]])</f>
        <v>0</v>
      </c>
      <c r="K3317" s="6">
        <f>(Items[[#This Row],[OriginalTagPrice]]*Items[[#This Row],[Quantity]])</f>
        <v>15</v>
      </c>
      <c r="L3317" s="6">
        <f>(Items[[#This Row],[FinalPrice]]-Items[[#This Row],[OriginalTagPrice]])*Items[[#This Row],[Quantity]]</f>
        <v>-15</v>
      </c>
      <c r="M3317" s="6" t="str">
        <f>VLOOKUP(Items[[#This Row],[OrderID]],Orders[],5)</f>
        <v>2015-06-03</v>
      </c>
    </row>
    <row r="3318" spans="1:13" x14ac:dyDescent="0.25">
      <c r="A3318">
        <v>145417391</v>
      </c>
      <c r="B3318">
        <v>206234358</v>
      </c>
      <c r="C3318">
        <v>8</v>
      </c>
      <c r="D3318" t="b">
        <v>0</v>
      </c>
      <c r="E3318" s="6" t="s">
        <v>250</v>
      </c>
      <c r="F3318" s="6" t="s">
        <v>35</v>
      </c>
      <c r="G3318">
        <v>10</v>
      </c>
      <c r="H3318">
        <v>10</v>
      </c>
      <c r="I3318">
        <v>1</v>
      </c>
      <c r="J3318" s="6">
        <f>(Items[[#This Row],[FinalPrice]]*Items[[#This Row],[Quantity]])</f>
        <v>10</v>
      </c>
      <c r="K3318" s="6">
        <f>(Items[[#This Row],[OriginalTagPrice]]*Items[[#This Row],[Quantity]])</f>
        <v>10</v>
      </c>
      <c r="L3318" s="6">
        <f>(Items[[#This Row],[FinalPrice]]-Items[[#This Row],[OriginalTagPrice]])*Items[[#This Row],[Quantity]]</f>
        <v>0</v>
      </c>
      <c r="M3318" s="6" t="str">
        <f>VLOOKUP(Items[[#This Row],[OrderID]],Orders[],5)</f>
        <v>2015-06-03</v>
      </c>
    </row>
    <row r="3319" spans="1:13" x14ac:dyDescent="0.25">
      <c r="A3319">
        <v>145418371</v>
      </c>
      <c r="B3319">
        <v>204855406</v>
      </c>
      <c r="C3319">
        <v>1</v>
      </c>
      <c r="D3319" t="b">
        <v>1</v>
      </c>
      <c r="E3319" s="6" t="s">
        <v>65</v>
      </c>
      <c r="F3319" s="6" t="s">
        <v>35</v>
      </c>
      <c r="G3319">
        <v>0</v>
      </c>
      <c r="H3319">
        <v>70</v>
      </c>
      <c r="I3319">
        <v>1</v>
      </c>
      <c r="J3319" s="6">
        <f>(Items[[#This Row],[FinalPrice]]*Items[[#This Row],[Quantity]])</f>
        <v>0</v>
      </c>
      <c r="K3319" s="6">
        <f>(Items[[#This Row],[OriginalTagPrice]]*Items[[#This Row],[Quantity]])</f>
        <v>70</v>
      </c>
      <c r="L3319" s="6">
        <f>(Items[[#This Row],[FinalPrice]]-Items[[#This Row],[OriginalTagPrice]])*Items[[#This Row],[Quantity]]</f>
        <v>-70</v>
      </c>
      <c r="M3319" s="6" t="str">
        <f>VLOOKUP(Items[[#This Row],[OrderID]],Orders[],5)</f>
        <v>2015-06-04</v>
      </c>
    </row>
    <row r="3320" spans="1:13" x14ac:dyDescent="0.25">
      <c r="A3320">
        <v>145418371</v>
      </c>
      <c r="B3320">
        <v>206410763</v>
      </c>
      <c r="C3320">
        <v>12</v>
      </c>
      <c r="D3320" t="b">
        <v>0</v>
      </c>
      <c r="E3320" s="6" t="s">
        <v>35</v>
      </c>
      <c r="F3320" s="6" t="s">
        <v>35</v>
      </c>
      <c r="G3320">
        <v>0</v>
      </c>
      <c r="H3320">
        <v>7</v>
      </c>
      <c r="I3320">
        <v>1</v>
      </c>
      <c r="J3320" s="6">
        <f>(Items[[#This Row],[FinalPrice]]*Items[[#This Row],[Quantity]])</f>
        <v>0</v>
      </c>
      <c r="K3320" s="6">
        <f>(Items[[#This Row],[OriginalTagPrice]]*Items[[#This Row],[Quantity]])</f>
        <v>7</v>
      </c>
      <c r="L3320" s="6">
        <f>(Items[[#This Row],[FinalPrice]]-Items[[#This Row],[OriginalTagPrice]])*Items[[#This Row],[Quantity]]</f>
        <v>-7</v>
      </c>
      <c r="M3320" s="6" t="str">
        <f>VLOOKUP(Items[[#This Row],[OrderID]],Orders[],5)</f>
        <v>2015-06-04</v>
      </c>
    </row>
    <row r="3321" spans="1:13" x14ac:dyDescent="0.25">
      <c r="A3321">
        <v>145418371</v>
      </c>
      <c r="B3321">
        <v>206425409</v>
      </c>
      <c r="C3321">
        <v>8</v>
      </c>
      <c r="D3321" t="b">
        <v>0</v>
      </c>
      <c r="E3321" s="6" t="s">
        <v>65</v>
      </c>
      <c r="F3321" s="6" t="s">
        <v>35</v>
      </c>
      <c r="G3321">
        <v>10</v>
      </c>
      <c r="H3321">
        <v>10</v>
      </c>
      <c r="I3321">
        <v>1</v>
      </c>
      <c r="J3321" s="6">
        <f>(Items[[#This Row],[FinalPrice]]*Items[[#This Row],[Quantity]])</f>
        <v>10</v>
      </c>
      <c r="K3321" s="6">
        <f>(Items[[#This Row],[OriginalTagPrice]]*Items[[#This Row],[Quantity]])</f>
        <v>10</v>
      </c>
      <c r="L3321" s="6">
        <f>(Items[[#This Row],[FinalPrice]]-Items[[#This Row],[OriginalTagPrice]])*Items[[#This Row],[Quantity]]</f>
        <v>0</v>
      </c>
      <c r="M3321" s="6" t="str">
        <f>VLOOKUP(Items[[#This Row],[OrderID]],Orders[],5)</f>
        <v>2015-06-04</v>
      </c>
    </row>
    <row r="3322" spans="1:13" x14ac:dyDescent="0.25">
      <c r="A3322">
        <v>145423144</v>
      </c>
      <c r="B3322">
        <v>204862430</v>
      </c>
      <c r="C3322">
        <v>1</v>
      </c>
      <c r="D3322" t="b">
        <v>1</v>
      </c>
      <c r="E3322" s="6" t="s">
        <v>113</v>
      </c>
      <c r="F3322" s="6" t="s">
        <v>35</v>
      </c>
      <c r="G3322">
        <v>25</v>
      </c>
      <c r="H3322">
        <v>40</v>
      </c>
      <c r="I3322">
        <v>1</v>
      </c>
      <c r="J3322" s="6">
        <f>(Items[[#This Row],[FinalPrice]]*Items[[#This Row],[Quantity]])</f>
        <v>25</v>
      </c>
      <c r="K3322" s="6">
        <f>(Items[[#This Row],[OriginalTagPrice]]*Items[[#This Row],[Quantity]])</f>
        <v>40</v>
      </c>
      <c r="L3322" s="6">
        <f>(Items[[#This Row],[FinalPrice]]-Items[[#This Row],[OriginalTagPrice]])*Items[[#This Row],[Quantity]]</f>
        <v>-15</v>
      </c>
      <c r="M3322" s="6" t="str">
        <f>VLOOKUP(Items[[#This Row],[OrderID]],Orders[],5)</f>
        <v>2015-05-29</v>
      </c>
    </row>
    <row r="3323" spans="1:13" x14ac:dyDescent="0.25">
      <c r="A3323">
        <v>145423144</v>
      </c>
      <c r="B3323">
        <v>205013307</v>
      </c>
      <c r="C3323">
        <v>8</v>
      </c>
      <c r="D3323" t="b">
        <v>0</v>
      </c>
      <c r="E3323" s="6" t="s">
        <v>113</v>
      </c>
      <c r="F3323" s="6" t="s">
        <v>35</v>
      </c>
      <c r="G3323">
        <v>7</v>
      </c>
      <c r="H3323">
        <v>7</v>
      </c>
      <c r="I3323">
        <v>1</v>
      </c>
      <c r="J3323" s="6">
        <f>(Items[[#This Row],[FinalPrice]]*Items[[#This Row],[Quantity]])</f>
        <v>7</v>
      </c>
      <c r="K3323" s="6">
        <f>(Items[[#This Row],[OriginalTagPrice]]*Items[[#This Row],[Quantity]])</f>
        <v>7</v>
      </c>
      <c r="L3323" s="6">
        <f>(Items[[#This Row],[FinalPrice]]-Items[[#This Row],[OriginalTagPrice]])*Items[[#This Row],[Quantity]]</f>
        <v>0</v>
      </c>
      <c r="M3323" s="6" t="str">
        <f>VLOOKUP(Items[[#This Row],[OrderID]],Orders[],5)</f>
        <v>2015-05-29</v>
      </c>
    </row>
    <row r="3324" spans="1:13" x14ac:dyDescent="0.25">
      <c r="A3324">
        <v>145428050</v>
      </c>
      <c r="B3324">
        <v>204869806</v>
      </c>
      <c r="C3324">
        <v>1</v>
      </c>
      <c r="D3324" t="b">
        <v>1</v>
      </c>
      <c r="E3324" s="6" t="s">
        <v>264</v>
      </c>
      <c r="F3324" s="6" t="s">
        <v>35</v>
      </c>
      <c r="G3324">
        <v>65</v>
      </c>
      <c r="H3324">
        <v>65</v>
      </c>
      <c r="I3324">
        <v>1</v>
      </c>
      <c r="J3324" s="6">
        <f>(Items[[#This Row],[FinalPrice]]*Items[[#This Row],[Quantity]])</f>
        <v>65</v>
      </c>
      <c r="K3324" s="6">
        <f>(Items[[#This Row],[OriginalTagPrice]]*Items[[#This Row],[Quantity]])</f>
        <v>65</v>
      </c>
      <c r="L3324" s="6">
        <f>(Items[[#This Row],[FinalPrice]]-Items[[#This Row],[OriginalTagPrice]])*Items[[#This Row],[Quantity]]</f>
        <v>0</v>
      </c>
      <c r="M3324" s="6" t="str">
        <f>VLOOKUP(Items[[#This Row],[OrderID]],Orders[],5)</f>
        <v>2015-05-29</v>
      </c>
    </row>
    <row r="3325" spans="1:13" x14ac:dyDescent="0.25">
      <c r="A3325">
        <v>145428050</v>
      </c>
      <c r="B3325">
        <v>204962246</v>
      </c>
      <c r="C3325">
        <v>8</v>
      </c>
      <c r="D3325" t="b">
        <v>0</v>
      </c>
      <c r="E3325" s="6" t="s">
        <v>264</v>
      </c>
      <c r="F3325" s="6" t="s">
        <v>35</v>
      </c>
      <c r="G3325">
        <v>10</v>
      </c>
      <c r="H3325">
        <v>10</v>
      </c>
      <c r="I3325">
        <v>1</v>
      </c>
      <c r="J3325" s="6">
        <f>(Items[[#This Row],[FinalPrice]]*Items[[#This Row],[Quantity]])</f>
        <v>10</v>
      </c>
      <c r="K3325" s="6">
        <f>(Items[[#This Row],[OriginalTagPrice]]*Items[[#This Row],[Quantity]])</f>
        <v>10</v>
      </c>
      <c r="L3325" s="6">
        <f>(Items[[#This Row],[FinalPrice]]-Items[[#This Row],[OriginalTagPrice]])*Items[[#This Row],[Quantity]]</f>
        <v>0</v>
      </c>
      <c r="M3325" s="6" t="str">
        <f>VLOOKUP(Items[[#This Row],[OrderID]],Orders[],5)</f>
        <v>2015-05-29</v>
      </c>
    </row>
    <row r="3326" spans="1:13" x14ac:dyDescent="0.25">
      <c r="A3326">
        <v>145428050</v>
      </c>
      <c r="B3326">
        <v>204962304</v>
      </c>
      <c r="C3326">
        <v>2</v>
      </c>
      <c r="D3326" t="b">
        <v>0</v>
      </c>
      <c r="E3326" s="6" t="s">
        <v>104</v>
      </c>
      <c r="F3326" s="6" t="s">
        <v>101</v>
      </c>
      <c r="G3326">
        <v>5</v>
      </c>
      <c r="H3326">
        <v>5</v>
      </c>
      <c r="I3326">
        <v>1</v>
      </c>
      <c r="J3326" s="6">
        <f>(Items[[#This Row],[FinalPrice]]*Items[[#This Row],[Quantity]])</f>
        <v>5</v>
      </c>
      <c r="K3326" s="6">
        <f>(Items[[#This Row],[OriginalTagPrice]]*Items[[#This Row],[Quantity]])</f>
        <v>5</v>
      </c>
      <c r="L3326" s="6">
        <f>(Items[[#This Row],[FinalPrice]]-Items[[#This Row],[OriginalTagPrice]])*Items[[#This Row],[Quantity]]</f>
        <v>0</v>
      </c>
      <c r="M3326" s="6" t="str">
        <f>VLOOKUP(Items[[#This Row],[OrderID]],Orders[],5)</f>
        <v>2015-05-29</v>
      </c>
    </row>
    <row r="3327" spans="1:13" x14ac:dyDescent="0.25">
      <c r="A3327">
        <v>145434688</v>
      </c>
      <c r="B3327">
        <v>204879593</v>
      </c>
      <c r="C3327">
        <v>5</v>
      </c>
      <c r="D3327" t="b">
        <v>1</v>
      </c>
      <c r="E3327" s="6" t="s">
        <v>125</v>
      </c>
      <c r="F3327" s="6" t="s">
        <v>35</v>
      </c>
      <c r="G3327">
        <v>85</v>
      </c>
      <c r="H3327">
        <v>85</v>
      </c>
      <c r="I3327">
        <v>1</v>
      </c>
      <c r="J3327" s="6">
        <f>(Items[[#This Row],[FinalPrice]]*Items[[#This Row],[Quantity]])</f>
        <v>85</v>
      </c>
      <c r="K3327" s="6">
        <f>(Items[[#This Row],[OriginalTagPrice]]*Items[[#This Row],[Quantity]])</f>
        <v>85</v>
      </c>
      <c r="L3327" s="6">
        <f>(Items[[#This Row],[FinalPrice]]-Items[[#This Row],[OriginalTagPrice]])*Items[[#This Row],[Quantity]]</f>
        <v>0</v>
      </c>
      <c r="M3327" s="6" t="str">
        <f>VLOOKUP(Items[[#This Row],[OrderID]],Orders[],5)</f>
        <v>None</v>
      </c>
    </row>
    <row r="3328" spans="1:13" x14ac:dyDescent="0.25">
      <c r="A3328">
        <v>145446875</v>
      </c>
      <c r="B3328">
        <v>204897995</v>
      </c>
      <c r="C3328">
        <v>1</v>
      </c>
      <c r="D3328" t="b">
        <v>1</v>
      </c>
      <c r="E3328" s="6" t="s">
        <v>68</v>
      </c>
      <c r="F3328" s="6" t="s">
        <v>35</v>
      </c>
      <c r="G3328">
        <v>50</v>
      </c>
      <c r="H3328">
        <v>70</v>
      </c>
      <c r="I3328">
        <v>1</v>
      </c>
      <c r="J3328" s="6">
        <f>(Items[[#This Row],[FinalPrice]]*Items[[#This Row],[Quantity]])</f>
        <v>50</v>
      </c>
      <c r="K3328" s="6">
        <f>(Items[[#This Row],[OriginalTagPrice]]*Items[[#This Row],[Quantity]])</f>
        <v>70</v>
      </c>
      <c r="L3328" s="6">
        <f>(Items[[#This Row],[FinalPrice]]-Items[[#This Row],[OriginalTagPrice]])*Items[[#This Row],[Quantity]]</f>
        <v>-20</v>
      </c>
      <c r="M3328" s="6" t="str">
        <f>VLOOKUP(Items[[#This Row],[OrderID]],Orders[],5)</f>
        <v>2015-05-29</v>
      </c>
    </row>
    <row r="3329" spans="1:13" x14ac:dyDescent="0.25">
      <c r="A3329">
        <v>145446875</v>
      </c>
      <c r="B3329">
        <v>204912389</v>
      </c>
      <c r="C3329">
        <v>2</v>
      </c>
      <c r="D3329" t="b">
        <v>0</v>
      </c>
      <c r="E3329" s="6" t="s">
        <v>68</v>
      </c>
      <c r="F3329" s="6" t="s">
        <v>69</v>
      </c>
      <c r="G3329">
        <v>0</v>
      </c>
      <c r="H3329">
        <v>0</v>
      </c>
      <c r="I3329">
        <v>1</v>
      </c>
      <c r="J3329" s="6">
        <f>(Items[[#This Row],[FinalPrice]]*Items[[#This Row],[Quantity]])</f>
        <v>0</v>
      </c>
      <c r="K3329" s="6">
        <f>(Items[[#This Row],[OriginalTagPrice]]*Items[[#This Row],[Quantity]])</f>
        <v>0</v>
      </c>
      <c r="L3329" s="6">
        <f>(Items[[#This Row],[FinalPrice]]-Items[[#This Row],[OriginalTagPrice]])*Items[[#This Row],[Quantity]]</f>
        <v>0</v>
      </c>
      <c r="M3329" s="6" t="str">
        <f>VLOOKUP(Items[[#This Row],[OrderID]],Orders[],5)</f>
        <v>2015-05-29</v>
      </c>
    </row>
    <row r="3330" spans="1:13" x14ac:dyDescent="0.25">
      <c r="A3330">
        <v>145446875</v>
      </c>
      <c r="B3330">
        <v>204951344</v>
      </c>
      <c r="C3330">
        <v>8</v>
      </c>
      <c r="D3330" t="b">
        <v>0</v>
      </c>
      <c r="E3330" s="6" t="s">
        <v>68</v>
      </c>
      <c r="F3330" s="6" t="s">
        <v>35</v>
      </c>
      <c r="G3330">
        <v>14</v>
      </c>
      <c r="H3330">
        <v>14</v>
      </c>
      <c r="I3330">
        <v>1</v>
      </c>
      <c r="J3330" s="6">
        <f>(Items[[#This Row],[FinalPrice]]*Items[[#This Row],[Quantity]])</f>
        <v>14</v>
      </c>
      <c r="K3330" s="6">
        <f>(Items[[#This Row],[OriginalTagPrice]]*Items[[#This Row],[Quantity]])</f>
        <v>14</v>
      </c>
      <c r="L3330" s="6">
        <f>(Items[[#This Row],[FinalPrice]]-Items[[#This Row],[OriginalTagPrice]])*Items[[#This Row],[Quantity]]</f>
        <v>0</v>
      </c>
      <c r="M3330" s="6" t="str">
        <f>VLOOKUP(Items[[#This Row],[OrderID]],Orders[],5)</f>
        <v>2015-05-29</v>
      </c>
    </row>
    <row r="3331" spans="1:13" x14ac:dyDescent="0.25">
      <c r="A3331">
        <v>145448484</v>
      </c>
      <c r="B3331">
        <v>204901013</v>
      </c>
      <c r="C3331">
        <v>2</v>
      </c>
      <c r="D3331" t="b">
        <v>0</v>
      </c>
      <c r="E3331" s="6" t="s">
        <v>35</v>
      </c>
      <c r="F3331" s="6" t="s">
        <v>222</v>
      </c>
      <c r="G3331">
        <v>2</v>
      </c>
      <c r="H3331">
        <v>2</v>
      </c>
      <c r="I3331">
        <v>1</v>
      </c>
      <c r="J3331" s="6">
        <f>(Items[[#This Row],[FinalPrice]]*Items[[#This Row],[Quantity]])</f>
        <v>2</v>
      </c>
      <c r="K3331" s="6">
        <f>(Items[[#This Row],[OriginalTagPrice]]*Items[[#This Row],[Quantity]])</f>
        <v>2</v>
      </c>
      <c r="L3331" s="6">
        <f>(Items[[#This Row],[FinalPrice]]-Items[[#This Row],[OriginalTagPrice]])*Items[[#This Row],[Quantity]]</f>
        <v>0</v>
      </c>
      <c r="M3331" s="6" t="str">
        <f>VLOOKUP(Items[[#This Row],[OrderID]],Orders[],5)</f>
        <v>None</v>
      </c>
    </row>
    <row r="3332" spans="1:13" x14ac:dyDescent="0.25">
      <c r="A3332">
        <v>145448508</v>
      </c>
      <c r="B3332">
        <v>204900803</v>
      </c>
      <c r="C3332">
        <v>2</v>
      </c>
      <c r="D3332" t="b">
        <v>0</v>
      </c>
      <c r="E3332" s="6" t="s">
        <v>35</v>
      </c>
      <c r="F3332" s="6" t="s">
        <v>233</v>
      </c>
      <c r="G3332">
        <v>1.5</v>
      </c>
      <c r="H3332">
        <v>2</v>
      </c>
      <c r="I3332">
        <v>2</v>
      </c>
      <c r="J3332" s="6">
        <f>(Items[[#This Row],[FinalPrice]]*Items[[#This Row],[Quantity]])</f>
        <v>3</v>
      </c>
      <c r="K3332" s="6">
        <f>(Items[[#This Row],[OriginalTagPrice]]*Items[[#This Row],[Quantity]])</f>
        <v>4</v>
      </c>
      <c r="L3332" s="6">
        <f>(Items[[#This Row],[FinalPrice]]-Items[[#This Row],[OriginalTagPrice]])*Items[[#This Row],[Quantity]]</f>
        <v>-1</v>
      </c>
      <c r="M3332" s="6" t="str">
        <f>VLOOKUP(Items[[#This Row],[OrderID]],Orders[],5)</f>
        <v>2015-05-29</v>
      </c>
    </row>
    <row r="3333" spans="1:13" x14ac:dyDescent="0.25">
      <c r="A3333">
        <v>145453623</v>
      </c>
      <c r="B3333">
        <v>204907776</v>
      </c>
      <c r="C3333">
        <v>1</v>
      </c>
      <c r="D3333" t="b">
        <v>1</v>
      </c>
      <c r="E3333" s="6" t="s">
        <v>58</v>
      </c>
      <c r="F3333" s="6" t="s">
        <v>35</v>
      </c>
      <c r="G3333">
        <v>35</v>
      </c>
      <c r="H3333">
        <v>55</v>
      </c>
      <c r="I3333">
        <v>1</v>
      </c>
      <c r="J3333" s="6">
        <f>(Items[[#This Row],[FinalPrice]]*Items[[#This Row],[Quantity]])</f>
        <v>35</v>
      </c>
      <c r="K3333" s="6">
        <f>(Items[[#This Row],[OriginalTagPrice]]*Items[[#This Row],[Quantity]])</f>
        <v>55</v>
      </c>
      <c r="L3333" s="6">
        <f>(Items[[#This Row],[FinalPrice]]-Items[[#This Row],[OriginalTagPrice]])*Items[[#This Row],[Quantity]]</f>
        <v>-20</v>
      </c>
      <c r="M3333" s="6" t="str">
        <f>VLOOKUP(Items[[#This Row],[OrderID]],Orders[],5)</f>
        <v>2015-05-31</v>
      </c>
    </row>
    <row r="3334" spans="1:13" x14ac:dyDescent="0.25">
      <c r="A3334">
        <v>145453623</v>
      </c>
      <c r="B3334">
        <v>204908181</v>
      </c>
      <c r="C3334">
        <v>1</v>
      </c>
      <c r="D3334" t="b">
        <v>1</v>
      </c>
      <c r="E3334" s="6" t="s">
        <v>89</v>
      </c>
      <c r="F3334" s="6" t="s">
        <v>35</v>
      </c>
      <c r="G3334">
        <v>20</v>
      </c>
      <c r="H3334">
        <v>40</v>
      </c>
      <c r="I3334">
        <v>1</v>
      </c>
      <c r="J3334" s="6">
        <f>(Items[[#This Row],[FinalPrice]]*Items[[#This Row],[Quantity]])</f>
        <v>20</v>
      </c>
      <c r="K3334" s="6">
        <f>(Items[[#This Row],[OriginalTagPrice]]*Items[[#This Row],[Quantity]])</f>
        <v>40</v>
      </c>
      <c r="L3334" s="6">
        <f>(Items[[#This Row],[FinalPrice]]-Items[[#This Row],[OriginalTagPrice]])*Items[[#This Row],[Quantity]]</f>
        <v>-20</v>
      </c>
      <c r="M3334" s="6" t="str">
        <f>VLOOKUP(Items[[#This Row],[OrderID]],Orders[],5)</f>
        <v>2015-05-31</v>
      </c>
    </row>
    <row r="3335" spans="1:13" x14ac:dyDescent="0.25">
      <c r="A3335">
        <v>145453623</v>
      </c>
      <c r="B3335">
        <v>205320926</v>
      </c>
      <c r="C3335">
        <v>8</v>
      </c>
      <c r="D3335" t="b">
        <v>0</v>
      </c>
      <c r="E3335" s="6" t="s">
        <v>89</v>
      </c>
      <c r="F3335" s="6" t="s">
        <v>35</v>
      </c>
      <c r="G3335">
        <v>4</v>
      </c>
      <c r="H3335">
        <v>4</v>
      </c>
      <c r="I3335">
        <v>1</v>
      </c>
      <c r="J3335" s="6">
        <f>(Items[[#This Row],[FinalPrice]]*Items[[#This Row],[Quantity]])</f>
        <v>4</v>
      </c>
      <c r="K3335" s="6">
        <f>(Items[[#This Row],[OriginalTagPrice]]*Items[[#This Row],[Quantity]])</f>
        <v>4</v>
      </c>
      <c r="L3335" s="6">
        <f>(Items[[#This Row],[FinalPrice]]-Items[[#This Row],[OriginalTagPrice]])*Items[[#This Row],[Quantity]]</f>
        <v>0</v>
      </c>
      <c r="M3335" s="6" t="str">
        <f>VLOOKUP(Items[[#This Row],[OrderID]],Orders[],5)</f>
        <v>2015-05-31</v>
      </c>
    </row>
    <row r="3336" spans="1:13" x14ac:dyDescent="0.25">
      <c r="A3336">
        <v>145453623</v>
      </c>
      <c r="B3336">
        <v>205320969</v>
      </c>
      <c r="C3336">
        <v>8</v>
      </c>
      <c r="D3336" t="b">
        <v>0</v>
      </c>
      <c r="E3336" s="6" t="s">
        <v>58</v>
      </c>
      <c r="F3336" s="6" t="s">
        <v>35</v>
      </c>
      <c r="G3336">
        <v>7</v>
      </c>
      <c r="H3336">
        <v>7</v>
      </c>
      <c r="I3336">
        <v>1</v>
      </c>
      <c r="J3336" s="6">
        <f>(Items[[#This Row],[FinalPrice]]*Items[[#This Row],[Quantity]])</f>
        <v>7</v>
      </c>
      <c r="K3336" s="6">
        <f>(Items[[#This Row],[OriginalTagPrice]]*Items[[#This Row],[Quantity]])</f>
        <v>7</v>
      </c>
      <c r="L3336" s="6">
        <f>(Items[[#This Row],[FinalPrice]]-Items[[#This Row],[OriginalTagPrice]])*Items[[#This Row],[Quantity]]</f>
        <v>0</v>
      </c>
      <c r="M3336" s="6" t="str">
        <f>VLOOKUP(Items[[#This Row],[OrderID]],Orders[],5)</f>
        <v>2015-05-31</v>
      </c>
    </row>
    <row r="3337" spans="1:13" x14ac:dyDescent="0.25">
      <c r="A3337">
        <v>145455348</v>
      </c>
      <c r="B3337">
        <v>204911706</v>
      </c>
      <c r="C3337">
        <v>2</v>
      </c>
      <c r="D3337" t="b">
        <v>0</v>
      </c>
      <c r="E3337" s="6" t="s">
        <v>35</v>
      </c>
      <c r="F3337" s="6" t="s">
        <v>222</v>
      </c>
      <c r="G3337">
        <v>1.5</v>
      </c>
      <c r="H3337">
        <v>2</v>
      </c>
      <c r="I3337">
        <v>1</v>
      </c>
      <c r="J3337" s="6">
        <f>(Items[[#This Row],[FinalPrice]]*Items[[#This Row],[Quantity]])</f>
        <v>1.5</v>
      </c>
      <c r="K3337" s="6">
        <f>(Items[[#This Row],[OriginalTagPrice]]*Items[[#This Row],[Quantity]])</f>
        <v>2</v>
      </c>
      <c r="L3337" s="6">
        <f>(Items[[#This Row],[FinalPrice]]-Items[[#This Row],[OriginalTagPrice]])*Items[[#This Row],[Quantity]]</f>
        <v>-0.5</v>
      </c>
      <c r="M3337" s="6" t="str">
        <f>VLOOKUP(Items[[#This Row],[OrderID]],Orders[],5)</f>
        <v>2015-05-29</v>
      </c>
    </row>
    <row r="3338" spans="1:13" x14ac:dyDescent="0.25">
      <c r="A3338">
        <v>145459806</v>
      </c>
      <c r="B3338">
        <v>204917738</v>
      </c>
      <c r="C3338">
        <v>1</v>
      </c>
      <c r="D3338" t="b">
        <v>1</v>
      </c>
      <c r="E3338" s="6" t="s">
        <v>70</v>
      </c>
      <c r="F3338" s="6" t="s">
        <v>35</v>
      </c>
      <c r="G3338">
        <v>0</v>
      </c>
      <c r="H3338">
        <v>30</v>
      </c>
      <c r="I3338">
        <v>1</v>
      </c>
      <c r="J3338" s="6">
        <f>(Items[[#This Row],[FinalPrice]]*Items[[#This Row],[Quantity]])</f>
        <v>0</v>
      </c>
      <c r="K3338" s="6">
        <f>(Items[[#This Row],[OriginalTagPrice]]*Items[[#This Row],[Quantity]])</f>
        <v>30</v>
      </c>
      <c r="L3338" s="6">
        <f>(Items[[#This Row],[FinalPrice]]-Items[[#This Row],[OriginalTagPrice]])*Items[[#This Row],[Quantity]]</f>
        <v>-30</v>
      </c>
      <c r="M3338" s="6" t="str">
        <f>VLOOKUP(Items[[#This Row],[OrderID]],Orders[],5)</f>
        <v>2015-05-30</v>
      </c>
    </row>
    <row r="3339" spans="1:13" x14ac:dyDescent="0.25">
      <c r="A3339">
        <v>145462730</v>
      </c>
      <c r="B3339">
        <v>209609287</v>
      </c>
      <c r="C3339">
        <v>7</v>
      </c>
      <c r="D3339" t="b">
        <v>0</v>
      </c>
      <c r="E3339" s="6" t="s">
        <v>35</v>
      </c>
      <c r="F3339" s="6" t="s">
        <v>35</v>
      </c>
      <c r="G3339">
        <v>0</v>
      </c>
      <c r="H3339">
        <v>0</v>
      </c>
      <c r="I3339">
        <v>1</v>
      </c>
      <c r="J3339" s="6">
        <f>(Items[[#This Row],[FinalPrice]]*Items[[#This Row],[Quantity]])</f>
        <v>0</v>
      </c>
      <c r="K3339" s="6">
        <f>(Items[[#This Row],[OriginalTagPrice]]*Items[[#This Row],[Quantity]])</f>
        <v>0</v>
      </c>
      <c r="L3339" s="6">
        <f>(Items[[#This Row],[FinalPrice]]-Items[[#This Row],[OriginalTagPrice]])*Items[[#This Row],[Quantity]]</f>
        <v>0</v>
      </c>
      <c r="M3339" s="6" t="str">
        <f>VLOOKUP(Items[[#This Row],[OrderID]],Orders[],5)</f>
        <v>2015-06-17</v>
      </c>
    </row>
    <row r="3340" spans="1:13" x14ac:dyDescent="0.25">
      <c r="A3340">
        <v>145463398</v>
      </c>
      <c r="B3340">
        <v>204923496</v>
      </c>
      <c r="C3340">
        <v>2</v>
      </c>
      <c r="D3340" t="b">
        <v>0</v>
      </c>
      <c r="E3340" s="6" t="s">
        <v>35</v>
      </c>
      <c r="F3340" s="6" t="s">
        <v>129</v>
      </c>
      <c r="G3340">
        <v>1.1299999999999999</v>
      </c>
      <c r="H3340">
        <v>1.5</v>
      </c>
      <c r="I3340">
        <v>1</v>
      </c>
      <c r="J3340" s="6">
        <f>(Items[[#This Row],[FinalPrice]]*Items[[#This Row],[Quantity]])</f>
        <v>1.1299999999999999</v>
      </c>
      <c r="K3340" s="6">
        <f>(Items[[#This Row],[OriginalTagPrice]]*Items[[#This Row],[Quantity]])</f>
        <v>1.5</v>
      </c>
      <c r="L3340" s="6">
        <f>(Items[[#This Row],[FinalPrice]]-Items[[#This Row],[OriginalTagPrice]])*Items[[#This Row],[Quantity]]</f>
        <v>-0.37000000000000011</v>
      </c>
      <c r="M3340" s="6" t="str">
        <f>VLOOKUP(Items[[#This Row],[OrderID]],Orders[],5)</f>
        <v>2015-05-29</v>
      </c>
    </row>
    <row r="3341" spans="1:13" x14ac:dyDescent="0.25">
      <c r="A3341">
        <v>145466373</v>
      </c>
      <c r="B3341">
        <v>203769896</v>
      </c>
      <c r="C3341">
        <v>1</v>
      </c>
      <c r="D3341" t="b">
        <v>1</v>
      </c>
      <c r="E3341" s="6" t="s">
        <v>56</v>
      </c>
      <c r="F3341" s="6" t="s">
        <v>35</v>
      </c>
      <c r="G3341">
        <v>0</v>
      </c>
      <c r="H3341">
        <v>80</v>
      </c>
      <c r="I3341">
        <v>1</v>
      </c>
      <c r="J3341" s="6">
        <f>(Items[[#This Row],[FinalPrice]]*Items[[#This Row],[Quantity]])</f>
        <v>0</v>
      </c>
      <c r="K3341" s="6">
        <f>(Items[[#This Row],[OriginalTagPrice]]*Items[[#This Row],[Quantity]])</f>
        <v>80</v>
      </c>
      <c r="L3341" s="6">
        <f>(Items[[#This Row],[FinalPrice]]-Items[[#This Row],[OriginalTagPrice]])*Items[[#This Row],[Quantity]]</f>
        <v>-80</v>
      </c>
      <c r="M3341" s="6" t="str">
        <f>VLOOKUP(Items[[#This Row],[OrderID]],Orders[],5)</f>
        <v>2015-05-29</v>
      </c>
    </row>
    <row r="3342" spans="1:13" x14ac:dyDescent="0.25">
      <c r="A3342">
        <v>145466373</v>
      </c>
      <c r="B3342">
        <v>204928053</v>
      </c>
      <c r="C3342">
        <v>10</v>
      </c>
      <c r="D3342" t="b">
        <v>0</v>
      </c>
      <c r="E3342" s="6" t="s">
        <v>35</v>
      </c>
      <c r="F3342" s="6" t="s">
        <v>35</v>
      </c>
      <c r="G3342">
        <v>0</v>
      </c>
      <c r="H3342">
        <v>0</v>
      </c>
      <c r="I3342">
        <v>1</v>
      </c>
      <c r="J3342" s="6">
        <f>(Items[[#This Row],[FinalPrice]]*Items[[#This Row],[Quantity]])</f>
        <v>0</v>
      </c>
      <c r="K3342" s="6">
        <f>(Items[[#This Row],[OriginalTagPrice]]*Items[[#This Row],[Quantity]])</f>
        <v>0</v>
      </c>
      <c r="L3342" s="6">
        <f>(Items[[#This Row],[FinalPrice]]-Items[[#This Row],[OriginalTagPrice]])*Items[[#This Row],[Quantity]]</f>
        <v>0</v>
      </c>
      <c r="M3342" s="6" t="str">
        <f>VLOOKUP(Items[[#This Row],[OrderID]],Orders[],5)</f>
        <v>2015-05-29</v>
      </c>
    </row>
    <row r="3343" spans="1:13" x14ac:dyDescent="0.25">
      <c r="A3343">
        <v>145466373</v>
      </c>
      <c r="B3343">
        <v>204928059</v>
      </c>
      <c r="C3343">
        <v>11</v>
      </c>
      <c r="D3343" t="b">
        <v>0</v>
      </c>
      <c r="E3343" s="6" t="s">
        <v>104</v>
      </c>
      <c r="F3343" s="6" t="s">
        <v>35</v>
      </c>
      <c r="G3343">
        <v>0</v>
      </c>
      <c r="H3343">
        <v>50</v>
      </c>
      <c r="I3343">
        <v>1</v>
      </c>
      <c r="J3343" s="6">
        <f>(Items[[#This Row],[FinalPrice]]*Items[[#This Row],[Quantity]])</f>
        <v>0</v>
      </c>
      <c r="K3343" s="6">
        <f>(Items[[#This Row],[OriginalTagPrice]]*Items[[#This Row],[Quantity]])</f>
        <v>50</v>
      </c>
      <c r="L3343" s="6">
        <f>(Items[[#This Row],[FinalPrice]]-Items[[#This Row],[OriginalTagPrice]])*Items[[#This Row],[Quantity]]</f>
        <v>-50</v>
      </c>
      <c r="M3343" s="6" t="str">
        <f>VLOOKUP(Items[[#This Row],[OrderID]],Orders[],5)</f>
        <v>2015-05-29</v>
      </c>
    </row>
    <row r="3344" spans="1:13" x14ac:dyDescent="0.25">
      <c r="A3344">
        <v>145470751</v>
      </c>
      <c r="B3344">
        <v>202150859</v>
      </c>
      <c r="C3344">
        <v>1</v>
      </c>
      <c r="D3344" t="b">
        <v>1</v>
      </c>
      <c r="E3344" s="6" t="s">
        <v>65</v>
      </c>
      <c r="F3344" s="6" t="s">
        <v>35</v>
      </c>
      <c r="G3344">
        <v>0</v>
      </c>
      <c r="H3344">
        <v>70</v>
      </c>
      <c r="I3344">
        <v>1</v>
      </c>
      <c r="J3344" s="6">
        <f>(Items[[#This Row],[FinalPrice]]*Items[[#This Row],[Quantity]])</f>
        <v>0</v>
      </c>
      <c r="K3344" s="6">
        <f>(Items[[#This Row],[OriginalTagPrice]]*Items[[#This Row],[Quantity]])</f>
        <v>70</v>
      </c>
      <c r="L3344" s="6">
        <f>(Items[[#This Row],[FinalPrice]]-Items[[#This Row],[OriginalTagPrice]])*Items[[#This Row],[Quantity]]</f>
        <v>-70</v>
      </c>
      <c r="M3344" s="6" t="str">
        <f>VLOOKUP(Items[[#This Row],[OrderID]],Orders[],5)</f>
        <v>2015-05-29</v>
      </c>
    </row>
    <row r="3345" spans="1:13" x14ac:dyDescent="0.25">
      <c r="A3345">
        <v>145470751</v>
      </c>
      <c r="B3345">
        <v>204934318</v>
      </c>
      <c r="C3345">
        <v>2</v>
      </c>
      <c r="D3345" t="b">
        <v>0</v>
      </c>
      <c r="E3345" s="6" t="s">
        <v>65</v>
      </c>
      <c r="F3345" s="6" t="s">
        <v>69</v>
      </c>
      <c r="G3345">
        <v>0</v>
      </c>
      <c r="H3345">
        <v>0</v>
      </c>
      <c r="I3345">
        <v>1</v>
      </c>
      <c r="J3345" s="6">
        <f>(Items[[#This Row],[FinalPrice]]*Items[[#This Row],[Quantity]])</f>
        <v>0</v>
      </c>
      <c r="K3345" s="6">
        <f>(Items[[#This Row],[OriginalTagPrice]]*Items[[#This Row],[Quantity]])</f>
        <v>0</v>
      </c>
      <c r="L3345" s="6">
        <f>(Items[[#This Row],[FinalPrice]]-Items[[#This Row],[OriginalTagPrice]])*Items[[#This Row],[Quantity]]</f>
        <v>0</v>
      </c>
      <c r="M3345" s="6" t="str">
        <f>VLOOKUP(Items[[#This Row],[OrderID]],Orders[],5)</f>
        <v>2015-05-29</v>
      </c>
    </row>
    <row r="3346" spans="1:13" x14ac:dyDescent="0.25">
      <c r="A3346">
        <v>145470751</v>
      </c>
      <c r="B3346">
        <v>204935197</v>
      </c>
      <c r="C3346">
        <v>10</v>
      </c>
      <c r="D3346" t="b">
        <v>0</v>
      </c>
      <c r="E3346" s="6" t="s">
        <v>35</v>
      </c>
      <c r="F3346" s="6" t="s">
        <v>35</v>
      </c>
      <c r="G3346">
        <v>0</v>
      </c>
      <c r="H3346">
        <v>0</v>
      </c>
      <c r="I3346">
        <v>1</v>
      </c>
      <c r="J3346" s="6">
        <f>(Items[[#This Row],[FinalPrice]]*Items[[#This Row],[Quantity]])</f>
        <v>0</v>
      </c>
      <c r="K3346" s="6">
        <f>(Items[[#This Row],[OriginalTagPrice]]*Items[[#This Row],[Quantity]])</f>
        <v>0</v>
      </c>
      <c r="L3346" s="6">
        <f>(Items[[#This Row],[FinalPrice]]-Items[[#This Row],[OriginalTagPrice]])*Items[[#This Row],[Quantity]]</f>
        <v>0</v>
      </c>
      <c r="M3346" s="6" t="str">
        <f>VLOOKUP(Items[[#This Row],[OrderID]],Orders[],5)</f>
        <v>2015-05-29</v>
      </c>
    </row>
    <row r="3347" spans="1:13" x14ac:dyDescent="0.25">
      <c r="A3347">
        <v>145470751</v>
      </c>
      <c r="B3347">
        <v>204935203</v>
      </c>
      <c r="C3347">
        <v>11</v>
      </c>
      <c r="D3347" t="b">
        <v>0</v>
      </c>
      <c r="E3347" s="6" t="s">
        <v>104</v>
      </c>
      <c r="F3347" s="6" t="s">
        <v>35</v>
      </c>
      <c r="G3347">
        <v>0</v>
      </c>
      <c r="H3347">
        <v>50</v>
      </c>
      <c r="I3347">
        <v>1</v>
      </c>
      <c r="J3347" s="6">
        <f>(Items[[#This Row],[FinalPrice]]*Items[[#This Row],[Quantity]])</f>
        <v>0</v>
      </c>
      <c r="K3347" s="6">
        <f>(Items[[#This Row],[OriginalTagPrice]]*Items[[#This Row],[Quantity]])</f>
        <v>50</v>
      </c>
      <c r="L3347" s="6">
        <f>(Items[[#This Row],[FinalPrice]]-Items[[#This Row],[OriginalTagPrice]])*Items[[#This Row],[Quantity]]</f>
        <v>-50</v>
      </c>
      <c r="M3347" s="6" t="str">
        <f>VLOOKUP(Items[[#This Row],[OrderID]],Orders[],5)</f>
        <v>2015-05-29</v>
      </c>
    </row>
    <row r="3348" spans="1:13" x14ac:dyDescent="0.25">
      <c r="A3348">
        <v>145472396</v>
      </c>
      <c r="B3348">
        <v>204936465</v>
      </c>
      <c r="C3348">
        <v>1</v>
      </c>
      <c r="D3348" t="b">
        <v>1</v>
      </c>
      <c r="E3348" s="6" t="s">
        <v>56</v>
      </c>
      <c r="F3348" s="6" t="s">
        <v>35</v>
      </c>
      <c r="G3348">
        <v>35</v>
      </c>
      <c r="H3348">
        <v>40</v>
      </c>
      <c r="I3348">
        <v>1</v>
      </c>
      <c r="J3348" s="6">
        <f>(Items[[#This Row],[FinalPrice]]*Items[[#This Row],[Quantity]])</f>
        <v>35</v>
      </c>
      <c r="K3348" s="6">
        <f>(Items[[#This Row],[OriginalTagPrice]]*Items[[#This Row],[Quantity]])</f>
        <v>40</v>
      </c>
      <c r="L3348" s="6">
        <f>(Items[[#This Row],[FinalPrice]]-Items[[#This Row],[OriginalTagPrice]])*Items[[#This Row],[Quantity]]</f>
        <v>-5</v>
      </c>
      <c r="M3348" s="6" t="str">
        <f>VLOOKUP(Items[[#This Row],[OrderID]],Orders[],5)</f>
        <v>2015-05-29</v>
      </c>
    </row>
    <row r="3349" spans="1:13" x14ac:dyDescent="0.25">
      <c r="A3349">
        <v>145472396</v>
      </c>
      <c r="B3349">
        <v>204993511</v>
      </c>
      <c r="C3349">
        <v>10</v>
      </c>
      <c r="D3349" t="b">
        <v>0</v>
      </c>
      <c r="E3349" s="6" t="s">
        <v>35</v>
      </c>
      <c r="F3349" s="6" t="s">
        <v>35</v>
      </c>
      <c r="G3349">
        <v>0</v>
      </c>
      <c r="H3349">
        <v>0</v>
      </c>
      <c r="I3349">
        <v>1</v>
      </c>
      <c r="J3349" s="6">
        <f>(Items[[#This Row],[FinalPrice]]*Items[[#This Row],[Quantity]])</f>
        <v>0</v>
      </c>
      <c r="K3349" s="6">
        <f>(Items[[#This Row],[OriginalTagPrice]]*Items[[#This Row],[Quantity]])</f>
        <v>0</v>
      </c>
      <c r="L3349" s="6">
        <f>(Items[[#This Row],[FinalPrice]]-Items[[#This Row],[OriginalTagPrice]])*Items[[#This Row],[Quantity]]</f>
        <v>0</v>
      </c>
      <c r="M3349" s="6" t="str">
        <f>VLOOKUP(Items[[#This Row],[OrderID]],Orders[],5)</f>
        <v>2015-05-29</v>
      </c>
    </row>
    <row r="3350" spans="1:13" x14ac:dyDescent="0.25">
      <c r="A3350">
        <v>145472396</v>
      </c>
      <c r="B3350">
        <v>204993513</v>
      </c>
      <c r="C3350">
        <v>11</v>
      </c>
      <c r="D3350" t="b">
        <v>0</v>
      </c>
      <c r="E3350" s="6" t="s">
        <v>75</v>
      </c>
      <c r="F3350" s="6" t="s">
        <v>35</v>
      </c>
      <c r="G3350">
        <v>0</v>
      </c>
      <c r="H3350">
        <v>50</v>
      </c>
      <c r="I3350">
        <v>1</v>
      </c>
      <c r="J3350" s="6">
        <f>(Items[[#This Row],[FinalPrice]]*Items[[#This Row],[Quantity]])</f>
        <v>0</v>
      </c>
      <c r="K3350" s="6">
        <f>(Items[[#This Row],[OriginalTagPrice]]*Items[[#This Row],[Quantity]])</f>
        <v>50</v>
      </c>
      <c r="L3350" s="6">
        <f>(Items[[#This Row],[FinalPrice]]-Items[[#This Row],[OriginalTagPrice]])*Items[[#This Row],[Quantity]]</f>
        <v>-50</v>
      </c>
      <c r="M3350" s="6" t="str">
        <f>VLOOKUP(Items[[#This Row],[OrderID]],Orders[],5)</f>
        <v>2015-05-29</v>
      </c>
    </row>
    <row r="3351" spans="1:13" x14ac:dyDescent="0.25">
      <c r="A3351">
        <v>145475363</v>
      </c>
      <c r="B3351">
        <v>204941058</v>
      </c>
      <c r="C3351">
        <v>1</v>
      </c>
      <c r="D3351" t="b">
        <v>1</v>
      </c>
      <c r="E3351" s="6" t="s">
        <v>58</v>
      </c>
      <c r="F3351" s="6" t="s">
        <v>35</v>
      </c>
      <c r="G3351">
        <v>50</v>
      </c>
      <c r="H3351">
        <v>70</v>
      </c>
      <c r="I3351">
        <v>1</v>
      </c>
      <c r="J3351" s="6">
        <f>(Items[[#This Row],[FinalPrice]]*Items[[#This Row],[Quantity]])</f>
        <v>50</v>
      </c>
      <c r="K3351" s="6">
        <f>(Items[[#This Row],[OriginalTagPrice]]*Items[[#This Row],[Quantity]])</f>
        <v>70</v>
      </c>
      <c r="L3351" s="6">
        <f>(Items[[#This Row],[FinalPrice]]-Items[[#This Row],[OriginalTagPrice]])*Items[[#This Row],[Quantity]]</f>
        <v>-20</v>
      </c>
      <c r="M3351" s="6" t="str">
        <f>VLOOKUP(Items[[#This Row],[OrderID]],Orders[],5)</f>
        <v>2015-06-13</v>
      </c>
    </row>
    <row r="3352" spans="1:13" x14ac:dyDescent="0.25">
      <c r="A3352">
        <v>145475363</v>
      </c>
      <c r="B3352">
        <v>208782459</v>
      </c>
      <c r="C3352">
        <v>2</v>
      </c>
      <c r="D3352" t="b">
        <v>0</v>
      </c>
      <c r="E3352" s="6" t="s">
        <v>35</v>
      </c>
      <c r="F3352" s="6" t="s">
        <v>62</v>
      </c>
      <c r="G3352">
        <v>6</v>
      </c>
      <c r="H3352">
        <v>8</v>
      </c>
      <c r="I3352">
        <v>2</v>
      </c>
      <c r="J3352" s="6">
        <f>(Items[[#This Row],[FinalPrice]]*Items[[#This Row],[Quantity]])</f>
        <v>12</v>
      </c>
      <c r="K3352" s="6">
        <f>(Items[[#This Row],[OriginalTagPrice]]*Items[[#This Row],[Quantity]])</f>
        <v>16</v>
      </c>
      <c r="L3352" s="6">
        <f>(Items[[#This Row],[FinalPrice]]-Items[[#This Row],[OriginalTagPrice]])*Items[[#This Row],[Quantity]]</f>
        <v>-4</v>
      </c>
      <c r="M3352" s="6" t="str">
        <f>VLOOKUP(Items[[#This Row],[OrderID]],Orders[],5)</f>
        <v>2015-06-13</v>
      </c>
    </row>
    <row r="3353" spans="1:13" x14ac:dyDescent="0.25">
      <c r="A3353">
        <v>145490856</v>
      </c>
      <c r="B3353">
        <v>204108101</v>
      </c>
      <c r="C3353">
        <v>1</v>
      </c>
      <c r="D3353" t="b">
        <v>1</v>
      </c>
      <c r="E3353" s="6" t="s">
        <v>63</v>
      </c>
      <c r="F3353" s="6" t="s">
        <v>35</v>
      </c>
      <c r="G3353">
        <v>85</v>
      </c>
      <c r="H3353">
        <v>85</v>
      </c>
      <c r="I3353">
        <v>1</v>
      </c>
      <c r="J3353" s="6">
        <f>(Items[[#This Row],[FinalPrice]]*Items[[#This Row],[Quantity]])</f>
        <v>85</v>
      </c>
      <c r="K3353" s="6">
        <f>(Items[[#This Row],[OriginalTagPrice]]*Items[[#This Row],[Quantity]])</f>
        <v>85</v>
      </c>
      <c r="L3353" s="6">
        <f>(Items[[#This Row],[FinalPrice]]-Items[[#This Row],[OriginalTagPrice]])*Items[[#This Row],[Quantity]]</f>
        <v>0</v>
      </c>
      <c r="M3353" s="6" t="str">
        <f>VLOOKUP(Items[[#This Row],[OrderID]],Orders[],5)</f>
        <v>2015-05-29</v>
      </c>
    </row>
    <row r="3354" spans="1:13" x14ac:dyDescent="0.25">
      <c r="A3354">
        <v>145494946</v>
      </c>
      <c r="B3354">
        <v>204973341</v>
      </c>
      <c r="C3354">
        <v>2</v>
      </c>
      <c r="D3354" t="b">
        <v>0</v>
      </c>
      <c r="E3354" s="6" t="s">
        <v>35</v>
      </c>
      <c r="F3354" s="6" t="s">
        <v>222</v>
      </c>
      <c r="G3354">
        <v>2</v>
      </c>
      <c r="H3354">
        <v>2</v>
      </c>
      <c r="I3354">
        <v>1</v>
      </c>
      <c r="J3354" s="6">
        <f>(Items[[#This Row],[FinalPrice]]*Items[[#This Row],[Quantity]])</f>
        <v>2</v>
      </c>
      <c r="K3354" s="6">
        <f>(Items[[#This Row],[OriginalTagPrice]]*Items[[#This Row],[Quantity]])</f>
        <v>2</v>
      </c>
      <c r="L3354" s="6">
        <f>(Items[[#This Row],[FinalPrice]]-Items[[#This Row],[OriginalTagPrice]])*Items[[#This Row],[Quantity]]</f>
        <v>0</v>
      </c>
      <c r="M3354" s="6" t="str">
        <f>VLOOKUP(Items[[#This Row],[OrderID]],Orders[],5)</f>
        <v>None</v>
      </c>
    </row>
    <row r="3355" spans="1:13" x14ac:dyDescent="0.25">
      <c r="A3355">
        <v>145501131</v>
      </c>
      <c r="B3355">
        <v>204978835</v>
      </c>
      <c r="C3355">
        <v>1</v>
      </c>
      <c r="D3355" t="b">
        <v>1</v>
      </c>
      <c r="E3355" s="6" t="s">
        <v>264</v>
      </c>
      <c r="F3355" s="6" t="s">
        <v>35</v>
      </c>
      <c r="G3355">
        <v>0</v>
      </c>
      <c r="H3355">
        <v>65</v>
      </c>
      <c r="I3355">
        <v>1</v>
      </c>
      <c r="J3355" s="6">
        <f>(Items[[#This Row],[FinalPrice]]*Items[[#This Row],[Quantity]])</f>
        <v>0</v>
      </c>
      <c r="K3355" s="6">
        <f>(Items[[#This Row],[OriginalTagPrice]]*Items[[#This Row],[Quantity]])</f>
        <v>65</v>
      </c>
      <c r="L3355" s="6">
        <f>(Items[[#This Row],[FinalPrice]]-Items[[#This Row],[OriginalTagPrice]])*Items[[#This Row],[Quantity]]</f>
        <v>-65</v>
      </c>
      <c r="M3355" s="6" t="str">
        <f>VLOOKUP(Items[[#This Row],[OrderID]],Orders[],5)</f>
        <v>2015-05-29</v>
      </c>
    </row>
    <row r="3356" spans="1:13" x14ac:dyDescent="0.25">
      <c r="A3356">
        <v>145501131</v>
      </c>
      <c r="B3356">
        <v>205004239</v>
      </c>
      <c r="C3356">
        <v>2</v>
      </c>
      <c r="D3356" t="b">
        <v>0</v>
      </c>
      <c r="E3356" s="6" t="s">
        <v>264</v>
      </c>
      <c r="F3356" s="6" t="s">
        <v>133</v>
      </c>
      <c r="G3356">
        <v>0</v>
      </c>
      <c r="H3356">
        <v>0</v>
      </c>
      <c r="I3356">
        <v>1</v>
      </c>
      <c r="J3356" s="6">
        <f>(Items[[#This Row],[FinalPrice]]*Items[[#This Row],[Quantity]])</f>
        <v>0</v>
      </c>
      <c r="K3356" s="6">
        <f>(Items[[#This Row],[OriginalTagPrice]]*Items[[#This Row],[Quantity]])</f>
        <v>0</v>
      </c>
      <c r="L3356" s="6">
        <f>(Items[[#This Row],[FinalPrice]]-Items[[#This Row],[OriginalTagPrice]])*Items[[#This Row],[Quantity]]</f>
        <v>0</v>
      </c>
      <c r="M3356" s="6" t="str">
        <f>VLOOKUP(Items[[#This Row],[OrderID]],Orders[],5)</f>
        <v>2015-05-29</v>
      </c>
    </row>
    <row r="3357" spans="1:13" x14ac:dyDescent="0.25">
      <c r="A3357">
        <v>145506401</v>
      </c>
      <c r="B3357">
        <v>204986359</v>
      </c>
      <c r="C3357">
        <v>1</v>
      </c>
      <c r="D3357" t="b">
        <v>1</v>
      </c>
      <c r="E3357" s="6" t="s">
        <v>72</v>
      </c>
      <c r="F3357" s="6" t="s">
        <v>35</v>
      </c>
      <c r="G3357">
        <v>45</v>
      </c>
      <c r="H3357">
        <v>85</v>
      </c>
      <c r="I3357">
        <v>1</v>
      </c>
      <c r="J3357" s="6">
        <f>(Items[[#This Row],[FinalPrice]]*Items[[#This Row],[Quantity]])</f>
        <v>45</v>
      </c>
      <c r="K3357" s="6">
        <f>(Items[[#This Row],[OriginalTagPrice]]*Items[[#This Row],[Quantity]])</f>
        <v>85</v>
      </c>
      <c r="L3357" s="6">
        <f>(Items[[#This Row],[FinalPrice]]-Items[[#This Row],[OriginalTagPrice]])*Items[[#This Row],[Quantity]]</f>
        <v>-40</v>
      </c>
      <c r="M3357" s="6" t="str">
        <f>VLOOKUP(Items[[#This Row],[OrderID]],Orders[],5)</f>
        <v>2015-05-31</v>
      </c>
    </row>
    <row r="3358" spans="1:13" x14ac:dyDescent="0.25">
      <c r="A3358">
        <v>145506401</v>
      </c>
      <c r="B3358">
        <v>205349938</v>
      </c>
      <c r="C3358">
        <v>8</v>
      </c>
      <c r="D3358" t="b">
        <v>0</v>
      </c>
      <c r="E3358" s="6" t="s">
        <v>281</v>
      </c>
      <c r="F3358" s="6" t="s">
        <v>35</v>
      </c>
      <c r="G3358">
        <v>12</v>
      </c>
      <c r="H3358">
        <v>12</v>
      </c>
      <c r="I3358">
        <v>1</v>
      </c>
      <c r="J3358" s="6">
        <f>(Items[[#This Row],[FinalPrice]]*Items[[#This Row],[Quantity]])</f>
        <v>12</v>
      </c>
      <c r="K3358" s="6">
        <f>(Items[[#This Row],[OriginalTagPrice]]*Items[[#This Row],[Quantity]])</f>
        <v>12</v>
      </c>
      <c r="L3358" s="6">
        <f>(Items[[#This Row],[FinalPrice]]-Items[[#This Row],[OriginalTagPrice]])*Items[[#This Row],[Quantity]]</f>
        <v>0</v>
      </c>
      <c r="M3358" s="6" t="str">
        <f>VLOOKUP(Items[[#This Row],[OrderID]],Orders[],5)</f>
        <v>2015-05-31</v>
      </c>
    </row>
    <row r="3359" spans="1:13" x14ac:dyDescent="0.25">
      <c r="A3359">
        <v>145514868</v>
      </c>
      <c r="B3359">
        <v>204998437</v>
      </c>
      <c r="C3359">
        <v>1</v>
      </c>
      <c r="D3359" t="b">
        <v>1</v>
      </c>
      <c r="E3359" s="6" t="s">
        <v>264</v>
      </c>
      <c r="F3359" s="6" t="s">
        <v>35</v>
      </c>
      <c r="G3359">
        <v>45</v>
      </c>
      <c r="H3359">
        <v>65</v>
      </c>
      <c r="I3359">
        <v>1</v>
      </c>
      <c r="J3359" s="6">
        <f>(Items[[#This Row],[FinalPrice]]*Items[[#This Row],[Quantity]])</f>
        <v>45</v>
      </c>
      <c r="K3359" s="6">
        <f>(Items[[#This Row],[OriginalTagPrice]]*Items[[#This Row],[Quantity]])</f>
        <v>65</v>
      </c>
      <c r="L3359" s="6">
        <f>(Items[[#This Row],[FinalPrice]]-Items[[#This Row],[OriginalTagPrice]])*Items[[#This Row],[Quantity]]</f>
        <v>-20</v>
      </c>
      <c r="M3359" s="6" t="str">
        <f>VLOOKUP(Items[[#This Row],[OrderID]],Orders[],5)</f>
        <v>2015-05-30</v>
      </c>
    </row>
    <row r="3360" spans="1:13" x14ac:dyDescent="0.25">
      <c r="A3360">
        <v>145514868</v>
      </c>
      <c r="B3360">
        <v>205204791</v>
      </c>
      <c r="C3360">
        <v>2</v>
      </c>
      <c r="D3360" t="b">
        <v>0</v>
      </c>
      <c r="E3360" s="6" t="s">
        <v>96</v>
      </c>
      <c r="F3360" s="6" t="s">
        <v>77</v>
      </c>
      <c r="G3360">
        <v>0</v>
      </c>
      <c r="H3360">
        <v>0</v>
      </c>
      <c r="I3360">
        <v>1</v>
      </c>
      <c r="J3360" s="6">
        <f>(Items[[#This Row],[FinalPrice]]*Items[[#This Row],[Quantity]])</f>
        <v>0</v>
      </c>
      <c r="K3360" s="6">
        <f>(Items[[#This Row],[OriginalTagPrice]]*Items[[#This Row],[Quantity]])</f>
        <v>0</v>
      </c>
      <c r="L3360" s="6">
        <f>(Items[[#This Row],[FinalPrice]]-Items[[#This Row],[OriginalTagPrice]])*Items[[#This Row],[Quantity]]</f>
        <v>0</v>
      </c>
      <c r="M3360" s="6" t="str">
        <f>VLOOKUP(Items[[#This Row],[OrderID]],Orders[],5)</f>
        <v>2015-05-30</v>
      </c>
    </row>
    <row r="3361" spans="1:13" x14ac:dyDescent="0.25">
      <c r="A3361">
        <v>145514868</v>
      </c>
      <c r="B3361">
        <v>205216979</v>
      </c>
      <c r="C3361">
        <v>8</v>
      </c>
      <c r="D3361" t="b">
        <v>0</v>
      </c>
      <c r="E3361" s="6" t="s">
        <v>264</v>
      </c>
      <c r="F3361" s="6" t="s">
        <v>35</v>
      </c>
      <c r="G3361">
        <v>13</v>
      </c>
      <c r="H3361">
        <v>13</v>
      </c>
      <c r="I3361">
        <v>1</v>
      </c>
      <c r="J3361" s="6">
        <f>(Items[[#This Row],[FinalPrice]]*Items[[#This Row],[Quantity]])</f>
        <v>13</v>
      </c>
      <c r="K3361" s="6">
        <f>(Items[[#This Row],[OriginalTagPrice]]*Items[[#This Row],[Quantity]])</f>
        <v>13</v>
      </c>
      <c r="L3361" s="6">
        <f>(Items[[#This Row],[FinalPrice]]-Items[[#This Row],[OriginalTagPrice]])*Items[[#This Row],[Quantity]]</f>
        <v>0</v>
      </c>
      <c r="M3361" s="6" t="str">
        <f>VLOOKUP(Items[[#This Row],[OrderID]],Orders[],5)</f>
        <v>2015-05-30</v>
      </c>
    </row>
    <row r="3362" spans="1:13" x14ac:dyDescent="0.25">
      <c r="A3362">
        <v>145514868</v>
      </c>
      <c r="B3362">
        <v>205218539</v>
      </c>
      <c r="C3362">
        <v>10</v>
      </c>
      <c r="D3362" t="b">
        <v>0</v>
      </c>
      <c r="E3362" s="6" t="s">
        <v>35</v>
      </c>
      <c r="F3362" s="6" t="s">
        <v>35</v>
      </c>
      <c r="G3362">
        <v>0</v>
      </c>
      <c r="H3362">
        <v>0</v>
      </c>
      <c r="I3362">
        <v>1</v>
      </c>
      <c r="J3362" s="6">
        <f>(Items[[#This Row],[FinalPrice]]*Items[[#This Row],[Quantity]])</f>
        <v>0</v>
      </c>
      <c r="K3362" s="6">
        <f>(Items[[#This Row],[OriginalTagPrice]]*Items[[#This Row],[Quantity]])</f>
        <v>0</v>
      </c>
      <c r="L3362" s="6">
        <f>(Items[[#This Row],[FinalPrice]]-Items[[#This Row],[OriginalTagPrice]])*Items[[#This Row],[Quantity]]</f>
        <v>0</v>
      </c>
      <c r="M3362" s="6" t="str">
        <f>VLOOKUP(Items[[#This Row],[OrderID]],Orders[],5)</f>
        <v>2015-05-30</v>
      </c>
    </row>
    <row r="3363" spans="1:13" x14ac:dyDescent="0.25">
      <c r="A3363">
        <v>145514868</v>
      </c>
      <c r="B3363">
        <v>205218544</v>
      </c>
      <c r="C3363">
        <v>11</v>
      </c>
      <c r="D3363" t="b">
        <v>0</v>
      </c>
      <c r="E3363" s="6" t="s">
        <v>75</v>
      </c>
      <c r="F3363" s="6" t="s">
        <v>35</v>
      </c>
      <c r="G3363">
        <v>0</v>
      </c>
      <c r="H3363">
        <v>50</v>
      </c>
      <c r="I3363">
        <v>1</v>
      </c>
      <c r="J3363" s="6">
        <f>(Items[[#This Row],[FinalPrice]]*Items[[#This Row],[Quantity]])</f>
        <v>0</v>
      </c>
      <c r="K3363" s="6">
        <f>(Items[[#This Row],[OriginalTagPrice]]*Items[[#This Row],[Quantity]])</f>
        <v>50</v>
      </c>
      <c r="L3363" s="6">
        <f>(Items[[#This Row],[FinalPrice]]-Items[[#This Row],[OriginalTagPrice]])*Items[[#This Row],[Quantity]]</f>
        <v>-50</v>
      </c>
      <c r="M3363" s="6" t="str">
        <f>VLOOKUP(Items[[#This Row],[OrderID]],Orders[],5)</f>
        <v>2015-05-30</v>
      </c>
    </row>
    <row r="3364" spans="1:13" x14ac:dyDescent="0.25">
      <c r="A3364">
        <v>145515926</v>
      </c>
      <c r="B3364">
        <v>202463686</v>
      </c>
      <c r="C3364">
        <v>1</v>
      </c>
      <c r="D3364" t="b">
        <v>1</v>
      </c>
      <c r="E3364" s="6" t="s">
        <v>68</v>
      </c>
      <c r="F3364" s="6" t="s">
        <v>35</v>
      </c>
      <c r="G3364">
        <v>0</v>
      </c>
      <c r="H3364">
        <v>70</v>
      </c>
      <c r="I3364">
        <v>1</v>
      </c>
      <c r="J3364" s="6">
        <f>(Items[[#This Row],[FinalPrice]]*Items[[#This Row],[Quantity]])</f>
        <v>0</v>
      </c>
      <c r="K3364" s="6">
        <f>(Items[[#This Row],[OriginalTagPrice]]*Items[[#This Row],[Quantity]])</f>
        <v>70</v>
      </c>
      <c r="L3364" s="6">
        <f>(Items[[#This Row],[FinalPrice]]-Items[[#This Row],[OriginalTagPrice]])*Items[[#This Row],[Quantity]]</f>
        <v>-70</v>
      </c>
      <c r="M3364" s="6" t="str">
        <f>VLOOKUP(Items[[#This Row],[OrderID]],Orders[],5)</f>
        <v>2015-05-29</v>
      </c>
    </row>
    <row r="3365" spans="1:13" x14ac:dyDescent="0.25">
      <c r="A3365">
        <v>145515926</v>
      </c>
      <c r="B3365">
        <v>205009674</v>
      </c>
      <c r="C3365">
        <v>5</v>
      </c>
      <c r="D3365" t="b">
        <v>1</v>
      </c>
      <c r="E3365" s="6" t="s">
        <v>68</v>
      </c>
      <c r="F3365" s="6" t="s">
        <v>35</v>
      </c>
      <c r="G3365">
        <v>5</v>
      </c>
      <c r="H3365">
        <v>5</v>
      </c>
      <c r="I3365">
        <v>1</v>
      </c>
      <c r="J3365" s="6">
        <f>(Items[[#This Row],[FinalPrice]]*Items[[#This Row],[Quantity]])</f>
        <v>5</v>
      </c>
      <c r="K3365" s="6">
        <f>(Items[[#This Row],[OriginalTagPrice]]*Items[[#This Row],[Quantity]])</f>
        <v>5</v>
      </c>
      <c r="L3365" s="6">
        <f>(Items[[#This Row],[FinalPrice]]-Items[[#This Row],[OriginalTagPrice]])*Items[[#This Row],[Quantity]]</f>
        <v>0</v>
      </c>
      <c r="M3365" s="6" t="str">
        <f>VLOOKUP(Items[[#This Row],[OrderID]],Orders[],5)</f>
        <v>2015-05-29</v>
      </c>
    </row>
    <row r="3366" spans="1:13" x14ac:dyDescent="0.25">
      <c r="A3366">
        <v>145515926</v>
      </c>
      <c r="B3366">
        <v>205009723</v>
      </c>
      <c r="C3366">
        <v>8</v>
      </c>
      <c r="D3366" t="b">
        <v>0</v>
      </c>
      <c r="E3366" s="6" t="s">
        <v>68</v>
      </c>
      <c r="F3366" s="6" t="s">
        <v>35</v>
      </c>
      <c r="G3366">
        <v>10.5</v>
      </c>
      <c r="H3366">
        <v>10.5</v>
      </c>
      <c r="I3366">
        <v>1</v>
      </c>
      <c r="J3366" s="6">
        <f>(Items[[#This Row],[FinalPrice]]*Items[[#This Row],[Quantity]])</f>
        <v>10.5</v>
      </c>
      <c r="K3366" s="6">
        <f>(Items[[#This Row],[OriginalTagPrice]]*Items[[#This Row],[Quantity]])</f>
        <v>10.5</v>
      </c>
      <c r="L3366" s="6">
        <f>(Items[[#This Row],[FinalPrice]]-Items[[#This Row],[OriginalTagPrice]])*Items[[#This Row],[Quantity]]</f>
        <v>0</v>
      </c>
      <c r="M3366" s="6" t="str">
        <f>VLOOKUP(Items[[#This Row],[OrderID]],Orders[],5)</f>
        <v>2015-05-29</v>
      </c>
    </row>
    <row r="3367" spans="1:13" x14ac:dyDescent="0.25">
      <c r="A3367">
        <v>145528137</v>
      </c>
      <c r="B3367">
        <v>205017439</v>
      </c>
      <c r="C3367">
        <v>1</v>
      </c>
      <c r="D3367" t="b">
        <v>1</v>
      </c>
      <c r="E3367" s="6" t="s">
        <v>55</v>
      </c>
      <c r="F3367" s="6" t="s">
        <v>35</v>
      </c>
      <c r="G3367">
        <v>0</v>
      </c>
      <c r="H3367">
        <v>90</v>
      </c>
      <c r="I3367">
        <v>1</v>
      </c>
      <c r="J3367" s="6">
        <f>(Items[[#This Row],[FinalPrice]]*Items[[#This Row],[Quantity]])</f>
        <v>0</v>
      </c>
      <c r="K3367" s="6">
        <f>(Items[[#This Row],[OriginalTagPrice]]*Items[[#This Row],[Quantity]])</f>
        <v>90</v>
      </c>
      <c r="L3367" s="6">
        <f>(Items[[#This Row],[FinalPrice]]-Items[[#This Row],[OriginalTagPrice]])*Items[[#This Row],[Quantity]]</f>
        <v>-90</v>
      </c>
      <c r="M3367" s="6" t="str">
        <f>VLOOKUP(Items[[#This Row],[OrderID]],Orders[],5)</f>
        <v>2015-05-30</v>
      </c>
    </row>
    <row r="3368" spans="1:13" x14ac:dyDescent="0.25">
      <c r="A3368">
        <v>145528137</v>
      </c>
      <c r="B3368">
        <v>205017440</v>
      </c>
      <c r="C3368">
        <v>1</v>
      </c>
      <c r="D3368" t="b">
        <v>1</v>
      </c>
      <c r="E3368" s="6" t="s">
        <v>65</v>
      </c>
      <c r="F3368" s="6" t="s">
        <v>35</v>
      </c>
      <c r="G3368">
        <v>35</v>
      </c>
      <c r="H3368">
        <v>40</v>
      </c>
      <c r="I3368">
        <v>1</v>
      </c>
      <c r="J3368" s="6">
        <f>(Items[[#This Row],[FinalPrice]]*Items[[#This Row],[Quantity]])</f>
        <v>35</v>
      </c>
      <c r="K3368" s="6">
        <f>(Items[[#This Row],[OriginalTagPrice]]*Items[[#This Row],[Quantity]])</f>
        <v>40</v>
      </c>
      <c r="L3368" s="6">
        <f>(Items[[#This Row],[FinalPrice]]-Items[[#This Row],[OriginalTagPrice]])*Items[[#This Row],[Quantity]]</f>
        <v>-5</v>
      </c>
      <c r="M3368" s="6" t="str">
        <f>VLOOKUP(Items[[#This Row],[OrderID]],Orders[],5)</f>
        <v>2015-05-30</v>
      </c>
    </row>
    <row r="3369" spans="1:13" x14ac:dyDescent="0.25">
      <c r="A3369">
        <v>145528137</v>
      </c>
      <c r="B3369">
        <v>205190706</v>
      </c>
      <c r="C3369">
        <v>5</v>
      </c>
      <c r="D3369" t="b">
        <v>1</v>
      </c>
      <c r="E3369" s="6" t="s">
        <v>125</v>
      </c>
      <c r="F3369" s="6" t="s">
        <v>35</v>
      </c>
      <c r="G3369">
        <v>0</v>
      </c>
      <c r="H3369">
        <v>70</v>
      </c>
      <c r="I3369">
        <v>1</v>
      </c>
      <c r="J3369" s="6">
        <f>(Items[[#This Row],[FinalPrice]]*Items[[#This Row],[Quantity]])</f>
        <v>0</v>
      </c>
      <c r="K3369" s="6">
        <f>(Items[[#This Row],[OriginalTagPrice]]*Items[[#This Row],[Quantity]])</f>
        <v>70</v>
      </c>
      <c r="L3369" s="6">
        <f>(Items[[#This Row],[FinalPrice]]-Items[[#This Row],[OriginalTagPrice]])*Items[[#This Row],[Quantity]]</f>
        <v>-70</v>
      </c>
      <c r="M3369" s="6" t="str">
        <f>VLOOKUP(Items[[#This Row],[OrderID]],Orders[],5)</f>
        <v>2015-05-30</v>
      </c>
    </row>
    <row r="3370" spans="1:13" x14ac:dyDescent="0.25">
      <c r="A3370">
        <v>145528137</v>
      </c>
      <c r="B3370">
        <v>205192137</v>
      </c>
      <c r="C3370">
        <v>5</v>
      </c>
      <c r="D3370" t="b">
        <v>1</v>
      </c>
      <c r="E3370" s="6" t="s">
        <v>125</v>
      </c>
      <c r="F3370" s="6" t="s">
        <v>35</v>
      </c>
      <c r="G3370">
        <v>20</v>
      </c>
      <c r="H3370">
        <v>20</v>
      </c>
      <c r="I3370">
        <v>1</v>
      </c>
      <c r="J3370" s="6">
        <f>(Items[[#This Row],[FinalPrice]]*Items[[#This Row],[Quantity]])</f>
        <v>20</v>
      </c>
      <c r="K3370" s="6">
        <f>(Items[[#This Row],[OriginalTagPrice]]*Items[[#This Row],[Quantity]])</f>
        <v>20</v>
      </c>
      <c r="L3370" s="6">
        <f>(Items[[#This Row],[FinalPrice]]-Items[[#This Row],[OriginalTagPrice]])*Items[[#This Row],[Quantity]]</f>
        <v>0</v>
      </c>
      <c r="M3370" s="6" t="str">
        <f>VLOOKUP(Items[[#This Row],[OrderID]],Orders[],5)</f>
        <v>2015-05-30</v>
      </c>
    </row>
    <row r="3371" spans="1:13" x14ac:dyDescent="0.25">
      <c r="A3371">
        <v>145528137</v>
      </c>
      <c r="B3371">
        <v>205191901</v>
      </c>
      <c r="C3371">
        <v>8</v>
      </c>
      <c r="D3371" t="b">
        <v>0</v>
      </c>
      <c r="E3371" s="6" t="s">
        <v>55</v>
      </c>
      <c r="F3371" s="6" t="s">
        <v>35</v>
      </c>
      <c r="G3371">
        <v>18</v>
      </c>
      <c r="H3371">
        <v>18</v>
      </c>
      <c r="I3371">
        <v>1</v>
      </c>
      <c r="J3371" s="6">
        <f>(Items[[#This Row],[FinalPrice]]*Items[[#This Row],[Quantity]])</f>
        <v>18</v>
      </c>
      <c r="K3371" s="6">
        <f>(Items[[#This Row],[OriginalTagPrice]]*Items[[#This Row],[Quantity]])</f>
        <v>18</v>
      </c>
      <c r="L3371" s="6">
        <f>(Items[[#This Row],[FinalPrice]]-Items[[#This Row],[OriginalTagPrice]])*Items[[#This Row],[Quantity]]</f>
        <v>0</v>
      </c>
      <c r="M3371" s="6" t="str">
        <f>VLOOKUP(Items[[#This Row],[OrderID]],Orders[],5)</f>
        <v>2015-05-30</v>
      </c>
    </row>
    <row r="3372" spans="1:13" x14ac:dyDescent="0.25">
      <c r="A3372">
        <v>145528137</v>
      </c>
      <c r="B3372">
        <v>205192242</v>
      </c>
      <c r="C3372">
        <v>8</v>
      </c>
      <c r="D3372" t="b">
        <v>0</v>
      </c>
      <c r="E3372" s="6" t="s">
        <v>65</v>
      </c>
      <c r="F3372" s="6" t="s">
        <v>35</v>
      </c>
      <c r="G3372">
        <v>18</v>
      </c>
      <c r="H3372">
        <v>18</v>
      </c>
      <c r="I3372">
        <v>1</v>
      </c>
      <c r="J3372" s="6">
        <f>(Items[[#This Row],[FinalPrice]]*Items[[#This Row],[Quantity]])</f>
        <v>18</v>
      </c>
      <c r="K3372" s="6">
        <f>(Items[[#This Row],[OriginalTagPrice]]*Items[[#This Row],[Quantity]])</f>
        <v>18</v>
      </c>
      <c r="L3372" s="6">
        <f>(Items[[#This Row],[FinalPrice]]-Items[[#This Row],[OriginalTagPrice]])*Items[[#This Row],[Quantity]]</f>
        <v>0</v>
      </c>
      <c r="M3372" s="6" t="str">
        <f>VLOOKUP(Items[[#This Row],[OrderID]],Orders[],5)</f>
        <v>2015-05-30</v>
      </c>
    </row>
    <row r="3373" spans="1:13" x14ac:dyDescent="0.25">
      <c r="A3373">
        <v>145560612</v>
      </c>
      <c r="B3373">
        <v>205064979</v>
      </c>
      <c r="C3373">
        <v>1</v>
      </c>
      <c r="D3373" t="b">
        <v>1</v>
      </c>
      <c r="E3373" s="6" t="s">
        <v>60</v>
      </c>
      <c r="F3373" s="6" t="s">
        <v>35</v>
      </c>
      <c r="G3373">
        <v>0</v>
      </c>
      <c r="H3373">
        <v>65</v>
      </c>
      <c r="I3373">
        <v>1</v>
      </c>
      <c r="J3373" s="6">
        <f>(Items[[#This Row],[FinalPrice]]*Items[[#This Row],[Quantity]])</f>
        <v>0</v>
      </c>
      <c r="K3373" s="6">
        <f>(Items[[#This Row],[OriginalTagPrice]]*Items[[#This Row],[Quantity]])</f>
        <v>65</v>
      </c>
      <c r="L3373" s="6">
        <f>(Items[[#This Row],[FinalPrice]]-Items[[#This Row],[OriginalTagPrice]])*Items[[#This Row],[Quantity]]</f>
        <v>-65</v>
      </c>
      <c r="M3373" s="6" t="str">
        <f>VLOOKUP(Items[[#This Row],[OrderID]],Orders[],5)</f>
        <v>2015-06-04</v>
      </c>
    </row>
    <row r="3374" spans="1:13" x14ac:dyDescent="0.25">
      <c r="A3374">
        <v>145582767</v>
      </c>
      <c r="B3374">
        <v>205099567</v>
      </c>
      <c r="C3374">
        <v>1</v>
      </c>
      <c r="D3374" t="b">
        <v>1</v>
      </c>
      <c r="E3374" s="6" t="s">
        <v>65</v>
      </c>
      <c r="F3374" s="6" t="s">
        <v>35</v>
      </c>
      <c r="G3374">
        <v>50</v>
      </c>
      <c r="H3374">
        <v>70</v>
      </c>
      <c r="I3374">
        <v>1</v>
      </c>
      <c r="J3374" s="6">
        <f>(Items[[#This Row],[FinalPrice]]*Items[[#This Row],[Quantity]])</f>
        <v>50</v>
      </c>
      <c r="K3374" s="6">
        <f>(Items[[#This Row],[OriginalTagPrice]]*Items[[#This Row],[Quantity]])</f>
        <v>70</v>
      </c>
      <c r="L3374" s="6">
        <f>(Items[[#This Row],[FinalPrice]]-Items[[#This Row],[OriginalTagPrice]])*Items[[#This Row],[Quantity]]</f>
        <v>-20</v>
      </c>
      <c r="M3374" s="6" t="str">
        <f>VLOOKUP(Items[[#This Row],[OrderID]],Orders[],5)</f>
        <v>2015-05-30</v>
      </c>
    </row>
    <row r="3375" spans="1:13" x14ac:dyDescent="0.25">
      <c r="A3375">
        <v>145582767</v>
      </c>
      <c r="B3375">
        <v>205166843</v>
      </c>
      <c r="C3375">
        <v>8</v>
      </c>
      <c r="D3375" t="b">
        <v>0</v>
      </c>
      <c r="E3375" s="6" t="s">
        <v>65</v>
      </c>
      <c r="F3375" s="6" t="s">
        <v>35</v>
      </c>
      <c r="G3375">
        <v>10.5</v>
      </c>
      <c r="H3375">
        <v>10.5</v>
      </c>
      <c r="I3375">
        <v>1</v>
      </c>
      <c r="J3375" s="6">
        <f>(Items[[#This Row],[FinalPrice]]*Items[[#This Row],[Quantity]])</f>
        <v>10.5</v>
      </c>
      <c r="K3375" s="6">
        <f>(Items[[#This Row],[OriginalTagPrice]]*Items[[#This Row],[Quantity]])</f>
        <v>10.5</v>
      </c>
      <c r="L3375" s="6">
        <f>(Items[[#This Row],[FinalPrice]]-Items[[#This Row],[OriginalTagPrice]])*Items[[#This Row],[Quantity]]</f>
        <v>0</v>
      </c>
      <c r="M3375" s="6" t="str">
        <f>VLOOKUP(Items[[#This Row],[OrderID]],Orders[],5)</f>
        <v>2015-05-30</v>
      </c>
    </row>
    <row r="3376" spans="1:13" x14ac:dyDescent="0.25">
      <c r="A3376">
        <v>145598567</v>
      </c>
      <c r="B3376">
        <v>205124114</v>
      </c>
      <c r="C3376">
        <v>1</v>
      </c>
      <c r="D3376" t="b">
        <v>1</v>
      </c>
      <c r="E3376" s="6" t="s">
        <v>56</v>
      </c>
      <c r="F3376" s="6" t="s">
        <v>35</v>
      </c>
      <c r="G3376">
        <v>0</v>
      </c>
      <c r="H3376">
        <v>70</v>
      </c>
      <c r="I3376">
        <v>1</v>
      </c>
      <c r="J3376" s="6">
        <f>(Items[[#This Row],[FinalPrice]]*Items[[#This Row],[Quantity]])</f>
        <v>0</v>
      </c>
      <c r="K3376" s="6">
        <f>(Items[[#This Row],[OriginalTagPrice]]*Items[[#This Row],[Quantity]])</f>
        <v>70</v>
      </c>
      <c r="L3376" s="6">
        <f>(Items[[#This Row],[FinalPrice]]-Items[[#This Row],[OriginalTagPrice]])*Items[[#This Row],[Quantity]]</f>
        <v>-70</v>
      </c>
      <c r="M3376" s="6" t="str">
        <f>VLOOKUP(Items[[#This Row],[OrderID]],Orders[],5)</f>
        <v>2015-06-10</v>
      </c>
    </row>
    <row r="3377" spans="1:13" x14ac:dyDescent="0.25">
      <c r="A3377">
        <v>145598567</v>
      </c>
      <c r="B3377">
        <v>205124116</v>
      </c>
      <c r="C3377">
        <v>1</v>
      </c>
      <c r="D3377" t="b">
        <v>1</v>
      </c>
      <c r="E3377" s="6" t="s">
        <v>56</v>
      </c>
      <c r="F3377" s="6" t="s">
        <v>35</v>
      </c>
      <c r="G3377">
        <v>15</v>
      </c>
      <c r="H3377">
        <v>15</v>
      </c>
      <c r="I3377">
        <v>1</v>
      </c>
      <c r="J3377" s="6">
        <f>(Items[[#This Row],[FinalPrice]]*Items[[#This Row],[Quantity]])</f>
        <v>15</v>
      </c>
      <c r="K3377" s="6">
        <f>(Items[[#This Row],[OriginalTagPrice]]*Items[[#This Row],[Quantity]])</f>
        <v>15</v>
      </c>
      <c r="L3377" s="6">
        <f>(Items[[#This Row],[FinalPrice]]-Items[[#This Row],[OriginalTagPrice]])*Items[[#This Row],[Quantity]]</f>
        <v>0</v>
      </c>
      <c r="M3377" s="6" t="str">
        <f>VLOOKUP(Items[[#This Row],[OrderID]],Orders[],5)</f>
        <v>2015-06-10</v>
      </c>
    </row>
    <row r="3378" spans="1:13" x14ac:dyDescent="0.25">
      <c r="A3378">
        <v>145598567</v>
      </c>
      <c r="B3378">
        <v>206949604</v>
      </c>
      <c r="C3378">
        <v>1</v>
      </c>
      <c r="D3378" t="b">
        <v>1</v>
      </c>
      <c r="E3378" s="6" t="s">
        <v>292</v>
      </c>
      <c r="F3378" s="6" t="s">
        <v>35</v>
      </c>
      <c r="G3378">
        <v>50</v>
      </c>
      <c r="H3378">
        <v>70</v>
      </c>
      <c r="I3378">
        <v>1</v>
      </c>
      <c r="J3378" s="6">
        <f>(Items[[#This Row],[FinalPrice]]*Items[[#This Row],[Quantity]])</f>
        <v>50</v>
      </c>
      <c r="K3378" s="6">
        <f>(Items[[#This Row],[OriginalTagPrice]]*Items[[#This Row],[Quantity]])</f>
        <v>70</v>
      </c>
      <c r="L3378" s="6">
        <f>(Items[[#This Row],[FinalPrice]]-Items[[#This Row],[OriginalTagPrice]])*Items[[#This Row],[Quantity]]</f>
        <v>-20</v>
      </c>
      <c r="M3378" s="6" t="str">
        <f>VLOOKUP(Items[[#This Row],[OrderID]],Orders[],5)</f>
        <v>2015-06-10</v>
      </c>
    </row>
    <row r="3379" spans="1:13" x14ac:dyDescent="0.25">
      <c r="A3379">
        <v>145598567</v>
      </c>
      <c r="B3379">
        <v>207943743</v>
      </c>
      <c r="C3379">
        <v>2</v>
      </c>
      <c r="D3379" t="b">
        <v>0</v>
      </c>
      <c r="E3379" s="6" t="s">
        <v>35</v>
      </c>
      <c r="F3379" s="6" t="s">
        <v>73</v>
      </c>
      <c r="G3379">
        <v>0</v>
      </c>
      <c r="H3379">
        <v>0</v>
      </c>
      <c r="I3379">
        <v>1</v>
      </c>
      <c r="J3379" s="6">
        <f>(Items[[#This Row],[FinalPrice]]*Items[[#This Row],[Quantity]])</f>
        <v>0</v>
      </c>
      <c r="K3379" s="6">
        <f>(Items[[#This Row],[OriginalTagPrice]]*Items[[#This Row],[Quantity]])</f>
        <v>0</v>
      </c>
      <c r="L3379" s="6">
        <f>(Items[[#This Row],[FinalPrice]]-Items[[#This Row],[OriginalTagPrice]])*Items[[#This Row],[Quantity]]</f>
        <v>0</v>
      </c>
      <c r="M3379" s="6" t="str">
        <f>VLOOKUP(Items[[#This Row],[OrderID]],Orders[],5)</f>
        <v>2015-06-10</v>
      </c>
    </row>
    <row r="3380" spans="1:13" x14ac:dyDescent="0.25">
      <c r="A3380">
        <v>145598567</v>
      </c>
      <c r="B3380">
        <v>207943921</v>
      </c>
      <c r="C3380">
        <v>2</v>
      </c>
      <c r="D3380" t="b">
        <v>0</v>
      </c>
      <c r="E3380" s="6" t="s">
        <v>35</v>
      </c>
      <c r="F3380" s="6" t="s">
        <v>114</v>
      </c>
      <c r="G3380">
        <v>6</v>
      </c>
      <c r="H3380">
        <v>8</v>
      </c>
      <c r="I3380">
        <v>1</v>
      </c>
      <c r="J3380" s="6">
        <f>(Items[[#This Row],[FinalPrice]]*Items[[#This Row],[Quantity]])</f>
        <v>6</v>
      </c>
      <c r="K3380" s="6">
        <f>(Items[[#This Row],[OriginalTagPrice]]*Items[[#This Row],[Quantity]])</f>
        <v>8</v>
      </c>
      <c r="L3380" s="6">
        <f>(Items[[#This Row],[FinalPrice]]-Items[[#This Row],[OriginalTagPrice]])*Items[[#This Row],[Quantity]]</f>
        <v>-2</v>
      </c>
      <c r="M3380" s="6" t="str">
        <f>VLOOKUP(Items[[#This Row],[OrderID]],Orders[],5)</f>
        <v>2015-06-10</v>
      </c>
    </row>
    <row r="3381" spans="1:13" x14ac:dyDescent="0.25">
      <c r="A3381">
        <v>145598567</v>
      </c>
      <c r="B3381">
        <v>207969242</v>
      </c>
      <c r="C3381">
        <v>2</v>
      </c>
      <c r="D3381" t="b">
        <v>0</v>
      </c>
      <c r="E3381" s="6" t="s">
        <v>35</v>
      </c>
      <c r="F3381" s="6" t="s">
        <v>273</v>
      </c>
      <c r="G3381">
        <v>6</v>
      </c>
      <c r="H3381">
        <v>8</v>
      </c>
      <c r="I3381">
        <v>1</v>
      </c>
      <c r="J3381" s="6">
        <f>(Items[[#This Row],[FinalPrice]]*Items[[#This Row],[Quantity]])</f>
        <v>6</v>
      </c>
      <c r="K3381" s="6">
        <f>(Items[[#This Row],[OriginalTagPrice]]*Items[[#This Row],[Quantity]])</f>
        <v>8</v>
      </c>
      <c r="L3381" s="6">
        <f>(Items[[#This Row],[FinalPrice]]-Items[[#This Row],[OriginalTagPrice]])*Items[[#This Row],[Quantity]]</f>
        <v>-2</v>
      </c>
      <c r="M3381" s="6" t="str">
        <f>VLOOKUP(Items[[#This Row],[OrderID]],Orders[],5)</f>
        <v>2015-06-10</v>
      </c>
    </row>
    <row r="3382" spans="1:13" x14ac:dyDescent="0.25">
      <c r="A3382">
        <v>145602514</v>
      </c>
      <c r="B3382">
        <v>205130377</v>
      </c>
      <c r="C3382">
        <v>1</v>
      </c>
      <c r="D3382" t="b">
        <v>1</v>
      </c>
      <c r="E3382" s="6" t="s">
        <v>55</v>
      </c>
      <c r="F3382" s="6" t="s">
        <v>35</v>
      </c>
      <c r="G3382">
        <v>70</v>
      </c>
      <c r="H3382">
        <v>70</v>
      </c>
      <c r="I3382">
        <v>1</v>
      </c>
      <c r="J3382" s="6">
        <f>(Items[[#This Row],[FinalPrice]]*Items[[#This Row],[Quantity]])</f>
        <v>70</v>
      </c>
      <c r="K3382" s="6">
        <f>(Items[[#This Row],[OriginalTagPrice]]*Items[[#This Row],[Quantity]])</f>
        <v>70</v>
      </c>
      <c r="L3382" s="6">
        <f>(Items[[#This Row],[FinalPrice]]-Items[[#This Row],[OriginalTagPrice]])*Items[[#This Row],[Quantity]]</f>
        <v>0</v>
      </c>
      <c r="M3382" s="6" t="str">
        <f>VLOOKUP(Items[[#This Row],[OrderID]],Orders[],5)</f>
        <v>2015-06-06</v>
      </c>
    </row>
    <row r="3383" spans="1:13" x14ac:dyDescent="0.25">
      <c r="A3383">
        <v>145602514</v>
      </c>
      <c r="B3383">
        <v>206973605</v>
      </c>
      <c r="C3383">
        <v>8</v>
      </c>
      <c r="D3383" t="b">
        <v>0</v>
      </c>
      <c r="E3383" s="6" t="s">
        <v>55</v>
      </c>
      <c r="F3383" s="6" t="s">
        <v>35</v>
      </c>
      <c r="G3383">
        <v>15</v>
      </c>
      <c r="H3383">
        <v>15</v>
      </c>
      <c r="I3383">
        <v>1</v>
      </c>
      <c r="J3383" s="6">
        <f>(Items[[#This Row],[FinalPrice]]*Items[[#This Row],[Quantity]])</f>
        <v>15</v>
      </c>
      <c r="K3383" s="6">
        <f>(Items[[#This Row],[OriginalTagPrice]]*Items[[#This Row],[Quantity]])</f>
        <v>15</v>
      </c>
      <c r="L3383" s="6">
        <f>(Items[[#This Row],[FinalPrice]]-Items[[#This Row],[OriginalTagPrice]])*Items[[#This Row],[Quantity]]</f>
        <v>0</v>
      </c>
      <c r="M3383" s="6" t="str">
        <f>VLOOKUP(Items[[#This Row],[OrderID]],Orders[],5)</f>
        <v>2015-06-06</v>
      </c>
    </row>
    <row r="3384" spans="1:13" x14ac:dyDescent="0.25">
      <c r="A3384">
        <v>145614131</v>
      </c>
      <c r="B3384">
        <v>205149035</v>
      </c>
      <c r="C3384">
        <v>1</v>
      </c>
      <c r="D3384" t="b">
        <v>1</v>
      </c>
      <c r="E3384" s="6" t="s">
        <v>93</v>
      </c>
      <c r="F3384" s="6" t="s">
        <v>35</v>
      </c>
      <c r="G3384">
        <v>0</v>
      </c>
      <c r="H3384">
        <v>20</v>
      </c>
      <c r="I3384">
        <v>1</v>
      </c>
      <c r="J3384" s="6">
        <f>(Items[[#This Row],[FinalPrice]]*Items[[#This Row],[Quantity]])</f>
        <v>0</v>
      </c>
      <c r="K3384" s="6">
        <f>(Items[[#This Row],[OriginalTagPrice]]*Items[[#This Row],[Quantity]])</f>
        <v>20</v>
      </c>
      <c r="L3384" s="6">
        <f>(Items[[#This Row],[FinalPrice]]-Items[[#This Row],[OriginalTagPrice]])*Items[[#This Row],[Quantity]]</f>
        <v>-20</v>
      </c>
      <c r="M3384" s="6" t="str">
        <f>VLOOKUP(Items[[#This Row],[OrderID]],Orders[],5)</f>
        <v>2015-05-30</v>
      </c>
    </row>
    <row r="3385" spans="1:13" x14ac:dyDescent="0.25">
      <c r="A3385">
        <v>145616366</v>
      </c>
      <c r="B3385">
        <v>205152728</v>
      </c>
      <c r="C3385">
        <v>2</v>
      </c>
      <c r="D3385" t="b">
        <v>0</v>
      </c>
      <c r="E3385" s="6" t="s">
        <v>35</v>
      </c>
      <c r="F3385" s="6" t="s">
        <v>233</v>
      </c>
      <c r="G3385">
        <v>1.5</v>
      </c>
      <c r="H3385">
        <v>2</v>
      </c>
      <c r="I3385">
        <v>1</v>
      </c>
      <c r="J3385" s="6">
        <f>(Items[[#This Row],[FinalPrice]]*Items[[#This Row],[Quantity]])</f>
        <v>1.5</v>
      </c>
      <c r="K3385" s="6">
        <f>(Items[[#This Row],[OriginalTagPrice]]*Items[[#This Row],[Quantity]])</f>
        <v>2</v>
      </c>
      <c r="L3385" s="6">
        <f>(Items[[#This Row],[FinalPrice]]-Items[[#This Row],[OriginalTagPrice]])*Items[[#This Row],[Quantity]]</f>
        <v>-0.5</v>
      </c>
      <c r="M3385" s="6" t="str">
        <f>VLOOKUP(Items[[#This Row],[OrderID]],Orders[],5)</f>
        <v>2015-05-30</v>
      </c>
    </row>
    <row r="3386" spans="1:13" x14ac:dyDescent="0.25">
      <c r="A3386">
        <v>145622211</v>
      </c>
      <c r="B3386">
        <v>205161959</v>
      </c>
      <c r="C3386">
        <v>2</v>
      </c>
      <c r="D3386" t="b">
        <v>0</v>
      </c>
      <c r="E3386" s="6" t="s">
        <v>35</v>
      </c>
      <c r="F3386" s="6" t="s">
        <v>305</v>
      </c>
      <c r="G3386">
        <v>19.8</v>
      </c>
      <c r="H3386">
        <v>22</v>
      </c>
      <c r="I3386">
        <v>1</v>
      </c>
      <c r="J3386" s="6">
        <f>(Items[[#This Row],[FinalPrice]]*Items[[#This Row],[Quantity]])</f>
        <v>19.8</v>
      </c>
      <c r="K3386" s="6">
        <f>(Items[[#This Row],[OriginalTagPrice]]*Items[[#This Row],[Quantity]])</f>
        <v>22</v>
      </c>
      <c r="L3386" s="6">
        <f>(Items[[#This Row],[FinalPrice]]-Items[[#This Row],[OriginalTagPrice]])*Items[[#This Row],[Quantity]]</f>
        <v>-2.1999999999999993</v>
      </c>
      <c r="M3386" s="6" t="str">
        <f>VLOOKUP(Items[[#This Row],[OrderID]],Orders[],5)</f>
        <v>2015-05-30</v>
      </c>
    </row>
    <row r="3387" spans="1:13" x14ac:dyDescent="0.25">
      <c r="A3387">
        <v>145622211</v>
      </c>
      <c r="B3387">
        <v>205162040</v>
      </c>
      <c r="C3387">
        <v>2</v>
      </c>
      <c r="D3387" t="b">
        <v>0</v>
      </c>
      <c r="E3387" s="6" t="s">
        <v>35</v>
      </c>
      <c r="F3387" s="6" t="s">
        <v>306</v>
      </c>
      <c r="G3387">
        <v>22.5</v>
      </c>
      <c r="H3387">
        <v>25</v>
      </c>
      <c r="I3387">
        <v>1</v>
      </c>
      <c r="J3387" s="6">
        <f>(Items[[#This Row],[FinalPrice]]*Items[[#This Row],[Quantity]])</f>
        <v>22.5</v>
      </c>
      <c r="K3387" s="6">
        <f>(Items[[#This Row],[OriginalTagPrice]]*Items[[#This Row],[Quantity]])</f>
        <v>25</v>
      </c>
      <c r="L3387" s="6">
        <f>(Items[[#This Row],[FinalPrice]]-Items[[#This Row],[OriginalTagPrice]])*Items[[#This Row],[Quantity]]</f>
        <v>-2.5</v>
      </c>
      <c r="M3387" s="6" t="str">
        <f>VLOOKUP(Items[[#This Row],[OrderID]],Orders[],5)</f>
        <v>2015-05-30</v>
      </c>
    </row>
    <row r="3388" spans="1:13" x14ac:dyDescent="0.25">
      <c r="A3388">
        <v>145622211</v>
      </c>
      <c r="B3388">
        <v>205162901</v>
      </c>
      <c r="C3388">
        <v>2</v>
      </c>
      <c r="D3388" t="b">
        <v>0</v>
      </c>
      <c r="E3388" s="6" t="s">
        <v>35</v>
      </c>
      <c r="F3388" s="6" t="s">
        <v>262</v>
      </c>
      <c r="G3388">
        <v>9</v>
      </c>
      <c r="H3388">
        <v>10</v>
      </c>
      <c r="I3388">
        <v>2</v>
      </c>
      <c r="J3388" s="6">
        <f>(Items[[#This Row],[FinalPrice]]*Items[[#This Row],[Quantity]])</f>
        <v>18</v>
      </c>
      <c r="K3388" s="6">
        <f>(Items[[#This Row],[OriginalTagPrice]]*Items[[#This Row],[Quantity]])</f>
        <v>20</v>
      </c>
      <c r="L3388" s="6">
        <f>(Items[[#This Row],[FinalPrice]]-Items[[#This Row],[OriginalTagPrice]])*Items[[#This Row],[Quantity]]</f>
        <v>-2</v>
      </c>
      <c r="M3388" s="6" t="str">
        <f>VLOOKUP(Items[[#This Row],[OrderID]],Orders[],5)</f>
        <v>2015-05-30</v>
      </c>
    </row>
    <row r="3389" spans="1:13" x14ac:dyDescent="0.25">
      <c r="A3389">
        <v>145623874</v>
      </c>
      <c r="B3389">
        <v>205164613</v>
      </c>
      <c r="C3389">
        <v>2</v>
      </c>
      <c r="D3389" t="b">
        <v>0</v>
      </c>
      <c r="E3389" s="6" t="s">
        <v>35</v>
      </c>
      <c r="F3389" s="6" t="s">
        <v>279</v>
      </c>
      <c r="G3389">
        <v>24.3</v>
      </c>
      <c r="H3389">
        <v>27</v>
      </c>
      <c r="I3389">
        <v>1</v>
      </c>
      <c r="J3389" s="6">
        <f>(Items[[#This Row],[FinalPrice]]*Items[[#This Row],[Quantity]])</f>
        <v>24.3</v>
      </c>
      <c r="K3389" s="6">
        <f>(Items[[#This Row],[OriginalTagPrice]]*Items[[#This Row],[Quantity]])</f>
        <v>27</v>
      </c>
      <c r="L3389" s="6">
        <f>(Items[[#This Row],[FinalPrice]]-Items[[#This Row],[OriginalTagPrice]])*Items[[#This Row],[Quantity]]</f>
        <v>-2.6999999999999993</v>
      </c>
      <c r="M3389" s="6" t="str">
        <f>VLOOKUP(Items[[#This Row],[OrderID]],Orders[],5)</f>
        <v>2015-05-30</v>
      </c>
    </row>
    <row r="3390" spans="1:13" x14ac:dyDescent="0.25">
      <c r="A3390">
        <v>145623874</v>
      </c>
      <c r="B3390">
        <v>205164637</v>
      </c>
      <c r="C3390">
        <v>2</v>
      </c>
      <c r="D3390" t="b">
        <v>0</v>
      </c>
      <c r="E3390" s="6" t="s">
        <v>35</v>
      </c>
      <c r="F3390" s="6" t="s">
        <v>225</v>
      </c>
      <c r="G3390">
        <v>48.6</v>
      </c>
      <c r="H3390">
        <v>54</v>
      </c>
      <c r="I3390">
        <v>1</v>
      </c>
      <c r="J3390" s="6">
        <f>(Items[[#This Row],[FinalPrice]]*Items[[#This Row],[Quantity]])</f>
        <v>48.6</v>
      </c>
      <c r="K3390" s="6">
        <f>(Items[[#This Row],[OriginalTagPrice]]*Items[[#This Row],[Quantity]])</f>
        <v>54</v>
      </c>
      <c r="L3390" s="6">
        <f>(Items[[#This Row],[FinalPrice]]-Items[[#This Row],[OriginalTagPrice]])*Items[[#This Row],[Quantity]]</f>
        <v>-5.3999999999999986</v>
      </c>
      <c r="M3390" s="6" t="str">
        <f>VLOOKUP(Items[[#This Row],[OrderID]],Orders[],5)</f>
        <v>2015-05-30</v>
      </c>
    </row>
    <row r="3391" spans="1:13" x14ac:dyDescent="0.25">
      <c r="A3391">
        <v>145623874</v>
      </c>
      <c r="B3391">
        <v>205164821</v>
      </c>
      <c r="C3391">
        <v>2</v>
      </c>
      <c r="D3391" t="b">
        <v>0</v>
      </c>
      <c r="E3391" s="6" t="s">
        <v>35</v>
      </c>
      <c r="F3391" s="6" t="s">
        <v>272</v>
      </c>
      <c r="G3391">
        <v>24.3</v>
      </c>
      <c r="H3391">
        <v>27</v>
      </c>
      <c r="I3391">
        <v>1</v>
      </c>
      <c r="J3391" s="6">
        <f>(Items[[#This Row],[FinalPrice]]*Items[[#This Row],[Quantity]])</f>
        <v>24.3</v>
      </c>
      <c r="K3391" s="6">
        <f>(Items[[#This Row],[OriginalTagPrice]]*Items[[#This Row],[Quantity]])</f>
        <v>27</v>
      </c>
      <c r="L3391" s="6">
        <f>(Items[[#This Row],[FinalPrice]]-Items[[#This Row],[OriginalTagPrice]])*Items[[#This Row],[Quantity]]</f>
        <v>-2.6999999999999993</v>
      </c>
      <c r="M3391" s="6" t="str">
        <f>VLOOKUP(Items[[#This Row],[OrderID]],Orders[],5)</f>
        <v>2015-05-30</v>
      </c>
    </row>
    <row r="3392" spans="1:13" x14ac:dyDescent="0.25">
      <c r="A3392">
        <v>145626191</v>
      </c>
      <c r="B3392">
        <v>205168008</v>
      </c>
      <c r="C3392">
        <v>8</v>
      </c>
      <c r="D3392" t="b">
        <v>0</v>
      </c>
      <c r="E3392" s="6" t="s">
        <v>58</v>
      </c>
      <c r="F3392" s="6" t="s">
        <v>35</v>
      </c>
      <c r="G3392">
        <v>15</v>
      </c>
      <c r="H3392">
        <v>15</v>
      </c>
      <c r="I3392">
        <v>1</v>
      </c>
      <c r="J3392" s="6">
        <f>(Items[[#This Row],[FinalPrice]]*Items[[#This Row],[Quantity]])</f>
        <v>15</v>
      </c>
      <c r="K3392" s="6">
        <f>(Items[[#This Row],[OriginalTagPrice]]*Items[[#This Row],[Quantity]])</f>
        <v>15</v>
      </c>
      <c r="L3392" s="6">
        <f>(Items[[#This Row],[FinalPrice]]-Items[[#This Row],[OriginalTagPrice]])*Items[[#This Row],[Quantity]]</f>
        <v>0</v>
      </c>
      <c r="M3392" s="6" t="str">
        <f>VLOOKUP(Items[[#This Row],[OrderID]],Orders[],5)</f>
        <v>2015-05-30</v>
      </c>
    </row>
    <row r="3393" spans="1:13" x14ac:dyDescent="0.25">
      <c r="A3393">
        <v>145626191</v>
      </c>
      <c r="B3393">
        <v>205168133</v>
      </c>
      <c r="C3393">
        <v>8</v>
      </c>
      <c r="D3393" t="b">
        <v>0</v>
      </c>
      <c r="E3393" s="6" t="s">
        <v>63</v>
      </c>
      <c r="F3393" s="6" t="s">
        <v>35</v>
      </c>
      <c r="G3393">
        <v>15</v>
      </c>
      <c r="H3393">
        <v>15</v>
      </c>
      <c r="I3393">
        <v>1</v>
      </c>
      <c r="J3393" s="6">
        <f>(Items[[#This Row],[FinalPrice]]*Items[[#This Row],[Quantity]])</f>
        <v>15</v>
      </c>
      <c r="K3393" s="6">
        <f>(Items[[#This Row],[OriginalTagPrice]]*Items[[#This Row],[Quantity]])</f>
        <v>15</v>
      </c>
      <c r="L3393" s="6">
        <f>(Items[[#This Row],[FinalPrice]]-Items[[#This Row],[OriginalTagPrice]])*Items[[#This Row],[Quantity]]</f>
        <v>0</v>
      </c>
      <c r="M3393" s="6" t="str">
        <f>VLOOKUP(Items[[#This Row],[OrderID]],Orders[],5)</f>
        <v>2015-05-30</v>
      </c>
    </row>
    <row r="3394" spans="1:13" x14ac:dyDescent="0.25">
      <c r="A3394">
        <v>145630171</v>
      </c>
      <c r="B3394">
        <v>205173984</v>
      </c>
      <c r="C3394">
        <v>1</v>
      </c>
      <c r="D3394" t="b">
        <v>1</v>
      </c>
      <c r="E3394" s="6" t="s">
        <v>58</v>
      </c>
      <c r="F3394" s="6" t="s">
        <v>35</v>
      </c>
      <c r="G3394">
        <v>35</v>
      </c>
      <c r="H3394">
        <v>40</v>
      </c>
      <c r="I3394">
        <v>1</v>
      </c>
      <c r="J3394" s="6">
        <f>(Items[[#This Row],[FinalPrice]]*Items[[#This Row],[Quantity]])</f>
        <v>35</v>
      </c>
      <c r="K3394" s="6">
        <f>(Items[[#This Row],[OriginalTagPrice]]*Items[[#This Row],[Quantity]])</f>
        <v>40</v>
      </c>
      <c r="L3394" s="6">
        <f>(Items[[#This Row],[FinalPrice]]-Items[[#This Row],[OriginalTagPrice]])*Items[[#This Row],[Quantity]]</f>
        <v>-5</v>
      </c>
      <c r="M3394" s="6" t="str">
        <f>VLOOKUP(Items[[#This Row],[OrderID]],Orders[],5)</f>
        <v>2015-05-31</v>
      </c>
    </row>
    <row r="3395" spans="1:13" x14ac:dyDescent="0.25">
      <c r="A3395">
        <v>145630171</v>
      </c>
      <c r="B3395">
        <v>205174809</v>
      </c>
      <c r="C3395">
        <v>1</v>
      </c>
      <c r="D3395" t="b">
        <v>1</v>
      </c>
      <c r="E3395" s="6" t="s">
        <v>70</v>
      </c>
      <c r="F3395" s="6" t="s">
        <v>35</v>
      </c>
      <c r="G3395">
        <v>0</v>
      </c>
      <c r="H3395">
        <v>30</v>
      </c>
      <c r="I3395">
        <v>1</v>
      </c>
      <c r="J3395" s="6">
        <f>(Items[[#This Row],[FinalPrice]]*Items[[#This Row],[Quantity]])</f>
        <v>0</v>
      </c>
      <c r="K3395" s="6">
        <f>(Items[[#This Row],[OriginalTagPrice]]*Items[[#This Row],[Quantity]])</f>
        <v>30</v>
      </c>
      <c r="L3395" s="6">
        <f>(Items[[#This Row],[FinalPrice]]-Items[[#This Row],[OriginalTagPrice]])*Items[[#This Row],[Quantity]]</f>
        <v>-30</v>
      </c>
      <c r="M3395" s="6" t="str">
        <f>VLOOKUP(Items[[#This Row],[OrderID]],Orders[],5)</f>
        <v>2015-05-31</v>
      </c>
    </row>
    <row r="3396" spans="1:13" x14ac:dyDescent="0.25">
      <c r="A3396">
        <v>145630171</v>
      </c>
      <c r="B3396">
        <v>205311336</v>
      </c>
      <c r="C3396">
        <v>8</v>
      </c>
      <c r="D3396" t="b">
        <v>0</v>
      </c>
      <c r="E3396" s="6" t="s">
        <v>70</v>
      </c>
      <c r="F3396" s="6" t="s">
        <v>35</v>
      </c>
      <c r="G3396">
        <v>6</v>
      </c>
      <c r="H3396">
        <v>6</v>
      </c>
      <c r="I3396">
        <v>1</v>
      </c>
      <c r="J3396" s="6">
        <f>(Items[[#This Row],[FinalPrice]]*Items[[#This Row],[Quantity]])</f>
        <v>6</v>
      </c>
      <c r="K3396" s="6">
        <f>(Items[[#This Row],[OriginalTagPrice]]*Items[[#This Row],[Quantity]])</f>
        <v>6</v>
      </c>
      <c r="L3396" s="6">
        <f>(Items[[#This Row],[FinalPrice]]-Items[[#This Row],[OriginalTagPrice]])*Items[[#This Row],[Quantity]]</f>
        <v>0</v>
      </c>
      <c r="M3396" s="6" t="str">
        <f>VLOOKUP(Items[[#This Row],[OrderID]],Orders[],5)</f>
        <v>2015-05-31</v>
      </c>
    </row>
    <row r="3397" spans="1:13" x14ac:dyDescent="0.25">
      <c r="A3397">
        <v>145630171</v>
      </c>
      <c r="B3397">
        <v>205311386</v>
      </c>
      <c r="C3397">
        <v>8</v>
      </c>
      <c r="D3397" t="b">
        <v>0</v>
      </c>
      <c r="E3397" s="6" t="s">
        <v>58</v>
      </c>
      <c r="F3397" s="6" t="s">
        <v>35</v>
      </c>
      <c r="G3397">
        <v>10</v>
      </c>
      <c r="H3397">
        <v>10</v>
      </c>
      <c r="I3397">
        <v>1</v>
      </c>
      <c r="J3397" s="6">
        <f>(Items[[#This Row],[FinalPrice]]*Items[[#This Row],[Quantity]])</f>
        <v>10</v>
      </c>
      <c r="K3397" s="6">
        <f>(Items[[#This Row],[OriginalTagPrice]]*Items[[#This Row],[Quantity]])</f>
        <v>10</v>
      </c>
      <c r="L3397" s="6">
        <f>(Items[[#This Row],[FinalPrice]]-Items[[#This Row],[OriginalTagPrice]])*Items[[#This Row],[Quantity]]</f>
        <v>0</v>
      </c>
      <c r="M3397" s="6" t="str">
        <f>VLOOKUP(Items[[#This Row],[OrderID]],Orders[],5)</f>
        <v>2015-05-31</v>
      </c>
    </row>
    <row r="3398" spans="1:13" x14ac:dyDescent="0.25">
      <c r="A3398">
        <v>145630171</v>
      </c>
      <c r="B3398">
        <v>205311553</v>
      </c>
      <c r="C3398">
        <v>10</v>
      </c>
      <c r="D3398" t="b">
        <v>0</v>
      </c>
      <c r="E3398" s="6" t="s">
        <v>35</v>
      </c>
      <c r="F3398" s="6" t="s">
        <v>35</v>
      </c>
      <c r="G3398">
        <v>0</v>
      </c>
      <c r="H3398">
        <v>0</v>
      </c>
      <c r="I3398">
        <v>1</v>
      </c>
      <c r="J3398" s="6">
        <f>(Items[[#This Row],[FinalPrice]]*Items[[#This Row],[Quantity]])</f>
        <v>0</v>
      </c>
      <c r="K3398" s="6">
        <f>(Items[[#This Row],[OriginalTagPrice]]*Items[[#This Row],[Quantity]])</f>
        <v>0</v>
      </c>
      <c r="L3398" s="6">
        <f>(Items[[#This Row],[FinalPrice]]-Items[[#This Row],[OriginalTagPrice]])*Items[[#This Row],[Quantity]]</f>
        <v>0</v>
      </c>
      <c r="M3398" s="6" t="str">
        <f>VLOOKUP(Items[[#This Row],[OrderID]],Orders[],5)</f>
        <v>2015-05-31</v>
      </c>
    </row>
    <row r="3399" spans="1:13" x14ac:dyDescent="0.25">
      <c r="A3399">
        <v>145630171</v>
      </c>
      <c r="B3399">
        <v>205311554</v>
      </c>
      <c r="C3399">
        <v>11</v>
      </c>
      <c r="D3399" t="b">
        <v>0</v>
      </c>
      <c r="E3399" s="6" t="s">
        <v>75</v>
      </c>
      <c r="F3399" s="6" t="s">
        <v>35</v>
      </c>
      <c r="G3399">
        <v>0</v>
      </c>
      <c r="H3399">
        <v>50</v>
      </c>
      <c r="I3399">
        <v>1</v>
      </c>
      <c r="J3399" s="6">
        <f>(Items[[#This Row],[FinalPrice]]*Items[[#This Row],[Quantity]])</f>
        <v>0</v>
      </c>
      <c r="K3399" s="6">
        <f>(Items[[#This Row],[OriginalTagPrice]]*Items[[#This Row],[Quantity]])</f>
        <v>50</v>
      </c>
      <c r="L3399" s="6">
        <f>(Items[[#This Row],[FinalPrice]]-Items[[#This Row],[OriginalTagPrice]])*Items[[#This Row],[Quantity]]</f>
        <v>-50</v>
      </c>
      <c r="M3399" s="6" t="str">
        <f>VLOOKUP(Items[[#This Row],[OrderID]],Orders[],5)</f>
        <v>2015-05-31</v>
      </c>
    </row>
    <row r="3400" spans="1:13" x14ac:dyDescent="0.25">
      <c r="A3400">
        <v>145641266</v>
      </c>
      <c r="B3400">
        <v>205190809</v>
      </c>
      <c r="C3400">
        <v>1</v>
      </c>
      <c r="D3400" t="b">
        <v>1</v>
      </c>
      <c r="E3400" s="6" t="s">
        <v>63</v>
      </c>
      <c r="F3400" s="6" t="s">
        <v>35</v>
      </c>
      <c r="G3400">
        <v>45</v>
      </c>
      <c r="H3400">
        <v>65</v>
      </c>
      <c r="I3400">
        <v>1</v>
      </c>
      <c r="J3400" s="6">
        <f>(Items[[#This Row],[FinalPrice]]*Items[[#This Row],[Quantity]])</f>
        <v>45</v>
      </c>
      <c r="K3400" s="6">
        <f>(Items[[#This Row],[OriginalTagPrice]]*Items[[#This Row],[Quantity]])</f>
        <v>65</v>
      </c>
      <c r="L3400" s="6">
        <f>(Items[[#This Row],[FinalPrice]]-Items[[#This Row],[OriginalTagPrice]])*Items[[#This Row],[Quantity]]</f>
        <v>-20</v>
      </c>
      <c r="M3400" s="6" t="str">
        <f>VLOOKUP(Items[[#This Row],[OrderID]],Orders[],5)</f>
        <v>2015-05-30</v>
      </c>
    </row>
    <row r="3401" spans="1:13" x14ac:dyDescent="0.25">
      <c r="A3401">
        <v>145641266</v>
      </c>
      <c r="B3401">
        <v>205208119</v>
      </c>
      <c r="C3401">
        <v>2</v>
      </c>
      <c r="D3401" t="b">
        <v>0</v>
      </c>
      <c r="E3401" s="6" t="s">
        <v>75</v>
      </c>
      <c r="F3401" s="6" t="s">
        <v>130</v>
      </c>
      <c r="G3401">
        <v>0</v>
      </c>
      <c r="H3401">
        <v>0</v>
      </c>
      <c r="I3401">
        <v>1</v>
      </c>
      <c r="J3401" s="6">
        <f>(Items[[#This Row],[FinalPrice]]*Items[[#This Row],[Quantity]])</f>
        <v>0</v>
      </c>
      <c r="K3401" s="6">
        <f>(Items[[#This Row],[OriginalTagPrice]]*Items[[#This Row],[Quantity]])</f>
        <v>0</v>
      </c>
      <c r="L3401" s="6">
        <f>(Items[[#This Row],[FinalPrice]]-Items[[#This Row],[OriginalTagPrice]])*Items[[#This Row],[Quantity]]</f>
        <v>0</v>
      </c>
      <c r="M3401" s="6" t="str">
        <f>VLOOKUP(Items[[#This Row],[OrderID]],Orders[],5)</f>
        <v>2015-05-30</v>
      </c>
    </row>
    <row r="3402" spans="1:13" x14ac:dyDescent="0.25">
      <c r="A3402">
        <v>145641266</v>
      </c>
      <c r="B3402">
        <v>205215898</v>
      </c>
      <c r="C3402">
        <v>2</v>
      </c>
      <c r="D3402" t="b">
        <v>0</v>
      </c>
      <c r="E3402" s="6" t="s">
        <v>35</v>
      </c>
      <c r="F3402" s="6" t="s">
        <v>245</v>
      </c>
      <c r="G3402">
        <v>5</v>
      </c>
      <c r="H3402">
        <v>5</v>
      </c>
      <c r="I3402">
        <v>1</v>
      </c>
      <c r="J3402" s="6">
        <f>(Items[[#This Row],[FinalPrice]]*Items[[#This Row],[Quantity]])</f>
        <v>5</v>
      </c>
      <c r="K3402" s="6">
        <f>(Items[[#This Row],[OriginalTagPrice]]*Items[[#This Row],[Quantity]])</f>
        <v>5</v>
      </c>
      <c r="L3402" s="6">
        <f>(Items[[#This Row],[FinalPrice]]-Items[[#This Row],[OriginalTagPrice]])*Items[[#This Row],[Quantity]]</f>
        <v>0</v>
      </c>
      <c r="M3402" s="6" t="str">
        <f>VLOOKUP(Items[[#This Row],[OrderID]],Orders[],5)</f>
        <v>2015-05-30</v>
      </c>
    </row>
    <row r="3403" spans="1:13" x14ac:dyDescent="0.25">
      <c r="A3403">
        <v>145641266</v>
      </c>
      <c r="B3403">
        <v>205224057</v>
      </c>
      <c r="C3403">
        <v>10</v>
      </c>
      <c r="D3403" t="b">
        <v>0</v>
      </c>
      <c r="E3403" s="6" t="s">
        <v>35</v>
      </c>
      <c r="F3403" s="6" t="s">
        <v>35</v>
      </c>
      <c r="G3403">
        <v>0</v>
      </c>
      <c r="H3403">
        <v>0</v>
      </c>
      <c r="I3403">
        <v>1</v>
      </c>
      <c r="J3403" s="6">
        <f>(Items[[#This Row],[FinalPrice]]*Items[[#This Row],[Quantity]])</f>
        <v>0</v>
      </c>
      <c r="K3403" s="6">
        <f>(Items[[#This Row],[OriginalTagPrice]]*Items[[#This Row],[Quantity]])</f>
        <v>0</v>
      </c>
      <c r="L3403" s="6">
        <f>(Items[[#This Row],[FinalPrice]]-Items[[#This Row],[OriginalTagPrice]])*Items[[#This Row],[Quantity]]</f>
        <v>0</v>
      </c>
      <c r="M3403" s="6" t="str">
        <f>VLOOKUP(Items[[#This Row],[OrderID]],Orders[],5)</f>
        <v>2015-05-30</v>
      </c>
    </row>
    <row r="3404" spans="1:13" x14ac:dyDescent="0.25">
      <c r="A3404">
        <v>145641266</v>
      </c>
      <c r="B3404">
        <v>205224058</v>
      </c>
      <c r="C3404">
        <v>11</v>
      </c>
      <c r="D3404" t="b">
        <v>0</v>
      </c>
      <c r="E3404" s="6" t="s">
        <v>75</v>
      </c>
      <c r="F3404" s="6" t="s">
        <v>35</v>
      </c>
      <c r="G3404">
        <v>0</v>
      </c>
      <c r="H3404">
        <v>50</v>
      </c>
      <c r="I3404">
        <v>1</v>
      </c>
      <c r="J3404" s="6">
        <f>(Items[[#This Row],[FinalPrice]]*Items[[#This Row],[Quantity]])</f>
        <v>0</v>
      </c>
      <c r="K3404" s="6">
        <f>(Items[[#This Row],[OriginalTagPrice]]*Items[[#This Row],[Quantity]])</f>
        <v>50</v>
      </c>
      <c r="L3404" s="6">
        <f>(Items[[#This Row],[FinalPrice]]-Items[[#This Row],[OriginalTagPrice]])*Items[[#This Row],[Quantity]]</f>
        <v>-50</v>
      </c>
      <c r="M3404" s="6" t="str">
        <f>VLOOKUP(Items[[#This Row],[OrderID]],Orders[],5)</f>
        <v>2015-05-30</v>
      </c>
    </row>
    <row r="3405" spans="1:13" x14ac:dyDescent="0.25">
      <c r="A3405">
        <v>145643127</v>
      </c>
      <c r="B3405">
        <v>205193584</v>
      </c>
      <c r="C3405">
        <v>1</v>
      </c>
      <c r="D3405" t="b">
        <v>1</v>
      </c>
      <c r="E3405" s="6" t="s">
        <v>55</v>
      </c>
      <c r="F3405" s="6" t="s">
        <v>35</v>
      </c>
      <c r="G3405">
        <v>0</v>
      </c>
      <c r="H3405">
        <v>70</v>
      </c>
      <c r="I3405">
        <v>1</v>
      </c>
      <c r="J3405" s="6">
        <f>(Items[[#This Row],[FinalPrice]]*Items[[#This Row],[Quantity]])</f>
        <v>0</v>
      </c>
      <c r="K3405" s="6">
        <f>(Items[[#This Row],[OriginalTagPrice]]*Items[[#This Row],[Quantity]])</f>
        <v>70</v>
      </c>
      <c r="L3405" s="6">
        <f>(Items[[#This Row],[FinalPrice]]-Items[[#This Row],[OriginalTagPrice]])*Items[[#This Row],[Quantity]]</f>
        <v>-70</v>
      </c>
      <c r="M3405" s="6" t="str">
        <f>VLOOKUP(Items[[#This Row],[OrderID]],Orders[],5)</f>
        <v>2015-06-04</v>
      </c>
    </row>
    <row r="3406" spans="1:13" x14ac:dyDescent="0.25">
      <c r="A3406">
        <v>145643127</v>
      </c>
      <c r="B3406">
        <v>205193585</v>
      </c>
      <c r="C3406">
        <v>1</v>
      </c>
      <c r="D3406" t="b">
        <v>1</v>
      </c>
      <c r="E3406" s="6" t="s">
        <v>55</v>
      </c>
      <c r="F3406" s="6" t="s">
        <v>35</v>
      </c>
      <c r="G3406">
        <v>20</v>
      </c>
      <c r="H3406">
        <v>20</v>
      </c>
      <c r="I3406">
        <v>1</v>
      </c>
      <c r="J3406" s="6">
        <f>(Items[[#This Row],[FinalPrice]]*Items[[#This Row],[Quantity]])</f>
        <v>20</v>
      </c>
      <c r="K3406" s="6">
        <f>(Items[[#This Row],[OriginalTagPrice]]*Items[[#This Row],[Quantity]])</f>
        <v>20</v>
      </c>
      <c r="L3406" s="6">
        <f>(Items[[#This Row],[FinalPrice]]-Items[[#This Row],[OriginalTagPrice]])*Items[[#This Row],[Quantity]]</f>
        <v>0</v>
      </c>
      <c r="M3406" s="6" t="str">
        <f>VLOOKUP(Items[[#This Row],[OrderID]],Orders[],5)</f>
        <v>2015-06-04</v>
      </c>
    </row>
    <row r="3407" spans="1:13" x14ac:dyDescent="0.25">
      <c r="A3407">
        <v>145643127</v>
      </c>
      <c r="B3407">
        <v>206458264</v>
      </c>
      <c r="C3407">
        <v>2</v>
      </c>
      <c r="D3407" t="b">
        <v>0</v>
      </c>
      <c r="E3407" s="6" t="s">
        <v>35</v>
      </c>
      <c r="F3407" s="6" t="s">
        <v>242</v>
      </c>
      <c r="G3407">
        <v>0</v>
      </c>
      <c r="H3407">
        <v>0</v>
      </c>
      <c r="I3407">
        <v>1</v>
      </c>
      <c r="J3407" s="6">
        <f>(Items[[#This Row],[FinalPrice]]*Items[[#This Row],[Quantity]])</f>
        <v>0</v>
      </c>
      <c r="K3407" s="6">
        <f>(Items[[#This Row],[OriginalTagPrice]]*Items[[#This Row],[Quantity]])</f>
        <v>0</v>
      </c>
      <c r="L3407" s="6">
        <f>(Items[[#This Row],[FinalPrice]]-Items[[#This Row],[OriginalTagPrice]])*Items[[#This Row],[Quantity]]</f>
        <v>0</v>
      </c>
      <c r="M3407" s="6" t="str">
        <f>VLOOKUP(Items[[#This Row],[OrderID]],Orders[],5)</f>
        <v>2015-06-04</v>
      </c>
    </row>
    <row r="3408" spans="1:13" x14ac:dyDescent="0.25">
      <c r="A3408">
        <v>145644401</v>
      </c>
      <c r="B3408">
        <v>205195599</v>
      </c>
      <c r="C3408">
        <v>2</v>
      </c>
      <c r="D3408" t="b">
        <v>0</v>
      </c>
      <c r="E3408" s="6" t="s">
        <v>35</v>
      </c>
      <c r="F3408" s="6" t="s">
        <v>262</v>
      </c>
      <c r="G3408">
        <v>9</v>
      </c>
      <c r="H3408">
        <v>10</v>
      </c>
      <c r="I3408">
        <v>1</v>
      </c>
      <c r="J3408" s="6">
        <f>(Items[[#This Row],[FinalPrice]]*Items[[#This Row],[Quantity]])</f>
        <v>9</v>
      </c>
      <c r="K3408" s="6">
        <f>(Items[[#This Row],[OriginalTagPrice]]*Items[[#This Row],[Quantity]])</f>
        <v>10</v>
      </c>
      <c r="L3408" s="6">
        <f>(Items[[#This Row],[FinalPrice]]-Items[[#This Row],[OriginalTagPrice]])*Items[[#This Row],[Quantity]]</f>
        <v>-1</v>
      </c>
      <c r="M3408" s="6" t="str">
        <f>VLOOKUP(Items[[#This Row],[OrderID]],Orders[],5)</f>
        <v>2015-05-30</v>
      </c>
    </row>
    <row r="3409" spans="1:13" x14ac:dyDescent="0.25">
      <c r="A3409">
        <v>145651746</v>
      </c>
      <c r="B3409">
        <v>195835951</v>
      </c>
      <c r="C3409">
        <v>1</v>
      </c>
      <c r="D3409" t="b">
        <v>1</v>
      </c>
      <c r="E3409" s="6" t="s">
        <v>66</v>
      </c>
      <c r="F3409" s="6" t="s">
        <v>35</v>
      </c>
      <c r="G3409">
        <v>0</v>
      </c>
      <c r="H3409">
        <v>70</v>
      </c>
      <c r="I3409">
        <v>1</v>
      </c>
      <c r="J3409" s="6">
        <f>(Items[[#This Row],[FinalPrice]]*Items[[#This Row],[Quantity]])</f>
        <v>0</v>
      </c>
      <c r="K3409" s="6">
        <f>(Items[[#This Row],[OriginalTagPrice]]*Items[[#This Row],[Quantity]])</f>
        <v>70</v>
      </c>
      <c r="L3409" s="6">
        <f>(Items[[#This Row],[FinalPrice]]-Items[[#This Row],[OriginalTagPrice]])*Items[[#This Row],[Quantity]]</f>
        <v>-70</v>
      </c>
      <c r="M3409" s="6" t="str">
        <f>VLOOKUP(Items[[#This Row],[OrderID]],Orders[],5)</f>
        <v>2015-05-30</v>
      </c>
    </row>
    <row r="3410" spans="1:13" x14ac:dyDescent="0.25">
      <c r="A3410">
        <v>145651746</v>
      </c>
      <c r="B3410">
        <v>205206665</v>
      </c>
      <c r="C3410">
        <v>5</v>
      </c>
      <c r="D3410" t="b">
        <v>1</v>
      </c>
      <c r="E3410" s="6" t="s">
        <v>66</v>
      </c>
      <c r="F3410" s="6" t="s">
        <v>35</v>
      </c>
      <c r="G3410">
        <v>0</v>
      </c>
      <c r="H3410">
        <v>10</v>
      </c>
      <c r="I3410">
        <v>1</v>
      </c>
      <c r="J3410" s="6">
        <f>(Items[[#This Row],[FinalPrice]]*Items[[#This Row],[Quantity]])</f>
        <v>0</v>
      </c>
      <c r="K3410" s="6">
        <f>(Items[[#This Row],[OriginalTagPrice]]*Items[[#This Row],[Quantity]])</f>
        <v>10</v>
      </c>
      <c r="L3410" s="6">
        <f>(Items[[#This Row],[FinalPrice]]-Items[[#This Row],[OriginalTagPrice]])*Items[[#This Row],[Quantity]]</f>
        <v>-10</v>
      </c>
      <c r="M3410" s="6" t="str">
        <f>VLOOKUP(Items[[#This Row],[OrderID]],Orders[],5)</f>
        <v>2015-05-30</v>
      </c>
    </row>
    <row r="3411" spans="1:13" x14ac:dyDescent="0.25">
      <c r="A3411">
        <v>145651746</v>
      </c>
      <c r="B3411">
        <v>205221838</v>
      </c>
      <c r="C3411">
        <v>2</v>
      </c>
      <c r="D3411" t="b">
        <v>0</v>
      </c>
      <c r="E3411" s="6" t="s">
        <v>35</v>
      </c>
      <c r="F3411" s="6" t="s">
        <v>307</v>
      </c>
      <c r="G3411">
        <v>30.6</v>
      </c>
      <c r="H3411">
        <v>34</v>
      </c>
      <c r="I3411">
        <v>1</v>
      </c>
      <c r="J3411" s="6">
        <f>(Items[[#This Row],[FinalPrice]]*Items[[#This Row],[Quantity]])</f>
        <v>30.6</v>
      </c>
      <c r="K3411" s="6">
        <f>(Items[[#This Row],[OriginalTagPrice]]*Items[[#This Row],[Quantity]])</f>
        <v>34</v>
      </c>
      <c r="L3411" s="6">
        <f>(Items[[#This Row],[FinalPrice]]-Items[[#This Row],[OriginalTagPrice]])*Items[[#This Row],[Quantity]]</f>
        <v>-3.3999999999999986</v>
      </c>
      <c r="M3411" s="6" t="str">
        <f>VLOOKUP(Items[[#This Row],[OrderID]],Orders[],5)</f>
        <v>2015-05-30</v>
      </c>
    </row>
    <row r="3412" spans="1:13" x14ac:dyDescent="0.25">
      <c r="A3412">
        <v>145651746</v>
      </c>
      <c r="B3412">
        <v>205221880</v>
      </c>
      <c r="C3412">
        <v>2</v>
      </c>
      <c r="D3412" t="b">
        <v>0</v>
      </c>
      <c r="E3412" s="6" t="s">
        <v>35</v>
      </c>
      <c r="F3412" s="6" t="s">
        <v>262</v>
      </c>
      <c r="G3412">
        <v>9</v>
      </c>
      <c r="H3412">
        <v>10</v>
      </c>
      <c r="I3412">
        <v>1</v>
      </c>
      <c r="J3412" s="6">
        <f>(Items[[#This Row],[FinalPrice]]*Items[[#This Row],[Quantity]])</f>
        <v>9</v>
      </c>
      <c r="K3412" s="6">
        <f>(Items[[#This Row],[OriginalTagPrice]]*Items[[#This Row],[Quantity]])</f>
        <v>10</v>
      </c>
      <c r="L3412" s="6">
        <f>(Items[[#This Row],[FinalPrice]]-Items[[#This Row],[OriginalTagPrice]])*Items[[#This Row],[Quantity]]</f>
        <v>-1</v>
      </c>
      <c r="M3412" s="6" t="str">
        <f>VLOOKUP(Items[[#This Row],[OrderID]],Orders[],5)</f>
        <v>2015-05-30</v>
      </c>
    </row>
    <row r="3413" spans="1:13" x14ac:dyDescent="0.25">
      <c r="A3413">
        <v>145651746</v>
      </c>
      <c r="B3413">
        <v>205222068</v>
      </c>
      <c r="C3413">
        <v>8</v>
      </c>
      <c r="D3413" t="b">
        <v>0</v>
      </c>
      <c r="E3413" s="6" t="s">
        <v>66</v>
      </c>
      <c r="F3413" s="6" t="s">
        <v>35</v>
      </c>
      <c r="G3413">
        <v>15</v>
      </c>
      <c r="H3413">
        <v>15</v>
      </c>
      <c r="I3413">
        <v>1</v>
      </c>
      <c r="J3413" s="6">
        <f>(Items[[#This Row],[FinalPrice]]*Items[[#This Row],[Quantity]])</f>
        <v>15</v>
      </c>
      <c r="K3413" s="6">
        <f>(Items[[#This Row],[OriginalTagPrice]]*Items[[#This Row],[Quantity]])</f>
        <v>15</v>
      </c>
      <c r="L3413" s="6">
        <f>(Items[[#This Row],[FinalPrice]]-Items[[#This Row],[OriginalTagPrice]])*Items[[#This Row],[Quantity]]</f>
        <v>0</v>
      </c>
      <c r="M3413" s="6" t="str">
        <f>VLOOKUP(Items[[#This Row],[OrderID]],Orders[],5)</f>
        <v>2015-05-30</v>
      </c>
    </row>
    <row r="3414" spans="1:13" x14ac:dyDescent="0.25">
      <c r="A3414">
        <v>145651760</v>
      </c>
      <c r="B3414">
        <v>205206528</v>
      </c>
      <c r="C3414">
        <v>1</v>
      </c>
      <c r="D3414" t="b">
        <v>1</v>
      </c>
      <c r="E3414" s="6" t="s">
        <v>70</v>
      </c>
      <c r="F3414" s="6" t="s">
        <v>35</v>
      </c>
      <c r="G3414">
        <v>70</v>
      </c>
      <c r="H3414">
        <v>90</v>
      </c>
      <c r="I3414">
        <v>1</v>
      </c>
      <c r="J3414" s="6">
        <f>(Items[[#This Row],[FinalPrice]]*Items[[#This Row],[Quantity]])</f>
        <v>70</v>
      </c>
      <c r="K3414" s="6">
        <f>(Items[[#This Row],[OriginalTagPrice]]*Items[[#This Row],[Quantity]])</f>
        <v>90</v>
      </c>
      <c r="L3414" s="6">
        <f>(Items[[#This Row],[FinalPrice]]-Items[[#This Row],[OriginalTagPrice]])*Items[[#This Row],[Quantity]]</f>
        <v>-20</v>
      </c>
      <c r="M3414" s="6" t="str">
        <f>VLOOKUP(Items[[#This Row],[OrderID]],Orders[],5)</f>
        <v>2015-06-03</v>
      </c>
    </row>
    <row r="3415" spans="1:13" x14ac:dyDescent="0.25">
      <c r="A3415">
        <v>145651760</v>
      </c>
      <c r="B3415">
        <v>206230968</v>
      </c>
      <c r="C3415">
        <v>8</v>
      </c>
      <c r="D3415" t="b">
        <v>0</v>
      </c>
      <c r="E3415" s="6" t="s">
        <v>70</v>
      </c>
      <c r="F3415" s="6" t="s">
        <v>35</v>
      </c>
      <c r="G3415">
        <v>17</v>
      </c>
      <c r="H3415">
        <v>17</v>
      </c>
      <c r="I3415">
        <v>1</v>
      </c>
      <c r="J3415" s="6">
        <f>(Items[[#This Row],[FinalPrice]]*Items[[#This Row],[Quantity]])</f>
        <v>17</v>
      </c>
      <c r="K3415" s="6">
        <f>(Items[[#This Row],[OriginalTagPrice]]*Items[[#This Row],[Quantity]])</f>
        <v>17</v>
      </c>
      <c r="L3415" s="6">
        <f>(Items[[#This Row],[FinalPrice]]-Items[[#This Row],[OriginalTagPrice]])*Items[[#This Row],[Quantity]]</f>
        <v>0</v>
      </c>
      <c r="M3415" s="6" t="str">
        <f>VLOOKUP(Items[[#This Row],[OrderID]],Orders[],5)</f>
        <v>2015-06-03</v>
      </c>
    </row>
    <row r="3416" spans="1:13" x14ac:dyDescent="0.25">
      <c r="A3416">
        <v>145652860</v>
      </c>
      <c r="B3416">
        <v>205258833</v>
      </c>
      <c r="C3416">
        <v>7</v>
      </c>
      <c r="D3416" t="b">
        <v>0</v>
      </c>
      <c r="E3416" s="6" t="s">
        <v>35</v>
      </c>
      <c r="F3416" s="6" t="s">
        <v>35</v>
      </c>
      <c r="G3416">
        <v>0</v>
      </c>
      <c r="H3416">
        <v>0</v>
      </c>
      <c r="I3416">
        <v>1</v>
      </c>
      <c r="J3416" s="6">
        <f>(Items[[#This Row],[FinalPrice]]*Items[[#This Row],[Quantity]])</f>
        <v>0</v>
      </c>
      <c r="K3416" s="6">
        <f>(Items[[#This Row],[OriginalTagPrice]]*Items[[#This Row],[Quantity]])</f>
        <v>0</v>
      </c>
      <c r="L3416" s="6">
        <f>(Items[[#This Row],[FinalPrice]]-Items[[#This Row],[OriginalTagPrice]])*Items[[#This Row],[Quantity]]</f>
        <v>0</v>
      </c>
      <c r="M3416" s="6" t="str">
        <f>VLOOKUP(Items[[#This Row],[OrderID]],Orders[],5)</f>
        <v>2015-05-30</v>
      </c>
    </row>
    <row r="3417" spans="1:13" x14ac:dyDescent="0.25">
      <c r="A3417">
        <v>145653470</v>
      </c>
      <c r="B3417">
        <v>195835802</v>
      </c>
      <c r="C3417">
        <v>1</v>
      </c>
      <c r="D3417" t="b">
        <v>1</v>
      </c>
      <c r="E3417" s="6" t="s">
        <v>92</v>
      </c>
      <c r="F3417" s="6" t="s">
        <v>35</v>
      </c>
      <c r="G3417">
        <v>0</v>
      </c>
      <c r="H3417">
        <v>70</v>
      </c>
      <c r="I3417">
        <v>1</v>
      </c>
      <c r="J3417" s="6">
        <f>(Items[[#This Row],[FinalPrice]]*Items[[#This Row],[Quantity]])</f>
        <v>0</v>
      </c>
      <c r="K3417" s="6">
        <f>(Items[[#This Row],[OriginalTagPrice]]*Items[[#This Row],[Quantity]])</f>
        <v>70</v>
      </c>
      <c r="L3417" s="6">
        <f>(Items[[#This Row],[FinalPrice]]-Items[[#This Row],[OriginalTagPrice]])*Items[[#This Row],[Quantity]]</f>
        <v>-70</v>
      </c>
      <c r="M3417" s="6" t="str">
        <f>VLOOKUP(Items[[#This Row],[OrderID]],Orders[],5)</f>
        <v>2015-05-30</v>
      </c>
    </row>
    <row r="3418" spans="1:13" x14ac:dyDescent="0.25">
      <c r="A3418">
        <v>145656920</v>
      </c>
      <c r="B3418">
        <v>205214111</v>
      </c>
      <c r="C3418">
        <v>1</v>
      </c>
      <c r="D3418" t="b">
        <v>1</v>
      </c>
      <c r="E3418" s="6" t="s">
        <v>70</v>
      </c>
      <c r="F3418" s="6" t="s">
        <v>35</v>
      </c>
      <c r="G3418">
        <v>0</v>
      </c>
      <c r="H3418">
        <v>30</v>
      </c>
      <c r="I3418">
        <v>1</v>
      </c>
      <c r="J3418" s="6">
        <f>(Items[[#This Row],[FinalPrice]]*Items[[#This Row],[Quantity]])</f>
        <v>0</v>
      </c>
      <c r="K3418" s="6">
        <f>(Items[[#This Row],[OriginalTagPrice]]*Items[[#This Row],[Quantity]])</f>
        <v>30</v>
      </c>
      <c r="L3418" s="6">
        <f>(Items[[#This Row],[FinalPrice]]-Items[[#This Row],[OriginalTagPrice]])*Items[[#This Row],[Quantity]]</f>
        <v>-30</v>
      </c>
      <c r="M3418" s="6" t="str">
        <f>VLOOKUP(Items[[#This Row],[OrderID]],Orders[],5)</f>
        <v>2015-05-30</v>
      </c>
    </row>
    <row r="3419" spans="1:13" x14ac:dyDescent="0.25">
      <c r="A3419">
        <v>145660401</v>
      </c>
      <c r="B3419">
        <v>205219186</v>
      </c>
      <c r="C3419">
        <v>1</v>
      </c>
      <c r="D3419" t="b">
        <v>1</v>
      </c>
      <c r="E3419" s="6" t="s">
        <v>308</v>
      </c>
      <c r="F3419" s="6" t="s">
        <v>35</v>
      </c>
      <c r="G3419">
        <v>50</v>
      </c>
      <c r="H3419">
        <v>70</v>
      </c>
      <c r="I3419">
        <v>1</v>
      </c>
      <c r="J3419" s="6">
        <f>(Items[[#This Row],[FinalPrice]]*Items[[#This Row],[Quantity]])</f>
        <v>50</v>
      </c>
      <c r="K3419" s="6">
        <f>(Items[[#This Row],[OriginalTagPrice]]*Items[[#This Row],[Quantity]])</f>
        <v>70</v>
      </c>
      <c r="L3419" s="6">
        <f>(Items[[#This Row],[FinalPrice]]-Items[[#This Row],[OriginalTagPrice]])*Items[[#This Row],[Quantity]]</f>
        <v>-20</v>
      </c>
      <c r="M3419" s="6" t="str">
        <f>VLOOKUP(Items[[#This Row],[OrderID]],Orders[],5)</f>
        <v>2015-06-27</v>
      </c>
    </row>
    <row r="3420" spans="1:13" x14ac:dyDescent="0.25">
      <c r="A3420">
        <v>145660401</v>
      </c>
      <c r="B3420">
        <v>205219334</v>
      </c>
      <c r="C3420">
        <v>1</v>
      </c>
      <c r="D3420" t="b">
        <v>1</v>
      </c>
      <c r="E3420" s="6" t="s">
        <v>309</v>
      </c>
      <c r="F3420" s="6" t="s">
        <v>35</v>
      </c>
      <c r="G3420">
        <v>60</v>
      </c>
      <c r="H3420">
        <v>80</v>
      </c>
      <c r="I3420">
        <v>1</v>
      </c>
      <c r="J3420" s="6">
        <f>(Items[[#This Row],[FinalPrice]]*Items[[#This Row],[Quantity]])</f>
        <v>60</v>
      </c>
      <c r="K3420" s="6">
        <f>(Items[[#This Row],[OriginalTagPrice]]*Items[[#This Row],[Quantity]])</f>
        <v>80</v>
      </c>
      <c r="L3420" s="6">
        <f>(Items[[#This Row],[FinalPrice]]-Items[[#This Row],[OriginalTagPrice]])*Items[[#This Row],[Quantity]]</f>
        <v>-20</v>
      </c>
      <c r="M3420" s="6" t="str">
        <f>VLOOKUP(Items[[#This Row],[OrderID]],Orders[],5)</f>
        <v>2015-06-27</v>
      </c>
    </row>
    <row r="3421" spans="1:13" x14ac:dyDescent="0.25">
      <c r="A3421">
        <v>145660401</v>
      </c>
      <c r="B3421">
        <v>205219513</v>
      </c>
      <c r="C3421">
        <v>1</v>
      </c>
      <c r="D3421" t="b">
        <v>1</v>
      </c>
      <c r="E3421" s="6" t="s">
        <v>56</v>
      </c>
      <c r="F3421" s="6" t="s">
        <v>35</v>
      </c>
      <c r="G3421">
        <v>50</v>
      </c>
      <c r="H3421">
        <v>70</v>
      </c>
      <c r="I3421">
        <v>1</v>
      </c>
      <c r="J3421" s="6">
        <f>(Items[[#This Row],[FinalPrice]]*Items[[#This Row],[Quantity]])</f>
        <v>50</v>
      </c>
      <c r="K3421" s="6">
        <f>(Items[[#This Row],[OriginalTagPrice]]*Items[[#This Row],[Quantity]])</f>
        <v>70</v>
      </c>
      <c r="L3421" s="6">
        <f>(Items[[#This Row],[FinalPrice]]-Items[[#This Row],[OriginalTagPrice]])*Items[[#This Row],[Quantity]]</f>
        <v>-20</v>
      </c>
      <c r="M3421" s="6" t="str">
        <f>VLOOKUP(Items[[#This Row],[OrderID]],Orders[],5)</f>
        <v>2015-06-27</v>
      </c>
    </row>
    <row r="3422" spans="1:13" x14ac:dyDescent="0.25">
      <c r="A3422">
        <v>145660401</v>
      </c>
      <c r="B3422">
        <v>212275593</v>
      </c>
      <c r="C3422">
        <v>2</v>
      </c>
      <c r="D3422" t="b">
        <v>0</v>
      </c>
      <c r="E3422" s="6" t="s">
        <v>35</v>
      </c>
      <c r="F3422" s="6" t="s">
        <v>88</v>
      </c>
      <c r="G3422">
        <v>0</v>
      </c>
      <c r="H3422">
        <v>0</v>
      </c>
      <c r="I3422">
        <v>1</v>
      </c>
      <c r="J3422" s="6">
        <f>(Items[[#This Row],[FinalPrice]]*Items[[#This Row],[Quantity]])</f>
        <v>0</v>
      </c>
      <c r="K3422" s="6">
        <f>(Items[[#This Row],[OriginalTagPrice]]*Items[[#This Row],[Quantity]])</f>
        <v>0</v>
      </c>
      <c r="L3422" s="6">
        <f>(Items[[#This Row],[FinalPrice]]-Items[[#This Row],[OriginalTagPrice]])*Items[[#This Row],[Quantity]]</f>
        <v>0</v>
      </c>
      <c r="M3422" s="6" t="str">
        <f>VLOOKUP(Items[[#This Row],[OrderID]],Orders[],5)</f>
        <v>2015-06-27</v>
      </c>
    </row>
    <row r="3423" spans="1:13" x14ac:dyDescent="0.25">
      <c r="A3423">
        <v>145660401</v>
      </c>
      <c r="B3423">
        <v>212275645</v>
      </c>
      <c r="C3423">
        <v>2</v>
      </c>
      <c r="D3423" t="b">
        <v>0</v>
      </c>
      <c r="E3423" s="6" t="s">
        <v>35</v>
      </c>
      <c r="F3423" s="6" t="s">
        <v>67</v>
      </c>
      <c r="G3423">
        <v>0</v>
      </c>
      <c r="H3423">
        <v>0</v>
      </c>
      <c r="I3423">
        <v>2</v>
      </c>
      <c r="J3423" s="6">
        <f>(Items[[#This Row],[FinalPrice]]*Items[[#This Row],[Quantity]])</f>
        <v>0</v>
      </c>
      <c r="K3423" s="6">
        <f>(Items[[#This Row],[OriginalTagPrice]]*Items[[#This Row],[Quantity]])</f>
        <v>0</v>
      </c>
      <c r="L3423" s="6">
        <f>(Items[[#This Row],[FinalPrice]]-Items[[#This Row],[OriginalTagPrice]])*Items[[#This Row],[Quantity]]</f>
        <v>0</v>
      </c>
      <c r="M3423" s="6" t="str">
        <f>VLOOKUP(Items[[#This Row],[OrderID]],Orders[],5)</f>
        <v>2015-06-27</v>
      </c>
    </row>
    <row r="3424" spans="1:13" x14ac:dyDescent="0.25">
      <c r="A3424">
        <v>145660401</v>
      </c>
      <c r="B3424">
        <v>212288700</v>
      </c>
      <c r="C3424">
        <v>8</v>
      </c>
      <c r="D3424" t="b">
        <v>0</v>
      </c>
      <c r="E3424" s="6" t="s">
        <v>309</v>
      </c>
      <c r="F3424" s="6" t="s">
        <v>35</v>
      </c>
      <c r="G3424">
        <v>14</v>
      </c>
      <c r="H3424">
        <v>14</v>
      </c>
      <c r="I3424">
        <v>1</v>
      </c>
      <c r="J3424" s="6">
        <f>(Items[[#This Row],[FinalPrice]]*Items[[#This Row],[Quantity]])</f>
        <v>14</v>
      </c>
      <c r="K3424" s="6">
        <f>(Items[[#This Row],[OriginalTagPrice]]*Items[[#This Row],[Quantity]])</f>
        <v>14</v>
      </c>
      <c r="L3424" s="6">
        <f>(Items[[#This Row],[FinalPrice]]-Items[[#This Row],[OriginalTagPrice]])*Items[[#This Row],[Quantity]]</f>
        <v>0</v>
      </c>
      <c r="M3424" s="6" t="str">
        <f>VLOOKUP(Items[[#This Row],[OrderID]],Orders[],5)</f>
        <v>2015-06-27</v>
      </c>
    </row>
    <row r="3425" spans="1:13" x14ac:dyDescent="0.25">
      <c r="A3425">
        <v>145660401</v>
      </c>
      <c r="B3425">
        <v>212288740</v>
      </c>
      <c r="C3425">
        <v>8</v>
      </c>
      <c r="D3425" t="b">
        <v>0</v>
      </c>
      <c r="E3425" s="6" t="s">
        <v>308</v>
      </c>
      <c r="F3425" s="6" t="s">
        <v>35</v>
      </c>
      <c r="G3425">
        <v>14</v>
      </c>
      <c r="H3425">
        <v>14</v>
      </c>
      <c r="I3425">
        <v>1</v>
      </c>
      <c r="J3425" s="6">
        <f>(Items[[#This Row],[FinalPrice]]*Items[[#This Row],[Quantity]])</f>
        <v>14</v>
      </c>
      <c r="K3425" s="6">
        <f>(Items[[#This Row],[OriginalTagPrice]]*Items[[#This Row],[Quantity]])</f>
        <v>14</v>
      </c>
      <c r="L3425" s="6">
        <f>(Items[[#This Row],[FinalPrice]]-Items[[#This Row],[OriginalTagPrice]])*Items[[#This Row],[Quantity]]</f>
        <v>0</v>
      </c>
      <c r="M3425" s="6" t="str">
        <f>VLOOKUP(Items[[#This Row],[OrderID]],Orders[],5)</f>
        <v>2015-06-27</v>
      </c>
    </row>
    <row r="3426" spans="1:13" x14ac:dyDescent="0.25">
      <c r="A3426">
        <v>145660401</v>
      </c>
      <c r="B3426">
        <v>212288769</v>
      </c>
      <c r="C3426">
        <v>8</v>
      </c>
      <c r="D3426" t="b">
        <v>0</v>
      </c>
      <c r="E3426" s="6" t="s">
        <v>56</v>
      </c>
      <c r="F3426" s="6" t="s">
        <v>35</v>
      </c>
      <c r="G3426">
        <v>14</v>
      </c>
      <c r="H3426">
        <v>14</v>
      </c>
      <c r="I3426">
        <v>1</v>
      </c>
      <c r="J3426" s="6">
        <f>(Items[[#This Row],[FinalPrice]]*Items[[#This Row],[Quantity]])</f>
        <v>14</v>
      </c>
      <c r="K3426" s="6">
        <f>(Items[[#This Row],[OriginalTagPrice]]*Items[[#This Row],[Quantity]])</f>
        <v>14</v>
      </c>
      <c r="L3426" s="6">
        <f>(Items[[#This Row],[FinalPrice]]-Items[[#This Row],[OriginalTagPrice]])*Items[[#This Row],[Quantity]]</f>
        <v>0</v>
      </c>
      <c r="M3426" s="6" t="str">
        <f>VLOOKUP(Items[[#This Row],[OrderID]],Orders[],5)</f>
        <v>2015-06-27</v>
      </c>
    </row>
    <row r="3427" spans="1:13" x14ac:dyDescent="0.25">
      <c r="A3427">
        <v>145663330</v>
      </c>
      <c r="B3427">
        <v>205223729</v>
      </c>
      <c r="C3427">
        <v>1</v>
      </c>
      <c r="D3427" t="b">
        <v>1</v>
      </c>
      <c r="E3427" s="6" t="s">
        <v>79</v>
      </c>
      <c r="F3427" s="6" t="s">
        <v>35</v>
      </c>
      <c r="G3427">
        <v>0</v>
      </c>
      <c r="H3427">
        <v>70</v>
      </c>
      <c r="I3427">
        <v>1</v>
      </c>
      <c r="J3427" s="6">
        <f>(Items[[#This Row],[FinalPrice]]*Items[[#This Row],[Quantity]])</f>
        <v>0</v>
      </c>
      <c r="K3427" s="6">
        <f>(Items[[#This Row],[OriginalTagPrice]]*Items[[#This Row],[Quantity]])</f>
        <v>70</v>
      </c>
      <c r="L3427" s="6">
        <f>(Items[[#This Row],[FinalPrice]]-Items[[#This Row],[OriginalTagPrice]])*Items[[#This Row],[Quantity]]</f>
        <v>-70</v>
      </c>
      <c r="M3427" s="6" t="str">
        <f>VLOOKUP(Items[[#This Row],[OrderID]],Orders[],5)</f>
        <v>2015-06-19</v>
      </c>
    </row>
    <row r="3428" spans="1:13" x14ac:dyDescent="0.25">
      <c r="A3428">
        <v>145663330</v>
      </c>
      <c r="B3428">
        <v>210317026</v>
      </c>
      <c r="C3428">
        <v>8</v>
      </c>
      <c r="D3428" t="b">
        <v>0</v>
      </c>
      <c r="E3428" s="6" t="s">
        <v>79</v>
      </c>
      <c r="F3428" s="6" t="s">
        <v>35</v>
      </c>
      <c r="G3428">
        <v>14</v>
      </c>
      <c r="H3428">
        <v>14</v>
      </c>
      <c r="I3428">
        <v>1</v>
      </c>
      <c r="J3428" s="6">
        <f>(Items[[#This Row],[FinalPrice]]*Items[[#This Row],[Quantity]])</f>
        <v>14</v>
      </c>
      <c r="K3428" s="6">
        <f>(Items[[#This Row],[OriginalTagPrice]]*Items[[#This Row],[Quantity]])</f>
        <v>14</v>
      </c>
      <c r="L3428" s="6">
        <f>(Items[[#This Row],[FinalPrice]]-Items[[#This Row],[OriginalTagPrice]])*Items[[#This Row],[Quantity]]</f>
        <v>0</v>
      </c>
      <c r="M3428" s="6" t="str">
        <f>VLOOKUP(Items[[#This Row],[OrderID]],Orders[],5)</f>
        <v>2015-06-19</v>
      </c>
    </row>
    <row r="3429" spans="1:13" x14ac:dyDescent="0.25">
      <c r="A3429">
        <v>145666740</v>
      </c>
      <c r="B3429">
        <v>204234280</v>
      </c>
      <c r="C3429">
        <v>1</v>
      </c>
      <c r="D3429" t="b">
        <v>1</v>
      </c>
      <c r="E3429" s="6" t="s">
        <v>113</v>
      </c>
      <c r="F3429" s="6" t="s">
        <v>35</v>
      </c>
      <c r="G3429">
        <v>0</v>
      </c>
      <c r="H3429">
        <v>70</v>
      </c>
      <c r="I3429">
        <v>1</v>
      </c>
      <c r="J3429" s="6">
        <f>(Items[[#This Row],[FinalPrice]]*Items[[#This Row],[Quantity]])</f>
        <v>0</v>
      </c>
      <c r="K3429" s="6">
        <f>(Items[[#This Row],[OriginalTagPrice]]*Items[[#This Row],[Quantity]])</f>
        <v>70</v>
      </c>
      <c r="L3429" s="6">
        <f>(Items[[#This Row],[FinalPrice]]-Items[[#This Row],[OriginalTagPrice]])*Items[[#This Row],[Quantity]]</f>
        <v>-70</v>
      </c>
      <c r="M3429" s="6" t="str">
        <f>VLOOKUP(Items[[#This Row],[OrderID]],Orders[],5)</f>
        <v>2015-05-30</v>
      </c>
    </row>
    <row r="3430" spans="1:13" x14ac:dyDescent="0.25">
      <c r="A3430">
        <v>145666740</v>
      </c>
      <c r="B3430">
        <v>204234283</v>
      </c>
      <c r="C3430">
        <v>1</v>
      </c>
      <c r="D3430" t="b">
        <v>1</v>
      </c>
      <c r="E3430" s="6" t="s">
        <v>113</v>
      </c>
      <c r="F3430" s="6" t="s">
        <v>35</v>
      </c>
      <c r="G3430">
        <v>15</v>
      </c>
      <c r="H3430">
        <v>15</v>
      </c>
      <c r="I3430">
        <v>1</v>
      </c>
      <c r="J3430" s="6">
        <f>(Items[[#This Row],[FinalPrice]]*Items[[#This Row],[Quantity]])</f>
        <v>15</v>
      </c>
      <c r="K3430" s="6">
        <f>(Items[[#This Row],[OriginalTagPrice]]*Items[[#This Row],[Quantity]])</f>
        <v>15</v>
      </c>
      <c r="L3430" s="6">
        <f>(Items[[#This Row],[FinalPrice]]-Items[[#This Row],[OriginalTagPrice]])*Items[[#This Row],[Quantity]]</f>
        <v>0</v>
      </c>
      <c r="M3430" s="6" t="str">
        <f>VLOOKUP(Items[[#This Row],[OrderID]],Orders[],5)</f>
        <v>2015-05-30</v>
      </c>
    </row>
    <row r="3431" spans="1:13" x14ac:dyDescent="0.25">
      <c r="A3431">
        <v>145666740</v>
      </c>
      <c r="B3431">
        <v>205206370</v>
      </c>
      <c r="C3431">
        <v>2</v>
      </c>
      <c r="D3431" t="b">
        <v>0</v>
      </c>
      <c r="E3431" s="6" t="s">
        <v>35</v>
      </c>
      <c r="F3431" s="6" t="s">
        <v>135</v>
      </c>
      <c r="G3431">
        <v>24.75</v>
      </c>
      <c r="H3431">
        <v>27.5</v>
      </c>
      <c r="I3431">
        <v>1</v>
      </c>
      <c r="J3431" s="6">
        <f>(Items[[#This Row],[FinalPrice]]*Items[[#This Row],[Quantity]])</f>
        <v>24.75</v>
      </c>
      <c r="K3431" s="6">
        <f>(Items[[#This Row],[OriginalTagPrice]]*Items[[#This Row],[Quantity]])</f>
        <v>27.5</v>
      </c>
      <c r="L3431" s="6">
        <f>(Items[[#This Row],[FinalPrice]]-Items[[#This Row],[OriginalTagPrice]])*Items[[#This Row],[Quantity]]</f>
        <v>-2.75</v>
      </c>
      <c r="M3431" s="6" t="str">
        <f>VLOOKUP(Items[[#This Row],[OrderID]],Orders[],5)</f>
        <v>2015-05-30</v>
      </c>
    </row>
    <row r="3432" spans="1:13" x14ac:dyDescent="0.25">
      <c r="A3432">
        <v>145667340</v>
      </c>
      <c r="B3432">
        <v>205229731</v>
      </c>
      <c r="C3432">
        <v>2</v>
      </c>
      <c r="D3432" t="b">
        <v>0</v>
      </c>
      <c r="E3432" s="6" t="s">
        <v>35</v>
      </c>
      <c r="F3432" s="6" t="s">
        <v>115</v>
      </c>
      <c r="G3432">
        <v>12.5</v>
      </c>
      <c r="H3432">
        <v>25</v>
      </c>
      <c r="I3432">
        <v>1</v>
      </c>
      <c r="J3432" s="6">
        <f>(Items[[#This Row],[FinalPrice]]*Items[[#This Row],[Quantity]])</f>
        <v>12.5</v>
      </c>
      <c r="K3432" s="6">
        <f>(Items[[#This Row],[OriginalTagPrice]]*Items[[#This Row],[Quantity]])</f>
        <v>25</v>
      </c>
      <c r="L3432" s="6">
        <f>(Items[[#This Row],[FinalPrice]]-Items[[#This Row],[OriginalTagPrice]])*Items[[#This Row],[Quantity]]</f>
        <v>-12.5</v>
      </c>
      <c r="M3432" s="6" t="str">
        <f>VLOOKUP(Items[[#This Row],[OrderID]],Orders[],5)</f>
        <v>2015-05-30</v>
      </c>
    </row>
    <row r="3433" spans="1:13" x14ac:dyDescent="0.25">
      <c r="A3433">
        <v>145670319</v>
      </c>
      <c r="B3433">
        <v>204301036</v>
      </c>
      <c r="C3433">
        <v>1</v>
      </c>
      <c r="D3433" t="b">
        <v>1</v>
      </c>
      <c r="E3433" s="6" t="s">
        <v>56</v>
      </c>
      <c r="F3433" s="6" t="s">
        <v>35</v>
      </c>
      <c r="G3433">
        <v>0</v>
      </c>
      <c r="H3433">
        <v>40</v>
      </c>
      <c r="I3433">
        <v>1</v>
      </c>
      <c r="J3433" s="6">
        <f>(Items[[#This Row],[FinalPrice]]*Items[[#This Row],[Quantity]])</f>
        <v>0</v>
      </c>
      <c r="K3433" s="6">
        <f>(Items[[#This Row],[OriginalTagPrice]]*Items[[#This Row],[Quantity]])</f>
        <v>40</v>
      </c>
      <c r="L3433" s="6">
        <f>(Items[[#This Row],[FinalPrice]]-Items[[#This Row],[OriginalTagPrice]])*Items[[#This Row],[Quantity]]</f>
        <v>-40</v>
      </c>
      <c r="M3433" s="6" t="str">
        <f>VLOOKUP(Items[[#This Row],[OrderID]],Orders[],5)</f>
        <v>2015-05-30</v>
      </c>
    </row>
    <row r="3434" spans="1:13" x14ac:dyDescent="0.25">
      <c r="A3434">
        <v>145670319</v>
      </c>
      <c r="B3434">
        <v>204301039</v>
      </c>
      <c r="C3434">
        <v>1</v>
      </c>
      <c r="D3434" t="b">
        <v>1</v>
      </c>
      <c r="E3434" s="6" t="s">
        <v>68</v>
      </c>
      <c r="F3434" s="6" t="s">
        <v>35</v>
      </c>
      <c r="G3434">
        <v>0</v>
      </c>
      <c r="H3434">
        <v>30</v>
      </c>
      <c r="I3434">
        <v>1</v>
      </c>
      <c r="J3434" s="6">
        <f>(Items[[#This Row],[FinalPrice]]*Items[[#This Row],[Quantity]])</f>
        <v>0</v>
      </c>
      <c r="K3434" s="6">
        <f>(Items[[#This Row],[OriginalTagPrice]]*Items[[#This Row],[Quantity]])</f>
        <v>30</v>
      </c>
      <c r="L3434" s="6">
        <f>(Items[[#This Row],[FinalPrice]]-Items[[#This Row],[OriginalTagPrice]])*Items[[#This Row],[Quantity]]</f>
        <v>-30</v>
      </c>
      <c r="M3434" s="6" t="str">
        <f>VLOOKUP(Items[[#This Row],[OrderID]],Orders[],5)</f>
        <v>2015-05-30</v>
      </c>
    </row>
    <row r="3435" spans="1:13" x14ac:dyDescent="0.25">
      <c r="A3435">
        <v>145670319</v>
      </c>
      <c r="B3435">
        <v>205234036</v>
      </c>
      <c r="C3435">
        <v>2</v>
      </c>
      <c r="D3435" t="b">
        <v>0</v>
      </c>
      <c r="E3435" s="6" t="s">
        <v>35</v>
      </c>
      <c r="F3435" s="6" t="s">
        <v>123</v>
      </c>
      <c r="G3435">
        <v>0</v>
      </c>
      <c r="H3435">
        <v>0</v>
      </c>
      <c r="I3435">
        <v>1</v>
      </c>
      <c r="J3435" s="6">
        <f>(Items[[#This Row],[FinalPrice]]*Items[[#This Row],[Quantity]])</f>
        <v>0</v>
      </c>
      <c r="K3435" s="6">
        <f>(Items[[#This Row],[OriginalTagPrice]]*Items[[#This Row],[Quantity]])</f>
        <v>0</v>
      </c>
      <c r="L3435" s="6">
        <f>(Items[[#This Row],[FinalPrice]]-Items[[#This Row],[OriginalTagPrice]])*Items[[#This Row],[Quantity]]</f>
        <v>0</v>
      </c>
      <c r="M3435" s="6" t="str">
        <f>VLOOKUP(Items[[#This Row],[OrderID]],Orders[],5)</f>
        <v>2015-05-30</v>
      </c>
    </row>
    <row r="3436" spans="1:13" x14ac:dyDescent="0.25">
      <c r="A3436">
        <v>145670319</v>
      </c>
      <c r="B3436">
        <v>205244419</v>
      </c>
      <c r="C3436">
        <v>8</v>
      </c>
      <c r="D3436" t="b">
        <v>0</v>
      </c>
      <c r="E3436" s="6" t="s">
        <v>68</v>
      </c>
      <c r="F3436" s="6" t="s">
        <v>35</v>
      </c>
      <c r="G3436">
        <v>6</v>
      </c>
      <c r="H3436">
        <v>6</v>
      </c>
      <c r="I3436">
        <v>1</v>
      </c>
      <c r="J3436" s="6">
        <f>(Items[[#This Row],[FinalPrice]]*Items[[#This Row],[Quantity]])</f>
        <v>6</v>
      </c>
      <c r="K3436" s="6">
        <f>(Items[[#This Row],[OriginalTagPrice]]*Items[[#This Row],[Quantity]])</f>
        <v>6</v>
      </c>
      <c r="L3436" s="6">
        <f>(Items[[#This Row],[FinalPrice]]-Items[[#This Row],[OriginalTagPrice]])*Items[[#This Row],[Quantity]]</f>
        <v>0</v>
      </c>
      <c r="M3436" s="6" t="str">
        <f>VLOOKUP(Items[[#This Row],[OrderID]],Orders[],5)</f>
        <v>2015-05-30</v>
      </c>
    </row>
    <row r="3437" spans="1:13" x14ac:dyDescent="0.25">
      <c r="A3437">
        <v>145670319</v>
      </c>
      <c r="B3437">
        <v>205244440</v>
      </c>
      <c r="C3437">
        <v>8</v>
      </c>
      <c r="D3437" t="b">
        <v>0</v>
      </c>
      <c r="E3437" s="6" t="s">
        <v>56</v>
      </c>
      <c r="F3437" s="6" t="s">
        <v>35</v>
      </c>
      <c r="G3437">
        <v>6</v>
      </c>
      <c r="H3437">
        <v>6</v>
      </c>
      <c r="I3437">
        <v>1</v>
      </c>
      <c r="J3437" s="6">
        <f>(Items[[#This Row],[FinalPrice]]*Items[[#This Row],[Quantity]])</f>
        <v>6</v>
      </c>
      <c r="K3437" s="6">
        <f>(Items[[#This Row],[OriginalTagPrice]]*Items[[#This Row],[Quantity]])</f>
        <v>6</v>
      </c>
      <c r="L3437" s="6">
        <f>(Items[[#This Row],[FinalPrice]]-Items[[#This Row],[OriginalTagPrice]])*Items[[#This Row],[Quantity]]</f>
        <v>0</v>
      </c>
      <c r="M3437" s="6" t="str">
        <f>VLOOKUP(Items[[#This Row],[OrderID]],Orders[],5)</f>
        <v>2015-05-30</v>
      </c>
    </row>
    <row r="3438" spans="1:13" x14ac:dyDescent="0.25">
      <c r="A3438">
        <v>145671493</v>
      </c>
      <c r="B3438">
        <v>205235697</v>
      </c>
      <c r="C3438">
        <v>1</v>
      </c>
      <c r="D3438" t="b">
        <v>1</v>
      </c>
      <c r="E3438" s="6" t="s">
        <v>70</v>
      </c>
      <c r="F3438" s="6" t="s">
        <v>35</v>
      </c>
      <c r="G3438">
        <v>60</v>
      </c>
      <c r="H3438">
        <v>130</v>
      </c>
      <c r="I3438">
        <v>1</v>
      </c>
      <c r="J3438" s="6">
        <f>(Items[[#This Row],[FinalPrice]]*Items[[#This Row],[Quantity]])</f>
        <v>60</v>
      </c>
      <c r="K3438" s="6">
        <f>(Items[[#This Row],[OriginalTagPrice]]*Items[[#This Row],[Quantity]])</f>
        <v>130</v>
      </c>
      <c r="L3438" s="6">
        <f>(Items[[#This Row],[FinalPrice]]-Items[[#This Row],[OriginalTagPrice]])*Items[[#This Row],[Quantity]]</f>
        <v>-70</v>
      </c>
      <c r="M3438" s="6" t="str">
        <f>VLOOKUP(Items[[#This Row],[OrderID]],Orders[],5)</f>
        <v>2015-05-31</v>
      </c>
    </row>
    <row r="3439" spans="1:13" x14ac:dyDescent="0.25">
      <c r="A3439">
        <v>145671493</v>
      </c>
      <c r="B3439">
        <v>205316395</v>
      </c>
      <c r="C3439">
        <v>10</v>
      </c>
      <c r="D3439" t="b">
        <v>0</v>
      </c>
      <c r="E3439" s="6" t="s">
        <v>35</v>
      </c>
      <c r="F3439" s="6" t="s">
        <v>35</v>
      </c>
      <c r="G3439">
        <v>0</v>
      </c>
      <c r="H3439">
        <v>0</v>
      </c>
      <c r="I3439">
        <v>1</v>
      </c>
      <c r="J3439" s="6">
        <f>(Items[[#This Row],[FinalPrice]]*Items[[#This Row],[Quantity]])</f>
        <v>0</v>
      </c>
      <c r="K3439" s="6">
        <f>(Items[[#This Row],[OriginalTagPrice]]*Items[[#This Row],[Quantity]])</f>
        <v>0</v>
      </c>
      <c r="L3439" s="6">
        <f>(Items[[#This Row],[FinalPrice]]-Items[[#This Row],[OriginalTagPrice]])*Items[[#This Row],[Quantity]]</f>
        <v>0</v>
      </c>
      <c r="M3439" s="6" t="str">
        <f>VLOOKUP(Items[[#This Row],[OrderID]],Orders[],5)</f>
        <v>2015-05-31</v>
      </c>
    </row>
    <row r="3440" spans="1:13" x14ac:dyDescent="0.25">
      <c r="A3440">
        <v>145671493</v>
      </c>
      <c r="B3440">
        <v>205316397</v>
      </c>
      <c r="C3440">
        <v>11</v>
      </c>
      <c r="D3440" t="b">
        <v>0</v>
      </c>
      <c r="E3440" s="6" t="s">
        <v>120</v>
      </c>
      <c r="F3440" s="6" t="s">
        <v>35</v>
      </c>
      <c r="G3440">
        <v>0</v>
      </c>
      <c r="H3440">
        <v>50</v>
      </c>
      <c r="I3440">
        <v>1</v>
      </c>
      <c r="J3440" s="6">
        <f>(Items[[#This Row],[FinalPrice]]*Items[[#This Row],[Quantity]])</f>
        <v>0</v>
      </c>
      <c r="K3440" s="6">
        <f>(Items[[#This Row],[OriginalTagPrice]]*Items[[#This Row],[Quantity]])</f>
        <v>50</v>
      </c>
      <c r="L3440" s="6">
        <f>(Items[[#This Row],[FinalPrice]]-Items[[#This Row],[OriginalTagPrice]])*Items[[#This Row],[Quantity]]</f>
        <v>-50</v>
      </c>
      <c r="M3440" s="6" t="str">
        <f>VLOOKUP(Items[[#This Row],[OrderID]],Orders[],5)</f>
        <v>2015-05-31</v>
      </c>
    </row>
    <row r="3441" spans="1:13" x14ac:dyDescent="0.25">
      <c r="A3441">
        <v>145671493</v>
      </c>
      <c r="B3441">
        <v>205316654</v>
      </c>
      <c r="C3441">
        <v>8</v>
      </c>
      <c r="D3441" t="b">
        <v>0</v>
      </c>
      <c r="E3441" s="6" t="s">
        <v>70</v>
      </c>
      <c r="F3441" s="6" t="s">
        <v>35</v>
      </c>
      <c r="G3441">
        <v>32.5</v>
      </c>
      <c r="H3441">
        <v>32.5</v>
      </c>
      <c r="I3441">
        <v>1</v>
      </c>
      <c r="J3441" s="6">
        <f>(Items[[#This Row],[FinalPrice]]*Items[[#This Row],[Quantity]])</f>
        <v>32.5</v>
      </c>
      <c r="K3441" s="6">
        <f>(Items[[#This Row],[OriginalTagPrice]]*Items[[#This Row],[Quantity]])</f>
        <v>32.5</v>
      </c>
      <c r="L3441" s="6">
        <f>(Items[[#This Row],[FinalPrice]]-Items[[#This Row],[OriginalTagPrice]])*Items[[#This Row],[Quantity]]</f>
        <v>0</v>
      </c>
      <c r="M3441" s="6" t="str">
        <f>VLOOKUP(Items[[#This Row],[OrderID]],Orders[],5)</f>
        <v>2015-05-31</v>
      </c>
    </row>
    <row r="3442" spans="1:13" x14ac:dyDescent="0.25">
      <c r="A3442">
        <v>145672214</v>
      </c>
      <c r="B3442">
        <v>205236918</v>
      </c>
      <c r="C3442">
        <v>5</v>
      </c>
      <c r="D3442" t="b">
        <v>1</v>
      </c>
      <c r="E3442" s="6" t="s">
        <v>64</v>
      </c>
      <c r="F3442" s="6" t="s">
        <v>35</v>
      </c>
      <c r="G3442">
        <v>10</v>
      </c>
      <c r="H3442">
        <v>15</v>
      </c>
      <c r="I3442">
        <v>1</v>
      </c>
      <c r="J3442" s="6">
        <f>(Items[[#This Row],[FinalPrice]]*Items[[#This Row],[Quantity]])</f>
        <v>10</v>
      </c>
      <c r="K3442" s="6">
        <f>(Items[[#This Row],[OriginalTagPrice]]*Items[[#This Row],[Quantity]])</f>
        <v>15</v>
      </c>
      <c r="L3442" s="6">
        <f>(Items[[#This Row],[FinalPrice]]-Items[[#This Row],[OriginalTagPrice]])*Items[[#This Row],[Quantity]]</f>
        <v>-5</v>
      </c>
      <c r="M3442" s="6" t="str">
        <f>VLOOKUP(Items[[#This Row],[OrderID]],Orders[],5)</f>
        <v>2015-05-30</v>
      </c>
    </row>
    <row r="3443" spans="1:13" x14ac:dyDescent="0.25">
      <c r="A3443">
        <v>145672214</v>
      </c>
      <c r="B3443">
        <v>205236982</v>
      </c>
      <c r="C3443">
        <v>5</v>
      </c>
      <c r="D3443" t="b">
        <v>1</v>
      </c>
      <c r="E3443" s="6" t="s">
        <v>64</v>
      </c>
      <c r="F3443" s="6" t="s">
        <v>35</v>
      </c>
      <c r="G3443">
        <v>50</v>
      </c>
      <c r="H3443">
        <v>70</v>
      </c>
      <c r="I3443">
        <v>1</v>
      </c>
      <c r="J3443" s="6">
        <f>(Items[[#This Row],[FinalPrice]]*Items[[#This Row],[Quantity]])</f>
        <v>50</v>
      </c>
      <c r="K3443" s="6">
        <f>(Items[[#This Row],[OriginalTagPrice]]*Items[[#This Row],[Quantity]])</f>
        <v>70</v>
      </c>
      <c r="L3443" s="6">
        <f>(Items[[#This Row],[FinalPrice]]-Items[[#This Row],[OriginalTagPrice]])*Items[[#This Row],[Quantity]]</f>
        <v>-20</v>
      </c>
      <c r="M3443" s="6" t="str">
        <f>VLOOKUP(Items[[#This Row],[OrderID]],Orders[],5)</f>
        <v>2015-05-30</v>
      </c>
    </row>
    <row r="3444" spans="1:13" x14ac:dyDescent="0.25">
      <c r="A3444">
        <v>145672214</v>
      </c>
      <c r="B3444">
        <v>205242342</v>
      </c>
      <c r="C3444">
        <v>8</v>
      </c>
      <c r="D3444" t="b">
        <v>0</v>
      </c>
      <c r="E3444" s="6" t="s">
        <v>64</v>
      </c>
      <c r="F3444" s="6" t="s">
        <v>35</v>
      </c>
      <c r="G3444">
        <v>15</v>
      </c>
      <c r="H3444">
        <v>15</v>
      </c>
      <c r="I3444">
        <v>1</v>
      </c>
      <c r="J3444" s="6">
        <f>(Items[[#This Row],[FinalPrice]]*Items[[#This Row],[Quantity]])</f>
        <v>15</v>
      </c>
      <c r="K3444" s="6">
        <f>(Items[[#This Row],[OriginalTagPrice]]*Items[[#This Row],[Quantity]])</f>
        <v>15</v>
      </c>
      <c r="L3444" s="6">
        <f>(Items[[#This Row],[FinalPrice]]-Items[[#This Row],[OriginalTagPrice]])*Items[[#This Row],[Quantity]]</f>
        <v>0</v>
      </c>
      <c r="M3444" s="6" t="str">
        <f>VLOOKUP(Items[[#This Row],[OrderID]],Orders[],5)</f>
        <v>2015-05-30</v>
      </c>
    </row>
    <row r="3445" spans="1:13" x14ac:dyDescent="0.25">
      <c r="A3445">
        <v>145672252</v>
      </c>
      <c r="B3445">
        <v>205236789</v>
      </c>
      <c r="C3445">
        <v>1</v>
      </c>
      <c r="D3445" t="b">
        <v>1</v>
      </c>
      <c r="E3445" s="6" t="s">
        <v>55</v>
      </c>
      <c r="F3445" s="6" t="s">
        <v>35</v>
      </c>
      <c r="G3445">
        <v>0</v>
      </c>
      <c r="H3445">
        <v>120</v>
      </c>
      <c r="I3445">
        <v>1</v>
      </c>
      <c r="J3445" s="6">
        <f>(Items[[#This Row],[FinalPrice]]*Items[[#This Row],[Quantity]])</f>
        <v>0</v>
      </c>
      <c r="K3445" s="6">
        <f>(Items[[#This Row],[OriginalTagPrice]]*Items[[#This Row],[Quantity]])</f>
        <v>120</v>
      </c>
      <c r="L3445" s="6">
        <f>(Items[[#This Row],[FinalPrice]]-Items[[#This Row],[OriginalTagPrice]])*Items[[#This Row],[Quantity]]</f>
        <v>-120</v>
      </c>
      <c r="M3445" s="6" t="str">
        <f>VLOOKUP(Items[[#This Row],[OrderID]],Orders[],5)</f>
        <v>2015-05-31</v>
      </c>
    </row>
    <row r="3446" spans="1:13" x14ac:dyDescent="0.25">
      <c r="A3446">
        <v>145672252</v>
      </c>
      <c r="B3446">
        <v>205237037</v>
      </c>
      <c r="C3446">
        <v>1</v>
      </c>
      <c r="D3446" t="b">
        <v>1</v>
      </c>
      <c r="E3446" s="6" t="s">
        <v>70</v>
      </c>
      <c r="F3446" s="6" t="s">
        <v>35</v>
      </c>
      <c r="G3446">
        <v>100</v>
      </c>
      <c r="H3446">
        <v>120</v>
      </c>
      <c r="I3446">
        <v>1</v>
      </c>
      <c r="J3446" s="6">
        <f>(Items[[#This Row],[FinalPrice]]*Items[[#This Row],[Quantity]])</f>
        <v>100</v>
      </c>
      <c r="K3446" s="6">
        <f>(Items[[#This Row],[OriginalTagPrice]]*Items[[#This Row],[Quantity]])</f>
        <v>120</v>
      </c>
      <c r="L3446" s="6">
        <f>(Items[[#This Row],[FinalPrice]]-Items[[#This Row],[OriginalTagPrice]])*Items[[#This Row],[Quantity]]</f>
        <v>-20</v>
      </c>
      <c r="M3446" s="6" t="str">
        <f>VLOOKUP(Items[[#This Row],[OrderID]],Orders[],5)</f>
        <v>2015-05-31</v>
      </c>
    </row>
    <row r="3447" spans="1:13" x14ac:dyDescent="0.25">
      <c r="A3447">
        <v>145672252</v>
      </c>
      <c r="B3447">
        <v>205351817</v>
      </c>
      <c r="C3447">
        <v>8</v>
      </c>
      <c r="D3447" t="b">
        <v>0</v>
      </c>
      <c r="E3447" s="6" t="s">
        <v>55</v>
      </c>
      <c r="F3447" s="6" t="s">
        <v>35</v>
      </c>
      <c r="G3447">
        <v>20</v>
      </c>
      <c r="H3447">
        <v>20</v>
      </c>
      <c r="I3447">
        <v>1</v>
      </c>
      <c r="J3447" s="6">
        <f>(Items[[#This Row],[FinalPrice]]*Items[[#This Row],[Quantity]])</f>
        <v>20</v>
      </c>
      <c r="K3447" s="6">
        <f>(Items[[#This Row],[OriginalTagPrice]]*Items[[#This Row],[Quantity]])</f>
        <v>20</v>
      </c>
      <c r="L3447" s="6">
        <f>(Items[[#This Row],[FinalPrice]]-Items[[#This Row],[OriginalTagPrice]])*Items[[#This Row],[Quantity]]</f>
        <v>0</v>
      </c>
      <c r="M3447" s="6" t="str">
        <f>VLOOKUP(Items[[#This Row],[OrderID]],Orders[],5)</f>
        <v>2015-05-31</v>
      </c>
    </row>
    <row r="3448" spans="1:13" x14ac:dyDescent="0.25">
      <c r="A3448">
        <v>145672252</v>
      </c>
      <c r="B3448">
        <v>205351842</v>
      </c>
      <c r="C3448">
        <v>8</v>
      </c>
      <c r="D3448" t="b">
        <v>0</v>
      </c>
      <c r="E3448" s="6" t="s">
        <v>70</v>
      </c>
      <c r="F3448" s="6" t="s">
        <v>35</v>
      </c>
      <c r="G3448">
        <v>20</v>
      </c>
      <c r="H3448">
        <v>20</v>
      </c>
      <c r="I3448">
        <v>1</v>
      </c>
      <c r="J3448" s="6">
        <f>(Items[[#This Row],[FinalPrice]]*Items[[#This Row],[Quantity]])</f>
        <v>20</v>
      </c>
      <c r="K3448" s="6">
        <f>(Items[[#This Row],[OriginalTagPrice]]*Items[[#This Row],[Quantity]])</f>
        <v>20</v>
      </c>
      <c r="L3448" s="6">
        <f>(Items[[#This Row],[FinalPrice]]-Items[[#This Row],[OriginalTagPrice]])*Items[[#This Row],[Quantity]]</f>
        <v>0</v>
      </c>
      <c r="M3448" s="6" t="str">
        <f>VLOOKUP(Items[[#This Row],[OrderID]],Orders[],5)</f>
        <v>2015-05-31</v>
      </c>
    </row>
    <row r="3449" spans="1:13" x14ac:dyDescent="0.25">
      <c r="A3449">
        <v>145672252</v>
      </c>
      <c r="B3449">
        <v>205351969</v>
      </c>
      <c r="C3449">
        <v>10</v>
      </c>
      <c r="D3449" t="b">
        <v>0</v>
      </c>
      <c r="E3449" s="6" t="s">
        <v>35</v>
      </c>
      <c r="F3449" s="6" t="s">
        <v>35</v>
      </c>
      <c r="G3449">
        <v>0</v>
      </c>
      <c r="H3449">
        <v>0</v>
      </c>
      <c r="I3449">
        <v>1</v>
      </c>
      <c r="J3449" s="6">
        <f>(Items[[#This Row],[FinalPrice]]*Items[[#This Row],[Quantity]])</f>
        <v>0</v>
      </c>
      <c r="K3449" s="6">
        <f>(Items[[#This Row],[OriginalTagPrice]]*Items[[#This Row],[Quantity]])</f>
        <v>0</v>
      </c>
      <c r="L3449" s="6">
        <f>(Items[[#This Row],[FinalPrice]]-Items[[#This Row],[OriginalTagPrice]])*Items[[#This Row],[Quantity]]</f>
        <v>0</v>
      </c>
      <c r="M3449" s="6" t="str">
        <f>VLOOKUP(Items[[#This Row],[OrderID]],Orders[],5)</f>
        <v>2015-05-31</v>
      </c>
    </row>
    <row r="3450" spans="1:13" x14ac:dyDescent="0.25">
      <c r="A3450">
        <v>145672252</v>
      </c>
      <c r="B3450">
        <v>205351970</v>
      </c>
      <c r="C3450">
        <v>11</v>
      </c>
      <c r="D3450" t="b">
        <v>0</v>
      </c>
      <c r="E3450" s="6" t="s">
        <v>120</v>
      </c>
      <c r="F3450" s="6" t="s">
        <v>35</v>
      </c>
      <c r="G3450">
        <v>0</v>
      </c>
      <c r="H3450">
        <v>50</v>
      </c>
      <c r="I3450">
        <v>1</v>
      </c>
      <c r="J3450" s="6">
        <f>(Items[[#This Row],[FinalPrice]]*Items[[#This Row],[Quantity]])</f>
        <v>0</v>
      </c>
      <c r="K3450" s="6">
        <f>(Items[[#This Row],[OriginalTagPrice]]*Items[[#This Row],[Quantity]])</f>
        <v>50</v>
      </c>
      <c r="L3450" s="6">
        <f>(Items[[#This Row],[FinalPrice]]-Items[[#This Row],[OriginalTagPrice]])*Items[[#This Row],[Quantity]]</f>
        <v>-50</v>
      </c>
      <c r="M3450" s="6" t="str">
        <f>VLOOKUP(Items[[#This Row],[OrderID]],Orders[],5)</f>
        <v>2015-05-31</v>
      </c>
    </row>
    <row r="3451" spans="1:13" x14ac:dyDescent="0.25">
      <c r="A3451">
        <v>145672380</v>
      </c>
      <c r="B3451">
        <v>205236991</v>
      </c>
      <c r="C3451">
        <v>1</v>
      </c>
      <c r="D3451" t="b">
        <v>1</v>
      </c>
      <c r="E3451" s="6" t="s">
        <v>68</v>
      </c>
      <c r="F3451" s="6" t="s">
        <v>35</v>
      </c>
      <c r="G3451">
        <v>0</v>
      </c>
      <c r="H3451">
        <v>70</v>
      </c>
      <c r="I3451">
        <v>1</v>
      </c>
      <c r="J3451" s="6">
        <f>(Items[[#This Row],[FinalPrice]]*Items[[#This Row],[Quantity]])</f>
        <v>0</v>
      </c>
      <c r="K3451" s="6">
        <f>(Items[[#This Row],[OriginalTagPrice]]*Items[[#This Row],[Quantity]])</f>
        <v>70</v>
      </c>
      <c r="L3451" s="6">
        <f>(Items[[#This Row],[FinalPrice]]-Items[[#This Row],[OriginalTagPrice]])*Items[[#This Row],[Quantity]]</f>
        <v>-70</v>
      </c>
      <c r="M3451" s="6" t="str">
        <f>VLOOKUP(Items[[#This Row],[OrderID]],Orders[],5)</f>
        <v>2015-06-01</v>
      </c>
    </row>
    <row r="3452" spans="1:13" x14ac:dyDescent="0.25">
      <c r="A3452">
        <v>145672380</v>
      </c>
      <c r="B3452">
        <v>205533452</v>
      </c>
      <c r="C3452">
        <v>2</v>
      </c>
      <c r="D3452" t="b">
        <v>0</v>
      </c>
      <c r="E3452" s="6" t="s">
        <v>35</v>
      </c>
      <c r="F3452" s="6" t="s">
        <v>310</v>
      </c>
      <c r="G3452">
        <v>4.05</v>
      </c>
      <c r="H3452">
        <v>4.5</v>
      </c>
      <c r="I3452">
        <v>1</v>
      </c>
      <c r="J3452" s="6">
        <f>(Items[[#This Row],[FinalPrice]]*Items[[#This Row],[Quantity]])</f>
        <v>4.05</v>
      </c>
      <c r="K3452" s="6">
        <f>(Items[[#This Row],[OriginalTagPrice]]*Items[[#This Row],[Quantity]])</f>
        <v>4.5</v>
      </c>
      <c r="L3452" s="6">
        <f>(Items[[#This Row],[FinalPrice]]-Items[[#This Row],[OriginalTagPrice]])*Items[[#This Row],[Quantity]]</f>
        <v>-0.45000000000000018</v>
      </c>
      <c r="M3452" s="6" t="str">
        <f>VLOOKUP(Items[[#This Row],[OrderID]],Orders[],5)</f>
        <v>2015-06-01</v>
      </c>
    </row>
    <row r="3453" spans="1:13" x14ac:dyDescent="0.25">
      <c r="A3453">
        <v>145672380</v>
      </c>
      <c r="B3453">
        <v>205533646</v>
      </c>
      <c r="C3453">
        <v>8</v>
      </c>
      <c r="D3453" t="b">
        <v>0</v>
      </c>
      <c r="E3453" s="6" t="s">
        <v>68</v>
      </c>
      <c r="F3453" s="6" t="s">
        <v>35</v>
      </c>
      <c r="G3453">
        <v>14</v>
      </c>
      <c r="H3453">
        <v>14</v>
      </c>
      <c r="I3453">
        <v>1</v>
      </c>
      <c r="J3453" s="6">
        <f>(Items[[#This Row],[FinalPrice]]*Items[[#This Row],[Quantity]])</f>
        <v>14</v>
      </c>
      <c r="K3453" s="6">
        <f>(Items[[#This Row],[OriginalTagPrice]]*Items[[#This Row],[Quantity]])</f>
        <v>14</v>
      </c>
      <c r="L3453" s="6">
        <f>(Items[[#This Row],[FinalPrice]]-Items[[#This Row],[OriginalTagPrice]])*Items[[#This Row],[Quantity]]</f>
        <v>0</v>
      </c>
      <c r="M3453" s="6" t="str">
        <f>VLOOKUP(Items[[#This Row],[OrderID]],Orders[],5)</f>
        <v>2015-06-01</v>
      </c>
    </row>
    <row r="3454" spans="1:13" x14ac:dyDescent="0.25">
      <c r="A3454">
        <v>145672426</v>
      </c>
      <c r="B3454">
        <v>205237065</v>
      </c>
      <c r="C3454">
        <v>1</v>
      </c>
      <c r="D3454" t="b">
        <v>1</v>
      </c>
      <c r="E3454" s="6" t="s">
        <v>281</v>
      </c>
      <c r="F3454" s="6" t="s">
        <v>35</v>
      </c>
      <c r="G3454">
        <v>50</v>
      </c>
      <c r="H3454">
        <v>70</v>
      </c>
      <c r="I3454">
        <v>1</v>
      </c>
      <c r="J3454" s="6">
        <f>(Items[[#This Row],[FinalPrice]]*Items[[#This Row],[Quantity]])</f>
        <v>50</v>
      </c>
      <c r="K3454" s="6">
        <f>(Items[[#This Row],[OriginalTagPrice]]*Items[[#This Row],[Quantity]])</f>
        <v>70</v>
      </c>
      <c r="L3454" s="6">
        <f>(Items[[#This Row],[FinalPrice]]-Items[[#This Row],[OriginalTagPrice]])*Items[[#This Row],[Quantity]]</f>
        <v>-20</v>
      </c>
      <c r="M3454" s="6" t="str">
        <f>VLOOKUP(Items[[#This Row],[OrderID]],Orders[],5)</f>
        <v>2015-06-01</v>
      </c>
    </row>
    <row r="3455" spans="1:13" x14ac:dyDescent="0.25">
      <c r="A3455">
        <v>145672426</v>
      </c>
      <c r="B3455">
        <v>205534096</v>
      </c>
      <c r="C3455">
        <v>8</v>
      </c>
      <c r="D3455" t="b">
        <v>0</v>
      </c>
      <c r="E3455" s="6" t="s">
        <v>281</v>
      </c>
      <c r="F3455" s="6" t="s">
        <v>35</v>
      </c>
      <c r="G3455">
        <v>14</v>
      </c>
      <c r="H3455">
        <v>14</v>
      </c>
      <c r="I3455">
        <v>1</v>
      </c>
      <c r="J3455" s="6">
        <f>(Items[[#This Row],[FinalPrice]]*Items[[#This Row],[Quantity]])</f>
        <v>14</v>
      </c>
      <c r="K3455" s="6">
        <f>(Items[[#This Row],[OriginalTagPrice]]*Items[[#This Row],[Quantity]])</f>
        <v>14</v>
      </c>
      <c r="L3455" s="6">
        <f>(Items[[#This Row],[FinalPrice]]-Items[[#This Row],[OriginalTagPrice]])*Items[[#This Row],[Quantity]]</f>
        <v>0</v>
      </c>
      <c r="M3455" s="6" t="str">
        <f>VLOOKUP(Items[[#This Row],[OrderID]],Orders[],5)</f>
        <v>2015-06-01</v>
      </c>
    </row>
    <row r="3456" spans="1:13" x14ac:dyDescent="0.25">
      <c r="A3456">
        <v>145677660</v>
      </c>
      <c r="B3456">
        <v>205245142</v>
      </c>
      <c r="C3456">
        <v>2</v>
      </c>
      <c r="D3456" t="b">
        <v>0</v>
      </c>
      <c r="E3456" s="6" t="s">
        <v>35</v>
      </c>
      <c r="F3456" s="6" t="s">
        <v>114</v>
      </c>
      <c r="G3456">
        <v>6</v>
      </c>
      <c r="H3456">
        <v>8</v>
      </c>
      <c r="I3456">
        <v>1</v>
      </c>
      <c r="J3456" s="6">
        <f>(Items[[#This Row],[FinalPrice]]*Items[[#This Row],[Quantity]])</f>
        <v>6</v>
      </c>
      <c r="K3456" s="6">
        <f>(Items[[#This Row],[OriginalTagPrice]]*Items[[#This Row],[Quantity]])</f>
        <v>8</v>
      </c>
      <c r="L3456" s="6">
        <f>(Items[[#This Row],[FinalPrice]]-Items[[#This Row],[OriginalTagPrice]])*Items[[#This Row],[Quantity]]</f>
        <v>-2</v>
      </c>
      <c r="M3456" s="6" t="str">
        <f>VLOOKUP(Items[[#This Row],[OrderID]],Orders[],5)</f>
        <v>2015-05-30</v>
      </c>
    </row>
    <row r="3457" spans="1:13" x14ac:dyDescent="0.25">
      <c r="A3457">
        <v>145678216</v>
      </c>
      <c r="B3457">
        <v>205245265</v>
      </c>
      <c r="C3457">
        <v>1</v>
      </c>
      <c r="D3457" t="b">
        <v>1</v>
      </c>
      <c r="E3457" s="6" t="s">
        <v>79</v>
      </c>
      <c r="F3457" s="6" t="s">
        <v>35</v>
      </c>
      <c r="G3457">
        <v>0</v>
      </c>
      <c r="H3457">
        <v>70</v>
      </c>
      <c r="I3457">
        <v>1</v>
      </c>
      <c r="J3457" s="6">
        <f>(Items[[#This Row],[FinalPrice]]*Items[[#This Row],[Quantity]])</f>
        <v>0</v>
      </c>
      <c r="K3457" s="6">
        <f>(Items[[#This Row],[OriginalTagPrice]]*Items[[#This Row],[Quantity]])</f>
        <v>70</v>
      </c>
      <c r="L3457" s="6">
        <f>(Items[[#This Row],[FinalPrice]]-Items[[#This Row],[OriginalTagPrice]])*Items[[#This Row],[Quantity]]</f>
        <v>-70</v>
      </c>
      <c r="M3457" s="6" t="str">
        <f>VLOOKUP(Items[[#This Row],[OrderID]],Orders[],5)</f>
        <v>2015-06-26</v>
      </c>
    </row>
    <row r="3458" spans="1:13" x14ac:dyDescent="0.25">
      <c r="A3458">
        <v>145678216</v>
      </c>
      <c r="B3458">
        <v>205245266</v>
      </c>
      <c r="C3458">
        <v>1</v>
      </c>
      <c r="D3458" t="b">
        <v>1</v>
      </c>
      <c r="E3458" s="6" t="s">
        <v>79</v>
      </c>
      <c r="F3458" s="6" t="s">
        <v>35</v>
      </c>
      <c r="G3458">
        <v>0</v>
      </c>
      <c r="H3458">
        <v>20</v>
      </c>
      <c r="I3458">
        <v>1</v>
      </c>
      <c r="J3458" s="6">
        <f>(Items[[#This Row],[FinalPrice]]*Items[[#This Row],[Quantity]])</f>
        <v>0</v>
      </c>
      <c r="K3458" s="6">
        <f>(Items[[#This Row],[OriginalTagPrice]]*Items[[#This Row],[Quantity]])</f>
        <v>20</v>
      </c>
      <c r="L3458" s="6">
        <f>(Items[[#This Row],[FinalPrice]]-Items[[#This Row],[OriginalTagPrice]])*Items[[#This Row],[Quantity]]</f>
        <v>-20</v>
      </c>
      <c r="M3458" s="6" t="str">
        <f>VLOOKUP(Items[[#This Row],[OrderID]],Orders[],5)</f>
        <v>2015-06-26</v>
      </c>
    </row>
    <row r="3459" spans="1:13" x14ac:dyDescent="0.25">
      <c r="A3459">
        <v>145678216</v>
      </c>
      <c r="B3459">
        <v>212071423</v>
      </c>
      <c r="C3459">
        <v>12</v>
      </c>
      <c r="D3459" t="b">
        <v>0</v>
      </c>
      <c r="E3459" s="6" t="s">
        <v>35</v>
      </c>
      <c r="F3459" s="6" t="s">
        <v>35</v>
      </c>
      <c r="G3459">
        <v>0</v>
      </c>
      <c r="H3459">
        <v>25</v>
      </c>
      <c r="I3459">
        <v>1</v>
      </c>
      <c r="J3459" s="6">
        <f>(Items[[#This Row],[FinalPrice]]*Items[[#This Row],[Quantity]])</f>
        <v>0</v>
      </c>
      <c r="K3459" s="6">
        <f>(Items[[#This Row],[OriginalTagPrice]]*Items[[#This Row],[Quantity]])</f>
        <v>25</v>
      </c>
      <c r="L3459" s="6">
        <f>(Items[[#This Row],[FinalPrice]]-Items[[#This Row],[OriginalTagPrice]])*Items[[#This Row],[Quantity]]</f>
        <v>-25</v>
      </c>
      <c r="M3459" s="6" t="str">
        <f>VLOOKUP(Items[[#This Row],[OrderID]],Orders[],5)</f>
        <v>2015-06-26</v>
      </c>
    </row>
    <row r="3460" spans="1:13" x14ac:dyDescent="0.25">
      <c r="A3460">
        <v>145678216</v>
      </c>
      <c r="B3460">
        <v>212071522</v>
      </c>
      <c r="C3460">
        <v>2</v>
      </c>
      <c r="D3460" t="b">
        <v>0</v>
      </c>
      <c r="E3460" s="6" t="s">
        <v>35</v>
      </c>
      <c r="F3460" s="6" t="s">
        <v>69</v>
      </c>
      <c r="G3460">
        <v>0</v>
      </c>
      <c r="H3460">
        <v>0</v>
      </c>
      <c r="I3460">
        <v>1</v>
      </c>
      <c r="J3460" s="6">
        <f>(Items[[#This Row],[FinalPrice]]*Items[[#This Row],[Quantity]])</f>
        <v>0</v>
      </c>
      <c r="K3460" s="6">
        <f>(Items[[#This Row],[OriginalTagPrice]]*Items[[#This Row],[Quantity]])</f>
        <v>0</v>
      </c>
      <c r="L3460" s="6">
        <f>(Items[[#This Row],[FinalPrice]]-Items[[#This Row],[OriginalTagPrice]])*Items[[#This Row],[Quantity]]</f>
        <v>0</v>
      </c>
      <c r="M3460" s="6" t="str">
        <f>VLOOKUP(Items[[#This Row],[OrderID]],Orders[],5)</f>
        <v>2015-06-26</v>
      </c>
    </row>
    <row r="3461" spans="1:13" x14ac:dyDescent="0.25">
      <c r="A3461">
        <v>145678216</v>
      </c>
      <c r="B3461">
        <v>212080064</v>
      </c>
      <c r="C3461">
        <v>8</v>
      </c>
      <c r="D3461" t="b">
        <v>0</v>
      </c>
      <c r="E3461" s="6" t="s">
        <v>79</v>
      </c>
      <c r="F3461" s="6" t="s">
        <v>35</v>
      </c>
      <c r="G3461">
        <v>15</v>
      </c>
      <c r="H3461">
        <v>15</v>
      </c>
      <c r="I3461">
        <v>1</v>
      </c>
      <c r="J3461" s="6">
        <f>(Items[[#This Row],[FinalPrice]]*Items[[#This Row],[Quantity]])</f>
        <v>15</v>
      </c>
      <c r="K3461" s="6">
        <f>(Items[[#This Row],[OriginalTagPrice]]*Items[[#This Row],[Quantity]])</f>
        <v>15</v>
      </c>
      <c r="L3461" s="6">
        <f>(Items[[#This Row],[FinalPrice]]-Items[[#This Row],[OriginalTagPrice]])*Items[[#This Row],[Quantity]]</f>
        <v>0</v>
      </c>
      <c r="M3461" s="6" t="str">
        <f>VLOOKUP(Items[[#This Row],[OrderID]],Orders[],5)</f>
        <v>2015-06-26</v>
      </c>
    </row>
    <row r="3462" spans="1:13" x14ac:dyDescent="0.25">
      <c r="A3462">
        <v>145680427</v>
      </c>
      <c r="B3462">
        <v>205248329</v>
      </c>
      <c r="C3462">
        <v>2</v>
      </c>
      <c r="D3462" t="b">
        <v>0</v>
      </c>
      <c r="E3462" s="6" t="s">
        <v>35</v>
      </c>
      <c r="F3462" s="6" t="s">
        <v>59</v>
      </c>
      <c r="G3462">
        <v>6</v>
      </c>
      <c r="H3462">
        <v>8</v>
      </c>
      <c r="I3462">
        <v>1</v>
      </c>
      <c r="J3462" s="6">
        <f>(Items[[#This Row],[FinalPrice]]*Items[[#This Row],[Quantity]])</f>
        <v>6</v>
      </c>
      <c r="K3462" s="6">
        <f>(Items[[#This Row],[OriginalTagPrice]]*Items[[#This Row],[Quantity]])</f>
        <v>8</v>
      </c>
      <c r="L3462" s="6">
        <f>(Items[[#This Row],[FinalPrice]]-Items[[#This Row],[OriginalTagPrice]])*Items[[#This Row],[Quantity]]</f>
        <v>-2</v>
      </c>
      <c r="M3462" s="6" t="str">
        <f>VLOOKUP(Items[[#This Row],[OrderID]],Orders[],5)</f>
        <v>2015-05-30</v>
      </c>
    </row>
    <row r="3463" spans="1:13" x14ac:dyDescent="0.25">
      <c r="A3463">
        <v>145702337</v>
      </c>
      <c r="B3463">
        <v>205278064</v>
      </c>
      <c r="C3463">
        <v>1</v>
      </c>
      <c r="D3463" t="b">
        <v>1</v>
      </c>
      <c r="E3463" s="6" t="s">
        <v>58</v>
      </c>
      <c r="F3463" s="6" t="s">
        <v>35</v>
      </c>
      <c r="G3463">
        <v>0</v>
      </c>
      <c r="H3463">
        <v>30</v>
      </c>
      <c r="I3463">
        <v>1</v>
      </c>
      <c r="J3463" s="6">
        <f>(Items[[#This Row],[FinalPrice]]*Items[[#This Row],[Quantity]])</f>
        <v>0</v>
      </c>
      <c r="K3463" s="6">
        <f>(Items[[#This Row],[OriginalTagPrice]]*Items[[#This Row],[Quantity]])</f>
        <v>30</v>
      </c>
      <c r="L3463" s="6">
        <f>(Items[[#This Row],[FinalPrice]]-Items[[#This Row],[OriginalTagPrice]])*Items[[#This Row],[Quantity]]</f>
        <v>-30</v>
      </c>
      <c r="M3463" s="6" t="str">
        <f>VLOOKUP(Items[[#This Row],[OrderID]],Orders[],5)</f>
        <v>2015-05-31</v>
      </c>
    </row>
    <row r="3464" spans="1:13" x14ac:dyDescent="0.25">
      <c r="A3464">
        <v>145702337</v>
      </c>
      <c r="B3464">
        <v>205350090</v>
      </c>
      <c r="C3464">
        <v>2</v>
      </c>
      <c r="D3464" t="b">
        <v>0</v>
      </c>
      <c r="E3464" s="6" t="s">
        <v>58</v>
      </c>
      <c r="F3464" s="6" t="s">
        <v>99</v>
      </c>
      <c r="G3464">
        <v>0</v>
      </c>
      <c r="H3464">
        <v>0</v>
      </c>
      <c r="I3464">
        <v>1</v>
      </c>
      <c r="J3464" s="6">
        <f>(Items[[#This Row],[FinalPrice]]*Items[[#This Row],[Quantity]])</f>
        <v>0</v>
      </c>
      <c r="K3464" s="6">
        <f>(Items[[#This Row],[OriginalTagPrice]]*Items[[#This Row],[Quantity]])</f>
        <v>0</v>
      </c>
      <c r="L3464" s="6">
        <f>(Items[[#This Row],[FinalPrice]]-Items[[#This Row],[OriginalTagPrice]])*Items[[#This Row],[Quantity]]</f>
        <v>0</v>
      </c>
      <c r="M3464" s="6" t="str">
        <f>VLOOKUP(Items[[#This Row],[OrderID]],Orders[],5)</f>
        <v>2015-05-31</v>
      </c>
    </row>
    <row r="3465" spans="1:13" x14ac:dyDescent="0.25">
      <c r="A3465">
        <v>145702337</v>
      </c>
      <c r="B3465">
        <v>205350103</v>
      </c>
      <c r="C3465">
        <v>2</v>
      </c>
      <c r="D3465" t="b">
        <v>0</v>
      </c>
      <c r="E3465" s="6" t="s">
        <v>35</v>
      </c>
      <c r="F3465" s="6" t="s">
        <v>100</v>
      </c>
      <c r="G3465">
        <v>0</v>
      </c>
      <c r="H3465">
        <v>3.5</v>
      </c>
      <c r="I3465">
        <v>1</v>
      </c>
      <c r="J3465" s="6">
        <f>(Items[[#This Row],[FinalPrice]]*Items[[#This Row],[Quantity]])</f>
        <v>0</v>
      </c>
      <c r="K3465" s="6">
        <f>(Items[[#This Row],[OriginalTagPrice]]*Items[[#This Row],[Quantity]])</f>
        <v>3.5</v>
      </c>
      <c r="L3465" s="6">
        <f>(Items[[#This Row],[FinalPrice]]-Items[[#This Row],[OriginalTagPrice]])*Items[[#This Row],[Quantity]]</f>
        <v>-3.5</v>
      </c>
      <c r="M3465" s="6" t="str">
        <f>VLOOKUP(Items[[#This Row],[OrderID]],Orders[],5)</f>
        <v>2015-05-31</v>
      </c>
    </row>
    <row r="3466" spans="1:13" x14ac:dyDescent="0.25">
      <c r="A3466">
        <v>145702337</v>
      </c>
      <c r="B3466">
        <v>205350114</v>
      </c>
      <c r="C3466">
        <v>2</v>
      </c>
      <c r="D3466" t="b">
        <v>0</v>
      </c>
      <c r="E3466" s="6" t="s">
        <v>35</v>
      </c>
      <c r="F3466" s="6" t="s">
        <v>311</v>
      </c>
      <c r="G3466">
        <v>0</v>
      </c>
      <c r="H3466">
        <v>5</v>
      </c>
      <c r="I3466">
        <v>2</v>
      </c>
      <c r="J3466" s="6">
        <f>(Items[[#This Row],[FinalPrice]]*Items[[#This Row],[Quantity]])</f>
        <v>0</v>
      </c>
      <c r="K3466" s="6">
        <f>(Items[[#This Row],[OriginalTagPrice]]*Items[[#This Row],[Quantity]])</f>
        <v>10</v>
      </c>
      <c r="L3466" s="6">
        <f>(Items[[#This Row],[FinalPrice]]-Items[[#This Row],[OriginalTagPrice]])*Items[[#This Row],[Quantity]]</f>
        <v>-10</v>
      </c>
      <c r="M3466" s="6" t="str">
        <f>VLOOKUP(Items[[#This Row],[OrderID]],Orders[],5)</f>
        <v>2015-05-31</v>
      </c>
    </row>
    <row r="3467" spans="1:13" x14ac:dyDescent="0.25">
      <c r="A3467">
        <v>145702337</v>
      </c>
      <c r="B3467">
        <v>205350154</v>
      </c>
      <c r="C3467">
        <v>8</v>
      </c>
      <c r="D3467" t="b">
        <v>0</v>
      </c>
      <c r="E3467" s="6" t="s">
        <v>58</v>
      </c>
      <c r="F3467" s="6" t="s">
        <v>35</v>
      </c>
      <c r="G3467">
        <v>10</v>
      </c>
      <c r="H3467">
        <v>10</v>
      </c>
      <c r="I3467">
        <v>1</v>
      </c>
      <c r="J3467" s="6">
        <f>(Items[[#This Row],[FinalPrice]]*Items[[#This Row],[Quantity]])</f>
        <v>10</v>
      </c>
      <c r="K3467" s="6">
        <f>(Items[[#This Row],[OriginalTagPrice]]*Items[[#This Row],[Quantity]])</f>
        <v>10</v>
      </c>
      <c r="L3467" s="6">
        <f>(Items[[#This Row],[FinalPrice]]-Items[[#This Row],[OriginalTagPrice]])*Items[[#This Row],[Quantity]]</f>
        <v>0</v>
      </c>
      <c r="M3467" s="6" t="str">
        <f>VLOOKUP(Items[[#This Row],[OrderID]],Orders[],5)</f>
        <v>2015-05-31</v>
      </c>
    </row>
    <row r="3468" spans="1:13" x14ac:dyDescent="0.25">
      <c r="A3468">
        <v>145702337</v>
      </c>
      <c r="B3468">
        <v>205350439</v>
      </c>
      <c r="C3468">
        <v>3</v>
      </c>
      <c r="D3468" t="b">
        <v>0</v>
      </c>
      <c r="E3468" s="6" t="s">
        <v>35</v>
      </c>
      <c r="F3468" s="6" t="s">
        <v>35</v>
      </c>
      <c r="G3468">
        <v>0</v>
      </c>
      <c r="H3468">
        <v>6.5</v>
      </c>
      <c r="I3468">
        <v>1</v>
      </c>
      <c r="J3468" s="6">
        <f>(Items[[#This Row],[FinalPrice]]*Items[[#This Row],[Quantity]])</f>
        <v>0</v>
      </c>
      <c r="K3468" s="6">
        <f>(Items[[#This Row],[OriginalTagPrice]]*Items[[#This Row],[Quantity]])</f>
        <v>6.5</v>
      </c>
      <c r="L3468" s="6">
        <f>(Items[[#This Row],[FinalPrice]]-Items[[#This Row],[OriginalTagPrice]])*Items[[#This Row],[Quantity]]</f>
        <v>-6.5</v>
      </c>
      <c r="M3468" s="6" t="str">
        <f>VLOOKUP(Items[[#This Row],[OrderID]],Orders[],5)</f>
        <v>2015-05-31</v>
      </c>
    </row>
    <row r="3469" spans="1:13" x14ac:dyDescent="0.25">
      <c r="A3469">
        <v>145710289</v>
      </c>
      <c r="B3469">
        <v>205289319</v>
      </c>
      <c r="C3469">
        <v>1</v>
      </c>
      <c r="D3469" t="b">
        <v>1</v>
      </c>
      <c r="E3469" s="6" t="s">
        <v>113</v>
      </c>
      <c r="F3469" s="6" t="s">
        <v>35</v>
      </c>
      <c r="G3469">
        <v>0</v>
      </c>
      <c r="H3469">
        <v>70</v>
      </c>
      <c r="I3469">
        <v>1</v>
      </c>
      <c r="J3469" s="6">
        <f>(Items[[#This Row],[FinalPrice]]*Items[[#This Row],[Quantity]])</f>
        <v>0</v>
      </c>
      <c r="K3469" s="6">
        <f>(Items[[#This Row],[OriginalTagPrice]]*Items[[#This Row],[Quantity]])</f>
        <v>70</v>
      </c>
      <c r="L3469" s="6">
        <f>(Items[[#This Row],[FinalPrice]]-Items[[#This Row],[OriginalTagPrice]])*Items[[#This Row],[Quantity]]</f>
        <v>-70</v>
      </c>
      <c r="M3469" s="6" t="str">
        <f>VLOOKUP(Items[[#This Row],[OrderID]],Orders[],5)</f>
        <v>2015-06-06</v>
      </c>
    </row>
    <row r="3470" spans="1:13" x14ac:dyDescent="0.25">
      <c r="A3470">
        <v>145710289</v>
      </c>
      <c r="B3470">
        <v>207023380</v>
      </c>
      <c r="C3470">
        <v>2</v>
      </c>
      <c r="D3470" t="b">
        <v>0</v>
      </c>
      <c r="E3470" s="6" t="s">
        <v>113</v>
      </c>
      <c r="F3470" s="6" t="s">
        <v>57</v>
      </c>
      <c r="G3470">
        <v>6</v>
      </c>
      <c r="H3470">
        <v>8</v>
      </c>
      <c r="I3470">
        <v>1</v>
      </c>
      <c r="J3470" s="6">
        <f>(Items[[#This Row],[FinalPrice]]*Items[[#This Row],[Quantity]])</f>
        <v>6</v>
      </c>
      <c r="K3470" s="6">
        <f>(Items[[#This Row],[OriginalTagPrice]]*Items[[#This Row],[Quantity]])</f>
        <v>8</v>
      </c>
      <c r="L3470" s="6">
        <f>(Items[[#This Row],[FinalPrice]]-Items[[#This Row],[OriginalTagPrice]])*Items[[#This Row],[Quantity]]</f>
        <v>-2</v>
      </c>
      <c r="M3470" s="6" t="str">
        <f>VLOOKUP(Items[[#This Row],[OrderID]],Orders[],5)</f>
        <v>2015-06-06</v>
      </c>
    </row>
    <row r="3471" spans="1:13" x14ac:dyDescent="0.25">
      <c r="A3471">
        <v>145710289</v>
      </c>
      <c r="B3471">
        <v>207023675</v>
      </c>
      <c r="C3471">
        <v>8</v>
      </c>
      <c r="D3471" t="b">
        <v>0</v>
      </c>
      <c r="E3471" s="6" t="s">
        <v>113</v>
      </c>
      <c r="F3471" s="6" t="s">
        <v>35</v>
      </c>
      <c r="G3471">
        <v>10</v>
      </c>
      <c r="H3471">
        <v>10</v>
      </c>
      <c r="I3471">
        <v>1</v>
      </c>
      <c r="J3471" s="6">
        <f>(Items[[#This Row],[FinalPrice]]*Items[[#This Row],[Quantity]])</f>
        <v>10</v>
      </c>
      <c r="K3471" s="6">
        <f>(Items[[#This Row],[OriginalTagPrice]]*Items[[#This Row],[Quantity]])</f>
        <v>10</v>
      </c>
      <c r="L3471" s="6">
        <f>(Items[[#This Row],[FinalPrice]]-Items[[#This Row],[OriginalTagPrice]])*Items[[#This Row],[Quantity]]</f>
        <v>0</v>
      </c>
      <c r="M3471" s="6" t="str">
        <f>VLOOKUP(Items[[#This Row],[OrderID]],Orders[],5)</f>
        <v>2015-06-06</v>
      </c>
    </row>
    <row r="3472" spans="1:13" x14ac:dyDescent="0.25">
      <c r="A3472">
        <v>145714252</v>
      </c>
      <c r="B3472">
        <v>205294865</v>
      </c>
      <c r="C3472">
        <v>2</v>
      </c>
      <c r="D3472" t="b">
        <v>0</v>
      </c>
      <c r="E3472" s="6" t="s">
        <v>35</v>
      </c>
      <c r="F3472" s="6" t="s">
        <v>312</v>
      </c>
      <c r="G3472">
        <v>50</v>
      </c>
      <c r="H3472">
        <v>50</v>
      </c>
      <c r="I3472">
        <v>1</v>
      </c>
      <c r="J3472" s="6">
        <f>(Items[[#This Row],[FinalPrice]]*Items[[#This Row],[Quantity]])</f>
        <v>50</v>
      </c>
      <c r="K3472" s="6">
        <f>(Items[[#This Row],[OriginalTagPrice]]*Items[[#This Row],[Quantity]])</f>
        <v>50</v>
      </c>
      <c r="L3472" s="6">
        <f>(Items[[#This Row],[FinalPrice]]-Items[[#This Row],[OriginalTagPrice]])*Items[[#This Row],[Quantity]]</f>
        <v>0</v>
      </c>
      <c r="M3472" s="6" t="str">
        <f>VLOOKUP(Items[[#This Row],[OrderID]],Orders[],5)</f>
        <v>2015-05-31</v>
      </c>
    </row>
    <row r="3473" spans="1:13" x14ac:dyDescent="0.25">
      <c r="A3473">
        <v>145714499</v>
      </c>
      <c r="B3473">
        <v>205295124</v>
      </c>
      <c r="C3473">
        <v>1</v>
      </c>
      <c r="D3473" t="b">
        <v>1</v>
      </c>
      <c r="E3473" s="6" t="s">
        <v>281</v>
      </c>
      <c r="F3473" s="6" t="s">
        <v>35</v>
      </c>
      <c r="G3473">
        <v>45</v>
      </c>
      <c r="H3473">
        <v>45</v>
      </c>
      <c r="I3473">
        <v>1</v>
      </c>
      <c r="J3473" s="6">
        <f>(Items[[#This Row],[FinalPrice]]*Items[[#This Row],[Quantity]])</f>
        <v>45</v>
      </c>
      <c r="K3473" s="6">
        <f>(Items[[#This Row],[OriginalTagPrice]]*Items[[#This Row],[Quantity]])</f>
        <v>45</v>
      </c>
      <c r="L3473" s="6">
        <f>(Items[[#This Row],[FinalPrice]]-Items[[#This Row],[OriginalTagPrice]])*Items[[#This Row],[Quantity]]</f>
        <v>0</v>
      </c>
      <c r="M3473" s="6" t="str">
        <f>VLOOKUP(Items[[#This Row],[OrderID]],Orders[],5)</f>
        <v>2015-06-02</v>
      </c>
    </row>
    <row r="3474" spans="1:13" x14ac:dyDescent="0.25">
      <c r="A3474">
        <v>145714499</v>
      </c>
      <c r="B3474">
        <v>205903713</v>
      </c>
      <c r="C3474">
        <v>2</v>
      </c>
      <c r="D3474" t="b">
        <v>0</v>
      </c>
      <c r="E3474" s="6" t="s">
        <v>96</v>
      </c>
      <c r="F3474" s="6" t="s">
        <v>293</v>
      </c>
      <c r="G3474">
        <v>0</v>
      </c>
      <c r="H3474">
        <v>5</v>
      </c>
      <c r="I3474">
        <v>1</v>
      </c>
      <c r="J3474" s="6">
        <f>(Items[[#This Row],[FinalPrice]]*Items[[#This Row],[Quantity]])</f>
        <v>0</v>
      </c>
      <c r="K3474" s="6">
        <f>(Items[[#This Row],[OriginalTagPrice]]*Items[[#This Row],[Quantity]])</f>
        <v>5</v>
      </c>
      <c r="L3474" s="6">
        <f>(Items[[#This Row],[FinalPrice]]-Items[[#This Row],[OriginalTagPrice]])*Items[[#This Row],[Quantity]]</f>
        <v>-5</v>
      </c>
      <c r="M3474" s="6" t="str">
        <f>VLOOKUP(Items[[#This Row],[OrderID]],Orders[],5)</f>
        <v>2015-06-02</v>
      </c>
    </row>
    <row r="3475" spans="1:13" x14ac:dyDescent="0.25">
      <c r="A3475">
        <v>145714499</v>
      </c>
      <c r="B3475">
        <v>205919659</v>
      </c>
      <c r="C3475">
        <v>8</v>
      </c>
      <c r="D3475" t="b">
        <v>0</v>
      </c>
      <c r="E3475" s="6" t="s">
        <v>281</v>
      </c>
      <c r="F3475" s="6" t="s">
        <v>35</v>
      </c>
      <c r="G3475">
        <v>13</v>
      </c>
      <c r="H3475">
        <v>13</v>
      </c>
      <c r="I3475">
        <v>1</v>
      </c>
      <c r="J3475" s="6">
        <f>(Items[[#This Row],[FinalPrice]]*Items[[#This Row],[Quantity]])</f>
        <v>13</v>
      </c>
      <c r="K3475" s="6">
        <f>(Items[[#This Row],[OriginalTagPrice]]*Items[[#This Row],[Quantity]])</f>
        <v>13</v>
      </c>
      <c r="L3475" s="6">
        <f>(Items[[#This Row],[FinalPrice]]-Items[[#This Row],[OriginalTagPrice]])*Items[[#This Row],[Quantity]]</f>
        <v>0</v>
      </c>
      <c r="M3475" s="6" t="str">
        <f>VLOOKUP(Items[[#This Row],[OrderID]],Orders[],5)</f>
        <v>2015-06-02</v>
      </c>
    </row>
    <row r="3476" spans="1:13" x14ac:dyDescent="0.25">
      <c r="A3476">
        <v>145722834</v>
      </c>
      <c r="B3476">
        <v>205307687</v>
      </c>
      <c r="C3476">
        <v>2</v>
      </c>
      <c r="D3476" t="b">
        <v>0</v>
      </c>
      <c r="E3476" s="6" t="s">
        <v>35</v>
      </c>
      <c r="F3476" s="6" t="s">
        <v>313</v>
      </c>
      <c r="G3476">
        <v>2.25</v>
      </c>
      <c r="H3476">
        <v>3</v>
      </c>
      <c r="I3476">
        <v>1</v>
      </c>
      <c r="J3476" s="6">
        <f>(Items[[#This Row],[FinalPrice]]*Items[[#This Row],[Quantity]])</f>
        <v>2.25</v>
      </c>
      <c r="K3476" s="6">
        <f>(Items[[#This Row],[OriginalTagPrice]]*Items[[#This Row],[Quantity]])</f>
        <v>3</v>
      </c>
      <c r="L3476" s="6">
        <f>(Items[[#This Row],[FinalPrice]]-Items[[#This Row],[OriginalTagPrice]])*Items[[#This Row],[Quantity]]</f>
        <v>-0.75</v>
      </c>
      <c r="M3476" s="6" t="str">
        <f>VLOOKUP(Items[[#This Row],[OrderID]],Orders[],5)</f>
        <v>2015-05-31</v>
      </c>
    </row>
    <row r="3477" spans="1:13" x14ac:dyDescent="0.25">
      <c r="A3477">
        <v>145726815</v>
      </c>
      <c r="B3477">
        <v>205312940</v>
      </c>
      <c r="C3477">
        <v>1</v>
      </c>
      <c r="D3477" t="b">
        <v>1</v>
      </c>
      <c r="E3477" s="6" t="s">
        <v>58</v>
      </c>
      <c r="F3477" s="6" t="s">
        <v>35</v>
      </c>
      <c r="G3477">
        <v>0</v>
      </c>
      <c r="H3477">
        <v>65</v>
      </c>
      <c r="I3477">
        <v>1</v>
      </c>
      <c r="J3477" s="6">
        <f>(Items[[#This Row],[FinalPrice]]*Items[[#This Row],[Quantity]])</f>
        <v>0</v>
      </c>
      <c r="K3477" s="6">
        <f>(Items[[#This Row],[OriginalTagPrice]]*Items[[#This Row],[Quantity]])</f>
        <v>65</v>
      </c>
      <c r="L3477" s="6">
        <f>(Items[[#This Row],[FinalPrice]]-Items[[#This Row],[OriginalTagPrice]])*Items[[#This Row],[Quantity]]</f>
        <v>-65</v>
      </c>
      <c r="M3477" s="6" t="str">
        <f>VLOOKUP(Items[[#This Row],[OrderID]],Orders[],5)</f>
        <v>2015-06-03</v>
      </c>
    </row>
    <row r="3478" spans="1:13" x14ac:dyDescent="0.25">
      <c r="A3478">
        <v>145739186</v>
      </c>
      <c r="B3478">
        <v>205330725</v>
      </c>
      <c r="C3478">
        <v>1</v>
      </c>
      <c r="D3478" t="b">
        <v>1</v>
      </c>
      <c r="E3478" s="6" t="s">
        <v>66</v>
      </c>
      <c r="F3478" s="6" t="s">
        <v>35</v>
      </c>
      <c r="G3478">
        <v>35</v>
      </c>
      <c r="H3478">
        <v>70</v>
      </c>
      <c r="I3478">
        <v>1</v>
      </c>
      <c r="J3478" s="6">
        <f>(Items[[#This Row],[FinalPrice]]*Items[[#This Row],[Quantity]])</f>
        <v>35</v>
      </c>
      <c r="K3478" s="6">
        <f>(Items[[#This Row],[OriginalTagPrice]]*Items[[#This Row],[Quantity]])</f>
        <v>70</v>
      </c>
      <c r="L3478" s="6">
        <f>(Items[[#This Row],[FinalPrice]]-Items[[#This Row],[OriginalTagPrice]])*Items[[#This Row],[Quantity]]</f>
        <v>-35</v>
      </c>
      <c r="M3478" s="6" t="str">
        <f>VLOOKUP(Items[[#This Row],[OrderID]],Orders[],5)</f>
        <v>2015-06-01</v>
      </c>
    </row>
    <row r="3479" spans="1:13" x14ac:dyDescent="0.25">
      <c r="A3479">
        <v>145739186</v>
      </c>
      <c r="B3479">
        <v>205500726</v>
      </c>
      <c r="C3479">
        <v>8</v>
      </c>
      <c r="D3479" t="b">
        <v>0</v>
      </c>
      <c r="E3479" s="6" t="s">
        <v>66</v>
      </c>
      <c r="F3479" s="6" t="s">
        <v>35</v>
      </c>
      <c r="G3479">
        <v>15</v>
      </c>
      <c r="H3479">
        <v>15</v>
      </c>
      <c r="I3479">
        <v>1</v>
      </c>
      <c r="J3479" s="6">
        <f>(Items[[#This Row],[FinalPrice]]*Items[[#This Row],[Quantity]])</f>
        <v>15</v>
      </c>
      <c r="K3479" s="6">
        <f>(Items[[#This Row],[OriginalTagPrice]]*Items[[#This Row],[Quantity]])</f>
        <v>15</v>
      </c>
      <c r="L3479" s="6">
        <f>(Items[[#This Row],[FinalPrice]]-Items[[#This Row],[OriginalTagPrice]])*Items[[#This Row],[Quantity]]</f>
        <v>0</v>
      </c>
      <c r="M3479" s="6" t="str">
        <f>VLOOKUP(Items[[#This Row],[OrderID]],Orders[],5)</f>
        <v>2015-06-01</v>
      </c>
    </row>
    <row r="3480" spans="1:13" x14ac:dyDescent="0.25">
      <c r="A3480">
        <v>145741708</v>
      </c>
      <c r="B3480">
        <v>205334376</v>
      </c>
      <c r="C3480">
        <v>1</v>
      </c>
      <c r="D3480" t="b">
        <v>1</v>
      </c>
      <c r="E3480" s="6" t="s">
        <v>281</v>
      </c>
      <c r="F3480" s="6" t="s">
        <v>35</v>
      </c>
      <c r="G3480">
        <v>0</v>
      </c>
      <c r="H3480">
        <v>40</v>
      </c>
      <c r="I3480">
        <v>1</v>
      </c>
      <c r="J3480" s="6">
        <f>(Items[[#This Row],[FinalPrice]]*Items[[#This Row],[Quantity]])</f>
        <v>0</v>
      </c>
      <c r="K3480" s="6">
        <f>(Items[[#This Row],[OriginalTagPrice]]*Items[[#This Row],[Quantity]])</f>
        <v>40</v>
      </c>
      <c r="L3480" s="6">
        <f>(Items[[#This Row],[FinalPrice]]-Items[[#This Row],[OriginalTagPrice]])*Items[[#This Row],[Quantity]]</f>
        <v>-40</v>
      </c>
      <c r="M3480" s="6" t="str">
        <f>VLOOKUP(Items[[#This Row],[OrderID]],Orders[],5)</f>
        <v>2015-06-01</v>
      </c>
    </row>
    <row r="3481" spans="1:13" x14ac:dyDescent="0.25">
      <c r="A3481">
        <v>145741708</v>
      </c>
      <c r="B3481">
        <v>205624187</v>
      </c>
      <c r="C3481">
        <v>8</v>
      </c>
      <c r="D3481" t="b">
        <v>0</v>
      </c>
      <c r="E3481" s="6" t="s">
        <v>281</v>
      </c>
      <c r="F3481" s="6" t="s">
        <v>35</v>
      </c>
      <c r="G3481">
        <v>6</v>
      </c>
      <c r="H3481">
        <v>6</v>
      </c>
      <c r="I3481">
        <v>1</v>
      </c>
      <c r="J3481" s="6">
        <f>(Items[[#This Row],[FinalPrice]]*Items[[#This Row],[Quantity]])</f>
        <v>6</v>
      </c>
      <c r="K3481" s="6">
        <f>(Items[[#This Row],[OriginalTagPrice]]*Items[[#This Row],[Quantity]])</f>
        <v>6</v>
      </c>
      <c r="L3481" s="6">
        <f>(Items[[#This Row],[FinalPrice]]-Items[[#This Row],[OriginalTagPrice]])*Items[[#This Row],[Quantity]]</f>
        <v>0</v>
      </c>
      <c r="M3481" s="6" t="str">
        <f>VLOOKUP(Items[[#This Row],[OrderID]],Orders[],5)</f>
        <v>2015-06-01</v>
      </c>
    </row>
    <row r="3482" spans="1:13" x14ac:dyDescent="0.25">
      <c r="A3482">
        <v>145741708</v>
      </c>
      <c r="B3482">
        <v>205624279</v>
      </c>
      <c r="C3482">
        <v>3</v>
      </c>
      <c r="D3482" t="b">
        <v>0</v>
      </c>
      <c r="E3482" s="6" t="s">
        <v>35</v>
      </c>
      <c r="F3482" s="6" t="s">
        <v>35</v>
      </c>
      <c r="G3482">
        <v>0</v>
      </c>
      <c r="H3482">
        <v>25</v>
      </c>
      <c r="I3482">
        <v>1</v>
      </c>
      <c r="J3482" s="6">
        <f>(Items[[#This Row],[FinalPrice]]*Items[[#This Row],[Quantity]])</f>
        <v>0</v>
      </c>
      <c r="K3482" s="6">
        <f>(Items[[#This Row],[OriginalTagPrice]]*Items[[#This Row],[Quantity]])</f>
        <v>25</v>
      </c>
      <c r="L3482" s="6">
        <f>(Items[[#This Row],[FinalPrice]]-Items[[#This Row],[OriginalTagPrice]])*Items[[#This Row],[Quantity]]</f>
        <v>-25</v>
      </c>
      <c r="M3482" s="6" t="str">
        <f>VLOOKUP(Items[[#This Row],[OrderID]],Orders[],5)</f>
        <v>2015-06-01</v>
      </c>
    </row>
    <row r="3483" spans="1:13" x14ac:dyDescent="0.25">
      <c r="A3483">
        <v>145744436</v>
      </c>
      <c r="B3483">
        <v>205338575</v>
      </c>
      <c r="C3483">
        <v>1</v>
      </c>
      <c r="D3483" t="b">
        <v>1</v>
      </c>
      <c r="E3483" s="6" t="s">
        <v>70</v>
      </c>
      <c r="F3483" s="6" t="s">
        <v>35</v>
      </c>
      <c r="G3483">
        <v>0</v>
      </c>
      <c r="H3483">
        <v>30</v>
      </c>
      <c r="I3483">
        <v>1</v>
      </c>
      <c r="J3483" s="6">
        <f>(Items[[#This Row],[FinalPrice]]*Items[[#This Row],[Quantity]])</f>
        <v>0</v>
      </c>
      <c r="K3483" s="6">
        <f>(Items[[#This Row],[OriginalTagPrice]]*Items[[#This Row],[Quantity]])</f>
        <v>30</v>
      </c>
      <c r="L3483" s="6">
        <f>(Items[[#This Row],[FinalPrice]]-Items[[#This Row],[OriginalTagPrice]])*Items[[#This Row],[Quantity]]</f>
        <v>-30</v>
      </c>
      <c r="M3483" s="6" t="str">
        <f>VLOOKUP(Items[[#This Row],[OrderID]],Orders[],5)</f>
        <v>2015-05-31</v>
      </c>
    </row>
    <row r="3484" spans="1:13" x14ac:dyDescent="0.25">
      <c r="A3484">
        <v>145745200</v>
      </c>
      <c r="B3484">
        <v>205340117</v>
      </c>
      <c r="C3484">
        <v>2</v>
      </c>
      <c r="D3484" t="b">
        <v>0</v>
      </c>
      <c r="E3484" s="6" t="s">
        <v>35</v>
      </c>
      <c r="F3484" s="6" t="s">
        <v>314</v>
      </c>
      <c r="G3484">
        <v>5</v>
      </c>
      <c r="H3484">
        <v>5</v>
      </c>
      <c r="I3484">
        <v>1</v>
      </c>
      <c r="J3484" s="6">
        <f>(Items[[#This Row],[FinalPrice]]*Items[[#This Row],[Quantity]])</f>
        <v>5</v>
      </c>
      <c r="K3484" s="6">
        <f>(Items[[#This Row],[OriginalTagPrice]]*Items[[#This Row],[Quantity]])</f>
        <v>5</v>
      </c>
      <c r="L3484" s="6">
        <f>(Items[[#This Row],[FinalPrice]]-Items[[#This Row],[OriginalTagPrice]])*Items[[#This Row],[Quantity]]</f>
        <v>0</v>
      </c>
      <c r="M3484" s="6" t="str">
        <f>VLOOKUP(Items[[#This Row],[OrderID]],Orders[],5)</f>
        <v>2015-05-31</v>
      </c>
    </row>
    <row r="3485" spans="1:13" x14ac:dyDescent="0.25">
      <c r="A3485">
        <v>145748218</v>
      </c>
      <c r="B3485">
        <v>207150819</v>
      </c>
      <c r="C3485">
        <v>7</v>
      </c>
      <c r="D3485" t="b">
        <v>0</v>
      </c>
      <c r="E3485" s="6" t="s">
        <v>35</v>
      </c>
      <c r="F3485" s="6" t="s">
        <v>35</v>
      </c>
      <c r="G3485">
        <v>17.5</v>
      </c>
      <c r="H3485">
        <v>17.5</v>
      </c>
      <c r="I3485">
        <v>1</v>
      </c>
      <c r="J3485" s="6">
        <f>(Items[[#This Row],[FinalPrice]]*Items[[#This Row],[Quantity]])</f>
        <v>17.5</v>
      </c>
      <c r="K3485" s="6">
        <f>(Items[[#This Row],[OriginalTagPrice]]*Items[[#This Row],[Quantity]])</f>
        <v>17.5</v>
      </c>
      <c r="L3485" s="6">
        <f>(Items[[#This Row],[FinalPrice]]-Items[[#This Row],[OriginalTagPrice]])*Items[[#This Row],[Quantity]]</f>
        <v>0</v>
      </c>
      <c r="M3485" s="6" t="str">
        <f>VLOOKUP(Items[[#This Row],[OrderID]],Orders[],5)</f>
        <v>None</v>
      </c>
    </row>
    <row r="3486" spans="1:13" x14ac:dyDescent="0.25">
      <c r="A3486">
        <v>145748259</v>
      </c>
      <c r="B3486">
        <v>205344720</v>
      </c>
      <c r="C3486">
        <v>1</v>
      </c>
      <c r="D3486" t="b">
        <v>1</v>
      </c>
      <c r="E3486" s="6" t="s">
        <v>70</v>
      </c>
      <c r="F3486" s="6" t="s">
        <v>35</v>
      </c>
      <c r="G3486">
        <v>29</v>
      </c>
      <c r="H3486">
        <v>70</v>
      </c>
      <c r="I3486">
        <v>1</v>
      </c>
      <c r="J3486" s="6">
        <f>(Items[[#This Row],[FinalPrice]]*Items[[#This Row],[Quantity]])</f>
        <v>29</v>
      </c>
      <c r="K3486" s="6">
        <f>(Items[[#This Row],[OriginalTagPrice]]*Items[[#This Row],[Quantity]])</f>
        <v>70</v>
      </c>
      <c r="L3486" s="6">
        <f>(Items[[#This Row],[FinalPrice]]-Items[[#This Row],[OriginalTagPrice]])*Items[[#This Row],[Quantity]]</f>
        <v>-41</v>
      </c>
      <c r="M3486" s="6" t="str">
        <f>VLOOKUP(Items[[#This Row],[OrderID]],Orders[],5)</f>
        <v>2015-06-07</v>
      </c>
    </row>
    <row r="3487" spans="1:13" x14ac:dyDescent="0.25">
      <c r="A3487">
        <v>145749476</v>
      </c>
      <c r="B3487">
        <v>205346646</v>
      </c>
      <c r="C3487">
        <v>1</v>
      </c>
      <c r="D3487" t="b">
        <v>1</v>
      </c>
      <c r="E3487" s="6" t="s">
        <v>68</v>
      </c>
      <c r="F3487" s="6" t="s">
        <v>35</v>
      </c>
      <c r="G3487">
        <v>25</v>
      </c>
      <c r="H3487">
        <v>70</v>
      </c>
      <c r="I3487">
        <v>1</v>
      </c>
      <c r="J3487" s="6">
        <f>(Items[[#This Row],[FinalPrice]]*Items[[#This Row],[Quantity]])</f>
        <v>25</v>
      </c>
      <c r="K3487" s="6">
        <f>(Items[[#This Row],[OriginalTagPrice]]*Items[[#This Row],[Quantity]])</f>
        <v>70</v>
      </c>
      <c r="L3487" s="6">
        <f>(Items[[#This Row],[FinalPrice]]-Items[[#This Row],[OriginalTagPrice]])*Items[[#This Row],[Quantity]]</f>
        <v>-45</v>
      </c>
      <c r="M3487" s="6" t="str">
        <f>VLOOKUP(Items[[#This Row],[OrderID]],Orders[],5)</f>
        <v>2015-06-01</v>
      </c>
    </row>
    <row r="3488" spans="1:13" x14ac:dyDescent="0.25">
      <c r="A3488">
        <v>145749476</v>
      </c>
      <c r="B3488">
        <v>205497894</v>
      </c>
      <c r="C3488">
        <v>8</v>
      </c>
      <c r="D3488" t="b">
        <v>0</v>
      </c>
      <c r="E3488" s="6" t="s">
        <v>68</v>
      </c>
      <c r="F3488" s="6" t="s">
        <v>35</v>
      </c>
      <c r="G3488">
        <v>15</v>
      </c>
      <c r="H3488">
        <v>15</v>
      </c>
      <c r="I3488">
        <v>1</v>
      </c>
      <c r="J3488" s="6">
        <f>(Items[[#This Row],[FinalPrice]]*Items[[#This Row],[Quantity]])</f>
        <v>15</v>
      </c>
      <c r="K3488" s="6">
        <f>(Items[[#This Row],[OriginalTagPrice]]*Items[[#This Row],[Quantity]])</f>
        <v>15</v>
      </c>
      <c r="L3488" s="6">
        <f>(Items[[#This Row],[FinalPrice]]-Items[[#This Row],[OriginalTagPrice]])*Items[[#This Row],[Quantity]]</f>
        <v>0</v>
      </c>
      <c r="M3488" s="6" t="str">
        <f>VLOOKUP(Items[[#This Row],[OrderID]],Orders[],5)</f>
        <v>2015-06-01</v>
      </c>
    </row>
    <row r="3489" spans="1:13" x14ac:dyDescent="0.25">
      <c r="A3489">
        <v>145755713</v>
      </c>
      <c r="B3489">
        <v>205355184</v>
      </c>
      <c r="C3489">
        <v>10</v>
      </c>
      <c r="D3489" t="b">
        <v>0</v>
      </c>
      <c r="E3489" s="6" t="s">
        <v>35</v>
      </c>
      <c r="F3489" s="6" t="s">
        <v>35</v>
      </c>
      <c r="G3489">
        <v>0</v>
      </c>
      <c r="H3489">
        <v>0</v>
      </c>
      <c r="I3489">
        <v>1</v>
      </c>
      <c r="J3489" s="6">
        <f>(Items[[#This Row],[FinalPrice]]*Items[[#This Row],[Quantity]])</f>
        <v>0</v>
      </c>
      <c r="K3489" s="6">
        <f>(Items[[#This Row],[OriginalTagPrice]]*Items[[#This Row],[Quantity]])</f>
        <v>0</v>
      </c>
      <c r="L3489" s="6">
        <f>(Items[[#This Row],[FinalPrice]]-Items[[#This Row],[OriginalTagPrice]])*Items[[#This Row],[Quantity]]</f>
        <v>0</v>
      </c>
      <c r="M3489" s="6" t="str">
        <f>VLOOKUP(Items[[#This Row],[OrderID]],Orders[],5)</f>
        <v>2015-05-31</v>
      </c>
    </row>
    <row r="3490" spans="1:13" x14ac:dyDescent="0.25">
      <c r="A3490">
        <v>145755713</v>
      </c>
      <c r="B3490">
        <v>205355187</v>
      </c>
      <c r="C3490">
        <v>11</v>
      </c>
      <c r="D3490" t="b">
        <v>0</v>
      </c>
      <c r="E3490" s="6" t="s">
        <v>120</v>
      </c>
      <c r="F3490" s="6" t="s">
        <v>35</v>
      </c>
      <c r="G3490">
        <v>0</v>
      </c>
      <c r="H3490">
        <v>50</v>
      </c>
      <c r="I3490">
        <v>1</v>
      </c>
      <c r="J3490" s="6">
        <f>(Items[[#This Row],[FinalPrice]]*Items[[#This Row],[Quantity]])</f>
        <v>0</v>
      </c>
      <c r="K3490" s="6">
        <f>(Items[[#This Row],[OriginalTagPrice]]*Items[[#This Row],[Quantity]])</f>
        <v>50</v>
      </c>
      <c r="L3490" s="6">
        <f>(Items[[#This Row],[FinalPrice]]-Items[[#This Row],[OriginalTagPrice]])*Items[[#This Row],[Quantity]]</f>
        <v>-50</v>
      </c>
      <c r="M3490" s="6" t="str">
        <f>VLOOKUP(Items[[#This Row],[OrderID]],Orders[],5)</f>
        <v>2015-05-31</v>
      </c>
    </row>
    <row r="3491" spans="1:13" x14ac:dyDescent="0.25">
      <c r="A3491">
        <v>145756304</v>
      </c>
      <c r="B3491">
        <v>204229199</v>
      </c>
      <c r="C3491">
        <v>1</v>
      </c>
      <c r="D3491" t="b">
        <v>1</v>
      </c>
      <c r="E3491" s="6" t="s">
        <v>89</v>
      </c>
      <c r="F3491" s="6" t="s">
        <v>35</v>
      </c>
      <c r="G3491">
        <v>25</v>
      </c>
      <c r="H3491">
        <v>40</v>
      </c>
      <c r="I3491">
        <v>1</v>
      </c>
      <c r="J3491" s="6">
        <f>(Items[[#This Row],[FinalPrice]]*Items[[#This Row],[Quantity]])</f>
        <v>25</v>
      </c>
      <c r="K3491" s="6">
        <f>(Items[[#This Row],[OriginalTagPrice]]*Items[[#This Row],[Quantity]])</f>
        <v>40</v>
      </c>
      <c r="L3491" s="6">
        <f>(Items[[#This Row],[FinalPrice]]-Items[[#This Row],[OriginalTagPrice]])*Items[[#This Row],[Quantity]]</f>
        <v>-15</v>
      </c>
      <c r="M3491" s="6" t="str">
        <f>VLOOKUP(Items[[#This Row],[OrderID]],Orders[],5)</f>
        <v>2015-05-31</v>
      </c>
    </row>
    <row r="3492" spans="1:13" x14ac:dyDescent="0.25">
      <c r="A3492">
        <v>145756304</v>
      </c>
      <c r="B3492">
        <v>205356281</v>
      </c>
      <c r="C3492">
        <v>8</v>
      </c>
      <c r="D3492" t="b">
        <v>0</v>
      </c>
      <c r="E3492" s="6" t="s">
        <v>89</v>
      </c>
      <c r="F3492" s="6" t="s">
        <v>35</v>
      </c>
      <c r="G3492">
        <v>5</v>
      </c>
      <c r="H3492">
        <v>5</v>
      </c>
      <c r="I3492">
        <v>1</v>
      </c>
      <c r="J3492" s="6">
        <f>(Items[[#This Row],[FinalPrice]]*Items[[#This Row],[Quantity]])</f>
        <v>5</v>
      </c>
      <c r="K3492" s="6">
        <f>(Items[[#This Row],[OriginalTagPrice]]*Items[[#This Row],[Quantity]])</f>
        <v>5</v>
      </c>
      <c r="L3492" s="6">
        <f>(Items[[#This Row],[FinalPrice]]-Items[[#This Row],[OriginalTagPrice]])*Items[[#This Row],[Quantity]]</f>
        <v>0</v>
      </c>
      <c r="M3492" s="6" t="str">
        <f>VLOOKUP(Items[[#This Row],[OrderID]],Orders[],5)</f>
        <v>2015-05-31</v>
      </c>
    </row>
    <row r="3493" spans="1:13" x14ac:dyDescent="0.25">
      <c r="A3493">
        <v>145770033</v>
      </c>
      <c r="B3493">
        <v>205375243</v>
      </c>
      <c r="C3493">
        <v>1</v>
      </c>
      <c r="D3493" t="b">
        <v>1</v>
      </c>
      <c r="E3493" s="6" t="s">
        <v>72</v>
      </c>
      <c r="F3493" s="6" t="s">
        <v>35</v>
      </c>
      <c r="G3493">
        <v>0</v>
      </c>
      <c r="H3493">
        <v>70</v>
      </c>
      <c r="I3493">
        <v>1</v>
      </c>
      <c r="J3493" s="6">
        <f>(Items[[#This Row],[FinalPrice]]*Items[[#This Row],[Quantity]])</f>
        <v>0</v>
      </c>
      <c r="K3493" s="6">
        <f>(Items[[#This Row],[OriginalTagPrice]]*Items[[#This Row],[Quantity]])</f>
        <v>70</v>
      </c>
      <c r="L3493" s="6">
        <f>(Items[[#This Row],[FinalPrice]]-Items[[#This Row],[OriginalTagPrice]])*Items[[#This Row],[Quantity]]</f>
        <v>-70</v>
      </c>
      <c r="M3493" s="6" t="str">
        <f>VLOOKUP(Items[[#This Row],[OrderID]],Orders[],5)</f>
        <v>2015-06-07</v>
      </c>
    </row>
    <row r="3494" spans="1:13" x14ac:dyDescent="0.25">
      <c r="A3494">
        <v>145770033</v>
      </c>
      <c r="B3494">
        <v>207132521</v>
      </c>
      <c r="C3494">
        <v>2</v>
      </c>
      <c r="D3494" t="b">
        <v>0</v>
      </c>
      <c r="E3494" s="6" t="s">
        <v>72</v>
      </c>
      <c r="F3494" s="6" t="s">
        <v>67</v>
      </c>
      <c r="G3494">
        <v>0</v>
      </c>
      <c r="H3494">
        <v>0</v>
      </c>
      <c r="I3494">
        <v>1</v>
      </c>
      <c r="J3494" s="6">
        <f>(Items[[#This Row],[FinalPrice]]*Items[[#This Row],[Quantity]])</f>
        <v>0</v>
      </c>
      <c r="K3494" s="6">
        <f>(Items[[#This Row],[OriginalTagPrice]]*Items[[#This Row],[Quantity]])</f>
        <v>0</v>
      </c>
      <c r="L3494" s="6">
        <f>(Items[[#This Row],[FinalPrice]]-Items[[#This Row],[OriginalTagPrice]])*Items[[#This Row],[Quantity]]</f>
        <v>0</v>
      </c>
      <c r="M3494" s="6" t="str">
        <f>VLOOKUP(Items[[#This Row],[OrderID]],Orders[],5)</f>
        <v>2015-06-07</v>
      </c>
    </row>
    <row r="3495" spans="1:13" x14ac:dyDescent="0.25">
      <c r="A3495">
        <v>145770033</v>
      </c>
      <c r="B3495">
        <v>207142229</v>
      </c>
      <c r="C3495">
        <v>8</v>
      </c>
      <c r="D3495" t="b">
        <v>0</v>
      </c>
      <c r="E3495" s="6" t="s">
        <v>72</v>
      </c>
      <c r="F3495" s="6" t="s">
        <v>35</v>
      </c>
      <c r="G3495">
        <v>10</v>
      </c>
      <c r="H3495">
        <v>10</v>
      </c>
      <c r="I3495">
        <v>1</v>
      </c>
      <c r="J3495" s="6">
        <f>(Items[[#This Row],[FinalPrice]]*Items[[#This Row],[Quantity]])</f>
        <v>10</v>
      </c>
      <c r="K3495" s="6">
        <f>(Items[[#This Row],[OriginalTagPrice]]*Items[[#This Row],[Quantity]])</f>
        <v>10</v>
      </c>
      <c r="L3495" s="6">
        <f>(Items[[#This Row],[FinalPrice]]-Items[[#This Row],[OriginalTagPrice]])*Items[[#This Row],[Quantity]]</f>
        <v>0</v>
      </c>
      <c r="M3495" s="6" t="str">
        <f>VLOOKUP(Items[[#This Row],[OrderID]],Orders[],5)</f>
        <v>2015-06-07</v>
      </c>
    </row>
    <row r="3496" spans="1:13" x14ac:dyDescent="0.25">
      <c r="A3496">
        <v>145823075</v>
      </c>
      <c r="B3496">
        <v>205444908</v>
      </c>
      <c r="C3496">
        <v>1</v>
      </c>
      <c r="D3496" t="b">
        <v>1</v>
      </c>
      <c r="E3496" s="6" t="s">
        <v>92</v>
      </c>
      <c r="F3496" s="6" t="s">
        <v>35</v>
      </c>
      <c r="G3496">
        <v>0</v>
      </c>
      <c r="H3496">
        <v>70</v>
      </c>
      <c r="I3496">
        <v>1</v>
      </c>
      <c r="J3496" s="6">
        <f>(Items[[#This Row],[FinalPrice]]*Items[[#This Row],[Quantity]])</f>
        <v>0</v>
      </c>
      <c r="K3496" s="6">
        <f>(Items[[#This Row],[OriginalTagPrice]]*Items[[#This Row],[Quantity]])</f>
        <v>70</v>
      </c>
      <c r="L3496" s="6">
        <f>(Items[[#This Row],[FinalPrice]]-Items[[#This Row],[OriginalTagPrice]])*Items[[#This Row],[Quantity]]</f>
        <v>-70</v>
      </c>
      <c r="M3496" s="6" t="str">
        <f>VLOOKUP(Items[[#This Row],[OrderID]],Orders[],5)</f>
        <v>2015-06-04</v>
      </c>
    </row>
    <row r="3497" spans="1:13" x14ac:dyDescent="0.25">
      <c r="A3497">
        <v>145823075</v>
      </c>
      <c r="B3497">
        <v>206505424</v>
      </c>
      <c r="C3497">
        <v>8</v>
      </c>
      <c r="D3497" t="b">
        <v>0</v>
      </c>
      <c r="E3497" s="6" t="s">
        <v>92</v>
      </c>
      <c r="F3497" s="6" t="s">
        <v>35</v>
      </c>
      <c r="G3497">
        <v>14</v>
      </c>
      <c r="H3497">
        <v>14</v>
      </c>
      <c r="I3497">
        <v>1</v>
      </c>
      <c r="J3497" s="6">
        <f>(Items[[#This Row],[FinalPrice]]*Items[[#This Row],[Quantity]])</f>
        <v>14</v>
      </c>
      <c r="K3497" s="6">
        <f>(Items[[#This Row],[OriginalTagPrice]]*Items[[#This Row],[Quantity]])</f>
        <v>14</v>
      </c>
      <c r="L3497" s="6">
        <f>(Items[[#This Row],[FinalPrice]]-Items[[#This Row],[OriginalTagPrice]])*Items[[#This Row],[Quantity]]</f>
        <v>0</v>
      </c>
      <c r="M3497" s="6" t="str">
        <f>VLOOKUP(Items[[#This Row],[OrderID]],Orders[],5)</f>
        <v>2015-06-04</v>
      </c>
    </row>
    <row r="3498" spans="1:13" x14ac:dyDescent="0.25">
      <c r="A3498">
        <v>145823075</v>
      </c>
      <c r="B3498">
        <v>206505598</v>
      </c>
      <c r="C3498">
        <v>2</v>
      </c>
      <c r="D3498" t="b">
        <v>0</v>
      </c>
      <c r="E3498" s="6" t="s">
        <v>92</v>
      </c>
      <c r="F3498" s="6" t="s">
        <v>236</v>
      </c>
      <c r="G3498">
        <v>25.2</v>
      </c>
      <c r="H3498">
        <v>28</v>
      </c>
      <c r="I3498">
        <v>1</v>
      </c>
      <c r="J3498" s="6">
        <f>(Items[[#This Row],[FinalPrice]]*Items[[#This Row],[Quantity]])</f>
        <v>25.2</v>
      </c>
      <c r="K3498" s="6">
        <f>(Items[[#This Row],[OriginalTagPrice]]*Items[[#This Row],[Quantity]])</f>
        <v>28</v>
      </c>
      <c r="L3498" s="6">
        <f>(Items[[#This Row],[FinalPrice]]-Items[[#This Row],[OriginalTagPrice]])*Items[[#This Row],[Quantity]]</f>
        <v>-2.8000000000000007</v>
      </c>
      <c r="M3498" s="6" t="str">
        <f>VLOOKUP(Items[[#This Row],[OrderID]],Orders[],5)</f>
        <v>2015-06-04</v>
      </c>
    </row>
    <row r="3499" spans="1:13" x14ac:dyDescent="0.25">
      <c r="A3499">
        <v>145823075</v>
      </c>
      <c r="B3499">
        <v>206505691</v>
      </c>
      <c r="C3499">
        <v>2</v>
      </c>
      <c r="D3499" t="b">
        <v>0</v>
      </c>
      <c r="E3499" s="6" t="s">
        <v>92</v>
      </c>
      <c r="F3499" s="6" t="s">
        <v>248</v>
      </c>
      <c r="G3499">
        <v>32.4</v>
      </c>
      <c r="H3499">
        <v>36</v>
      </c>
      <c r="I3499">
        <v>1</v>
      </c>
      <c r="J3499" s="6">
        <f>(Items[[#This Row],[FinalPrice]]*Items[[#This Row],[Quantity]])</f>
        <v>32.4</v>
      </c>
      <c r="K3499" s="6">
        <f>(Items[[#This Row],[OriginalTagPrice]]*Items[[#This Row],[Quantity]])</f>
        <v>36</v>
      </c>
      <c r="L3499" s="6">
        <f>(Items[[#This Row],[FinalPrice]]-Items[[#This Row],[OriginalTagPrice]])*Items[[#This Row],[Quantity]]</f>
        <v>-3.6000000000000014</v>
      </c>
      <c r="M3499" s="6" t="str">
        <f>VLOOKUP(Items[[#This Row],[OrderID]],Orders[],5)</f>
        <v>2015-06-04</v>
      </c>
    </row>
    <row r="3500" spans="1:13" x14ac:dyDescent="0.25">
      <c r="A3500">
        <v>145823236</v>
      </c>
      <c r="B3500">
        <v>207013524</v>
      </c>
      <c r="C3500">
        <v>7</v>
      </c>
      <c r="D3500" t="b">
        <v>0</v>
      </c>
      <c r="E3500" s="6" t="s">
        <v>35</v>
      </c>
      <c r="F3500" s="6" t="s">
        <v>35</v>
      </c>
      <c r="G3500">
        <v>22.5</v>
      </c>
      <c r="H3500">
        <v>22.5</v>
      </c>
      <c r="I3500">
        <v>1</v>
      </c>
      <c r="J3500" s="6">
        <f>(Items[[#This Row],[FinalPrice]]*Items[[#This Row],[Quantity]])</f>
        <v>22.5</v>
      </c>
      <c r="K3500" s="6">
        <f>(Items[[#This Row],[OriginalTagPrice]]*Items[[#This Row],[Quantity]])</f>
        <v>22.5</v>
      </c>
      <c r="L3500" s="6">
        <f>(Items[[#This Row],[FinalPrice]]-Items[[#This Row],[OriginalTagPrice]])*Items[[#This Row],[Quantity]]</f>
        <v>0</v>
      </c>
      <c r="M3500" s="6" t="str">
        <f>VLOOKUP(Items[[#This Row],[OrderID]],Orders[],5)</f>
        <v>2015-06-06</v>
      </c>
    </row>
    <row r="3501" spans="1:13" x14ac:dyDescent="0.25">
      <c r="A3501">
        <v>145830491</v>
      </c>
      <c r="B3501">
        <v>205455844</v>
      </c>
      <c r="C3501">
        <v>1</v>
      </c>
      <c r="D3501" t="b">
        <v>1</v>
      </c>
      <c r="E3501" s="6" t="s">
        <v>281</v>
      </c>
      <c r="F3501" s="6" t="s">
        <v>35</v>
      </c>
      <c r="G3501">
        <v>50</v>
      </c>
      <c r="H3501">
        <v>70</v>
      </c>
      <c r="I3501">
        <v>1</v>
      </c>
      <c r="J3501" s="6">
        <f>(Items[[#This Row],[FinalPrice]]*Items[[#This Row],[Quantity]])</f>
        <v>50</v>
      </c>
      <c r="K3501" s="6">
        <f>(Items[[#This Row],[OriginalTagPrice]]*Items[[#This Row],[Quantity]])</f>
        <v>70</v>
      </c>
      <c r="L3501" s="6">
        <f>(Items[[#This Row],[FinalPrice]]-Items[[#This Row],[OriginalTagPrice]])*Items[[#This Row],[Quantity]]</f>
        <v>-20</v>
      </c>
      <c r="M3501" s="6" t="str">
        <f>VLOOKUP(Items[[#This Row],[OrderID]],Orders[],5)</f>
        <v>2015-06-02</v>
      </c>
    </row>
    <row r="3502" spans="1:13" x14ac:dyDescent="0.25">
      <c r="A3502">
        <v>145830491</v>
      </c>
      <c r="B3502">
        <v>205772401</v>
      </c>
      <c r="C3502">
        <v>2</v>
      </c>
      <c r="D3502" t="b">
        <v>0</v>
      </c>
      <c r="E3502" s="6" t="s">
        <v>281</v>
      </c>
      <c r="F3502" s="6" t="s">
        <v>111</v>
      </c>
      <c r="G3502">
        <v>0</v>
      </c>
      <c r="H3502">
        <v>0</v>
      </c>
      <c r="I3502">
        <v>1</v>
      </c>
      <c r="J3502" s="6">
        <f>(Items[[#This Row],[FinalPrice]]*Items[[#This Row],[Quantity]])</f>
        <v>0</v>
      </c>
      <c r="K3502" s="6">
        <f>(Items[[#This Row],[OriginalTagPrice]]*Items[[#This Row],[Quantity]])</f>
        <v>0</v>
      </c>
      <c r="L3502" s="6">
        <f>(Items[[#This Row],[FinalPrice]]-Items[[#This Row],[OriginalTagPrice]])*Items[[#This Row],[Quantity]]</f>
        <v>0</v>
      </c>
      <c r="M3502" s="6" t="str">
        <f>VLOOKUP(Items[[#This Row],[OrderID]],Orders[],5)</f>
        <v>2015-06-02</v>
      </c>
    </row>
    <row r="3503" spans="1:13" x14ac:dyDescent="0.25">
      <c r="A3503">
        <v>145830491</v>
      </c>
      <c r="B3503">
        <v>205817568</v>
      </c>
      <c r="C3503">
        <v>5</v>
      </c>
      <c r="D3503" t="b">
        <v>1</v>
      </c>
      <c r="E3503" s="6" t="s">
        <v>281</v>
      </c>
      <c r="F3503" s="6" t="s">
        <v>35</v>
      </c>
      <c r="G3503">
        <v>10</v>
      </c>
      <c r="H3503">
        <v>10</v>
      </c>
      <c r="I3503">
        <v>1</v>
      </c>
      <c r="J3503" s="6">
        <f>(Items[[#This Row],[FinalPrice]]*Items[[#This Row],[Quantity]])</f>
        <v>10</v>
      </c>
      <c r="K3503" s="6">
        <f>(Items[[#This Row],[OriginalTagPrice]]*Items[[#This Row],[Quantity]])</f>
        <v>10</v>
      </c>
      <c r="L3503" s="6">
        <f>(Items[[#This Row],[FinalPrice]]-Items[[#This Row],[OriginalTagPrice]])*Items[[#This Row],[Quantity]]</f>
        <v>0</v>
      </c>
      <c r="M3503" s="6" t="str">
        <f>VLOOKUP(Items[[#This Row],[OrderID]],Orders[],5)</f>
        <v>2015-06-02</v>
      </c>
    </row>
    <row r="3504" spans="1:13" x14ac:dyDescent="0.25">
      <c r="A3504">
        <v>145830491</v>
      </c>
      <c r="B3504">
        <v>205820180</v>
      </c>
      <c r="C3504">
        <v>8</v>
      </c>
      <c r="D3504" t="b">
        <v>0</v>
      </c>
      <c r="E3504" s="6" t="s">
        <v>281</v>
      </c>
      <c r="F3504" s="6" t="s">
        <v>35</v>
      </c>
      <c r="G3504">
        <v>12</v>
      </c>
      <c r="H3504">
        <v>12</v>
      </c>
      <c r="I3504">
        <v>1</v>
      </c>
      <c r="J3504" s="6">
        <f>(Items[[#This Row],[FinalPrice]]*Items[[#This Row],[Quantity]])</f>
        <v>12</v>
      </c>
      <c r="K3504" s="6">
        <f>(Items[[#This Row],[OriginalTagPrice]]*Items[[#This Row],[Quantity]])</f>
        <v>12</v>
      </c>
      <c r="L3504" s="6">
        <f>(Items[[#This Row],[FinalPrice]]-Items[[#This Row],[OriginalTagPrice]])*Items[[#This Row],[Quantity]]</f>
        <v>0</v>
      </c>
      <c r="M3504" s="6" t="str">
        <f>VLOOKUP(Items[[#This Row],[OrderID]],Orders[],5)</f>
        <v>2015-06-02</v>
      </c>
    </row>
    <row r="3505" spans="1:13" x14ac:dyDescent="0.25">
      <c r="A3505">
        <v>145831241</v>
      </c>
      <c r="B3505">
        <v>205454291</v>
      </c>
      <c r="C3505">
        <v>1</v>
      </c>
      <c r="D3505" t="b">
        <v>1</v>
      </c>
      <c r="E3505" s="6" t="s">
        <v>68</v>
      </c>
      <c r="F3505" s="6" t="s">
        <v>35</v>
      </c>
      <c r="G3505">
        <v>50</v>
      </c>
      <c r="H3505">
        <v>70</v>
      </c>
      <c r="I3505">
        <v>1</v>
      </c>
      <c r="J3505" s="6">
        <f>(Items[[#This Row],[FinalPrice]]*Items[[#This Row],[Quantity]])</f>
        <v>50</v>
      </c>
      <c r="K3505" s="6">
        <f>(Items[[#This Row],[OriginalTagPrice]]*Items[[#This Row],[Quantity]])</f>
        <v>70</v>
      </c>
      <c r="L3505" s="6">
        <f>(Items[[#This Row],[FinalPrice]]-Items[[#This Row],[OriginalTagPrice]])*Items[[#This Row],[Quantity]]</f>
        <v>-20</v>
      </c>
      <c r="M3505" s="6" t="str">
        <f>VLOOKUP(Items[[#This Row],[OrderID]],Orders[],5)</f>
        <v>2015-06-01</v>
      </c>
    </row>
    <row r="3506" spans="1:13" x14ac:dyDescent="0.25">
      <c r="A3506">
        <v>145831241</v>
      </c>
      <c r="B3506">
        <v>205456845</v>
      </c>
      <c r="C3506">
        <v>1</v>
      </c>
      <c r="D3506" t="b">
        <v>1</v>
      </c>
      <c r="E3506" s="6" t="s">
        <v>264</v>
      </c>
      <c r="F3506" s="6" t="s">
        <v>35</v>
      </c>
      <c r="G3506">
        <v>50</v>
      </c>
      <c r="H3506">
        <v>65</v>
      </c>
      <c r="I3506">
        <v>1</v>
      </c>
      <c r="J3506" s="6">
        <f>(Items[[#This Row],[FinalPrice]]*Items[[#This Row],[Quantity]])</f>
        <v>50</v>
      </c>
      <c r="K3506" s="6">
        <f>(Items[[#This Row],[OriginalTagPrice]]*Items[[#This Row],[Quantity]])</f>
        <v>65</v>
      </c>
      <c r="L3506" s="6">
        <f>(Items[[#This Row],[FinalPrice]]-Items[[#This Row],[OriginalTagPrice]])*Items[[#This Row],[Quantity]]</f>
        <v>-15</v>
      </c>
      <c r="M3506" s="6" t="str">
        <f>VLOOKUP(Items[[#This Row],[OrderID]],Orders[],5)</f>
        <v>2015-06-01</v>
      </c>
    </row>
    <row r="3507" spans="1:13" x14ac:dyDescent="0.25">
      <c r="A3507">
        <v>145831241</v>
      </c>
      <c r="B3507">
        <v>205574952</v>
      </c>
      <c r="C3507">
        <v>2</v>
      </c>
      <c r="D3507" t="b">
        <v>0</v>
      </c>
      <c r="E3507" s="6" t="s">
        <v>35</v>
      </c>
      <c r="F3507" s="6" t="s">
        <v>110</v>
      </c>
      <c r="G3507">
        <v>0</v>
      </c>
      <c r="H3507">
        <v>0</v>
      </c>
      <c r="I3507">
        <v>1</v>
      </c>
      <c r="J3507" s="6">
        <f>(Items[[#This Row],[FinalPrice]]*Items[[#This Row],[Quantity]])</f>
        <v>0</v>
      </c>
      <c r="K3507" s="6">
        <f>(Items[[#This Row],[OriginalTagPrice]]*Items[[#This Row],[Quantity]])</f>
        <v>0</v>
      </c>
      <c r="L3507" s="6">
        <f>(Items[[#This Row],[FinalPrice]]-Items[[#This Row],[OriginalTagPrice]])*Items[[#This Row],[Quantity]]</f>
        <v>0</v>
      </c>
      <c r="M3507" s="6" t="str">
        <f>VLOOKUP(Items[[#This Row],[OrderID]],Orders[],5)</f>
        <v>2015-06-01</v>
      </c>
    </row>
    <row r="3508" spans="1:13" x14ac:dyDescent="0.25">
      <c r="A3508">
        <v>145836282</v>
      </c>
      <c r="B3508">
        <v>205463717</v>
      </c>
      <c r="C3508">
        <v>1</v>
      </c>
      <c r="D3508" t="b">
        <v>1</v>
      </c>
      <c r="E3508" s="6" t="s">
        <v>58</v>
      </c>
      <c r="F3508" s="6" t="s">
        <v>35</v>
      </c>
      <c r="G3508">
        <v>0</v>
      </c>
      <c r="H3508">
        <v>65</v>
      </c>
      <c r="I3508">
        <v>1</v>
      </c>
      <c r="J3508" s="6">
        <f>(Items[[#This Row],[FinalPrice]]*Items[[#This Row],[Quantity]])</f>
        <v>0</v>
      </c>
      <c r="K3508" s="6">
        <f>(Items[[#This Row],[OriginalTagPrice]]*Items[[#This Row],[Quantity]])</f>
        <v>65</v>
      </c>
      <c r="L3508" s="6">
        <f>(Items[[#This Row],[FinalPrice]]-Items[[#This Row],[OriginalTagPrice]])*Items[[#This Row],[Quantity]]</f>
        <v>-65</v>
      </c>
      <c r="M3508" s="6" t="str">
        <f>VLOOKUP(Items[[#This Row],[OrderID]],Orders[],5)</f>
        <v>2015-06-06</v>
      </c>
    </row>
    <row r="3509" spans="1:13" x14ac:dyDescent="0.25">
      <c r="A3509">
        <v>145836282</v>
      </c>
      <c r="B3509">
        <v>207015855</v>
      </c>
      <c r="C3509">
        <v>2</v>
      </c>
      <c r="D3509" t="b">
        <v>0</v>
      </c>
      <c r="E3509" s="6" t="s">
        <v>96</v>
      </c>
      <c r="F3509" s="6" t="s">
        <v>57</v>
      </c>
      <c r="G3509">
        <v>6</v>
      </c>
      <c r="H3509">
        <v>8</v>
      </c>
      <c r="I3509">
        <v>1</v>
      </c>
      <c r="J3509" s="6">
        <f>(Items[[#This Row],[FinalPrice]]*Items[[#This Row],[Quantity]])</f>
        <v>6</v>
      </c>
      <c r="K3509" s="6">
        <f>(Items[[#This Row],[OriginalTagPrice]]*Items[[#This Row],[Quantity]])</f>
        <v>8</v>
      </c>
      <c r="L3509" s="6">
        <f>(Items[[#This Row],[FinalPrice]]-Items[[#This Row],[OriginalTagPrice]])*Items[[#This Row],[Quantity]]</f>
        <v>-2</v>
      </c>
      <c r="M3509" s="6" t="str">
        <f>VLOOKUP(Items[[#This Row],[OrderID]],Orders[],5)</f>
        <v>2015-06-06</v>
      </c>
    </row>
    <row r="3510" spans="1:13" x14ac:dyDescent="0.25">
      <c r="A3510">
        <v>145840479</v>
      </c>
      <c r="B3510">
        <v>205470184</v>
      </c>
      <c r="C3510">
        <v>1</v>
      </c>
      <c r="D3510" t="b">
        <v>1</v>
      </c>
      <c r="E3510" s="6" t="s">
        <v>281</v>
      </c>
      <c r="F3510" s="6" t="s">
        <v>35</v>
      </c>
      <c r="G3510">
        <v>35</v>
      </c>
      <c r="H3510">
        <v>70</v>
      </c>
      <c r="I3510">
        <v>1</v>
      </c>
      <c r="J3510" s="6">
        <f>(Items[[#This Row],[FinalPrice]]*Items[[#This Row],[Quantity]])</f>
        <v>35</v>
      </c>
      <c r="K3510" s="6">
        <f>(Items[[#This Row],[OriginalTagPrice]]*Items[[#This Row],[Quantity]])</f>
        <v>70</v>
      </c>
      <c r="L3510" s="6">
        <f>(Items[[#This Row],[FinalPrice]]-Items[[#This Row],[OriginalTagPrice]])*Items[[#This Row],[Quantity]]</f>
        <v>-35</v>
      </c>
      <c r="M3510" s="6" t="str">
        <f>VLOOKUP(Items[[#This Row],[OrderID]],Orders[],5)</f>
        <v>2015-06-01</v>
      </c>
    </row>
    <row r="3511" spans="1:13" x14ac:dyDescent="0.25">
      <c r="A3511">
        <v>145840479</v>
      </c>
      <c r="B3511">
        <v>205527790</v>
      </c>
      <c r="C3511">
        <v>2</v>
      </c>
      <c r="D3511" t="b">
        <v>0</v>
      </c>
      <c r="E3511" s="6" t="s">
        <v>281</v>
      </c>
      <c r="F3511" s="6" t="s">
        <v>160</v>
      </c>
      <c r="G3511">
        <v>0</v>
      </c>
      <c r="H3511">
        <v>3.75</v>
      </c>
      <c r="I3511">
        <v>1</v>
      </c>
      <c r="J3511" s="6">
        <f>(Items[[#This Row],[FinalPrice]]*Items[[#This Row],[Quantity]])</f>
        <v>0</v>
      </c>
      <c r="K3511" s="6">
        <f>(Items[[#This Row],[OriginalTagPrice]]*Items[[#This Row],[Quantity]])</f>
        <v>3.75</v>
      </c>
      <c r="L3511" s="6">
        <f>(Items[[#This Row],[FinalPrice]]-Items[[#This Row],[OriginalTagPrice]])*Items[[#This Row],[Quantity]]</f>
        <v>-3.75</v>
      </c>
      <c r="M3511" s="6" t="str">
        <f>VLOOKUP(Items[[#This Row],[OrderID]],Orders[],5)</f>
        <v>2015-06-01</v>
      </c>
    </row>
    <row r="3512" spans="1:13" x14ac:dyDescent="0.25">
      <c r="A3512">
        <v>145840479</v>
      </c>
      <c r="B3512">
        <v>205565155</v>
      </c>
      <c r="C3512">
        <v>5</v>
      </c>
      <c r="D3512" t="b">
        <v>1</v>
      </c>
      <c r="E3512" s="6" t="s">
        <v>281</v>
      </c>
      <c r="F3512" s="6" t="s">
        <v>35</v>
      </c>
      <c r="G3512">
        <v>10</v>
      </c>
      <c r="H3512">
        <v>10</v>
      </c>
      <c r="I3512">
        <v>1</v>
      </c>
      <c r="J3512" s="6">
        <f>(Items[[#This Row],[FinalPrice]]*Items[[#This Row],[Quantity]])</f>
        <v>10</v>
      </c>
      <c r="K3512" s="6">
        <f>(Items[[#This Row],[OriginalTagPrice]]*Items[[#This Row],[Quantity]])</f>
        <v>10</v>
      </c>
      <c r="L3512" s="6">
        <f>(Items[[#This Row],[FinalPrice]]-Items[[#This Row],[OriginalTagPrice]])*Items[[#This Row],[Quantity]]</f>
        <v>0</v>
      </c>
      <c r="M3512" s="6" t="str">
        <f>VLOOKUP(Items[[#This Row],[OrderID]],Orders[],5)</f>
        <v>2015-06-01</v>
      </c>
    </row>
    <row r="3513" spans="1:13" x14ac:dyDescent="0.25">
      <c r="A3513">
        <v>145840479</v>
      </c>
      <c r="B3513">
        <v>205565283</v>
      </c>
      <c r="C3513">
        <v>8</v>
      </c>
      <c r="D3513" t="b">
        <v>0</v>
      </c>
      <c r="E3513" s="6" t="s">
        <v>281</v>
      </c>
      <c r="F3513" s="6" t="s">
        <v>35</v>
      </c>
      <c r="G3513">
        <v>9</v>
      </c>
      <c r="H3513">
        <v>9</v>
      </c>
      <c r="I3513">
        <v>1</v>
      </c>
      <c r="J3513" s="6">
        <f>(Items[[#This Row],[FinalPrice]]*Items[[#This Row],[Quantity]])</f>
        <v>9</v>
      </c>
      <c r="K3513" s="6">
        <f>(Items[[#This Row],[OriginalTagPrice]]*Items[[#This Row],[Quantity]])</f>
        <v>9</v>
      </c>
      <c r="L3513" s="6">
        <f>(Items[[#This Row],[FinalPrice]]-Items[[#This Row],[OriginalTagPrice]])*Items[[#This Row],[Quantity]]</f>
        <v>0</v>
      </c>
      <c r="M3513" s="6" t="str">
        <f>VLOOKUP(Items[[#This Row],[OrderID]],Orders[],5)</f>
        <v>2015-06-01</v>
      </c>
    </row>
    <row r="3514" spans="1:13" x14ac:dyDescent="0.25">
      <c r="A3514">
        <v>145840683</v>
      </c>
      <c r="B3514">
        <v>205470740</v>
      </c>
      <c r="C3514">
        <v>2</v>
      </c>
      <c r="D3514" t="b">
        <v>0</v>
      </c>
      <c r="E3514" s="6" t="s">
        <v>35</v>
      </c>
      <c r="F3514" s="6" t="s">
        <v>168</v>
      </c>
      <c r="G3514">
        <v>1.5</v>
      </c>
      <c r="H3514">
        <v>2</v>
      </c>
      <c r="I3514">
        <v>1</v>
      </c>
      <c r="J3514" s="6">
        <f>(Items[[#This Row],[FinalPrice]]*Items[[#This Row],[Quantity]])</f>
        <v>1.5</v>
      </c>
      <c r="K3514" s="6">
        <f>(Items[[#This Row],[OriginalTagPrice]]*Items[[#This Row],[Quantity]])</f>
        <v>2</v>
      </c>
      <c r="L3514" s="6">
        <f>(Items[[#This Row],[FinalPrice]]-Items[[#This Row],[OriginalTagPrice]])*Items[[#This Row],[Quantity]]</f>
        <v>-0.5</v>
      </c>
      <c r="M3514" s="6" t="str">
        <f>VLOOKUP(Items[[#This Row],[OrderID]],Orders[],5)</f>
        <v>2015-06-01</v>
      </c>
    </row>
    <row r="3515" spans="1:13" x14ac:dyDescent="0.25">
      <c r="A3515">
        <v>145850871</v>
      </c>
      <c r="B3515">
        <v>205484996</v>
      </c>
      <c r="C3515">
        <v>1</v>
      </c>
      <c r="D3515" t="b">
        <v>1</v>
      </c>
      <c r="E3515" s="6" t="s">
        <v>55</v>
      </c>
      <c r="F3515" s="6" t="s">
        <v>35</v>
      </c>
      <c r="G3515">
        <v>0</v>
      </c>
      <c r="H3515">
        <v>70</v>
      </c>
      <c r="I3515">
        <v>1</v>
      </c>
      <c r="J3515" s="6">
        <f>(Items[[#This Row],[FinalPrice]]*Items[[#This Row],[Quantity]])</f>
        <v>0</v>
      </c>
      <c r="K3515" s="6">
        <f>(Items[[#This Row],[OriginalTagPrice]]*Items[[#This Row],[Quantity]])</f>
        <v>70</v>
      </c>
      <c r="L3515" s="6">
        <f>(Items[[#This Row],[FinalPrice]]-Items[[#This Row],[OriginalTagPrice]])*Items[[#This Row],[Quantity]]</f>
        <v>-70</v>
      </c>
      <c r="M3515" s="6" t="str">
        <f>VLOOKUP(Items[[#This Row],[OrderID]],Orders[],5)</f>
        <v>2015-06-03</v>
      </c>
    </row>
    <row r="3516" spans="1:13" x14ac:dyDescent="0.25">
      <c r="A3516">
        <v>145850871</v>
      </c>
      <c r="B3516">
        <v>205485336</v>
      </c>
      <c r="C3516">
        <v>1</v>
      </c>
      <c r="D3516" t="b">
        <v>1</v>
      </c>
      <c r="E3516" s="6" t="s">
        <v>65</v>
      </c>
      <c r="F3516" s="6" t="s">
        <v>35</v>
      </c>
      <c r="G3516">
        <v>50</v>
      </c>
      <c r="H3516">
        <v>70</v>
      </c>
      <c r="I3516">
        <v>1</v>
      </c>
      <c r="J3516" s="6">
        <f>(Items[[#This Row],[FinalPrice]]*Items[[#This Row],[Quantity]])</f>
        <v>50</v>
      </c>
      <c r="K3516" s="6">
        <f>(Items[[#This Row],[OriginalTagPrice]]*Items[[#This Row],[Quantity]])</f>
        <v>70</v>
      </c>
      <c r="L3516" s="6">
        <f>(Items[[#This Row],[FinalPrice]]-Items[[#This Row],[OriginalTagPrice]])*Items[[#This Row],[Quantity]]</f>
        <v>-20</v>
      </c>
      <c r="M3516" s="6" t="str">
        <f>VLOOKUP(Items[[#This Row],[OrderID]],Orders[],5)</f>
        <v>2015-06-03</v>
      </c>
    </row>
    <row r="3517" spans="1:13" x14ac:dyDescent="0.25">
      <c r="A3517">
        <v>145850871</v>
      </c>
      <c r="B3517">
        <v>206115751</v>
      </c>
      <c r="C3517">
        <v>8</v>
      </c>
      <c r="D3517" t="b">
        <v>0</v>
      </c>
      <c r="E3517" s="6" t="s">
        <v>55</v>
      </c>
      <c r="F3517" s="6" t="s">
        <v>35</v>
      </c>
      <c r="G3517">
        <v>12.6</v>
      </c>
      <c r="H3517">
        <v>12.6</v>
      </c>
      <c r="I3517">
        <v>1</v>
      </c>
      <c r="J3517" s="6">
        <f>(Items[[#This Row],[FinalPrice]]*Items[[#This Row],[Quantity]])</f>
        <v>12.6</v>
      </c>
      <c r="K3517" s="6">
        <f>(Items[[#This Row],[OriginalTagPrice]]*Items[[#This Row],[Quantity]])</f>
        <v>12.6</v>
      </c>
      <c r="L3517" s="6">
        <f>(Items[[#This Row],[FinalPrice]]-Items[[#This Row],[OriginalTagPrice]])*Items[[#This Row],[Quantity]]</f>
        <v>0</v>
      </c>
      <c r="M3517" s="6" t="str">
        <f>VLOOKUP(Items[[#This Row],[OrderID]],Orders[],5)</f>
        <v>2015-06-03</v>
      </c>
    </row>
    <row r="3518" spans="1:13" x14ac:dyDescent="0.25">
      <c r="A3518">
        <v>145854003</v>
      </c>
      <c r="B3518">
        <v>205490207</v>
      </c>
      <c r="C3518">
        <v>11</v>
      </c>
      <c r="D3518" t="b">
        <v>0</v>
      </c>
      <c r="E3518" s="6" t="s">
        <v>35</v>
      </c>
      <c r="F3518" s="6" t="s">
        <v>35</v>
      </c>
      <c r="G3518">
        <v>50</v>
      </c>
      <c r="H3518">
        <v>50</v>
      </c>
      <c r="I3518">
        <v>1</v>
      </c>
      <c r="J3518" s="6">
        <f>(Items[[#This Row],[FinalPrice]]*Items[[#This Row],[Quantity]])</f>
        <v>50</v>
      </c>
      <c r="K3518" s="6">
        <f>(Items[[#This Row],[OriginalTagPrice]]*Items[[#This Row],[Quantity]])</f>
        <v>50</v>
      </c>
      <c r="L3518" s="6">
        <f>(Items[[#This Row],[FinalPrice]]-Items[[#This Row],[OriginalTagPrice]])*Items[[#This Row],[Quantity]]</f>
        <v>0</v>
      </c>
      <c r="M3518" s="6" t="str">
        <f>VLOOKUP(Items[[#This Row],[OrderID]],Orders[],5)</f>
        <v>2015-06-01</v>
      </c>
    </row>
    <row r="3519" spans="1:13" x14ac:dyDescent="0.25">
      <c r="A3519">
        <v>145854020</v>
      </c>
      <c r="B3519">
        <v>205490224</v>
      </c>
      <c r="C3519">
        <v>11</v>
      </c>
      <c r="D3519" t="b">
        <v>0</v>
      </c>
      <c r="E3519" s="6" t="s">
        <v>35</v>
      </c>
      <c r="F3519" s="6" t="s">
        <v>35</v>
      </c>
      <c r="G3519">
        <v>50</v>
      </c>
      <c r="H3519">
        <v>50</v>
      </c>
      <c r="I3519">
        <v>1</v>
      </c>
      <c r="J3519" s="6">
        <f>(Items[[#This Row],[FinalPrice]]*Items[[#This Row],[Quantity]])</f>
        <v>50</v>
      </c>
      <c r="K3519" s="6">
        <f>(Items[[#This Row],[OriginalTagPrice]]*Items[[#This Row],[Quantity]])</f>
        <v>50</v>
      </c>
      <c r="L3519" s="6">
        <f>(Items[[#This Row],[FinalPrice]]-Items[[#This Row],[OriginalTagPrice]])*Items[[#This Row],[Quantity]]</f>
        <v>0</v>
      </c>
      <c r="M3519" s="6" t="str">
        <f>VLOOKUP(Items[[#This Row],[OrderID]],Orders[],5)</f>
        <v>2015-06-01</v>
      </c>
    </row>
    <row r="3520" spans="1:13" x14ac:dyDescent="0.25">
      <c r="A3520">
        <v>145854028</v>
      </c>
      <c r="B3520">
        <v>205490240</v>
      </c>
      <c r="C3520">
        <v>11</v>
      </c>
      <c r="D3520" t="b">
        <v>0</v>
      </c>
      <c r="E3520" s="6" t="s">
        <v>35</v>
      </c>
      <c r="F3520" s="6" t="s">
        <v>35</v>
      </c>
      <c r="G3520">
        <v>50</v>
      </c>
      <c r="H3520">
        <v>50</v>
      </c>
      <c r="I3520">
        <v>1</v>
      </c>
      <c r="J3520" s="6">
        <f>(Items[[#This Row],[FinalPrice]]*Items[[#This Row],[Quantity]])</f>
        <v>50</v>
      </c>
      <c r="K3520" s="6">
        <f>(Items[[#This Row],[OriginalTagPrice]]*Items[[#This Row],[Quantity]])</f>
        <v>50</v>
      </c>
      <c r="L3520" s="6">
        <f>(Items[[#This Row],[FinalPrice]]-Items[[#This Row],[OriginalTagPrice]])*Items[[#This Row],[Quantity]]</f>
        <v>0</v>
      </c>
      <c r="M3520" s="6" t="str">
        <f>VLOOKUP(Items[[#This Row],[OrderID]],Orders[],5)</f>
        <v>2015-06-01</v>
      </c>
    </row>
    <row r="3521" spans="1:13" x14ac:dyDescent="0.25">
      <c r="A3521">
        <v>145854033</v>
      </c>
      <c r="B3521">
        <v>205490247</v>
      </c>
      <c r="C3521">
        <v>11</v>
      </c>
      <c r="D3521" t="b">
        <v>0</v>
      </c>
      <c r="E3521" s="6" t="s">
        <v>35</v>
      </c>
      <c r="F3521" s="6" t="s">
        <v>35</v>
      </c>
      <c r="G3521">
        <v>50</v>
      </c>
      <c r="H3521">
        <v>50</v>
      </c>
      <c r="I3521">
        <v>1</v>
      </c>
      <c r="J3521" s="6">
        <f>(Items[[#This Row],[FinalPrice]]*Items[[#This Row],[Quantity]])</f>
        <v>50</v>
      </c>
      <c r="K3521" s="6">
        <f>(Items[[#This Row],[OriginalTagPrice]]*Items[[#This Row],[Quantity]])</f>
        <v>50</v>
      </c>
      <c r="L3521" s="6">
        <f>(Items[[#This Row],[FinalPrice]]-Items[[#This Row],[OriginalTagPrice]])*Items[[#This Row],[Quantity]]</f>
        <v>0</v>
      </c>
      <c r="M3521" s="6" t="str">
        <f>VLOOKUP(Items[[#This Row],[OrderID]],Orders[],5)</f>
        <v>2015-06-02</v>
      </c>
    </row>
    <row r="3522" spans="1:13" x14ac:dyDescent="0.25">
      <c r="A3522">
        <v>145854042</v>
      </c>
      <c r="B3522">
        <v>205490262</v>
      </c>
      <c r="C3522">
        <v>11</v>
      </c>
      <c r="D3522" t="b">
        <v>0</v>
      </c>
      <c r="E3522" s="6" t="s">
        <v>35</v>
      </c>
      <c r="F3522" s="6" t="s">
        <v>35</v>
      </c>
      <c r="G3522">
        <v>50</v>
      </c>
      <c r="H3522">
        <v>50</v>
      </c>
      <c r="I3522">
        <v>1</v>
      </c>
      <c r="J3522" s="6">
        <f>(Items[[#This Row],[FinalPrice]]*Items[[#This Row],[Quantity]])</f>
        <v>50</v>
      </c>
      <c r="K3522" s="6">
        <f>(Items[[#This Row],[OriginalTagPrice]]*Items[[#This Row],[Quantity]])</f>
        <v>50</v>
      </c>
      <c r="L3522" s="6">
        <f>(Items[[#This Row],[FinalPrice]]-Items[[#This Row],[OriginalTagPrice]])*Items[[#This Row],[Quantity]]</f>
        <v>0</v>
      </c>
      <c r="M3522" s="6" t="str">
        <f>VLOOKUP(Items[[#This Row],[OrderID]],Orders[],5)</f>
        <v>2015-06-01</v>
      </c>
    </row>
    <row r="3523" spans="1:13" x14ac:dyDescent="0.25">
      <c r="A3523">
        <v>145854049</v>
      </c>
      <c r="B3523">
        <v>205490275</v>
      </c>
      <c r="C3523">
        <v>11</v>
      </c>
      <c r="D3523" t="b">
        <v>0</v>
      </c>
      <c r="E3523" s="6" t="s">
        <v>35</v>
      </c>
      <c r="F3523" s="6" t="s">
        <v>35</v>
      </c>
      <c r="G3523">
        <v>50</v>
      </c>
      <c r="H3523">
        <v>50</v>
      </c>
      <c r="I3523">
        <v>1</v>
      </c>
      <c r="J3523" s="6">
        <f>(Items[[#This Row],[FinalPrice]]*Items[[#This Row],[Quantity]])</f>
        <v>50</v>
      </c>
      <c r="K3523" s="6">
        <f>(Items[[#This Row],[OriginalTagPrice]]*Items[[#This Row],[Quantity]])</f>
        <v>50</v>
      </c>
      <c r="L3523" s="6">
        <f>(Items[[#This Row],[FinalPrice]]-Items[[#This Row],[OriginalTagPrice]])*Items[[#This Row],[Quantity]]</f>
        <v>0</v>
      </c>
      <c r="M3523" s="6" t="str">
        <f>VLOOKUP(Items[[#This Row],[OrderID]],Orders[],5)</f>
        <v>2015-06-01</v>
      </c>
    </row>
    <row r="3524" spans="1:13" x14ac:dyDescent="0.25">
      <c r="A3524">
        <v>145854060</v>
      </c>
      <c r="B3524">
        <v>205490287</v>
      </c>
      <c r="C3524">
        <v>11</v>
      </c>
      <c r="D3524" t="b">
        <v>0</v>
      </c>
      <c r="E3524" s="6" t="s">
        <v>35</v>
      </c>
      <c r="F3524" s="6" t="s">
        <v>35</v>
      </c>
      <c r="G3524">
        <v>50</v>
      </c>
      <c r="H3524">
        <v>50</v>
      </c>
      <c r="I3524">
        <v>1</v>
      </c>
      <c r="J3524" s="6">
        <f>(Items[[#This Row],[FinalPrice]]*Items[[#This Row],[Quantity]])</f>
        <v>50</v>
      </c>
      <c r="K3524" s="6">
        <f>(Items[[#This Row],[OriginalTagPrice]]*Items[[#This Row],[Quantity]])</f>
        <v>50</v>
      </c>
      <c r="L3524" s="6">
        <f>(Items[[#This Row],[FinalPrice]]-Items[[#This Row],[OriginalTagPrice]])*Items[[#This Row],[Quantity]]</f>
        <v>0</v>
      </c>
      <c r="M3524" s="6" t="str">
        <f>VLOOKUP(Items[[#This Row],[OrderID]],Orders[],5)</f>
        <v>2015-06-01</v>
      </c>
    </row>
    <row r="3525" spans="1:13" x14ac:dyDescent="0.25">
      <c r="A3525">
        <v>145854074</v>
      </c>
      <c r="B3525">
        <v>205490315</v>
      </c>
      <c r="C3525">
        <v>11</v>
      </c>
      <c r="D3525" t="b">
        <v>0</v>
      </c>
      <c r="E3525" s="6" t="s">
        <v>35</v>
      </c>
      <c r="F3525" s="6" t="s">
        <v>35</v>
      </c>
      <c r="G3525">
        <v>50</v>
      </c>
      <c r="H3525">
        <v>50</v>
      </c>
      <c r="I3525">
        <v>1</v>
      </c>
      <c r="J3525" s="6">
        <f>(Items[[#This Row],[FinalPrice]]*Items[[#This Row],[Quantity]])</f>
        <v>50</v>
      </c>
      <c r="K3525" s="6">
        <f>(Items[[#This Row],[OriginalTagPrice]]*Items[[#This Row],[Quantity]])</f>
        <v>50</v>
      </c>
      <c r="L3525" s="6">
        <f>(Items[[#This Row],[FinalPrice]]-Items[[#This Row],[OriginalTagPrice]])*Items[[#This Row],[Quantity]]</f>
        <v>0</v>
      </c>
      <c r="M3525" s="6" t="str">
        <f>VLOOKUP(Items[[#This Row],[OrderID]],Orders[],5)</f>
        <v>2015-06-01</v>
      </c>
    </row>
    <row r="3526" spans="1:13" x14ac:dyDescent="0.25">
      <c r="A3526">
        <v>145854083</v>
      </c>
      <c r="B3526">
        <v>205490324</v>
      </c>
      <c r="C3526">
        <v>11</v>
      </c>
      <c r="D3526" t="b">
        <v>0</v>
      </c>
      <c r="E3526" s="6" t="s">
        <v>35</v>
      </c>
      <c r="F3526" s="6" t="s">
        <v>35</v>
      </c>
      <c r="G3526">
        <v>50</v>
      </c>
      <c r="H3526">
        <v>50</v>
      </c>
      <c r="I3526">
        <v>1</v>
      </c>
      <c r="J3526" s="6">
        <f>(Items[[#This Row],[FinalPrice]]*Items[[#This Row],[Quantity]])</f>
        <v>50</v>
      </c>
      <c r="K3526" s="6">
        <f>(Items[[#This Row],[OriginalTagPrice]]*Items[[#This Row],[Quantity]])</f>
        <v>50</v>
      </c>
      <c r="L3526" s="6">
        <f>(Items[[#This Row],[FinalPrice]]-Items[[#This Row],[OriginalTagPrice]])*Items[[#This Row],[Quantity]]</f>
        <v>0</v>
      </c>
      <c r="M3526" s="6" t="str">
        <f>VLOOKUP(Items[[#This Row],[OrderID]],Orders[],5)</f>
        <v>2015-06-01</v>
      </c>
    </row>
    <row r="3527" spans="1:13" x14ac:dyDescent="0.25">
      <c r="A3527">
        <v>145854088</v>
      </c>
      <c r="B3527">
        <v>205490331</v>
      </c>
      <c r="C3527">
        <v>11</v>
      </c>
      <c r="D3527" t="b">
        <v>0</v>
      </c>
      <c r="E3527" s="6" t="s">
        <v>35</v>
      </c>
      <c r="F3527" s="6" t="s">
        <v>35</v>
      </c>
      <c r="G3527">
        <v>50</v>
      </c>
      <c r="H3527">
        <v>50</v>
      </c>
      <c r="I3527">
        <v>1</v>
      </c>
      <c r="J3527" s="6">
        <f>(Items[[#This Row],[FinalPrice]]*Items[[#This Row],[Quantity]])</f>
        <v>50</v>
      </c>
      <c r="K3527" s="6">
        <f>(Items[[#This Row],[OriginalTagPrice]]*Items[[#This Row],[Quantity]])</f>
        <v>50</v>
      </c>
      <c r="L3527" s="6">
        <f>(Items[[#This Row],[FinalPrice]]-Items[[#This Row],[OriginalTagPrice]])*Items[[#This Row],[Quantity]]</f>
        <v>0</v>
      </c>
      <c r="M3527" s="6" t="str">
        <f>VLOOKUP(Items[[#This Row],[OrderID]],Orders[],5)</f>
        <v>2015-06-01</v>
      </c>
    </row>
    <row r="3528" spans="1:13" x14ac:dyDescent="0.25">
      <c r="A3528">
        <v>145854090</v>
      </c>
      <c r="B3528">
        <v>205490334</v>
      </c>
      <c r="C3528">
        <v>11</v>
      </c>
      <c r="D3528" t="b">
        <v>0</v>
      </c>
      <c r="E3528" s="6" t="s">
        <v>35</v>
      </c>
      <c r="F3528" s="6" t="s">
        <v>35</v>
      </c>
      <c r="G3528">
        <v>50</v>
      </c>
      <c r="H3528">
        <v>50</v>
      </c>
      <c r="I3528">
        <v>1</v>
      </c>
      <c r="J3528" s="6">
        <f>(Items[[#This Row],[FinalPrice]]*Items[[#This Row],[Quantity]])</f>
        <v>50</v>
      </c>
      <c r="K3528" s="6">
        <f>(Items[[#This Row],[OriginalTagPrice]]*Items[[#This Row],[Quantity]])</f>
        <v>50</v>
      </c>
      <c r="L3528" s="6">
        <f>(Items[[#This Row],[FinalPrice]]-Items[[#This Row],[OriginalTagPrice]])*Items[[#This Row],[Quantity]]</f>
        <v>0</v>
      </c>
      <c r="M3528" s="6" t="str">
        <f>VLOOKUP(Items[[#This Row],[OrderID]],Orders[],5)</f>
        <v>2015-06-01</v>
      </c>
    </row>
    <row r="3529" spans="1:13" x14ac:dyDescent="0.25">
      <c r="A3529">
        <v>145854095</v>
      </c>
      <c r="B3529">
        <v>205490340</v>
      </c>
      <c r="C3529">
        <v>11</v>
      </c>
      <c r="D3529" t="b">
        <v>0</v>
      </c>
      <c r="E3529" s="6" t="s">
        <v>35</v>
      </c>
      <c r="F3529" s="6" t="s">
        <v>35</v>
      </c>
      <c r="G3529">
        <v>50</v>
      </c>
      <c r="H3529">
        <v>50</v>
      </c>
      <c r="I3529">
        <v>1</v>
      </c>
      <c r="J3529" s="6">
        <f>(Items[[#This Row],[FinalPrice]]*Items[[#This Row],[Quantity]])</f>
        <v>50</v>
      </c>
      <c r="K3529" s="6">
        <f>(Items[[#This Row],[OriginalTagPrice]]*Items[[#This Row],[Quantity]])</f>
        <v>50</v>
      </c>
      <c r="L3529" s="6">
        <f>(Items[[#This Row],[FinalPrice]]-Items[[#This Row],[OriginalTagPrice]])*Items[[#This Row],[Quantity]]</f>
        <v>0</v>
      </c>
      <c r="M3529" s="6" t="str">
        <f>VLOOKUP(Items[[#This Row],[OrderID]],Orders[],5)</f>
        <v>2015-06-01</v>
      </c>
    </row>
    <row r="3530" spans="1:13" x14ac:dyDescent="0.25">
      <c r="A3530">
        <v>145854104</v>
      </c>
      <c r="B3530">
        <v>205490352</v>
      </c>
      <c r="C3530">
        <v>11</v>
      </c>
      <c r="D3530" t="b">
        <v>0</v>
      </c>
      <c r="E3530" s="6" t="s">
        <v>35</v>
      </c>
      <c r="F3530" s="6" t="s">
        <v>35</v>
      </c>
      <c r="G3530">
        <v>50</v>
      </c>
      <c r="H3530">
        <v>50</v>
      </c>
      <c r="I3530">
        <v>1</v>
      </c>
      <c r="J3530" s="6">
        <f>(Items[[#This Row],[FinalPrice]]*Items[[#This Row],[Quantity]])</f>
        <v>50</v>
      </c>
      <c r="K3530" s="6">
        <f>(Items[[#This Row],[OriginalTagPrice]]*Items[[#This Row],[Quantity]])</f>
        <v>50</v>
      </c>
      <c r="L3530" s="6">
        <f>(Items[[#This Row],[FinalPrice]]-Items[[#This Row],[OriginalTagPrice]])*Items[[#This Row],[Quantity]]</f>
        <v>0</v>
      </c>
      <c r="M3530" s="6" t="str">
        <f>VLOOKUP(Items[[#This Row],[OrderID]],Orders[],5)</f>
        <v>2015-06-01</v>
      </c>
    </row>
    <row r="3531" spans="1:13" x14ac:dyDescent="0.25">
      <c r="A3531">
        <v>145854109</v>
      </c>
      <c r="B3531">
        <v>205490358</v>
      </c>
      <c r="C3531">
        <v>11</v>
      </c>
      <c r="D3531" t="b">
        <v>0</v>
      </c>
      <c r="E3531" s="6" t="s">
        <v>35</v>
      </c>
      <c r="F3531" s="6" t="s">
        <v>35</v>
      </c>
      <c r="G3531">
        <v>50</v>
      </c>
      <c r="H3531">
        <v>50</v>
      </c>
      <c r="I3531">
        <v>1</v>
      </c>
      <c r="J3531" s="6">
        <f>(Items[[#This Row],[FinalPrice]]*Items[[#This Row],[Quantity]])</f>
        <v>50</v>
      </c>
      <c r="K3531" s="6">
        <f>(Items[[#This Row],[OriginalTagPrice]]*Items[[#This Row],[Quantity]])</f>
        <v>50</v>
      </c>
      <c r="L3531" s="6">
        <f>(Items[[#This Row],[FinalPrice]]-Items[[#This Row],[OriginalTagPrice]])*Items[[#This Row],[Quantity]]</f>
        <v>0</v>
      </c>
      <c r="M3531" s="6" t="str">
        <f>VLOOKUP(Items[[#This Row],[OrderID]],Orders[],5)</f>
        <v>2015-06-01</v>
      </c>
    </row>
    <row r="3532" spans="1:13" x14ac:dyDescent="0.25">
      <c r="A3532">
        <v>145854122</v>
      </c>
      <c r="B3532">
        <v>205490373</v>
      </c>
      <c r="C3532">
        <v>11</v>
      </c>
      <c r="D3532" t="b">
        <v>0</v>
      </c>
      <c r="E3532" s="6" t="s">
        <v>35</v>
      </c>
      <c r="F3532" s="6" t="s">
        <v>35</v>
      </c>
      <c r="G3532">
        <v>50</v>
      </c>
      <c r="H3532">
        <v>50</v>
      </c>
      <c r="I3532">
        <v>1</v>
      </c>
      <c r="J3532" s="6">
        <f>(Items[[#This Row],[FinalPrice]]*Items[[#This Row],[Quantity]])</f>
        <v>50</v>
      </c>
      <c r="K3532" s="6">
        <f>(Items[[#This Row],[OriginalTagPrice]]*Items[[#This Row],[Quantity]])</f>
        <v>50</v>
      </c>
      <c r="L3532" s="6">
        <f>(Items[[#This Row],[FinalPrice]]-Items[[#This Row],[OriginalTagPrice]])*Items[[#This Row],[Quantity]]</f>
        <v>0</v>
      </c>
      <c r="M3532" s="6" t="str">
        <f>VLOOKUP(Items[[#This Row],[OrderID]],Orders[],5)</f>
        <v>2015-06-01</v>
      </c>
    </row>
    <row r="3533" spans="1:13" x14ac:dyDescent="0.25">
      <c r="A3533">
        <v>145854137</v>
      </c>
      <c r="B3533">
        <v>205490390</v>
      </c>
      <c r="C3533">
        <v>11</v>
      </c>
      <c r="D3533" t="b">
        <v>0</v>
      </c>
      <c r="E3533" s="6" t="s">
        <v>35</v>
      </c>
      <c r="F3533" s="6" t="s">
        <v>35</v>
      </c>
      <c r="G3533">
        <v>50</v>
      </c>
      <c r="H3533">
        <v>50</v>
      </c>
      <c r="I3533">
        <v>1</v>
      </c>
      <c r="J3533" s="6">
        <f>(Items[[#This Row],[FinalPrice]]*Items[[#This Row],[Quantity]])</f>
        <v>50</v>
      </c>
      <c r="K3533" s="6">
        <f>(Items[[#This Row],[OriginalTagPrice]]*Items[[#This Row],[Quantity]])</f>
        <v>50</v>
      </c>
      <c r="L3533" s="6">
        <f>(Items[[#This Row],[FinalPrice]]-Items[[#This Row],[OriginalTagPrice]])*Items[[#This Row],[Quantity]]</f>
        <v>0</v>
      </c>
      <c r="M3533" s="6" t="str">
        <f>VLOOKUP(Items[[#This Row],[OrderID]],Orders[],5)</f>
        <v>2015-06-01</v>
      </c>
    </row>
    <row r="3534" spans="1:13" x14ac:dyDescent="0.25">
      <c r="A3534">
        <v>145854139</v>
      </c>
      <c r="B3534">
        <v>205490396</v>
      </c>
      <c r="C3534">
        <v>11</v>
      </c>
      <c r="D3534" t="b">
        <v>0</v>
      </c>
      <c r="E3534" s="6" t="s">
        <v>35</v>
      </c>
      <c r="F3534" s="6" t="s">
        <v>35</v>
      </c>
      <c r="G3534">
        <v>50</v>
      </c>
      <c r="H3534">
        <v>50</v>
      </c>
      <c r="I3534">
        <v>1</v>
      </c>
      <c r="J3534" s="6">
        <f>(Items[[#This Row],[FinalPrice]]*Items[[#This Row],[Quantity]])</f>
        <v>50</v>
      </c>
      <c r="K3534" s="6">
        <f>(Items[[#This Row],[OriginalTagPrice]]*Items[[#This Row],[Quantity]])</f>
        <v>50</v>
      </c>
      <c r="L3534" s="6">
        <f>(Items[[#This Row],[FinalPrice]]-Items[[#This Row],[OriginalTagPrice]])*Items[[#This Row],[Quantity]]</f>
        <v>0</v>
      </c>
      <c r="M3534" s="6" t="str">
        <f>VLOOKUP(Items[[#This Row],[OrderID]],Orders[],5)</f>
        <v>2015-06-01</v>
      </c>
    </row>
    <row r="3535" spans="1:13" x14ac:dyDescent="0.25">
      <c r="A3535">
        <v>145854144</v>
      </c>
      <c r="B3535">
        <v>205490404</v>
      </c>
      <c r="C3535">
        <v>11</v>
      </c>
      <c r="D3535" t="b">
        <v>0</v>
      </c>
      <c r="E3535" s="6" t="s">
        <v>35</v>
      </c>
      <c r="F3535" s="6" t="s">
        <v>35</v>
      </c>
      <c r="G3535">
        <v>50</v>
      </c>
      <c r="H3535">
        <v>50</v>
      </c>
      <c r="I3535">
        <v>1</v>
      </c>
      <c r="J3535" s="6">
        <f>(Items[[#This Row],[FinalPrice]]*Items[[#This Row],[Quantity]])</f>
        <v>50</v>
      </c>
      <c r="K3535" s="6">
        <f>(Items[[#This Row],[OriginalTagPrice]]*Items[[#This Row],[Quantity]])</f>
        <v>50</v>
      </c>
      <c r="L3535" s="6">
        <f>(Items[[#This Row],[FinalPrice]]-Items[[#This Row],[OriginalTagPrice]])*Items[[#This Row],[Quantity]]</f>
        <v>0</v>
      </c>
      <c r="M3535" s="6" t="str">
        <f>VLOOKUP(Items[[#This Row],[OrderID]],Orders[],5)</f>
        <v>2015-06-02</v>
      </c>
    </row>
    <row r="3536" spans="1:13" x14ac:dyDescent="0.25">
      <c r="A3536">
        <v>145854149</v>
      </c>
      <c r="B3536">
        <v>205490409</v>
      </c>
      <c r="C3536">
        <v>11</v>
      </c>
      <c r="D3536" t="b">
        <v>0</v>
      </c>
      <c r="E3536" s="6" t="s">
        <v>35</v>
      </c>
      <c r="F3536" s="6" t="s">
        <v>35</v>
      </c>
      <c r="G3536">
        <v>50</v>
      </c>
      <c r="H3536">
        <v>50</v>
      </c>
      <c r="I3536">
        <v>1</v>
      </c>
      <c r="J3536" s="6">
        <f>(Items[[#This Row],[FinalPrice]]*Items[[#This Row],[Quantity]])</f>
        <v>50</v>
      </c>
      <c r="K3536" s="6">
        <f>(Items[[#This Row],[OriginalTagPrice]]*Items[[#This Row],[Quantity]])</f>
        <v>50</v>
      </c>
      <c r="L3536" s="6">
        <f>(Items[[#This Row],[FinalPrice]]-Items[[#This Row],[OriginalTagPrice]])*Items[[#This Row],[Quantity]]</f>
        <v>0</v>
      </c>
      <c r="M3536" s="6" t="str">
        <f>VLOOKUP(Items[[#This Row],[OrderID]],Orders[],5)</f>
        <v>2015-06-01</v>
      </c>
    </row>
    <row r="3537" spans="1:13" x14ac:dyDescent="0.25">
      <c r="A3537">
        <v>145854160</v>
      </c>
      <c r="B3537">
        <v>205490417</v>
      </c>
      <c r="C3537">
        <v>11</v>
      </c>
      <c r="D3537" t="b">
        <v>0</v>
      </c>
      <c r="E3537" s="6" t="s">
        <v>35</v>
      </c>
      <c r="F3537" s="6" t="s">
        <v>35</v>
      </c>
      <c r="G3537">
        <v>50</v>
      </c>
      <c r="H3537">
        <v>50</v>
      </c>
      <c r="I3537">
        <v>1</v>
      </c>
      <c r="J3537" s="6">
        <f>(Items[[#This Row],[FinalPrice]]*Items[[#This Row],[Quantity]])</f>
        <v>50</v>
      </c>
      <c r="K3537" s="6">
        <f>(Items[[#This Row],[OriginalTagPrice]]*Items[[#This Row],[Quantity]])</f>
        <v>50</v>
      </c>
      <c r="L3537" s="6">
        <f>(Items[[#This Row],[FinalPrice]]-Items[[#This Row],[OriginalTagPrice]])*Items[[#This Row],[Quantity]]</f>
        <v>0</v>
      </c>
      <c r="M3537" s="6" t="str">
        <f>VLOOKUP(Items[[#This Row],[OrderID]],Orders[],5)</f>
        <v>2015-06-01</v>
      </c>
    </row>
    <row r="3538" spans="1:13" x14ac:dyDescent="0.25">
      <c r="A3538">
        <v>145854166</v>
      </c>
      <c r="B3538">
        <v>205490425</v>
      </c>
      <c r="C3538">
        <v>11</v>
      </c>
      <c r="D3538" t="b">
        <v>0</v>
      </c>
      <c r="E3538" s="6" t="s">
        <v>35</v>
      </c>
      <c r="F3538" s="6" t="s">
        <v>35</v>
      </c>
      <c r="G3538">
        <v>50</v>
      </c>
      <c r="H3538">
        <v>50</v>
      </c>
      <c r="I3538">
        <v>1</v>
      </c>
      <c r="J3538" s="6">
        <f>(Items[[#This Row],[FinalPrice]]*Items[[#This Row],[Quantity]])</f>
        <v>50</v>
      </c>
      <c r="K3538" s="6">
        <f>(Items[[#This Row],[OriginalTagPrice]]*Items[[#This Row],[Quantity]])</f>
        <v>50</v>
      </c>
      <c r="L3538" s="6">
        <f>(Items[[#This Row],[FinalPrice]]-Items[[#This Row],[OriginalTagPrice]])*Items[[#This Row],[Quantity]]</f>
        <v>0</v>
      </c>
      <c r="M3538" s="6" t="str">
        <f>VLOOKUP(Items[[#This Row],[OrderID]],Orders[],5)</f>
        <v>2015-06-01</v>
      </c>
    </row>
    <row r="3539" spans="1:13" x14ac:dyDescent="0.25">
      <c r="A3539">
        <v>145854173</v>
      </c>
      <c r="B3539">
        <v>205490435</v>
      </c>
      <c r="C3539">
        <v>11</v>
      </c>
      <c r="D3539" t="b">
        <v>0</v>
      </c>
      <c r="E3539" s="6" t="s">
        <v>35</v>
      </c>
      <c r="F3539" s="6" t="s">
        <v>35</v>
      </c>
      <c r="G3539">
        <v>50</v>
      </c>
      <c r="H3539">
        <v>50</v>
      </c>
      <c r="I3539">
        <v>1</v>
      </c>
      <c r="J3539" s="6">
        <f>(Items[[#This Row],[FinalPrice]]*Items[[#This Row],[Quantity]])</f>
        <v>50</v>
      </c>
      <c r="K3539" s="6">
        <f>(Items[[#This Row],[OriginalTagPrice]]*Items[[#This Row],[Quantity]])</f>
        <v>50</v>
      </c>
      <c r="L3539" s="6">
        <f>(Items[[#This Row],[FinalPrice]]-Items[[#This Row],[OriginalTagPrice]])*Items[[#This Row],[Quantity]]</f>
        <v>0</v>
      </c>
      <c r="M3539" s="6" t="str">
        <f>VLOOKUP(Items[[#This Row],[OrderID]],Orders[],5)</f>
        <v>2015-06-01</v>
      </c>
    </row>
    <row r="3540" spans="1:13" x14ac:dyDescent="0.25">
      <c r="A3540">
        <v>145854179</v>
      </c>
      <c r="B3540">
        <v>205490443</v>
      </c>
      <c r="C3540">
        <v>11</v>
      </c>
      <c r="D3540" t="b">
        <v>0</v>
      </c>
      <c r="E3540" s="6" t="s">
        <v>35</v>
      </c>
      <c r="F3540" s="6" t="s">
        <v>35</v>
      </c>
      <c r="G3540">
        <v>50</v>
      </c>
      <c r="H3540">
        <v>50</v>
      </c>
      <c r="I3540">
        <v>1</v>
      </c>
      <c r="J3540" s="6">
        <f>(Items[[#This Row],[FinalPrice]]*Items[[#This Row],[Quantity]])</f>
        <v>50</v>
      </c>
      <c r="K3540" s="6">
        <f>(Items[[#This Row],[OriginalTagPrice]]*Items[[#This Row],[Quantity]])</f>
        <v>50</v>
      </c>
      <c r="L3540" s="6">
        <f>(Items[[#This Row],[FinalPrice]]-Items[[#This Row],[OriginalTagPrice]])*Items[[#This Row],[Quantity]]</f>
        <v>0</v>
      </c>
      <c r="M3540" s="6" t="str">
        <f>VLOOKUP(Items[[#This Row],[OrderID]],Orders[],5)</f>
        <v>2015-06-01</v>
      </c>
    </row>
    <row r="3541" spans="1:13" x14ac:dyDescent="0.25">
      <c r="A3541">
        <v>145854191</v>
      </c>
      <c r="B3541">
        <v>205490458</v>
      </c>
      <c r="C3541">
        <v>11</v>
      </c>
      <c r="D3541" t="b">
        <v>0</v>
      </c>
      <c r="E3541" s="6" t="s">
        <v>35</v>
      </c>
      <c r="F3541" s="6" t="s">
        <v>35</v>
      </c>
      <c r="G3541">
        <v>50</v>
      </c>
      <c r="H3541">
        <v>50</v>
      </c>
      <c r="I3541">
        <v>1</v>
      </c>
      <c r="J3541" s="6">
        <f>(Items[[#This Row],[FinalPrice]]*Items[[#This Row],[Quantity]])</f>
        <v>50</v>
      </c>
      <c r="K3541" s="6">
        <f>(Items[[#This Row],[OriginalTagPrice]]*Items[[#This Row],[Quantity]])</f>
        <v>50</v>
      </c>
      <c r="L3541" s="6">
        <f>(Items[[#This Row],[FinalPrice]]-Items[[#This Row],[OriginalTagPrice]])*Items[[#This Row],[Quantity]]</f>
        <v>0</v>
      </c>
      <c r="M3541" s="6" t="str">
        <f>VLOOKUP(Items[[#This Row],[OrderID]],Orders[],5)</f>
        <v>2015-06-01</v>
      </c>
    </row>
    <row r="3542" spans="1:13" x14ac:dyDescent="0.25">
      <c r="A3542">
        <v>145854195</v>
      </c>
      <c r="B3542">
        <v>205490466</v>
      </c>
      <c r="C3542">
        <v>11</v>
      </c>
      <c r="D3542" t="b">
        <v>0</v>
      </c>
      <c r="E3542" s="6" t="s">
        <v>35</v>
      </c>
      <c r="F3542" s="6" t="s">
        <v>35</v>
      </c>
      <c r="G3542">
        <v>50</v>
      </c>
      <c r="H3542">
        <v>50</v>
      </c>
      <c r="I3542">
        <v>1</v>
      </c>
      <c r="J3542" s="6">
        <f>(Items[[#This Row],[FinalPrice]]*Items[[#This Row],[Quantity]])</f>
        <v>50</v>
      </c>
      <c r="K3542" s="6">
        <f>(Items[[#This Row],[OriginalTagPrice]]*Items[[#This Row],[Quantity]])</f>
        <v>50</v>
      </c>
      <c r="L3542" s="6">
        <f>(Items[[#This Row],[FinalPrice]]-Items[[#This Row],[OriginalTagPrice]])*Items[[#This Row],[Quantity]]</f>
        <v>0</v>
      </c>
      <c r="M3542" s="6" t="str">
        <f>VLOOKUP(Items[[#This Row],[OrderID]],Orders[],5)</f>
        <v>2015-06-01</v>
      </c>
    </row>
    <row r="3543" spans="1:13" x14ac:dyDescent="0.25">
      <c r="A3543">
        <v>145854197</v>
      </c>
      <c r="B3543">
        <v>205490473</v>
      </c>
      <c r="C3543">
        <v>11</v>
      </c>
      <c r="D3543" t="b">
        <v>0</v>
      </c>
      <c r="E3543" s="6" t="s">
        <v>35</v>
      </c>
      <c r="F3543" s="6" t="s">
        <v>35</v>
      </c>
      <c r="G3543">
        <v>50</v>
      </c>
      <c r="H3543">
        <v>50</v>
      </c>
      <c r="I3543">
        <v>1</v>
      </c>
      <c r="J3543" s="6">
        <f>(Items[[#This Row],[FinalPrice]]*Items[[#This Row],[Quantity]])</f>
        <v>50</v>
      </c>
      <c r="K3543" s="6">
        <f>(Items[[#This Row],[OriginalTagPrice]]*Items[[#This Row],[Quantity]])</f>
        <v>50</v>
      </c>
      <c r="L3543" s="6">
        <f>(Items[[#This Row],[FinalPrice]]-Items[[#This Row],[OriginalTagPrice]])*Items[[#This Row],[Quantity]]</f>
        <v>0</v>
      </c>
      <c r="M3543" s="6" t="str">
        <f>VLOOKUP(Items[[#This Row],[OrderID]],Orders[],5)</f>
        <v>2015-06-01</v>
      </c>
    </row>
    <row r="3544" spans="1:13" x14ac:dyDescent="0.25">
      <c r="A3544">
        <v>145854200</v>
      </c>
      <c r="B3544">
        <v>205490475</v>
      </c>
      <c r="C3544">
        <v>11</v>
      </c>
      <c r="D3544" t="b">
        <v>0</v>
      </c>
      <c r="E3544" s="6" t="s">
        <v>35</v>
      </c>
      <c r="F3544" s="6" t="s">
        <v>35</v>
      </c>
      <c r="G3544">
        <v>50</v>
      </c>
      <c r="H3544">
        <v>50</v>
      </c>
      <c r="I3544">
        <v>1</v>
      </c>
      <c r="J3544" s="6">
        <f>(Items[[#This Row],[FinalPrice]]*Items[[#This Row],[Quantity]])</f>
        <v>50</v>
      </c>
      <c r="K3544" s="6">
        <f>(Items[[#This Row],[OriginalTagPrice]]*Items[[#This Row],[Quantity]])</f>
        <v>50</v>
      </c>
      <c r="L3544" s="6">
        <f>(Items[[#This Row],[FinalPrice]]-Items[[#This Row],[OriginalTagPrice]])*Items[[#This Row],[Quantity]]</f>
        <v>0</v>
      </c>
      <c r="M3544" s="6" t="str">
        <f>VLOOKUP(Items[[#This Row],[OrderID]],Orders[],5)</f>
        <v>2015-06-01</v>
      </c>
    </row>
    <row r="3545" spans="1:13" x14ac:dyDescent="0.25">
      <c r="A3545">
        <v>145854203</v>
      </c>
      <c r="B3545">
        <v>205490479</v>
      </c>
      <c r="C3545">
        <v>11</v>
      </c>
      <c r="D3545" t="b">
        <v>0</v>
      </c>
      <c r="E3545" s="6" t="s">
        <v>35</v>
      </c>
      <c r="F3545" s="6" t="s">
        <v>35</v>
      </c>
      <c r="G3545">
        <v>50</v>
      </c>
      <c r="H3545">
        <v>50</v>
      </c>
      <c r="I3545">
        <v>1</v>
      </c>
      <c r="J3545" s="6">
        <f>(Items[[#This Row],[FinalPrice]]*Items[[#This Row],[Quantity]])</f>
        <v>50</v>
      </c>
      <c r="K3545" s="6">
        <f>(Items[[#This Row],[OriginalTagPrice]]*Items[[#This Row],[Quantity]])</f>
        <v>50</v>
      </c>
      <c r="L3545" s="6">
        <f>(Items[[#This Row],[FinalPrice]]-Items[[#This Row],[OriginalTagPrice]])*Items[[#This Row],[Quantity]]</f>
        <v>0</v>
      </c>
      <c r="M3545" s="6" t="str">
        <f>VLOOKUP(Items[[#This Row],[OrderID]],Orders[],5)</f>
        <v>2015-06-01</v>
      </c>
    </row>
    <row r="3546" spans="1:13" x14ac:dyDescent="0.25">
      <c r="A3546">
        <v>145854210</v>
      </c>
      <c r="B3546">
        <v>205490488</v>
      </c>
      <c r="C3546">
        <v>11</v>
      </c>
      <c r="D3546" t="b">
        <v>0</v>
      </c>
      <c r="E3546" s="6" t="s">
        <v>35</v>
      </c>
      <c r="F3546" s="6" t="s">
        <v>35</v>
      </c>
      <c r="G3546">
        <v>50</v>
      </c>
      <c r="H3546">
        <v>50</v>
      </c>
      <c r="I3546">
        <v>1</v>
      </c>
      <c r="J3546" s="6">
        <f>(Items[[#This Row],[FinalPrice]]*Items[[#This Row],[Quantity]])</f>
        <v>50</v>
      </c>
      <c r="K3546" s="6">
        <f>(Items[[#This Row],[OriginalTagPrice]]*Items[[#This Row],[Quantity]])</f>
        <v>50</v>
      </c>
      <c r="L3546" s="6">
        <f>(Items[[#This Row],[FinalPrice]]-Items[[#This Row],[OriginalTagPrice]])*Items[[#This Row],[Quantity]]</f>
        <v>0</v>
      </c>
      <c r="M3546" s="6" t="str">
        <f>VLOOKUP(Items[[#This Row],[OrderID]],Orders[],5)</f>
        <v>2015-06-01</v>
      </c>
    </row>
    <row r="3547" spans="1:13" x14ac:dyDescent="0.25">
      <c r="A3547">
        <v>145854228</v>
      </c>
      <c r="B3547">
        <v>205490518</v>
      </c>
      <c r="C3547">
        <v>11</v>
      </c>
      <c r="D3547" t="b">
        <v>0</v>
      </c>
      <c r="E3547" s="6" t="s">
        <v>35</v>
      </c>
      <c r="F3547" s="6" t="s">
        <v>35</v>
      </c>
      <c r="G3547">
        <v>50</v>
      </c>
      <c r="H3547">
        <v>50</v>
      </c>
      <c r="I3547">
        <v>1</v>
      </c>
      <c r="J3547" s="6">
        <f>(Items[[#This Row],[FinalPrice]]*Items[[#This Row],[Quantity]])</f>
        <v>50</v>
      </c>
      <c r="K3547" s="6">
        <f>(Items[[#This Row],[OriginalTagPrice]]*Items[[#This Row],[Quantity]])</f>
        <v>50</v>
      </c>
      <c r="L3547" s="6">
        <f>(Items[[#This Row],[FinalPrice]]-Items[[#This Row],[OriginalTagPrice]])*Items[[#This Row],[Quantity]]</f>
        <v>0</v>
      </c>
      <c r="M3547" s="6" t="str">
        <f>VLOOKUP(Items[[#This Row],[OrderID]],Orders[],5)</f>
        <v>2015-06-01</v>
      </c>
    </row>
    <row r="3548" spans="1:13" x14ac:dyDescent="0.25">
      <c r="A3548">
        <v>145854233</v>
      </c>
      <c r="B3548">
        <v>205490522</v>
      </c>
      <c r="C3548">
        <v>11</v>
      </c>
      <c r="D3548" t="b">
        <v>0</v>
      </c>
      <c r="E3548" s="6" t="s">
        <v>35</v>
      </c>
      <c r="F3548" s="6" t="s">
        <v>35</v>
      </c>
      <c r="G3548">
        <v>50</v>
      </c>
      <c r="H3548">
        <v>50</v>
      </c>
      <c r="I3548">
        <v>1</v>
      </c>
      <c r="J3548" s="6">
        <f>(Items[[#This Row],[FinalPrice]]*Items[[#This Row],[Quantity]])</f>
        <v>50</v>
      </c>
      <c r="K3548" s="6">
        <f>(Items[[#This Row],[OriginalTagPrice]]*Items[[#This Row],[Quantity]])</f>
        <v>50</v>
      </c>
      <c r="L3548" s="6">
        <f>(Items[[#This Row],[FinalPrice]]-Items[[#This Row],[OriginalTagPrice]])*Items[[#This Row],[Quantity]]</f>
        <v>0</v>
      </c>
      <c r="M3548" s="6" t="str">
        <f>VLOOKUP(Items[[#This Row],[OrderID]],Orders[],5)</f>
        <v>2015-06-02</v>
      </c>
    </row>
    <row r="3549" spans="1:13" x14ac:dyDescent="0.25">
      <c r="A3549">
        <v>145854235</v>
      </c>
      <c r="B3549">
        <v>205490525</v>
      </c>
      <c r="C3549">
        <v>11</v>
      </c>
      <c r="D3549" t="b">
        <v>0</v>
      </c>
      <c r="E3549" s="6" t="s">
        <v>35</v>
      </c>
      <c r="F3549" s="6" t="s">
        <v>35</v>
      </c>
      <c r="G3549">
        <v>50</v>
      </c>
      <c r="H3549">
        <v>50</v>
      </c>
      <c r="I3549">
        <v>1</v>
      </c>
      <c r="J3549" s="6">
        <f>(Items[[#This Row],[FinalPrice]]*Items[[#This Row],[Quantity]])</f>
        <v>50</v>
      </c>
      <c r="K3549" s="6">
        <f>(Items[[#This Row],[OriginalTagPrice]]*Items[[#This Row],[Quantity]])</f>
        <v>50</v>
      </c>
      <c r="L3549" s="6">
        <f>(Items[[#This Row],[FinalPrice]]-Items[[#This Row],[OriginalTagPrice]])*Items[[#This Row],[Quantity]]</f>
        <v>0</v>
      </c>
      <c r="M3549" s="6" t="str">
        <f>VLOOKUP(Items[[#This Row],[OrderID]],Orders[],5)</f>
        <v>2015-06-01</v>
      </c>
    </row>
    <row r="3550" spans="1:13" x14ac:dyDescent="0.25">
      <c r="A3550">
        <v>145854242</v>
      </c>
      <c r="B3550">
        <v>205490534</v>
      </c>
      <c r="C3550">
        <v>11</v>
      </c>
      <c r="D3550" t="b">
        <v>0</v>
      </c>
      <c r="E3550" s="6" t="s">
        <v>35</v>
      </c>
      <c r="F3550" s="6" t="s">
        <v>35</v>
      </c>
      <c r="G3550">
        <v>50</v>
      </c>
      <c r="H3550">
        <v>50</v>
      </c>
      <c r="I3550">
        <v>1</v>
      </c>
      <c r="J3550" s="6">
        <f>(Items[[#This Row],[FinalPrice]]*Items[[#This Row],[Quantity]])</f>
        <v>50</v>
      </c>
      <c r="K3550" s="6">
        <f>(Items[[#This Row],[OriginalTagPrice]]*Items[[#This Row],[Quantity]])</f>
        <v>50</v>
      </c>
      <c r="L3550" s="6">
        <f>(Items[[#This Row],[FinalPrice]]-Items[[#This Row],[OriginalTagPrice]])*Items[[#This Row],[Quantity]]</f>
        <v>0</v>
      </c>
      <c r="M3550" s="6" t="str">
        <f>VLOOKUP(Items[[#This Row],[OrderID]],Orders[],5)</f>
        <v>2015-06-01</v>
      </c>
    </row>
    <row r="3551" spans="1:13" x14ac:dyDescent="0.25">
      <c r="A3551">
        <v>145854248</v>
      </c>
      <c r="B3551">
        <v>205490542</v>
      </c>
      <c r="C3551">
        <v>11</v>
      </c>
      <c r="D3551" t="b">
        <v>0</v>
      </c>
      <c r="E3551" s="6" t="s">
        <v>35</v>
      </c>
      <c r="F3551" s="6" t="s">
        <v>35</v>
      </c>
      <c r="G3551">
        <v>50</v>
      </c>
      <c r="H3551">
        <v>50</v>
      </c>
      <c r="I3551">
        <v>1</v>
      </c>
      <c r="J3551" s="6">
        <f>(Items[[#This Row],[FinalPrice]]*Items[[#This Row],[Quantity]])</f>
        <v>50</v>
      </c>
      <c r="K3551" s="6">
        <f>(Items[[#This Row],[OriginalTagPrice]]*Items[[#This Row],[Quantity]])</f>
        <v>50</v>
      </c>
      <c r="L3551" s="6">
        <f>(Items[[#This Row],[FinalPrice]]-Items[[#This Row],[OriginalTagPrice]])*Items[[#This Row],[Quantity]]</f>
        <v>0</v>
      </c>
      <c r="M3551" s="6" t="str">
        <f>VLOOKUP(Items[[#This Row],[OrderID]],Orders[],5)</f>
        <v>2015-06-01</v>
      </c>
    </row>
    <row r="3552" spans="1:13" x14ac:dyDescent="0.25">
      <c r="A3552">
        <v>145854262</v>
      </c>
      <c r="B3552">
        <v>205490561</v>
      </c>
      <c r="C3552">
        <v>11</v>
      </c>
      <c r="D3552" t="b">
        <v>0</v>
      </c>
      <c r="E3552" s="6" t="s">
        <v>35</v>
      </c>
      <c r="F3552" s="6" t="s">
        <v>35</v>
      </c>
      <c r="G3552">
        <v>50</v>
      </c>
      <c r="H3552">
        <v>50</v>
      </c>
      <c r="I3552">
        <v>1</v>
      </c>
      <c r="J3552" s="6">
        <f>(Items[[#This Row],[FinalPrice]]*Items[[#This Row],[Quantity]])</f>
        <v>50</v>
      </c>
      <c r="K3552" s="6">
        <f>(Items[[#This Row],[OriginalTagPrice]]*Items[[#This Row],[Quantity]])</f>
        <v>50</v>
      </c>
      <c r="L3552" s="6">
        <f>(Items[[#This Row],[FinalPrice]]-Items[[#This Row],[OriginalTagPrice]])*Items[[#This Row],[Quantity]]</f>
        <v>0</v>
      </c>
      <c r="M3552" s="6" t="str">
        <f>VLOOKUP(Items[[#This Row],[OrderID]],Orders[],5)</f>
        <v>2015-06-01</v>
      </c>
    </row>
    <row r="3553" spans="1:13" x14ac:dyDescent="0.25">
      <c r="A3553">
        <v>145854265</v>
      </c>
      <c r="B3553">
        <v>205490569</v>
      </c>
      <c r="C3553">
        <v>11</v>
      </c>
      <c r="D3553" t="b">
        <v>0</v>
      </c>
      <c r="E3553" s="6" t="s">
        <v>35</v>
      </c>
      <c r="F3553" s="6" t="s">
        <v>35</v>
      </c>
      <c r="G3553">
        <v>50</v>
      </c>
      <c r="H3553">
        <v>50</v>
      </c>
      <c r="I3553">
        <v>1</v>
      </c>
      <c r="J3553" s="6">
        <f>(Items[[#This Row],[FinalPrice]]*Items[[#This Row],[Quantity]])</f>
        <v>50</v>
      </c>
      <c r="K3553" s="6">
        <f>(Items[[#This Row],[OriginalTagPrice]]*Items[[#This Row],[Quantity]])</f>
        <v>50</v>
      </c>
      <c r="L3553" s="6">
        <f>(Items[[#This Row],[FinalPrice]]-Items[[#This Row],[OriginalTagPrice]])*Items[[#This Row],[Quantity]]</f>
        <v>0</v>
      </c>
      <c r="M3553" s="6" t="str">
        <f>VLOOKUP(Items[[#This Row],[OrderID]],Orders[],5)</f>
        <v>2015-06-01</v>
      </c>
    </row>
    <row r="3554" spans="1:13" x14ac:dyDescent="0.25">
      <c r="A3554">
        <v>145854272</v>
      </c>
      <c r="B3554">
        <v>205490582</v>
      </c>
      <c r="C3554">
        <v>11</v>
      </c>
      <c r="D3554" t="b">
        <v>0</v>
      </c>
      <c r="E3554" s="6" t="s">
        <v>35</v>
      </c>
      <c r="F3554" s="6" t="s">
        <v>35</v>
      </c>
      <c r="G3554">
        <v>50</v>
      </c>
      <c r="H3554">
        <v>50</v>
      </c>
      <c r="I3554">
        <v>1</v>
      </c>
      <c r="J3554" s="6">
        <f>(Items[[#This Row],[FinalPrice]]*Items[[#This Row],[Quantity]])</f>
        <v>50</v>
      </c>
      <c r="K3554" s="6">
        <f>(Items[[#This Row],[OriginalTagPrice]]*Items[[#This Row],[Quantity]])</f>
        <v>50</v>
      </c>
      <c r="L3554" s="6">
        <f>(Items[[#This Row],[FinalPrice]]-Items[[#This Row],[OriginalTagPrice]])*Items[[#This Row],[Quantity]]</f>
        <v>0</v>
      </c>
      <c r="M3554" s="6" t="str">
        <f>VLOOKUP(Items[[#This Row],[OrderID]],Orders[],5)</f>
        <v>2015-06-01</v>
      </c>
    </row>
    <row r="3555" spans="1:13" x14ac:dyDescent="0.25">
      <c r="A3555">
        <v>145854280</v>
      </c>
      <c r="B3555">
        <v>205490590</v>
      </c>
      <c r="C3555">
        <v>11</v>
      </c>
      <c r="D3555" t="b">
        <v>0</v>
      </c>
      <c r="E3555" s="6" t="s">
        <v>35</v>
      </c>
      <c r="F3555" s="6" t="s">
        <v>35</v>
      </c>
      <c r="G3555">
        <v>50</v>
      </c>
      <c r="H3555">
        <v>50</v>
      </c>
      <c r="I3555">
        <v>1</v>
      </c>
      <c r="J3555" s="6">
        <f>(Items[[#This Row],[FinalPrice]]*Items[[#This Row],[Quantity]])</f>
        <v>50</v>
      </c>
      <c r="K3555" s="6">
        <f>(Items[[#This Row],[OriginalTagPrice]]*Items[[#This Row],[Quantity]])</f>
        <v>50</v>
      </c>
      <c r="L3555" s="6">
        <f>(Items[[#This Row],[FinalPrice]]-Items[[#This Row],[OriginalTagPrice]])*Items[[#This Row],[Quantity]]</f>
        <v>0</v>
      </c>
      <c r="M3555" s="6" t="str">
        <f>VLOOKUP(Items[[#This Row],[OrderID]],Orders[],5)</f>
        <v>2015-06-01</v>
      </c>
    </row>
    <row r="3556" spans="1:13" x14ac:dyDescent="0.25">
      <c r="A3556">
        <v>145854283</v>
      </c>
      <c r="B3556">
        <v>205490592</v>
      </c>
      <c r="C3556">
        <v>11</v>
      </c>
      <c r="D3556" t="b">
        <v>0</v>
      </c>
      <c r="E3556" s="6" t="s">
        <v>35</v>
      </c>
      <c r="F3556" s="6" t="s">
        <v>35</v>
      </c>
      <c r="G3556">
        <v>50</v>
      </c>
      <c r="H3556">
        <v>50</v>
      </c>
      <c r="I3556">
        <v>1</v>
      </c>
      <c r="J3556" s="6">
        <f>(Items[[#This Row],[FinalPrice]]*Items[[#This Row],[Quantity]])</f>
        <v>50</v>
      </c>
      <c r="K3556" s="6">
        <f>(Items[[#This Row],[OriginalTagPrice]]*Items[[#This Row],[Quantity]])</f>
        <v>50</v>
      </c>
      <c r="L3556" s="6">
        <f>(Items[[#This Row],[FinalPrice]]-Items[[#This Row],[OriginalTagPrice]])*Items[[#This Row],[Quantity]]</f>
        <v>0</v>
      </c>
      <c r="M3556" s="6" t="str">
        <f>VLOOKUP(Items[[#This Row],[OrderID]],Orders[],5)</f>
        <v>2015-06-01</v>
      </c>
    </row>
    <row r="3557" spans="1:13" x14ac:dyDescent="0.25">
      <c r="A3557">
        <v>145854288</v>
      </c>
      <c r="B3557">
        <v>205490602</v>
      </c>
      <c r="C3557">
        <v>11</v>
      </c>
      <c r="D3557" t="b">
        <v>0</v>
      </c>
      <c r="E3557" s="6" t="s">
        <v>35</v>
      </c>
      <c r="F3557" s="6" t="s">
        <v>35</v>
      </c>
      <c r="G3557">
        <v>50</v>
      </c>
      <c r="H3557">
        <v>50</v>
      </c>
      <c r="I3557">
        <v>1</v>
      </c>
      <c r="J3557" s="6">
        <f>(Items[[#This Row],[FinalPrice]]*Items[[#This Row],[Quantity]])</f>
        <v>50</v>
      </c>
      <c r="K3557" s="6">
        <f>(Items[[#This Row],[OriginalTagPrice]]*Items[[#This Row],[Quantity]])</f>
        <v>50</v>
      </c>
      <c r="L3557" s="6">
        <f>(Items[[#This Row],[FinalPrice]]-Items[[#This Row],[OriginalTagPrice]])*Items[[#This Row],[Quantity]]</f>
        <v>0</v>
      </c>
      <c r="M3557" s="6" t="str">
        <f>VLOOKUP(Items[[#This Row],[OrderID]],Orders[],5)</f>
        <v>2015-06-01</v>
      </c>
    </row>
    <row r="3558" spans="1:13" x14ac:dyDescent="0.25">
      <c r="A3558">
        <v>145854292</v>
      </c>
      <c r="B3558">
        <v>205490610</v>
      </c>
      <c r="C3558">
        <v>11</v>
      </c>
      <c r="D3558" t="b">
        <v>0</v>
      </c>
      <c r="E3558" s="6" t="s">
        <v>35</v>
      </c>
      <c r="F3558" s="6" t="s">
        <v>35</v>
      </c>
      <c r="G3558">
        <v>50</v>
      </c>
      <c r="H3558">
        <v>50</v>
      </c>
      <c r="I3558">
        <v>1</v>
      </c>
      <c r="J3558" s="6">
        <f>(Items[[#This Row],[FinalPrice]]*Items[[#This Row],[Quantity]])</f>
        <v>50</v>
      </c>
      <c r="K3558" s="6">
        <f>(Items[[#This Row],[OriginalTagPrice]]*Items[[#This Row],[Quantity]])</f>
        <v>50</v>
      </c>
      <c r="L3558" s="6">
        <f>(Items[[#This Row],[FinalPrice]]-Items[[#This Row],[OriginalTagPrice]])*Items[[#This Row],[Quantity]]</f>
        <v>0</v>
      </c>
      <c r="M3558" s="6" t="str">
        <f>VLOOKUP(Items[[#This Row],[OrderID]],Orders[],5)</f>
        <v>2015-06-01</v>
      </c>
    </row>
    <row r="3559" spans="1:13" x14ac:dyDescent="0.25">
      <c r="A3559">
        <v>145854309</v>
      </c>
      <c r="B3559">
        <v>205490633</v>
      </c>
      <c r="C3559">
        <v>11</v>
      </c>
      <c r="D3559" t="b">
        <v>0</v>
      </c>
      <c r="E3559" s="6" t="s">
        <v>35</v>
      </c>
      <c r="F3559" s="6" t="s">
        <v>35</v>
      </c>
      <c r="G3559">
        <v>50</v>
      </c>
      <c r="H3559">
        <v>50</v>
      </c>
      <c r="I3559">
        <v>1</v>
      </c>
      <c r="J3559" s="6">
        <f>(Items[[#This Row],[FinalPrice]]*Items[[#This Row],[Quantity]])</f>
        <v>50</v>
      </c>
      <c r="K3559" s="6">
        <f>(Items[[#This Row],[OriginalTagPrice]]*Items[[#This Row],[Quantity]])</f>
        <v>50</v>
      </c>
      <c r="L3559" s="6">
        <f>(Items[[#This Row],[FinalPrice]]-Items[[#This Row],[OriginalTagPrice]])*Items[[#This Row],[Quantity]]</f>
        <v>0</v>
      </c>
      <c r="M3559" s="6" t="str">
        <f>VLOOKUP(Items[[#This Row],[OrderID]],Orders[],5)</f>
        <v>2015-06-01</v>
      </c>
    </row>
    <row r="3560" spans="1:13" x14ac:dyDescent="0.25">
      <c r="A3560">
        <v>145854315</v>
      </c>
      <c r="B3560">
        <v>205490643</v>
      </c>
      <c r="C3560">
        <v>11</v>
      </c>
      <c r="D3560" t="b">
        <v>0</v>
      </c>
      <c r="E3560" s="6" t="s">
        <v>35</v>
      </c>
      <c r="F3560" s="6" t="s">
        <v>35</v>
      </c>
      <c r="G3560">
        <v>50</v>
      </c>
      <c r="H3560">
        <v>50</v>
      </c>
      <c r="I3560">
        <v>1</v>
      </c>
      <c r="J3560" s="6">
        <f>(Items[[#This Row],[FinalPrice]]*Items[[#This Row],[Quantity]])</f>
        <v>50</v>
      </c>
      <c r="K3560" s="6">
        <f>(Items[[#This Row],[OriginalTagPrice]]*Items[[#This Row],[Quantity]])</f>
        <v>50</v>
      </c>
      <c r="L3560" s="6">
        <f>(Items[[#This Row],[FinalPrice]]-Items[[#This Row],[OriginalTagPrice]])*Items[[#This Row],[Quantity]]</f>
        <v>0</v>
      </c>
      <c r="M3560" s="6" t="str">
        <f>VLOOKUP(Items[[#This Row],[OrderID]],Orders[],5)</f>
        <v>2015-06-01</v>
      </c>
    </row>
    <row r="3561" spans="1:13" x14ac:dyDescent="0.25">
      <c r="A3561">
        <v>145854322</v>
      </c>
      <c r="B3561">
        <v>205490650</v>
      </c>
      <c r="C3561">
        <v>11</v>
      </c>
      <c r="D3561" t="b">
        <v>0</v>
      </c>
      <c r="E3561" s="6" t="s">
        <v>35</v>
      </c>
      <c r="F3561" s="6" t="s">
        <v>35</v>
      </c>
      <c r="G3561">
        <v>50</v>
      </c>
      <c r="H3561">
        <v>50</v>
      </c>
      <c r="I3561">
        <v>1</v>
      </c>
      <c r="J3561" s="6">
        <f>(Items[[#This Row],[FinalPrice]]*Items[[#This Row],[Quantity]])</f>
        <v>50</v>
      </c>
      <c r="K3561" s="6">
        <f>(Items[[#This Row],[OriginalTagPrice]]*Items[[#This Row],[Quantity]])</f>
        <v>50</v>
      </c>
      <c r="L3561" s="6">
        <f>(Items[[#This Row],[FinalPrice]]-Items[[#This Row],[OriginalTagPrice]])*Items[[#This Row],[Quantity]]</f>
        <v>0</v>
      </c>
      <c r="M3561" s="6" t="str">
        <f>VLOOKUP(Items[[#This Row],[OrderID]],Orders[],5)</f>
        <v>2015-06-01</v>
      </c>
    </row>
    <row r="3562" spans="1:13" x14ac:dyDescent="0.25">
      <c r="A3562">
        <v>145854332</v>
      </c>
      <c r="B3562">
        <v>205490668</v>
      </c>
      <c r="C3562">
        <v>11</v>
      </c>
      <c r="D3562" t="b">
        <v>0</v>
      </c>
      <c r="E3562" s="6" t="s">
        <v>35</v>
      </c>
      <c r="F3562" s="6" t="s">
        <v>35</v>
      </c>
      <c r="G3562">
        <v>50</v>
      </c>
      <c r="H3562">
        <v>50</v>
      </c>
      <c r="I3562">
        <v>1</v>
      </c>
      <c r="J3562" s="6">
        <f>(Items[[#This Row],[FinalPrice]]*Items[[#This Row],[Quantity]])</f>
        <v>50</v>
      </c>
      <c r="K3562" s="6">
        <f>(Items[[#This Row],[OriginalTagPrice]]*Items[[#This Row],[Quantity]])</f>
        <v>50</v>
      </c>
      <c r="L3562" s="6">
        <f>(Items[[#This Row],[FinalPrice]]-Items[[#This Row],[OriginalTagPrice]])*Items[[#This Row],[Quantity]]</f>
        <v>0</v>
      </c>
      <c r="M3562" s="6" t="str">
        <f>VLOOKUP(Items[[#This Row],[OrderID]],Orders[],5)</f>
        <v>2015-06-01</v>
      </c>
    </row>
    <row r="3563" spans="1:13" x14ac:dyDescent="0.25">
      <c r="A3563">
        <v>145854335</v>
      </c>
      <c r="B3563">
        <v>205490674</v>
      </c>
      <c r="C3563">
        <v>11</v>
      </c>
      <c r="D3563" t="b">
        <v>0</v>
      </c>
      <c r="E3563" s="6" t="s">
        <v>35</v>
      </c>
      <c r="F3563" s="6" t="s">
        <v>35</v>
      </c>
      <c r="G3563">
        <v>50</v>
      </c>
      <c r="H3563">
        <v>50</v>
      </c>
      <c r="I3563">
        <v>1</v>
      </c>
      <c r="J3563" s="6">
        <f>(Items[[#This Row],[FinalPrice]]*Items[[#This Row],[Quantity]])</f>
        <v>50</v>
      </c>
      <c r="K3563" s="6">
        <f>(Items[[#This Row],[OriginalTagPrice]]*Items[[#This Row],[Quantity]])</f>
        <v>50</v>
      </c>
      <c r="L3563" s="6">
        <f>(Items[[#This Row],[FinalPrice]]-Items[[#This Row],[OriginalTagPrice]])*Items[[#This Row],[Quantity]]</f>
        <v>0</v>
      </c>
      <c r="M3563" s="6" t="str">
        <f>VLOOKUP(Items[[#This Row],[OrderID]],Orders[],5)</f>
        <v>2015-06-01</v>
      </c>
    </row>
    <row r="3564" spans="1:13" x14ac:dyDescent="0.25">
      <c r="A3564">
        <v>145854348</v>
      </c>
      <c r="B3564">
        <v>205490685</v>
      </c>
      <c r="C3564">
        <v>11</v>
      </c>
      <c r="D3564" t="b">
        <v>0</v>
      </c>
      <c r="E3564" s="6" t="s">
        <v>35</v>
      </c>
      <c r="F3564" s="6" t="s">
        <v>35</v>
      </c>
      <c r="G3564">
        <v>50</v>
      </c>
      <c r="H3564">
        <v>50</v>
      </c>
      <c r="I3564">
        <v>1</v>
      </c>
      <c r="J3564" s="6">
        <f>(Items[[#This Row],[FinalPrice]]*Items[[#This Row],[Quantity]])</f>
        <v>50</v>
      </c>
      <c r="K3564" s="6">
        <f>(Items[[#This Row],[OriginalTagPrice]]*Items[[#This Row],[Quantity]])</f>
        <v>50</v>
      </c>
      <c r="L3564" s="6">
        <f>(Items[[#This Row],[FinalPrice]]-Items[[#This Row],[OriginalTagPrice]])*Items[[#This Row],[Quantity]]</f>
        <v>0</v>
      </c>
      <c r="M3564" s="6" t="str">
        <f>VLOOKUP(Items[[#This Row],[OrderID]],Orders[],5)</f>
        <v>2015-06-01</v>
      </c>
    </row>
    <row r="3565" spans="1:13" x14ac:dyDescent="0.25">
      <c r="A3565">
        <v>145854355</v>
      </c>
      <c r="B3565">
        <v>205490695</v>
      </c>
      <c r="C3565">
        <v>11</v>
      </c>
      <c r="D3565" t="b">
        <v>0</v>
      </c>
      <c r="E3565" s="6" t="s">
        <v>35</v>
      </c>
      <c r="F3565" s="6" t="s">
        <v>35</v>
      </c>
      <c r="G3565">
        <v>50</v>
      </c>
      <c r="H3565">
        <v>50</v>
      </c>
      <c r="I3565">
        <v>1</v>
      </c>
      <c r="J3565" s="6">
        <f>(Items[[#This Row],[FinalPrice]]*Items[[#This Row],[Quantity]])</f>
        <v>50</v>
      </c>
      <c r="K3565" s="6">
        <f>(Items[[#This Row],[OriginalTagPrice]]*Items[[#This Row],[Quantity]])</f>
        <v>50</v>
      </c>
      <c r="L3565" s="6">
        <f>(Items[[#This Row],[FinalPrice]]-Items[[#This Row],[OriginalTagPrice]])*Items[[#This Row],[Quantity]]</f>
        <v>0</v>
      </c>
      <c r="M3565" s="6" t="str">
        <f>VLOOKUP(Items[[#This Row],[OrderID]],Orders[],5)</f>
        <v>2015-06-01</v>
      </c>
    </row>
    <row r="3566" spans="1:13" x14ac:dyDescent="0.25">
      <c r="A3566">
        <v>145854359</v>
      </c>
      <c r="B3566">
        <v>205490699</v>
      </c>
      <c r="C3566">
        <v>11</v>
      </c>
      <c r="D3566" t="b">
        <v>0</v>
      </c>
      <c r="E3566" s="6" t="s">
        <v>35</v>
      </c>
      <c r="F3566" s="6" t="s">
        <v>35</v>
      </c>
      <c r="G3566">
        <v>50</v>
      </c>
      <c r="H3566">
        <v>50</v>
      </c>
      <c r="I3566">
        <v>1</v>
      </c>
      <c r="J3566" s="6">
        <f>(Items[[#This Row],[FinalPrice]]*Items[[#This Row],[Quantity]])</f>
        <v>50</v>
      </c>
      <c r="K3566" s="6">
        <f>(Items[[#This Row],[OriginalTagPrice]]*Items[[#This Row],[Quantity]])</f>
        <v>50</v>
      </c>
      <c r="L3566" s="6">
        <f>(Items[[#This Row],[FinalPrice]]-Items[[#This Row],[OriginalTagPrice]])*Items[[#This Row],[Quantity]]</f>
        <v>0</v>
      </c>
      <c r="M3566" s="6" t="str">
        <f>VLOOKUP(Items[[#This Row],[OrderID]],Orders[],5)</f>
        <v>2015-06-01</v>
      </c>
    </row>
    <row r="3567" spans="1:13" x14ac:dyDescent="0.25">
      <c r="A3567">
        <v>145854363</v>
      </c>
      <c r="B3567">
        <v>205490704</v>
      </c>
      <c r="C3567">
        <v>11</v>
      </c>
      <c r="D3567" t="b">
        <v>0</v>
      </c>
      <c r="E3567" s="6" t="s">
        <v>35</v>
      </c>
      <c r="F3567" s="6" t="s">
        <v>35</v>
      </c>
      <c r="G3567">
        <v>50</v>
      </c>
      <c r="H3567">
        <v>50</v>
      </c>
      <c r="I3567">
        <v>1</v>
      </c>
      <c r="J3567" s="6">
        <f>(Items[[#This Row],[FinalPrice]]*Items[[#This Row],[Quantity]])</f>
        <v>50</v>
      </c>
      <c r="K3567" s="6">
        <f>(Items[[#This Row],[OriginalTagPrice]]*Items[[#This Row],[Quantity]])</f>
        <v>50</v>
      </c>
      <c r="L3567" s="6">
        <f>(Items[[#This Row],[FinalPrice]]-Items[[#This Row],[OriginalTagPrice]])*Items[[#This Row],[Quantity]]</f>
        <v>0</v>
      </c>
      <c r="M3567" s="6" t="str">
        <f>VLOOKUP(Items[[#This Row],[OrderID]],Orders[],5)</f>
        <v>2015-06-01</v>
      </c>
    </row>
    <row r="3568" spans="1:13" x14ac:dyDescent="0.25">
      <c r="A3568">
        <v>145854371</v>
      </c>
      <c r="B3568">
        <v>205490720</v>
      </c>
      <c r="C3568">
        <v>11</v>
      </c>
      <c r="D3568" t="b">
        <v>0</v>
      </c>
      <c r="E3568" s="6" t="s">
        <v>35</v>
      </c>
      <c r="F3568" s="6" t="s">
        <v>35</v>
      </c>
      <c r="G3568">
        <v>50</v>
      </c>
      <c r="H3568">
        <v>50</v>
      </c>
      <c r="I3568">
        <v>1</v>
      </c>
      <c r="J3568" s="6">
        <f>(Items[[#This Row],[FinalPrice]]*Items[[#This Row],[Quantity]])</f>
        <v>50</v>
      </c>
      <c r="K3568" s="6">
        <f>(Items[[#This Row],[OriginalTagPrice]]*Items[[#This Row],[Quantity]])</f>
        <v>50</v>
      </c>
      <c r="L3568" s="6">
        <f>(Items[[#This Row],[FinalPrice]]-Items[[#This Row],[OriginalTagPrice]])*Items[[#This Row],[Quantity]]</f>
        <v>0</v>
      </c>
      <c r="M3568" s="6" t="str">
        <f>VLOOKUP(Items[[#This Row],[OrderID]],Orders[],5)</f>
        <v>2015-06-01</v>
      </c>
    </row>
    <row r="3569" spans="1:13" x14ac:dyDescent="0.25">
      <c r="A3569">
        <v>145854377</v>
      </c>
      <c r="B3569">
        <v>205490729</v>
      </c>
      <c r="C3569">
        <v>11</v>
      </c>
      <c r="D3569" t="b">
        <v>0</v>
      </c>
      <c r="E3569" s="6" t="s">
        <v>35</v>
      </c>
      <c r="F3569" s="6" t="s">
        <v>35</v>
      </c>
      <c r="G3569">
        <v>50</v>
      </c>
      <c r="H3569">
        <v>50</v>
      </c>
      <c r="I3569">
        <v>1</v>
      </c>
      <c r="J3569" s="6">
        <f>(Items[[#This Row],[FinalPrice]]*Items[[#This Row],[Quantity]])</f>
        <v>50</v>
      </c>
      <c r="K3569" s="6">
        <f>(Items[[#This Row],[OriginalTagPrice]]*Items[[#This Row],[Quantity]])</f>
        <v>50</v>
      </c>
      <c r="L3569" s="6">
        <f>(Items[[#This Row],[FinalPrice]]-Items[[#This Row],[OriginalTagPrice]])*Items[[#This Row],[Quantity]]</f>
        <v>0</v>
      </c>
      <c r="M3569" s="6" t="str">
        <f>VLOOKUP(Items[[#This Row],[OrderID]],Orders[],5)</f>
        <v>2015-06-01</v>
      </c>
    </row>
    <row r="3570" spans="1:13" x14ac:dyDescent="0.25">
      <c r="A3570">
        <v>145854400</v>
      </c>
      <c r="B3570">
        <v>205490753</v>
      </c>
      <c r="C3570">
        <v>11</v>
      </c>
      <c r="D3570" t="b">
        <v>0</v>
      </c>
      <c r="E3570" s="6" t="s">
        <v>35</v>
      </c>
      <c r="F3570" s="6" t="s">
        <v>35</v>
      </c>
      <c r="G3570">
        <v>50</v>
      </c>
      <c r="H3570">
        <v>50</v>
      </c>
      <c r="I3570">
        <v>1</v>
      </c>
      <c r="J3570" s="6">
        <f>(Items[[#This Row],[FinalPrice]]*Items[[#This Row],[Quantity]])</f>
        <v>50</v>
      </c>
      <c r="K3570" s="6">
        <f>(Items[[#This Row],[OriginalTagPrice]]*Items[[#This Row],[Quantity]])</f>
        <v>50</v>
      </c>
      <c r="L3570" s="6">
        <f>(Items[[#This Row],[FinalPrice]]-Items[[#This Row],[OriginalTagPrice]])*Items[[#This Row],[Quantity]]</f>
        <v>0</v>
      </c>
      <c r="M3570" s="6" t="str">
        <f>VLOOKUP(Items[[#This Row],[OrderID]],Orders[],5)</f>
        <v>2015-06-01</v>
      </c>
    </row>
    <row r="3571" spans="1:13" x14ac:dyDescent="0.25">
      <c r="A3571">
        <v>145854403</v>
      </c>
      <c r="B3571">
        <v>205490756</v>
      </c>
      <c r="C3571">
        <v>11</v>
      </c>
      <c r="D3571" t="b">
        <v>0</v>
      </c>
      <c r="E3571" s="6" t="s">
        <v>35</v>
      </c>
      <c r="F3571" s="6" t="s">
        <v>35</v>
      </c>
      <c r="G3571">
        <v>50</v>
      </c>
      <c r="H3571">
        <v>50</v>
      </c>
      <c r="I3571">
        <v>1</v>
      </c>
      <c r="J3571" s="6">
        <f>(Items[[#This Row],[FinalPrice]]*Items[[#This Row],[Quantity]])</f>
        <v>50</v>
      </c>
      <c r="K3571" s="6">
        <f>(Items[[#This Row],[OriginalTagPrice]]*Items[[#This Row],[Quantity]])</f>
        <v>50</v>
      </c>
      <c r="L3571" s="6">
        <f>(Items[[#This Row],[FinalPrice]]-Items[[#This Row],[OriginalTagPrice]])*Items[[#This Row],[Quantity]]</f>
        <v>0</v>
      </c>
      <c r="M3571" s="6" t="str">
        <f>VLOOKUP(Items[[#This Row],[OrderID]],Orders[],5)</f>
        <v>2015-06-01</v>
      </c>
    </row>
    <row r="3572" spans="1:13" x14ac:dyDescent="0.25">
      <c r="A3572">
        <v>145854409</v>
      </c>
      <c r="B3572">
        <v>205490762</v>
      </c>
      <c r="C3572">
        <v>11</v>
      </c>
      <c r="D3572" t="b">
        <v>0</v>
      </c>
      <c r="E3572" s="6" t="s">
        <v>35</v>
      </c>
      <c r="F3572" s="6" t="s">
        <v>35</v>
      </c>
      <c r="G3572">
        <v>50</v>
      </c>
      <c r="H3572">
        <v>50</v>
      </c>
      <c r="I3572">
        <v>1</v>
      </c>
      <c r="J3572" s="6">
        <f>(Items[[#This Row],[FinalPrice]]*Items[[#This Row],[Quantity]])</f>
        <v>50</v>
      </c>
      <c r="K3572" s="6">
        <f>(Items[[#This Row],[OriginalTagPrice]]*Items[[#This Row],[Quantity]])</f>
        <v>50</v>
      </c>
      <c r="L3572" s="6">
        <f>(Items[[#This Row],[FinalPrice]]-Items[[#This Row],[OriginalTagPrice]])*Items[[#This Row],[Quantity]]</f>
        <v>0</v>
      </c>
      <c r="M3572" s="6" t="str">
        <f>VLOOKUP(Items[[#This Row],[OrderID]],Orders[],5)</f>
        <v>2015-06-01</v>
      </c>
    </row>
    <row r="3573" spans="1:13" x14ac:dyDescent="0.25">
      <c r="A3573">
        <v>145854423</v>
      </c>
      <c r="B3573">
        <v>205490783</v>
      </c>
      <c r="C3573">
        <v>11</v>
      </c>
      <c r="D3573" t="b">
        <v>0</v>
      </c>
      <c r="E3573" s="6" t="s">
        <v>35</v>
      </c>
      <c r="F3573" s="6" t="s">
        <v>35</v>
      </c>
      <c r="G3573">
        <v>50</v>
      </c>
      <c r="H3573">
        <v>50</v>
      </c>
      <c r="I3573">
        <v>1</v>
      </c>
      <c r="J3573" s="6">
        <f>(Items[[#This Row],[FinalPrice]]*Items[[#This Row],[Quantity]])</f>
        <v>50</v>
      </c>
      <c r="K3573" s="6">
        <f>(Items[[#This Row],[OriginalTagPrice]]*Items[[#This Row],[Quantity]])</f>
        <v>50</v>
      </c>
      <c r="L3573" s="6">
        <f>(Items[[#This Row],[FinalPrice]]-Items[[#This Row],[OriginalTagPrice]])*Items[[#This Row],[Quantity]]</f>
        <v>0</v>
      </c>
      <c r="M3573" s="6" t="str">
        <f>VLOOKUP(Items[[#This Row],[OrderID]],Orders[],5)</f>
        <v>2015-06-01</v>
      </c>
    </row>
    <row r="3574" spans="1:13" x14ac:dyDescent="0.25">
      <c r="A3574">
        <v>145854430</v>
      </c>
      <c r="B3574">
        <v>205490790</v>
      </c>
      <c r="C3574">
        <v>11</v>
      </c>
      <c r="D3574" t="b">
        <v>0</v>
      </c>
      <c r="E3574" s="6" t="s">
        <v>35</v>
      </c>
      <c r="F3574" s="6" t="s">
        <v>35</v>
      </c>
      <c r="G3574">
        <v>50</v>
      </c>
      <c r="H3574">
        <v>50</v>
      </c>
      <c r="I3574">
        <v>1</v>
      </c>
      <c r="J3574" s="6">
        <f>(Items[[#This Row],[FinalPrice]]*Items[[#This Row],[Quantity]])</f>
        <v>50</v>
      </c>
      <c r="K3574" s="6">
        <f>(Items[[#This Row],[OriginalTagPrice]]*Items[[#This Row],[Quantity]])</f>
        <v>50</v>
      </c>
      <c r="L3574" s="6">
        <f>(Items[[#This Row],[FinalPrice]]-Items[[#This Row],[OriginalTagPrice]])*Items[[#This Row],[Quantity]]</f>
        <v>0</v>
      </c>
      <c r="M3574" s="6" t="str">
        <f>VLOOKUP(Items[[#This Row],[OrderID]],Orders[],5)</f>
        <v>2015-06-01</v>
      </c>
    </row>
    <row r="3575" spans="1:13" x14ac:dyDescent="0.25">
      <c r="A3575">
        <v>145854439</v>
      </c>
      <c r="B3575">
        <v>205490802</v>
      </c>
      <c r="C3575">
        <v>11</v>
      </c>
      <c r="D3575" t="b">
        <v>0</v>
      </c>
      <c r="E3575" s="6" t="s">
        <v>35</v>
      </c>
      <c r="F3575" s="6" t="s">
        <v>35</v>
      </c>
      <c r="G3575">
        <v>50</v>
      </c>
      <c r="H3575">
        <v>50</v>
      </c>
      <c r="I3575">
        <v>1</v>
      </c>
      <c r="J3575" s="6">
        <f>(Items[[#This Row],[FinalPrice]]*Items[[#This Row],[Quantity]])</f>
        <v>50</v>
      </c>
      <c r="K3575" s="6">
        <f>(Items[[#This Row],[OriginalTagPrice]]*Items[[#This Row],[Quantity]])</f>
        <v>50</v>
      </c>
      <c r="L3575" s="6">
        <f>(Items[[#This Row],[FinalPrice]]-Items[[#This Row],[OriginalTagPrice]])*Items[[#This Row],[Quantity]]</f>
        <v>0</v>
      </c>
      <c r="M3575" s="6" t="str">
        <f>VLOOKUP(Items[[#This Row],[OrderID]],Orders[],5)</f>
        <v>2015-06-01</v>
      </c>
    </row>
    <row r="3576" spans="1:13" x14ac:dyDescent="0.25">
      <c r="A3576">
        <v>145854452</v>
      </c>
      <c r="B3576">
        <v>205490817</v>
      </c>
      <c r="C3576">
        <v>11</v>
      </c>
      <c r="D3576" t="b">
        <v>0</v>
      </c>
      <c r="E3576" s="6" t="s">
        <v>35</v>
      </c>
      <c r="F3576" s="6" t="s">
        <v>35</v>
      </c>
      <c r="G3576">
        <v>50</v>
      </c>
      <c r="H3576">
        <v>50</v>
      </c>
      <c r="I3576">
        <v>1</v>
      </c>
      <c r="J3576" s="6">
        <f>(Items[[#This Row],[FinalPrice]]*Items[[#This Row],[Quantity]])</f>
        <v>50</v>
      </c>
      <c r="K3576" s="6">
        <f>(Items[[#This Row],[OriginalTagPrice]]*Items[[#This Row],[Quantity]])</f>
        <v>50</v>
      </c>
      <c r="L3576" s="6">
        <f>(Items[[#This Row],[FinalPrice]]-Items[[#This Row],[OriginalTagPrice]])*Items[[#This Row],[Quantity]]</f>
        <v>0</v>
      </c>
      <c r="M3576" s="6" t="str">
        <f>VLOOKUP(Items[[#This Row],[OrderID]],Orders[],5)</f>
        <v>2015-06-01</v>
      </c>
    </row>
    <row r="3577" spans="1:13" x14ac:dyDescent="0.25">
      <c r="A3577">
        <v>145854460</v>
      </c>
      <c r="B3577">
        <v>205490827</v>
      </c>
      <c r="C3577">
        <v>11</v>
      </c>
      <c r="D3577" t="b">
        <v>0</v>
      </c>
      <c r="E3577" s="6" t="s">
        <v>35</v>
      </c>
      <c r="F3577" s="6" t="s">
        <v>35</v>
      </c>
      <c r="G3577">
        <v>50</v>
      </c>
      <c r="H3577">
        <v>50</v>
      </c>
      <c r="I3577">
        <v>1</v>
      </c>
      <c r="J3577" s="6">
        <f>(Items[[#This Row],[FinalPrice]]*Items[[#This Row],[Quantity]])</f>
        <v>50</v>
      </c>
      <c r="K3577" s="6">
        <f>(Items[[#This Row],[OriginalTagPrice]]*Items[[#This Row],[Quantity]])</f>
        <v>50</v>
      </c>
      <c r="L3577" s="6">
        <f>(Items[[#This Row],[FinalPrice]]-Items[[#This Row],[OriginalTagPrice]])*Items[[#This Row],[Quantity]]</f>
        <v>0</v>
      </c>
      <c r="M3577" s="6" t="str">
        <f>VLOOKUP(Items[[#This Row],[OrderID]],Orders[],5)</f>
        <v>2015-06-01</v>
      </c>
    </row>
    <row r="3578" spans="1:13" x14ac:dyDescent="0.25">
      <c r="A3578">
        <v>145854468</v>
      </c>
      <c r="B3578">
        <v>205490837</v>
      </c>
      <c r="C3578">
        <v>11</v>
      </c>
      <c r="D3578" t="b">
        <v>0</v>
      </c>
      <c r="E3578" s="6" t="s">
        <v>35</v>
      </c>
      <c r="F3578" s="6" t="s">
        <v>35</v>
      </c>
      <c r="G3578">
        <v>50</v>
      </c>
      <c r="H3578">
        <v>50</v>
      </c>
      <c r="I3578">
        <v>1</v>
      </c>
      <c r="J3578" s="6">
        <f>(Items[[#This Row],[FinalPrice]]*Items[[#This Row],[Quantity]])</f>
        <v>50</v>
      </c>
      <c r="K3578" s="6">
        <f>(Items[[#This Row],[OriginalTagPrice]]*Items[[#This Row],[Quantity]])</f>
        <v>50</v>
      </c>
      <c r="L3578" s="6">
        <f>(Items[[#This Row],[FinalPrice]]-Items[[#This Row],[OriginalTagPrice]])*Items[[#This Row],[Quantity]]</f>
        <v>0</v>
      </c>
      <c r="M3578" s="6" t="str">
        <f>VLOOKUP(Items[[#This Row],[OrderID]],Orders[],5)</f>
        <v>2015-06-01</v>
      </c>
    </row>
    <row r="3579" spans="1:13" x14ac:dyDescent="0.25">
      <c r="A3579">
        <v>145854476</v>
      </c>
      <c r="B3579">
        <v>205490851</v>
      </c>
      <c r="C3579">
        <v>11</v>
      </c>
      <c r="D3579" t="b">
        <v>0</v>
      </c>
      <c r="E3579" s="6" t="s">
        <v>35</v>
      </c>
      <c r="F3579" s="6" t="s">
        <v>35</v>
      </c>
      <c r="G3579">
        <v>50</v>
      </c>
      <c r="H3579">
        <v>50</v>
      </c>
      <c r="I3579">
        <v>1</v>
      </c>
      <c r="J3579" s="6">
        <f>(Items[[#This Row],[FinalPrice]]*Items[[#This Row],[Quantity]])</f>
        <v>50</v>
      </c>
      <c r="K3579" s="6">
        <f>(Items[[#This Row],[OriginalTagPrice]]*Items[[#This Row],[Quantity]])</f>
        <v>50</v>
      </c>
      <c r="L3579" s="6">
        <f>(Items[[#This Row],[FinalPrice]]-Items[[#This Row],[OriginalTagPrice]])*Items[[#This Row],[Quantity]]</f>
        <v>0</v>
      </c>
      <c r="M3579" s="6" t="str">
        <f>VLOOKUP(Items[[#This Row],[OrderID]],Orders[],5)</f>
        <v>2015-06-01</v>
      </c>
    </row>
    <row r="3580" spans="1:13" x14ac:dyDescent="0.25">
      <c r="A3580">
        <v>145854487</v>
      </c>
      <c r="B3580">
        <v>205490864</v>
      </c>
      <c r="C3580">
        <v>11</v>
      </c>
      <c r="D3580" t="b">
        <v>0</v>
      </c>
      <c r="E3580" s="6" t="s">
        <v>35</v>
      </c>
      <c r="F3580" s="6" t="s">
        <v>35</v>
      </c>
      <c r="G3580">
        <v>50</v>
      </c>
      <c r="H3580">
        <v>50</v>
      </c>
      <c r="I3580">
        <v>1</v>
      </c>
      <c r="J3580" s="6">
        <f>(Items[[#This Row],[FinalPrice]]*Items[[#This Row],[Quantity]])</f>
        <v>50</v>
      </c>
      <c r="K3580" s="6">
        <f>(Items[[#This Row],[OriginalTagPrice]]*Items[[#This Row],[Quantity]])</f>
        <v>50</v>
      </c>
      <c r="L3580" s="6">
        <f>(Items[[#This Row],[FinalPrice]]-Items[[#This Row],[OriginalTagPrice]])*Items[[#This Row],[Quantity]]</f>
        <v>0</v>
      </c>
      <c r="M3580" s="6" t="str">
        <f>VLOOKUP(Items[[#This Row],[OrderID]],Orders[],5)</f>
        <v>2015-06-01</v>
      </c>
    </row>
    <row r="3581" spans="1:13" x14ac:dyDescent="0.25">
      <c r="A3581">
        <v>145854494</v>
      </c>
      <c r="B3581">
        <v>205490872</v>
      </c>
      <c r="C3581">
        <v>11</v>
      </c>
      <c r="D3581" t="b">
        <v>0</v>
      </c>
      <c r="E3581" s="6" t="s">
        <v>35</v>
      </c>
      <c r="F3581" s="6" t="s">
        <v>35</v>
      </c>
      <c r="G3581">
        <v>50</v>
      </c>
      <c r="H3581">
        <v>50</v>
      </c>
      <c r="I3581">
        <v>1</v>
      </c>
      <c r="J3581" s="6">
        <f>(Items[[#This Row],[FinalPrice]]*Items[[#This Row],[Quantity]])</f>
        <v>50</v>
      </c>
      <c r="K3581" s="6">
        <f>(Items[[#This Row],[OriginalTagPrice]]*Items[[#This Row],[Quantity]])</f>
        <v>50</v>
      </c>
      <c r="L3581" s="6">
        <f>(Items[[#This Row],[FinalPrice]]-Items[[#This Row],[OriginalTagPrice]])*Items[[#This Row],[Quantity]]</f>
        <v>0</v>
      </c>
      <c r="M3581" s="6" t="str">
        <f>VLOOKUP(Items[[#This Row],[OrderID]],Orders[],5)</f>
        <v>2015-06-01</v>
      </c>
    </row>
    <row r="3582" spans="1:13" x14ac:dyDescent="0.25">
      <c r="A3582">
        <v>145854497</v>
      </c>
      <c r="B3582">
        <v>205490876</v>
      </c>
      <c r="C3582">
        <v>11</v>
      </c>
      <c r="D3582" t="b">
        <v>0</v>
      </c>
      <c r="E3582" s="6" t="s">
        <v>35</v>
      </c>
      <c r="F3582" s="6" t="s">
        <v>35</v>
      </c>
      <c r="G3582">
        <v>50</v>
      </c>
      <c r="H3582">
        <v>50</v>
      </c>
      <c r="I3582">
        <v>1</v>
      </c>
      <c r="J3582" s="6">
        <f>(Items[[#This Row],[FinalPrice]]*Items[[#This Row],[Quantity]])</f>
        <v>50</v>
      </c>
      <c r="K3582" s="6">
        <f>(Items[[#This Row],[OriginalTagPrice]]*Items[[#This Row],[Quantity]])</f>
        <v>50</v>
      </c>
      <c r="L3582" s="6">
        <f>(Items[[#This Row],[FinalPrice]]-Items[[#This Row],[OriginalTagPrice]])*Items[[#This Row],[Quantity]]</f>
        <v>0</v>
      </c>
      <c r="M3582" s="6" t="str">
        <f>VLOOKUP(Items[[#This Row],[OrderID]],Orders[],5)</f>
        <v>2015-06-01</v>
      </c>
    </row>
    <row r="3583" spans="1:13" x14ac:dyDescent="0.25">
      <c r="A3583">
        <v>145854502</v>
      </c>
      <c r="B3583">
        <v>205490884</v>
      </c>
      <c r="C3583">
        <v>11</v>
      </c>
      <c r="D3583" t="b">
        <v>0</v>
      </c>
      <c r="E3583" s="6" t="s">
        <v>35</v>
      </c>
      <c r="F3583" s="6" t="s">
        <v>35</v>
      </c>
      <c r="G3583">
        <v>50</v>
      </c>
      <c r="H3583">
        <v>50</v>
      </c>
      <c r="I3583">
        <v>1</v>
      </c>
      <c r="J3583" s="6">
        <f>(Items[[#This Row],[FinalPrice]]*Items[[#This Row],[Quantity]])</f>
        <v>50</v>
      </c>
      <c r="K3583" s="6">
        <f>(Items[[#This Row],[OriginalTagPrice]]*Items[[#This Row],[Quantity]])</f>
        <v>50</v>
      </c>
      <c r="L3583" s="6">
        <f>(Items[[#This Row],[FinalPrice]]-Items[[#This Row],[OriginalTagPrice]])*Items[[#This Row],[Quantity]]</f>
        <v>0</v>
      </c>
      <c r="M3583" s="6" t="str">
        <f>VLOOKUP(Items[[#This Row],[OrderID]],Orders[],5)</f>
        <v>2015-06-01</v>
      </c>
    </row>
    <row r="3584" spans="1:13" x14ac:dyDescent="0.25">
      <c r="A3584">
        <v>145854510</v>
      </c>
      <c r="B3584">
        <v>205490890</v>
      </c>
      <c r="C3584">
        <v>11</v>
      </c>
      <c r="D3584" t="b">
        <v>0</v>
      </c>
      <c r="E3584" s="6" t="s">
        <v>35</v>
      </c>
      <c r="F3584" s="6" t="s">
        <v>35</v>
      </c>
      <c r="G3584">
        <v>50</v>
      </c>
      <c r="H3584">
        <v>50</v>
      </c>
      <c r="I3584">
        <v>1</v>
      </c>
      <c r="J3584" s="6">
        <f>(Items[[#This Row],[FinalPrice]]*Items[[#This Row],[Quantity]])</f>
        <v>50</v>
      </c>
      <c r="K3584" s="6">
        <f>(Items[[#This Row],[OriginalTagPrice]]*Items[[#This Row],[Quantity]])</f>
        <v>50</v>
      </c>
      <c r="L3584" s="6">
        <f>(Items[[#This Row],[FinalPrice]]-Items[[#This Row],[OriginalTagPrice]])*Items[[#This Row],[Quantity]]</f>
        <v>0</v>
      </c>
      <c r="M3584" s="6" t="str">
        <f>VLOOKUP(Items[[#This Row],[OrderID]],Orders[],5)</f>
        <v>2015-06-01</v>
      </c>
    </row>
    <row r="3585" spans="1:13" x14ac:dyDescent="0.25">
      <c r="A3585">
        <v>145854527</v>
      </c>
      <c r="B3585">
        <v>205490909</v>
      </c>
      <c r="C3585">
        <v>11</v>
      </c>
      <c r="D3585" t="b">
        <v>0</v>
      </c>
      <c r="E3585" s="6" t="s">
        <v>35</v>
      </c>
      <c r="F3585" s="6" t="s">
        <v>35</v>
      </c>
      <c r="G3585">
        <v>50</v>
      </c>
      <c r="H3585">
        <v>50</v>
      </c>
      <c r="I3585">
        <v>1</v>
      </c>
      <c r="J3585" s="6">
        <f>(Items[[#This Row],[FinalPrice]]*Items[[#This Row],[Quantity]])</f>
        <v>50</v>
      </c>
      <c r="K3585" s="6">
        <f>(Items[[#This Row],[OriginalTagPrice]]*Items[[#This Row],[Quantity]])</f>
        <v>50</v>
      </c>
      <c r="L3585" s="6">
        <f>(Items[[#This Row],[FinalPrice]]-Items[[#This Row],[OriginalTagPrice]])*Items[[#This Row],[Quantity]]</f>
        <v>0</v>
      </c>
      <c r="M3585" s="6" t="str">
        <f>VLOOKUP(Items[[#This Row],[OrderID]],Orders[],5)</f>
        <v>2015-06-04</v>
      </c>
    </row>
    <row r="3586" spans="1:13" x14ac:dyDescent="0.25">
      <c r="A3586">
        <v>145854536</v>
      </c>
      <c r="B3586">
        <v>205490926</v>
      </c>
      <c r="C3586">
        <v>11</v>
      </c>
      <c r="D3586" t="b">
        <v>0</v>
      </c>
      <c r="E3586" s="6" t="s">
        <v>35</v>
      </c>
      <c r="F3586" s="6" t="s">
        <v>35</v>
      </c>
      <c r="G3586">
        <v>50</v>
      </c>
      <c r="H3586">
        <v>50</v>
      </c>
      <c r="I3586">
        <v>1</v>
      </c>
      <c r="J3586" s="6">
        <f>(Items[[#This Row],[FinalPrice]]*Items[[#This Row],[Quantity]])</f>
        <v>50</v>
      </c>
      <c r="K3586" s="6">
        <f>(Items[[#This Row],[OriginalTagPrice]]*Items[[#This Row],[Quantity]])</f>
        <v>50</v>
      </c>
      <c r="L3586" s="6">
        <f>(Items[[#This Row],[FinalPrice]]-Items[[#This Row],[OriginalTagPrice]])*Items[[#This Row],[Quantity]]</f>
        <v>0</v>
      </c>
      <c r="M3586" s="6" t="str">
        <f>VLOOKUP(Items[[#This Row],[OrderID]],Orders[],5)</f>
        <v>2015-06-01</v>
      </c>
    </row>
    <row r="3587" spans="1:13" x14ac:dyDescent="0.25">
      <c r="A3587">
        <v>145854546</v>
      </c>
      <c r="B3587">
        <v>205490939</v>
      </c>
      <c r="C3587">
        <v>11</v>
      </c>
      <c r="D3587" t="b">
        <v>0</v>
      </c>
      <c r="E3587" s="6" t="s">
        <v>35</v>
      </c>
      <c r="F3587" s="6" t="s">
        <v>35</v>
      </c>
      <c r="G3587">
        <v>50</v>
      </c>
      <c r="H3587">
        <v>50</v>
      </c>
      <c r="I3587">
        <v>1</v>
      </c>
      <c r="J3587" s="6">
        <f>(Items[[#This Row],[FinalPrice]]*Items[[#This Row],[Quantity]])</f>
        <v>50</v>
      </c>
      <c r="K3587" s="6">
        <f>(Items[[#This Row],[OriginalTagPrice]]*Items[[#This Row],[Quantity]])</f>
        <v>50</v>
      </c>
      <c r="L3587" s="6">
        <f>(Items[[#This Row],[FinalPrice]]-Items[[#This Row],[OriginalTagPrice]])*Items[[#This Row],[Quantity]]</f>
        <v>0</v>
      </c>
      <c r="M3587" s="6" t="str">
        <f>VLOOKUP(Items[[#This Row],[OrderID]],Orders[],5)</f>
        <v>2015-06-01</v>
      </c>
    </row>
    <row r="3588" spans="1:13" x14ac:dyDescent="0.25">
      <c r="A3588">
        <v>145854552</v>
      </c>
      <c r="B3588">
        <v>205490946</v>
      </c>
      <c r="C3588">
        <v>11</v>
      </c>
      <c r="D3588" t="b">
        <v>0</v>
      </c>
      <c r="E3588" s="6" t="s">
        <v>35</v>
      </c>
      <c r="F3588" s="6" t="s">
        <v>35</v>
      </c>
      <c r="G3588">
        <v>50</v>
      </c>
      <c r="H3588">
        <v>50</v>
      </c>
      <c r="I3588">
        <v>1</v>
      </c>
      <c r="J3588" s="6">
        <f>(Items[[#This Row],[FinalPrice]]*Items[[#This Row],[Quantity]])</f>
        <v>50</v>
      </c>
      <c r="K3588" s="6">
        <f>(Items[[#This Row],[OriginalTagPrice]]*Items[[#This Row],[Quantity]])</f>
        <v>50</v>
      </c>
      <c r="L3588" s="6">
        <f>(Items[[#This Row],[FinalPrice]]-Items[[#This Row],[OriginalTagPrice]])*Items[[#This Row],[Quantity]]</f>
        <v>0</v>
      </c>
      <c r="M3588" s="6" t="str">
        <f>VLOOKUP(Items[[#This Row],[OrderID]],Orders[],5)</f>
        <v>2015-06-01</v>
      </c>
    </row>
    <row r="3589" spans="1:13" x14ac:dyDescent="0.25">
      <c r="A3589">
        <v>145854561</v>
      </c>
      <c r="B3589">
        <v>205490963</v>
      </c>
      <c r="C3589">
        <v>11</v>
      </c>
      <c r="D3589" t="b">
        <v>0</v>
      </c>
      <c r="E3589" s="6" t="s">
        <v>35</v>
      </c>
      <c r="F3589" s="6" t="s">
        <v>35</v>
      </c>
      <c r="G3589">
        <v>50</v>
      </c>
      <c r="H3589">
        <v>50</v>
      </c>
      <c r="I3589">
        <v>1</v>
      </c>
      <c r="J3589" s="6">
        <f>(Items[[#This Row],[FinalPrice]]*Items[[#This Row],[Quantity]])</f>
        <v>50</v>
      </c>
      <c r="K3589" s="6">
        <f>(Items[[#This Row],[OriginalTagPrice]]*Items[[#This Row],[Quantity]])</f>
        <v>50</v>
      </c>
      <c r="L3589" s="6">
        <f>(Items[[#This Row],[FinalPrice]]-Items[[#This Row],[OriginalTagPrice]])*Items[[#This Row],[Quantity]]</f>
        <v>0</v>
      </c>
      <c r="M3589" s="6" t="str">
        <f>VLOOKUP(Items[[#This Row],[OrderID]],Orders[],5)</f>
        <v>2015-06-01</v>
      </c>
    </row>
    <row r="3590" spans="1:13" x14ac:dyDescent="0.25">
      <c r="A3590">
        <v>145854567</v>
      </c>
      <c r="B3590">
        <v>205490971</v>
      </c>
      <c r="C3590">
        <v>11</v>
      </c>
      <c r="D3590" t="b">
        <v>0</v>
      </c>
      <c r="E3590" s="6" t="s">
        <v>35</v>
      </c>
      <c r="F3590" s="6" t="s">
        <v>35</v>
      </c>
      <c r="G3590">
        <v>45</v>
      </c>
      <c r="H3590">
        <v>45</v>
      </c>
      <c r="I3590">
        <v>1</v>
      </c>
      <c r="J3590" s="6">
        <f>(Items[[#This Row],[FinalPrice]]*Items[[#This Row],[Quantity]])</f>
        <v>45</v>
      </c>
      <c r="K3590" s="6">
        <f>(Items[[#This Row],[OriginalTagPrice]]*Items[[#This Row],[Quantity]])</f>
        <v>45</v>
      </c>
      <c r="L3590" s="6">
        <f>(Items[[#This Row],[FinalPrice]]-Items[[#This Row],[OriginalTagPrice]])*Items[[#This Row],[Quantity]]</f>
        <v>0</v>
      </c>
      <c r="M3590" s="6" t="str">
        <f>VLOOKUP(Items[[#This Row],[OrderID]],Orders[],5)</f>
        <v>2015-06-01</v>
      </c>
    </row>
    <row r="3591" spans="1:13" x14ac:dyDescent="0.25">
      <c r="A3591">
        <v>145854573</v>
      </c>
      <c r="B3591">
        <v>205490981</v>
      </c>
      <c r="C3591">
        <v>11</v>
      </c>
      <c r="D3591" t="b">
        <v>0</v>
      </c>
      <c r="E3591" s="6" t="s">
        <v>35</v>
      </c>
      <c r="F3591" s="6" t="s">
        <v>35</v>
      </c>
      <c r="G3591">
        <v>50</v>
      </c>
      <c r="H3591">
        <v>50</v>
      </c>
      <c r="I3591">
        <v>1</v>
      </c>
      <c r="J3591" s="6">
        <f>(Items[[#This Row],[FinalPrice]]*Items[[#This Row],[Quantity]])</f>
        <v>50</v>
      </c>
      <c r="K3591" s="6">
        <f>(Items[[#This Row],[OriginalTagPrice]]*Items[[#This Row],[Quantity]])</f>
        <v>50</v>
      </c>
      <c r="L3591" s="6">
        <f>(Items[[#This Row],[FinalPrice]]-Items[[#This Row],[OriginalTagPrice]])*Items[[#This Row],[Quantity]]</f>
        <v>0</v>
      </c>
      <c r="M3591" s="6" t="str">
        <f>VLOOKUP(Items[[#This Row],[OrderID]],Orders[],5)</f>
        <v>2015-06-01</v>
      </c>
    </row>
    <row r="3592" spans="1:13" x14ac:dyDescent="0.25">
      <c r="A3592">
        <v>145854583</v>
      </c>
      <c r="B3592">
        <v>205490992</v>
      </c>
      <c r="C3592">
        <v>11</v>
      </c>
      <c r="D3592" t="b">
        <v>0</v>
      </c>
      <c r="E3592" s="6" t="s">
        <v>35</v>
      </c>
      <c r="F3592" s="6" t="s">
        <v>35</v>
      </c>
      <c r="G3592">
        <v>50</v>
      </c>
      <c r="H3592">
        <v>50</v>
      </c>
      <c r="I3592">
        <v>1</v>
      </c>
      <c r="J3592" s="6">
        <f>(Items[[#This Row],[FinalPrice]]*Items[[#This Row],[Quantity]])</f>
        <v>50</v>
      </c>
      <c r="K3592" s="6">
        <f>(Items[[#This Row],[OriginalTagPrice]]*Items[[#This Row],[Quantity]])</f>
        <v>50</v>
      </c>
      <c r="L3592" s="6">
        <f>(Items[[#This Row],[FinalPrice]]-Items[[#This Row],[OriginalTagPrice]])*Items[[#This Row],[Quantity]]</f>
        <v>0</v>
      </c>
      <c r="M3592" s="6" t="str">
        <f>VLOOKUP(Items[[#This Row],[OrderID]],Orders[],5)</f>
        <v>2015-06-01</v>
      </c>
    </row>
    <row r="3593" spans="1:13" x14ac:dyDescent="0.25">
      <c r="A3593">
        <v>145854592</v>
      </c>
      <c r="B3593">
        <v>205491014</v>
      </c>
      <c r="C3593">
        <v>11</v>
      </c>
      <c r="D3593" t="b">
        <v>0</v>
      </c>
      <c r="E3593" s="6" t="s">
        <v>35</v>
      </c>
      <c r="F3593" s="6" t="s">
        <v>35</v>
      </c>
      <c r="G3593">
        <v>50</v>
      </c>
      <c r="H3593">
        <v>50</v>
      </c>
      <c r="I3593">
        <v>1</v>
      </c>
      <c r="J3593" s="6">
        <f>(Items[[#This Row],[FinalPrice]]*Items[[#This Row],[Quantity]])</f>
        <v>50</v>
      </c>
      <c r="K3593" s="6">
        <f>(Items[[#This Row],[OriginalTagPrice]]*Items[[#This Row],[Quantity]])</f>
        <v>50</v>
      </c>
      <c r="L3593" s="6">
        <f>(Items[[#This Row],[FinalPrice]]-Items[[#This Row],[OriginalTagPrice]])*Items[[#This Row],[Quantity]]</f>
        <v>0</v>
      </c>
      <c r="M3593" s="6" t="str">
        <f>VLOOKUP(Items[[#This Row],[OrderID]],Orders[],5)</f>
        <v>2015-06-01</v>
      </c>
    </row>
    <row r="3594" spans="1:13" x14ac:dyDescent="0.25">
      <c r="A3594">
        <v>145854603</v>
      </c>
      <c r="B3594">
        <v>205491028</v>
      </c>
      <c r="C3594">
        <v>11</v>
      </c>
      <c r="D3594" t="b">
        <v>0</v>
      </c>
      <c r="E3594" s="6" t="s">
        <v>35</v>
      </c>
      <c r="F3594" s="6" t="s">
        <v>35</v>
      </c>
      <c r="G3594">
        <v>50</v>
      </c>
      <c r="H3594">
        <v>50</v>
      </c>
      <c r="I3594">
        <v>1</v>
      </c>
      <c r="J3594" s="6">
        <f>(Items[[#This Row],[FinalPrice]]*Items[[#This Row],[Quantity]])</f>
        <v>50</v>
      </c>
      <c r="K3594" s="6">
        <f>(Items[[#This Row],[OriginalTagPrice]]*Items[[#This Row],[Quantity]])</f>
        <v>50</v>
      </c>
      <c r="L3594" s="6">
        <f>(Items[[#This Row],[FinalPrice]]-Items[[#This Row],[OriginalTagPrice]])*Items[[#This Row],[Quantity]]</f>
        <v>0</v>
      </c>
      <c r="M3594" s="6" t="str">
        <f>VLOOKUP(Items[[#This Row],[OrderID]],Orders[],5)</f>
        <v>2015-06-01</v>
      </c>
    </row>
    <row r="3595" spans="1:13" x14ac:dyDescent="0.25">
      <c r="A3595">
        <v>145854609</v>
      </c>
      <c r="B3595">
        <v>205491041</v>
      </c>
      <c r="C3595">
        <v>11</v>
      </c>
      <c r="D3595" t="b">
        <v>0</v>
      </c>
      <c r="E3595" s="6" t="s">
        <v>35</v>
      </c>
      <c r="F3595" s="6" t="s">
        <v>35</v>
      </c>
      <c r="G3595">
        <v>50</v>
      </c>
      <c r="H3595">
        <v>50</v>
      </c>
      <c r="I3595">
        <v>1</v>
      </c>
      <c r="J3595" s="6">
        <f>(Items[[#This Row],[FinalPrice]]*Items[[#This Row],[Quantity]])</f>
        <v>50</v>
      </c>
      <c r="K3595" s="6">
        <f>(Items[[#This Row],[OriginalTagPrice]]*Items[[#This Row],[Quantity]])</f>
        <v>50</v>
      </c>
      <c r="L3595" s="6">
        <f>(Items[[#This Row],[FinalPrice]]-Items[[#This Row],[OriginalTagPrice]])*Items[[#This Row],[Quantity]]</f>
        <v>0</v>
      </c>
      <c r="M3595" s="6" t="str">
        <f>VLOOKUP(Items[[#This Row],[OrderID]],Orders[],5)</f>
        <v>2015-06-01</v>
      </c>
    </row>
    <row r="3596" spans="1:13" x14ac:dyDescent="0.25">
      <c r="A3596">
        <v>145854613</v>
      </c>
      <c r="B3596">
        <v>205491050</v>
      </c>
      <c r="C3596">
        <v>11</v>
      </c>
      <c r="D3596" t="b">
        <v>0</v>
      </c>
      <c r="E3596" s="6" t="s">
        <v>35</v>
      </c>
      <c r="F3596" s="6" t="s">
        <v>35</v>
      </c>
      <c r="G3596">
        <v>50</v>
      </c>
      <c r="H3596">
        <v>50</v>
      </c>
      <c r="I3596">
        <v>1</v>
      </c>
      <c r="J3596" s="6">
        <f>(Items[[#This Row],[FinalPrice]]*Items[[#This Row],[Quantity]])</f>
        <v>50</v>
      </c>
      <c r="K3596" s="6">
        <f>(Items[[#This Row],[OriginalTagPrice]]*Items[[#This Row],[Quantity]])</f>
        <v>50</v>
      </c>
      <c r="L3596" s="6">
        <f>(Items[[#This Row],[FinalPrice]]-Items[[#This Row],[OriginalTagPrice]])*Items[[#This Row],[Quantity]]</f>
        <v>0</v>
      </c>
      <c r="M3596" s="6" t="str">
        <f>VLOOKUP(Items[[#This Row],[OrderID]],Orders[],5)</f>
        <v>2015-06-01</v>
      </c>
    </row>
    <row r="3597" spans="1:13" x14ac:dyDescent="0.25">
      <c r="A3597">
        <v>145854626</v>
      </c>
      <c r="B3597">
        <v>205491071</v>
      </c>
      <c r="C3597">
        <v>11</v>
      </c>
      <c r="D3597" t="b">
        <v>0</v>
      </c>
      <c r="E3597" s="6" t="s">
        <v>35</v>
      </c>
      <c r="F3597" s="6" t="s">
        <v>35</v>
      </c>
      <c r="G3597">
        <v>50</v>
      </c>
      <c r="H3597">
        <v>50</v>
      </c>
      <c r="I3597">
        <v>1</v>
      </c>
      <c r="J3597" s="6">
        <f>(Items[[#This Row],[FinalPrice]]*Items[[#This Row],[Quantity]])</f>
        <v>50</v>
      </c>
      <c r="K3597" s="6">
        <f>(Items[[#This Row],[OriginalTagPrice]]*Items[[#This Row],[Quantity]])</f>
        <v>50</v>
      </c>
      <c r="L3597" s="6">
        <f>(Items[[#This Row],[FinalPrice]]-Items[[#This Row],[OriginalTagPrice]])*Items[[#This Row],[Quantity]]</f>
        <v>0</v>
      </c>
      <c r="M3597" s="6" t="str">
        <f>VLOOKUP(Items[[#This Row],[OrderID]],Orders[],5)</f>
        <v>2015-06-01</v>
      </c>
    </row>
    <row r="3598" spans="1:13" x14ac:dyDescent="0.25">
      <c r="A3598">
        <v>145854640</v>
      </c>
      <c r="B3598">
        <v>205491082</v>
      </c>
      <c r="C3598">
        <v>11</v>
      </c>
      <c r="D3598" t="b">
        <v>0</v>
      </c>
      <c r="E3598" s="6" t="s">
        <v>35</v>
      </c>
      <c r="F3598" s="6" t="s">
        <v>35</v>
      </c>
      <c r="G3598">
        <v>50</v>
      </c>
      <c r="H3598">
        <v>50</v>
      </c>
      <c r="I3598">
        <v>1</v>
      </c>
      <c r="J3598" s="6">
        <f>(Items[[#This Row],[FinalPrice]]*Items[[#This Row],[Quantity]])</f>
        <v>50</v>
      </c>
      <c r="K3598" s="6">
        <f>(Items[[#This Row],[OriginalTagPrice]]*Items[[#This Row],[Quantity]])</f>
        <v>50</v>
      </c>
      <c r="L3598" s="6">
        <f>(Items[[#This Row],[FinalPrice]]-Items[[#This Row],[OriginalTagPrice]])*Items[[#This Row],[Quantity]]</f>
        <v>0</v>
      </c>
      <c r="M3598" s="6" t="str">
        <f>VLOOKUP(Items[[#This Row],[OrderID]],Orders[],5)</f>
        <v>2015-06-01</v>
      </c>
    </row>
    <row r="3599" spans="1:13" x14ac:dyDescent="0.25">
      <c r="A3599">
        <v>145854646</v>
      </c>
      <c r="B3599">
        <v>205491091</v>
      </c>
      <c r="C3599">
        <v>11</v>
      </c>
      <c r="D3599" t="b">
        <v>0</v>
      </c>
      <c r="E3599" s="6" t="s">
        <v>35</v>
      </c>
      <c r="F3599" s="6" t="s">
        <v>35</v>
      </c>
      <c r="G3599">
        <v>50</v>
      </c>
      <c r="H3599">
        <v>50</v>
      </c>
      <c r="I3599">
        <v>1</v>
      </c>
      <c r="J3599" s="6">
        <f>(Items[[#This Row],[FinalPrice]]*Items[[#This Row],[Quantity]])</f>
        <v>50</v>
      </c>
      <c r="K3599" s="6">
        <f>(Items[[#This Row],[OriginalTagPrice]]*Items[[#This Row],[Quantity]])</f>
        <v>50</v>
      </c>
      <c r="L3599" s="6">
        <f>(Items[[#This Row],[FinalPrice]]-Items[[#This Row],[OriginalTagPrice]])*Items[[#This Row],[Quantity]]</f>
        <v>0</v>
      </c>
      <c r="M3599" s="6" t="str">
        <f>VLOOKUP(Items[[#This Row],[OrderID]],Orders[],5)</f>
        <v>2015-06-01</v>
      </c>
    </row>
    <row r="3600" spans="1:13" x14ac:dyDescent="0.25">
      <c r="A3600">
        <v>145854650</v>
      </c>
      <c r="B3600">
        <v>205491098</v>
      </c>
      <c r="C3600">
        <v>11</v>
      </c>
      <c r="D3600" t="b">
        <v>0</v>
      </c>
      <c r="E3600" s="6" t="s">
        <v>35</v>
      </c>
      <c r="F3600" s="6" t="s">
        <v>35</v>
      </c>
      <c r="G3600">
        <v>50</v>
      </c>
      <c r="H3600">
        <v>50</v>
      </c>
      <c r="I3600">
        <v>1</v>
      </c>
      <c r="J3600" s="6">
        <f>(Items[[#This Row],[FinalPrice]]*Items[[#This Row],[Quantity]])</f>
        <v>50</v>
      </c>
      <c r="K3600" s="6">
        <f>(Items[[#This Row],[OriginalTagPrice]]*Items[[#This Row],[Quantity]])</f>
        <v>50</v>
      </c>
      <c r="L3600" s="6">
        <f>(Items[[#This Row],[FinalPrice]]-Items[[#This Row],[OriginalTagPrice]])*Items[[#This Row],[Quantity]]</f>
        <v>0</v>
      </c>
      <c r="M3600" s="6" t="str">
        <f>VLOOKUP(Items[[#This Row],[OrderID]],Orders[],5)</f>
        <v>2015-06-01</v>
      </c>
    </row>
    <row r="3601" spans="1:13" x14ac:dyDescent="0.25">
      <c r="A3601">
        <v>145854653</v>
      </c>
      <c r="B3601">
        <v>205491100</v>
      </c>
      <c r="C3601">
        <v>11</v>
      </c>
      <c r="D3601" t="b">
        <v>0</v>
      </c>
      <c r="E3601" s="6" t="s">
        <v>35</v>
      </c>
      <c r="F3601" s="6" t="s">
        <v>35</v>
      </c>
      <c r="G3601">
        <v>50</v>
      </c>
      <c r="H3601">
        <v>50</v>
      </c>
      <c r="I3601">
        <v>1</v>
      </c>
      <c r="J3601" s="6">
        <f>(Items[[#This Row],[FinalPrice]]*Items[[#This Row],[Quantity]])</f>
        <v>50</v>
      </c>
      <c r="K3601" s="6">
        <f>(Items[[#This Row],[OriginalTagPrice]]*Items[[#This Row],[Quantity]])</f>
        <v>50</v>
      </c>
      <c r="L3601" s="6">
        <f>(Items[[#This Row],[FinalPrice]]-Items[[#This Row],[OriginalTagPrice]])*Items[[#This Row],[Quantity]]</f>
        <v>0</v>
      </c>
      <c r="M3601" s="6" t="str">
        <f>VLOOKUP(Items[[#This Row],[OrderID]],Orders[],5)</f>
        <v>2015-06-01</v>
      </c>
    </row>
    <row r="3602" spans="1:13" x14ac:dyDescent="0.25">
      <c r="A3602">
        <v>145854662</v>
      </c>
      <c r="B3602">
        <v>205491113</v>
      </c>
      <c r="C3602">
        <v>11</v>
      </c>
      <c r="D3602" t="b">
        <v>0</v>
      </c>
      <c r="E3602" s="6" t="s">
        <v>35</v>
      </c>
      <c r="F3602" s="6" t="s">
        <v>35</v>
      </c>
      <c r="G3602">
        <v>50</v>
      </c>
      <c r="H3602">
        <v>50</v>
      </c>
      <c r="I3602">
        <v>1</v>
      </c>
      <c r="J3602" s="6">
        <f>(Items[[#This Row],[FinalPrice]]*Items[[#This Row],[Quantity]])</f>
        <v>50</v>
      </c>
      <c r="K3602" s="6">
        <f>(Items[[#This Row],[OriginalTagPrice]]*Items[[#This Row],[Quantity]])</f>
        <v>50</v>
      </c>
      <c r="L3602" s="6">
        <f>(Items[[#This Row],[FinalPrice]]-Items[[#This Row],[OriginalTagPrice]])*Items[[#This Row],[Quantity]]</f>
        <v>0</v>
      </c>
      <c r="M3602" s="6" t="str">
        <f>VLOOKUP(Items[[#This Row],[OrderID]],Orders[],5)</f>
        <v>2015-06-01</v>
      </c>
    </row>
    <row r="3603" spans="1:13" x14ac:dyDescent="0.25">
      <c r="A3603">
        <v>145854673</v>
      </c>
      <c r="B3603">
        <v>205491123</v>
      </c>
      <c r="C3603">
        <v>11</v>
      </c>
      <c r="D3603" t="b">
        <v>0</v>
      </c>
      <c r="E3603" s="6" t="s">
        <v>35</v>
      </c>
      <c r="F3603" s="6" t="s">
        <v>35</v>
      </c>
      <c r="G3603">
        <v>50</v>
      </c>
      <c r="H3603">
        <v>50</v>
      </c>
      <c r="I3603">
        <v>1</v>
      </c>
      <c r="J3603" s="6">
        <f>(Items[[#This Row],[FinalPrice]]*Items[[#This Row],[Quantity]])</f>
        <v>50</v>
      </c>
      <c r="K3603" s="6">
        <f>(Items[[#This Row],[OriginalTagPrice]]*Items[[#This Row],[Quantity]])</f>
        <v>50</v>
      </c>
      <c r="L3603" s="6">
        <f>(Items[[#This Row],[FinalPrice]]-Items[[#This Row],[OriginalTagPrice]])*Items[[#This Row],[Quantity]]</f>
        <v>0</v>
      </c>
      <c r="M3603" s="6" t="str">
        <f>VLOOKUP(Items[[#This Row],[OrderID]],Orders[],5)</f>
        <v>2015-06-01</v>
      </c>
    </row>
    <row r="3604" spans="1:13" x14ac:dyDescent="0.25">
      <c r="A3604">
        <v>145854681</v>
      </c>
      <c r="B3604">
        <v>205491128</v>
      </c>
      <c r="C3604">
        <v>11</v>
      </c>
      <c r="D3604" t="b">
        <v>0</v>
      </c>
      <c r="E3604" s="6" t="s">
        <v>35</v>
      </c>
      <c r="F3604" s="6" t="s">
        <v>35</v>
      </c>
      <c r="G3604">
        <v>50</v>
      </c>
      <c r="H3604">
        <v>50</v>
      </c>
      <c r="I3604">
        <v>1</v>
      </c>
      <c r="J3604" s="6">
        <f>(Items[[#This Row],[FinalPrice]]*Items[[#This Row],[Quantity]])</f>
        <v>50</v>
      </c>
      <c r="K3604" s="6">
        <f>(Items[[#This Row],[OriginalTagPrice]]*Items[[#This Row],[Quantity]])</f>
        <v>50</v>
      </c>
      <c r="L3604" s="6">
        <f>(Items[[#This Row],[FinalPrice]]-Items[[#This Row],[OriginalTagPrice]])*Items[[#This Row],[Quantity]]</f>
        <v>0</v>
      </c>
      <c r="M3604" s="6" t="str">
        <f>VLOOKUP(Items[[#This Row],[OrderID]],Orders[],5)</f>
        <v>2015-06-01</v>
      </c>
    </row>
    <row r="3605" spans="1:13" x14ac:dyDescent="0.25">
      <c r="A3605">
        <v>145854695</v>
      </c>
      <c r="B3605">
        <v>205491152</v>
      </c>
      <c r="C3605">
        <v>11</v>
      </c>
      <c r="D3605" t="b">
        <v>0</v>
      </c>
      <c r="E3605" s="6" t="s">
        <v>35</v>
      </c>
      <c r="F3605" s="6" t="s">
        <v>35</v>
      </c>
      <c r="G3605">
        <v>50</v>
      </c>
      <c r="H3605">
        <v>50</v>
      </c>
      <c r="I3605">
        <v>1</v>
      </c>
      <c r="J3605" s="6">
        <f>(Items[[#This Row],[FinalPrice]]*Items[[#This Row],[Quantity]])</f>
        <v>50</v>
      </c>
      <c r="K3605" s="6">
        <f>(Items[[#This Row],[OriginalTagPrice]]*Items[[#This Row],[Quantity]])</f>
        <v>50</v>
      </c>
      <c r="L3605" s="6">
        <f>(Items[[#This Row],[FinalPrice]]-Items[[#This Row],[OriginalTagPrice]])*Items[[#This Row],[Quantity]]</f>
        <v>0</v>
      </c>
      <c r="M3605" s="6" t="str">
        <f>VLOOKUP(Items[[#This Row],[OrderID]],Orders[],5)</f>
        <v>2015-06-01</v>
      </c>
    </row>
    <row r="3606" spans="1:13" x14ac:dyDescent="0.25">
      <c r="A3606">
        <v>145854702</v>
      </c>
      <c r="B3606">
        <v>205491159</v>
      </c>
      <c r="C3606">
        <v>11</v>
      </c>
      <c r="D3606" t="b">
        <v>0</v>
      </c>
      <c r="E3606" s="6" t="s">
        <v>35</v>
      </c>
      <c r="F3606" s="6" t="s">
        <v>35</v>
      </c>
      <c r="G3606">
        <v>50</v>
      </c>
      <c r="H3606">
        <v>50</v>
      </c>
      <c r="I3606">
        <v>1</v>
      </c>
      <c r="J3606" s="6">
        <f>(Items[[#This Row],[FinalPrice]]*Items[[#This Row],[Quantity]])</f>
        <v>50</v>
      </c>
      <c r="K3606" s="6">
        <f>(Items[[#This Row],[OriginalTagPrice]]*Items[[#This Row],[Quantity]])</f>
        <v>50</v>
      </c>
      <c r="L3606" s="6">
        <f>(Items[[#This Row],[FinalPrice]]-Items[[#This Row],[OriginalTagPrice]])*Items[[#This Row],[Quantity]]</f>
        <v>0</v>
      </c>
      <c r="M3606" s="6" t="str">
        <f>VLOOKUP(Items[[#This Row],[OrderID]],Orders[],5)</f>
        <v>2015-06-01</v>
      </c>
    </row>
    <row r="3607" spans="1:13" x14ac:dyDescent="0.25">
      <c r="A3607">
        <v>145854710</v>
      </c>
      <c r="B3607">
        <v>205491169</v>
      </c>
      <c r="C3607">
        <v>11</v>
      </c>
      <c r="D3607" t="b">
        <v>0</v>
      </c>
      <c r="E3607" s="6" t="s">
        <v>35</v>
      </c>
      <c r="F3607" s="6" t="s">
        <v>35</v>
      </c>
      <c r="G3607">
        <v>50</v>
      </c>
      <c r="H3607">
        <v>50</v>
      </c>
      <c r="I3607">
        <v>1</v>
      </c>
      <c r="J3607" s="6">
        <f>(Items[[#This Row],[FinalPrice]]*Items[[#This Row],[Quantity]])</f>
        <v>50</v>
      </c>
      <c r="K3607" s="6">
        <f>(Items[[#This Row],[OriginalTagPrice]]*Items[[#This Row],[Quantity]])</f>
        <v>50</v>
      </c>
      <c r="L3607" s="6">
        <f>(Items[[#This Row],[FinalPrice]]-Items[[#This Row],[OriginalTagPrice]])*Items[[#This Row],[Quantity]]</f>
        <v>0</v>
      </c>
      <c r="M3607" s="6" t="str">
        <f>VLOOKUP(Items[[#This Row],[OrderID]],Orders[],5)</f>
        <v>2015-06-01</v>
      </c>
    </row>
    <row r="3608" spans="1:13" x14ac:dyDescent="0.25">
      <c r="A3608">
        <v>145854724</v>
      </c>
      <c r="B3608">
        <v>205491184</v>
      </c>
      <c r="C3608">
        <v>11</v>
      </c>
      <c r="D3608" t="b">
        <v>0</v>
      </c>
      <c r="E3608" s="6" t="s">
        <v>35</v>
      </c>
      <c r="F3608" s="6" t="s">
        <v>35</v>
      </c>
      <c r="G3608">
        <v>50</v>
      </c>
      <c r="H3608">
        <v>50</v>
      </c>
      <c r="I3608">
        <v>1</v>
      </c>
      <c r="J3608" s="6">
        <f>(Items[[#This Row],[FinalPrice]]*Items[[#This Row],[Quantity]])</f>
        <v>50</v>
      </c>
      <c r="K3608" s="6">
        <f>(Items[[#This Row],[OriginalTagPrice]]*Items[[#This Row],[Quantity]])</f>
        <v>50</v>
      </c>
      <c r="L3608" s="6">
        <f>(Items[[#This Row],[FinalPrice]]-Items[[#This Row],[OriginalTagPrice]])*Items[[#This Row],[Quantity]]</f>
        <v>0</v>
      </c>
      <c r="M3608" s="6" t="str">
        <f>VLOOKUP(Items[[#This Row],[OrderID]],Orders[],5)</f>
        <v>2015-06-01</v>
      </c>
    </row>
    <row r="3609" spans="1:13" x14ac:dyDescent="0.25">
      <c r="A3609">
        <v>145854730</v>
      </c>
      <c r="B3609">
        <v>205491191</v>
      </c>
      <c r="C3609">
        <v>11</v>
      </c>
      <c r="D3609" t="b">
        <v>0</v>
      </c>
      <c r="E3609" s="6" t="s">
        <v>35</v>
      </c>
      <c r="F3609" s="6" t="s">
        <v>35</v>
      </c>
      <c r="G3609">
        <v>50</v>
      </c>
      <c r="H3609">
        <v>50</v>
      </c>
      <c r="I3609">
        <v>1</v>
      </c>
      <c r="J3609" s="6">
        <f>(Items[[#This Row],[FinalPrice]]*Items[[#This Row],[Quantity]])</f>
        <v>50</v>
      </c>
      <c r="K3609" s="6">
        <f>(Items[[#This Row],[OriginalTagPrice]]*Items[[#This Row],[Quantity]])</f>
        <v>50</v>
      </c>
      <c r="L3609" s="6">
        <f>(Items[[#This Row],[FinalPrice]]-Items[[#This Row],[OriginalTagPrice]])*Items[[#This Row],[Quantity]]</f>
        <v>0</v>
      </c>
      <c r="M3609" s="6" t="str">
        <f>VLOOKUP(Items[[#This Row],[OrderID]],Orders[],5)</f>
        <v>2015-06-01</v>
      </c>
    </row>
    <row r="3610" spans="1:13" x14ac:dyDescent="0.25">
      <c r="A3610">
        <v>145854736</v>
      </c>
      <c r="B3610">
        <v>205491201</v>
      </c>
      <c r="C3610">
        <v>11</v>
      </c>
      <c r="D3610" t="b">
        <v>0</v>
      </c>
      <c r="E3610" s="6" t="s">
        <v>35</v>
      </c>
      <c r="F3610" s="6" t="s">
        <v>35</v>
      </c>
      <c r="G3610">
        <v>50</v>
      </c>
      <c r="H3610">
        <v>50</v>
      </c>
      <c r="I3610">
        <v>1</v>
      </c>
      <c r="J3610" s="6">
        <f>(Items[[#This Row],[FinalPrice]]*Items[[#This Row],[Quantity]])</f>
        <v>50</v>
      </c>
      <c r="K3610" s="6">
        <f>(Items[[#This Row],[OriginalTagPrice]]*Items[[#This Row],[Quantity]])</f>
        <v>50</v>
      </c>
      <c r="L3610" s="6">
        <f>(Items[[#This Row],[FinalPrice]]-Items[[#This Row],[OriginalTagPrice]])*Items[[#This Row],[Quantity]]</f>
        <v>0</v>
      </c>
      <c r="M3610" s="6" t="str">
        <f>VLOOKUP(Items[[#This Row],[OrderID]],Orders[],5)</f>
        <v>2015-06-01</v>
      </c>
    </row>
    <row r="3611" spans="1:13" x14ac:dyDescent="0.25">
      <c r="A3611">
        <v>145854742</v>
      </c>
      <c r="B3611">
        <v>205491217</v>
      </c>
      <c r="C3611">
        <v>11</v>
      </c>
      <c r="D3611" t="b">
        <v>0</v>
      </c>
      <c r="E3611" s="6" t="s">
        <v>35</v>
      </c>
      <c r="F3611" s="6" t="s">
        <v>35</v>
      </c>
      <c r="G3611">
        <v>50</v>
      </c>
      <c r="H3611">
        <v>50</v>
      </c>
      <c r="I3611">
        <v>1</v>
      </c>
      <c r="J3611" s="6">
        <f>(Items[[#This Row],[FinalPrice]]*Items[[#This Row],[Quantity]])</f>
        <v>50</v>
      </c>
      <c r="K3611" s="6">
        <f>(Items[[#This Row],[OriginalTagPrice]]*Items[[#This Row],[Quantity]])</f>
        <v>50</v>
      </c>
      <c r="L3611" s="6">
        <f>(Items[[#This Row],[FinalPrice]]-Items[[#This Row],[OriginalTagPrice]])*Items[[#This Row],[Quantity]]</f>
        <v>0</v>
      </c>
      <c r="M3611" s="6" t="str">
        <f>VLOOKUP(Items[[#This Row],[OrderID]],Orders[],5)</f>
        <v>2015-06-01</v>
      </c>
    </row>
    <row r="3612" spans="1:13" x14ac:dyDescent="0.25">
      <c r="A3612">
        <v>145854755</v>
      </c>
      <c r="B3612">
        <v>205491233</v>
      </c>
      <c r="C3612">
        <v>11</v>
      </c>
      <c r="D3612" t="b">
        <v>0</v>
      </c>
      <c r="E3612" s="6" t="s">
        <v>35</v>
      </c>
      <c r="F3612" s="6" t="s">
        <v>35</v>
      </c>
      <c r="G3612">
        <v>50</v>
      </c>
      <c r="H3612">
        <v>50</v>
      </c>
      <c r="I3612">
        <v>1</v>
      </c>
      <c r="J3612" s="6">
        <f>(Items[[#This Row],[FinalPrice]]*Items[[#This Row],[Quantity]])</f>
        <v>50</v>
      </c>
      <c r="K3612" s="6">
        <f>(Items[[#This Row],[OriginalTagPrice]]*Items[[#This Row],[Quantity]])</f>
        <v>50</v>
      </c>
      <c r="L3612" s="6">
        <f>(Items[[#This Row],[FinalPrice]]-Items[[#This Row],[OriginalTagPrice]])*Items[[#This Row],[Quantity]]</f>
        <v>0</v>
      </c>
      <c r="M3612" s="6" t="str">
        <f>VLOOKUP(Items[[#This Row],[OrderID]],Orders[],5)</f>
        <v>2015-06-01</v>
      </c>
    </row>
    <row r="3613" spans="1:13" x14ac:dyDescent="0.25">
      <c r="A3613">
        <v>145854766</v>
      </c>
      <c r="B3613">
        <v>205491243</v>
      </c>
      <c r="C3613">
        <v>11</v>
      </c>
      <c r="D3613" t="b">
        <v>0</v>
      </c>
      <c r="E3613" s="6" t="s">
        <v>35</v>
      </c>
      <c r="F3613" s="6" t="s">
        <v>35</v>
      </c>
      <c r="G3613">
        <v>50</v>
      </c>
      <c r="H3613">
        <v>50</v>
      </c>
      <c r="I3613">
        <v>1</v>
      </c>
      <c r="J3613" s="6">
        <f>(Items[[#This Row],[FinalPrice]]*Items[[#This Row],[Quantity]])</f>
        <v>50</v>
      </c>
      <c r="K3613" s="6">
        <f>(Items[[#This Row],[OriginalTagPrice]]*Items[[#This Row],[Quantity]])</f>
        <v>50</v>
      </c>
      <c r="L3613" s="6">
        <f>(Items[[#This Row],[FinalPrice]]-Items[[#This Row],[OriginalTagPrice]])*Items[[#This Row],[Quantity]]</f>
        <v>0</v>
      </c>
      <c r="M3613" s="6" t="str">
        <f>VLOOKUP(Items[[#This Row],[OrderID]],Orders[],5)</f>
        <v>2015-06-01</v>
      </c>
    </row>
    <row r="3614" spans="1:13" x14ac:dyDescent="0.25">
      <c r="A3614">
        <v>145854772</v>
      </c>
      <c r="B3614">
        <v>205491252</v>
      </c>
      <c r="C3614">
        <v>11</v>
      </c>
      <c r="D3614" t="b">
        <v>0</v>
      </c>
      <c r="E3614" s="6" t="s">
        <v>35</v>
      </c>
      <c r="F3614" s="6" t="s">
        <v>35</v>
      </c>
      <c r="G3614">
        <v>50</v>
      </c>
      <c r="H3614">
        <v>50</v>
      </c>
      <c r="I3614">
        <v>1</v>
      </c>
      <c r="J3614" s="6">
        <f>(Items[[#This Row],[FinalPrice]]*Items[[#This Row],[Quantity]])</f>
        <v>50</v>
      </c>
      <c r="K3614" s="6">
        <f>(Items[[#This Row],[OriginalTagPrice]]*Items[[#This Row],[Quantity]])</f>
        <v>50</v>
      </c>
      <c r="L3614" s="6">
        <f>(Items[[#This Row],[FinalPrice]]-Items[[#This Row],[OriginalTagPrice]])*Items[[#This Row],[Quantity]]</f>
        <v>0</v>
      </c>
      <c r="M3614" s="6" t="str">
        <f>VLOOKUP(Items[[#This Row],[OrderID]],Orders[],5)</f>
        <v>2015-06-01</v>
      </c>
    </row>
    <row r="3615" spans="1:13" x14ac:dyDescent="0.25">
      <c r="A3615">
        <v>145854782</v>
      </c>
      <c r="B3615">
        <v>205491266</v>
      </c>
      <c r="C3615">
        <v>11</v>
      </c>
      <c r="D3615" t="b">
        <v>0</v>
      </c>
      <c r="E3615" s="6" t="s">
        <v>35</v>
      </c>
      <c r="F3615" s="6" t="s">
        <v>35</v>
      </c>
      <c r="G3615">
        <v>50</v>
      </c>
      <c r="H3615">
        <v>50</v>
      </c>
      <c r="I3615">
        <v>1</v>
      </c>
      <c r="J3615" s="6">
        <f>(Items[[#This Row],[FinalPrice]]*Items[[#This Row],[Quantity]])</f>
        <v>50</v>
      </c>
      <c r="K3615" s="6">
        <f>(Items[[#This Row],[OriginalTagPrice]]*Items[[#This Row],[Quantity]])</f>
        <v>50</v>
      </c>
      <c r="L3615" s="6">
        <f>(Items[[#This Row],[FinalPrice]]-Items[[#This Row],[OriginalTagPrice]])*Items[[#This Row],[Quantity]]</f>
        <v>0</v>
      </c>
      <c r="M3615" s="6" t="str">
        <f>VLOOKUP(Items[[#This Row],[OrderID]],Orders[],5)</f>
        <v>2015-06-01</v>
      </c>
    </row>
    <row r="3616" spans="1:13" x14ac:dyDescent="0.25">
      <c r="A3616">
        <v>145854785</v>
      </c>
      <c r="B3616">
        <v>205491275</v>
      </c>
      <c r="C3616">
        <v>11</v>
      </c>
      <c r="D3616" t="b">
        <v>0</v>
      </c>
      <c r="E3616" s="6" t="s">
        <v>35</v>
      </c>
      <c r="F3616" s="6" t="s">
        <v>35</v>
      </c>
      <c r="G3616">
        <v>50</v>
      </c>
      <c r="H3616">
        <v>50</v>
      </c>
      <c r="I3616">
        <v>1</v>
      </c>
      <c r="J3616" s="6">
        <f>(Items[[#This Row],[FinalPrice]]*Items[[#This Row],[Quantity]])</f>
        <v>50</v>
      </c>
      <c r="K3616" s="6">
        <f>(Items[[#This Row],[OriginalTagPrice]]*Items[[#This Row],[Quantity]])</f>
        <v>50</v>
      </c>
      <c r="L3616" s="6">
        <f>(Items[[#This Row],[FinalPrice]]-Items[[#This Row],[OriginalTagPrice]])*Items[[#This Row],[Quantity]]</f>
        <v>0</v>
      </c>
      <c r="M3616" s="6" t="str">
        <f>VLOOKUP(Items[[#This Row],[OrderID]],Orders[],5)</f>
        <v>2015-06-01</v>
      </c>
    </row>
    <row r="3617" spans="1:13" x14ac:dyDescent="0.25">
      <c r="A3617">
        <v>145854791</v>
      </c>
      <c r="B3617">
        <v>205491285</v>
      </c>
      <c r="C3617">
        <v>11</v>
      </c>
      <c r="D3617" t="b">
        <v>0</v>
      </c>
      <c r="E3617" s="6" t="s">
        <v>35</v>
      </c>
      <c r="F3617" s="6" t="s">
        <v>35</v>
      </c>
      <c r="G3617">
        <v>50</v>
      </c>
      <c r="H3617">
        <v>50</v>
      </c>
      <c r="I3617">
        <v>1</v>
      </c>
      <c r="J3617" s="6">
        <f>(Items[[#This Row],[FinalPrice]]*Items[[#This Row],[Quantity]])</f>
        <v>50</v>
      </c>
      <c r="K3617" s="6">
        <f>(Items[[#This Row],[OriginalTagPrice]]*Items[[#This Row],[Quantity]])</f>
        <v>50</v>
      </c>
      <c r="L3617" s="6">
        <f>(Items[[#This Row],[FinalPrice]]-Items[[#This Row],[OriginalTagPrice]])*Items[[#This Row],[Quantity]]</f>
        <v>0</v>
      </c>
      <c r="M3617" s="6" t="str">
        <f>VLOOKUP(Items[[#This Row],[OrderID]],Orders[],5)</f>
        <v>2015-06-01</v>
      </c>
    </row>
    <row r="3618" spans="1:13" x14ac:dyDescent="0.25">
      <c r="A3618">
        <v>145854795</v>
      </c>
      <c r="B3618">
        <v>205491298</v>
      </c>
      <c r="C3618">
        <v>11</v>
      </c>
      <c r="D3618" t="b">
        <v>0</v>
      </c>
      <c r="E3618" s="6" t="s">
        <v>35</v>
      </c>
      <c r="F3618" s="6" t="s">
        <v>35</v>
      </c>
      <c r="G3618">
        <v>50</v>
      </c>
      <c r="H3618">
        <v>50</v>
      </c>
      <c r="I3618">
        <v>1</v>
      </c>
      <c r="J3618" s="6">
        <f>(Items[[#This Row],[FinalPrice]]*Items[[#This Row],[Quantity]])</f>
        <v>50</v>
      </c>
      <c r="K3618" s="6">
        <f>(Items[[#This Row],[OriginalTagPrice]]*Items[[#This Row],[Quantity]])</f>
        <v>50</v>
      </c>
      <c r="L3618" s="6">
        <f>(Items[[#This Row],[FinalPrice]]-Items[[#This Row],[OriginalTagPrice]])*Items[[#This Row],[Quantity]]</f>
        <v>0</v>
      </c>
      <c r="M3618" s="6" t="str">
        <f>VLOOKUP(Items[[#This Row],[OrderID]],Orders[],5)</f>
        <v>2015-06-01</v>
      </c>
    </row>
    <row r="3619" spans="1:13" x14ac:dyDescent="0.25">
      <c r="A3619">
        <v>145854798</v>
      </c>
      <c r="B3619">
        <v>205491303</v>
      </c>
      <c r="C3619">
        <v>11</v>
      </c>
      <c r="D3619" t="b">
        <v>0</v>
      </c>
      <c r="E3619" s="6" t="s">
        <v>35</v>
      </c>
      <c r="F3619" s="6" t="s">
        <v>35</v>
      </c>
      <c r="G3619">
        <v>50</v>
      </c>
      <c r="H3619">
        <v>50</v>
      </c>
      <c r="I3619">
        <v>1</v>
      </c>
      <c r="J3619" s="6">
        <f>(Items[[#This Row],[FinalPrice]]*Items[[#This Row],[Quantity]])</f>
        <v>50</v>
      </c>
      <c r="K3619" s="6">
        <f>(Items[[#This Row],[OriginalTagPrice]]*Items[[#This Row],[Quantity]])</f>
        <v>50</v>
      </c>
      <c r="L3619" s="6">
        <f>(Items[[#This Row],[FinalPrice]]-Items[[#This Row],[OriginalTagPrice]])*Items[[#This Row],[Quantity]]</f>
        <v>0</v>
      </c>
      <c r="M3619" s="6" t="str">
        <f>VLOOKUP(Items[[#This Row],[OrderID]],Orders[],5)</f>
        <v>2015-06-01</v>
      </c>
    </row>
    <row r="3620" spans="1:13" x14ac:dyDescent="0.25">
      <c r="A3620">
        <v>145854806</v>
      </c>
      <c r="B3620">
        <v>205491313</v>
      </c>
      <c r="C3620">
        <v>11</v>
      </c>
      <c r="D3620" t="b">
        <v>0</v>
      </c>
      <c r="E3620" s="6" t="s">
        <v>35</v>
      </c>
      <c r="F3620" s="6" t="s">
        <v>35</v>
      </c>
      <c r="G3620">
        <v>50</v>
      </c>
      <c r="H3620">
        <v>50</v>
      </c>
      <c r="I3620">
        <v>1</v>
      </c>
      <c r="J3620" s="6">
        <f>(Items[[#This Row],[FinalPrice]]*Items[[#This Row],[Quantity]])</f>
        <v>50</v>
      </c>
      <c r="K3620" s="6">
        <f>(Items[[#This Row],[OriginalTagPrice]]*Items[[#This Row],[Quantity]])</f>
        <v>50</v>
      </c>
      <c r="L3620" s="6">
        <f>(Items[[#This Row],[FinalPrice]]-Items[[#This Row],[OriginalTagPrice]])*Items[[#This Row],[Quantity]]</f>
        <v>0</v>
      </c>
      <c r="M3620" s="6" t="str">
        <f>VLOOKUP(Items[[#This Row],[OrderID]],Orders[],5)</f>
        <v>2015-06-01</v>
      </c>
    </row>
    <row r="3621" spans="1:13" x14ac:dyDescent="0.25">
      <c r="A3621">
        <v>145854818</v>
      </c>
      <c r="B3621">
        <v>205491328</v>
      </c>
      <c r="C3621">
        <v>11</v>
      </c>
      <c r="D3621" t="b">
        <v>0</v>
      </c>
      <c r="E3621" s="6" t="s">
        <v>35</v>
      </c>
      <c r="F3621" s="6" t="s">
        <v>35</v>
      </c>
      <c r="G3621">
        <v>50</v>
      </c>
      <c r="H3621">
        <v>50</v>
      </c>
      <c r="I3621">
        <v>1</v>
      </c>
      <c r="J3621" s="6">
        <f>(Items[[#This Row],[FinalPrice]]*Items[[#This Row],[Quantity]])</f>
        <v>50</v>
      </c>
      <c r="K3621" s="6">
        <f>(Items[[#This Row],[OriginalTagPrice]]*Items[[#This Row],[Quantity]])</f>
        <v>50</v>
      </c>
      <c r="L3621" s="6">
        <f>(Items[[#This Row],[FinalPrice]]-Items[[#This Row],[OriginalTagPrice]])*Items[[#This Row],[Quantity]]</f>
        <v>0</v>
      </c>
      <c r="M3621" s="6" t="str">
        <f>VLOOKUP(Items[[#This Row],[OrderID]],Orders[],5)</f>
        <v>2015-06-01</v>
      </c>
    </row>
    <row r="3622" spans="1:13" x14ac:dyDescent="0.25">
      <c r="A3622">
        <v>145854826</v>
      </c>
      <c r="B3622">
        <v>205491343</v>
      </c>
      <c r="C3622">
        <v>11</v>
      </c>
      <c r="D3622" t="b">
        <v>0</v>
      </c>
      <c r="E3622" s="6" t="s">
        <v>35</v>
      </c>
      <c r="F3622" s="6" t="s">
        <v>35</v>
      </c>
      <c r="G3622">
        <v>50</v>
      </c>
      <c r="H3622">
        <v>50</v>
      </c>
      <c r="I3622">
        <v>1</v>
      </c>
      <c r="J3622" s="6">
        <f>(Items[[#This Row],[FinalPrice]]*Items[[#This Row],[Quantity]])</f>
        <v>50</v>
      </c>
      <c r="K3622" s="6">
        <f>(Items[[#This Row],[OriginalTagPrice]]*Items[[#This Row],[Quantity]])</f>
        <v>50</v>
      </c>
      <c r="L3622" s="6">
        <f>(Items[[#This Row],[FinalPrice]]-Items[[#This Row],[OriginalTagPrice]])*Items[[#This Row],[Quantity]]</f>
        <v>0</v>
      </c>
      <c r="M3622" s="6" t="str">
        <f>VLOOKUP(Items[[#This Row],[OrderID]],Orders[],5)</f>
        <v>2015-06-01</v>
      </c>
    </row>
    <row r="3623" spans="1:13" x14ac:dyDescent="0.25">
      <c r="A3623">
        <v>145854837</v>
      </c>
      <c r="B3623">
        <v>205491364</v>
      </c>
      <c r="C3623">
        <v>11</v>
      </c>
      <c r="D3623" t="b">
        <v>0</v>
      </c>
      <c r="E3623" s="6" t="s">
        <v>35</v>
      </c>
      <c r="F3623" s="6" t="s">
        <v>35</v>
      </c>
      <c r="G3623">
        <v>50</v>
      </c>
      <c r="H3623">
        <v>50</v>
      </c>
      <c r="I3623">
        <v>1</v>
      </c>
      <c r="J3623" s="6">
        <f>(Items[[#This Row],[FinalPrice]]*Items[[#This Row],[Quantity]])</f>
        <v>50</v>
      </c>
      <c r="K3623" s="6">
        <f>(Items[[#This Row],[OriginalTagPrice]]*Items[[#This Row],[Quantity]])</f>
        <v>50</v>
      </c>
      <c r="L3623" s="6">
        <f>(Items[[#This Row],[FinalPrice]]-Items[[#This Row],[OriginalTagPrice]])*Items[[#This Row],[Quantity]]</f>
        <v>0</v>
      </c>
      <c r="M3623" s="6" t="str">
        <f>VLOOKUP(Items[[#This Row],[OrderID]],Orders[],5)</f>
        <v>2015-06-01</v>
      </c>
    </row>
    <row r="3624" spans="1:13" x14ac:dyDescent="0.25">
      <c r="A3624">
        <v>145854851</v>
      </c>
      <c r="B3624">
        <v>205491383</v>
      </c>
      <c r="C3624">
        <v>11</v>
      </c>
      <c r="D3624" t="b">
        <v>0</v>
      </c>
      <c r="E3624" s="6" t="s">
        <v>35</v>
      </c>
      <c r="F3624" s="6" t="s">
        <v>35</v>
      </c>
      <c r="G3624">
        <v>50</v>
      </c>
      <c r="H3624">
        <v>50</v>
      </c>
      <c r="I3624">
        <v>1</v>
      </c>
      <c r="J3624" s="6">
        <f>(Items[[#This Row],[FinalPrice]]*Items[[#This Row],[Quantity]])</f>
        <v>50</v>
      </c>
      <c r="K3624" s="6">
        <f>(Items[[#This Row],[OriginalTagPrice]]*Items[[#This Row],[Quantity]])</f>
        <v>50</v>
      </c>
      <c r="L3624" s="6">
        <f>(Items[[#This Row],[FinalPrice]]-Items[[#This Row],[OriginalTagPrice]])*Items[[#This Row],[Quantity]]</f>
        <v>0</v>
      </c>
      <c r="M3624" s="6" t="str">
        <f>VLOOKUP(Items[[#This Row],[OrderID]],Orders[],5)</f>
        <v>2015-06-01</v>
      </c>
    </row>
    <row r="3625" spans="1:13" x14ac:dyDescent="0.25">
      <c r="A3625">
        <v>145854861</v>
      </c>
      <c r="B3625">
        <v>205491400</v>
      </c>
      <c r="C3625">
        <v>11</v>
      </c>
      <c r="D3625" t="b">
        <v>0</v>
      </c>
      <c r="E3625" s="6" t="s">
        <v>35</v>
      </c>
      <c r="F3625" s="6" t="s">
        <v>35</v>
      </c>
      <c r="G3625">
        <v>50</v>
      </c>
      <c r="H3625">
        <v>50</v>
      </c>
      <c r="I3625">
        <v>1</v>
      </c>
      <c r="J3625" s="6">
        <f>(Items[[#This Row],[FinalPrice]]*Items[[#This Row],[Quantity]])</f>
        <v>50</v>
      </c>
      <c r="K3625" s="6">
        <f>(Items[[#This Row],[OriginalTagPrice]]*Items[[#This Row],[Quantity]])</f>
        <v>50</v>
      </c>
      <c r="L3625" s="6">
        <f>(Items[[#This Row],[FinalPrice]]-Items[[#This Row],[OriginalTagPrice]])*Items[[#This Row],[Quantity]]</f>
        <v>0</v>
      </c>
      <c r="M3625" s="6" t="str">
        <f>VLOOKUP(Items[[#This Row],[OrderID]],Orders[],5)</f>
        <v>2015-06-01</v>
      </c>
    </row>
    <row r="3626" spans="1:13" x14ac:dyDescent="0.25">
      <c r="A3626">
        <v>145854870</v>
      </c>
      <c r="B3626">
        <v>205491413</v>
      </c>
      <c r="C3626">
        <v>11</v>
      </c>
      <c r="D3626" t="b">
        <v>0</v>
      </c>
      <c r="E3626" s="6" t="s">
        <v>35</v>
      </c>
      <c r="F3626" s="6" t="s">
        <v>35</v>
      </c>
      <c r="G3626">
        <v>50</v>
      </c>
      <c r="H3626">
        <v>50</v>
      </c>
      <c r="I3626">
        <v>1</v>
      </c>
      <c r="J3626" s="6">
        <f>(Items[[#This Row],[FinalPrice]]*Items[[#This Row],[Quantity]])</f>
        <v>50</v>
      </c>
      <c r="K3626" s="6">
        <f>(Items[[#This Row],[OriginalTagPrice]]*Items[[#This Row],[Quantity]])</f>
        <v>50</v>
      </c>
      <c r="L3626" s="6">
        <f>(Items[[#This Row],[FinalPrice]]-Items[[#This Row],[OriginalTagPrice]])*Items[[#This Row],[Quantity]]</f>
        <v>0</v>
      </c>
      <c r="M3626" s="6" t="str">
        <f>VLOOKUP(Items[[#This Row],[OrderID]],Orders[],5)</f>
        <v>2015-06-02</v>
      </c>
    </row>
    <row r="3627" spans="1:13" x14ac:dyDescent="0.25">
      <c r="A3627">
        <v>145854875</v>
      </c>
      <c r="B3627">
        <v>205491422</v>
      </c>
      <c r="C3627">
        <v>11</v>
      </c>
      <c r="D3627" t="b">
        <v>0</v>
      </c>
      <c r="E3627" s="6" t="s">
        <v>35</v>
      </c>
      <c r="F3627" s="6" t="s">
        <v>35</v>
      </c>
      <c r="G3627">
        <v>50</v>
      </c>
      <c r="H3627">
        <v>50</v>
      </c>
      <c r="I3627">
        <v>1</v>
      </c>
      <c r="J3627" s="6">
        <f>(Items[[#This Row],[FinalPrice]]*Items[[#This Row],[Quantity]])</f>
        <v>50</v>
      </c>
      <c r="K3627" s="6">
        <f>(Items[[#This Row],[OriginalTagPrice]]*Items[[#This Row],[Quantity]])</f>
        <v>50</v>
      </c>
      <c r="L3627" s="6">
        <f>(Items[[#This Row],[FinalPrice]]-Items[[#This Row],[OriginalTagPrice]])*Items[[#This Row],[Quantity]]</f>
        <v>0</v>
      </c>
      <c r="M3627" s="6" t="str">
        <f>VLOOKUP(Items[[#This Row],[OrderID]],Orders[],5)</f>
        <v>2015-06-01</v>
      </c>
    </row>
    <row r="3628" spans="1:13" x14ac:dyDescent="0.25">
      <c r="A3628">
        <v>145854882</v>
      </c>
      <c r="B3628">
        <v>205491439</v>
      </c>
      <c r="C3628">
        <v>11</v>
      </c>
      <c r="D3628" t="b">
        <v>0</v>
      </c>
      <c r="E3628" s="6" t="s">
        <v>35</v>
      </c>
      <c r="F3628" s="6" t="s">
        <v>35</v>
      </c>
      <c r="G3628">
        <v>50</v>
      </c>
      <c r="H3628">
        <v>50</v>
      </c>
      <c r="I3628">
        <v>1</v>
      </c>
      <c r="J3628" s="6">
        <f>(Items[[#This Row],[FinalPrice]]*Items[[#This Row],[Quantity]])</f>
        <v>50</v>
      </c>
      <c r="K3628" s="6">
        <f>(Items[[#This Row],[OriginalTagPrice]]*Items[[#This Row],[Quantity]])</f>
        <v>50</v>
      </c>
      <c r="L3628" s="6">
        <f>(Items[[#This Row],[FinalPrice]]-Items[[#This Row],[OriginalTagPrice]])*Items[[#This Row],[Quantity]]</f>
        <v>0</v>
      </c>
      <c r="M3628" s="6" t="str">
        <f>VLOOKUP(Items[[#This Row],[OrderID]],Orders[],5)</f>
        <v>2015-06-01</v>
      </c>
    </row>
    <row r="3629" spans="1:13" x14ac:dyDescent="0.25">
      <c r="A3629">
        <v>145854891</v>
      </c>
      <c r="B3629">
        <v>205491447</v>
      </c>
      <c r="C3629">
        <v>11</v>
      </c>
      <c r="D3629" t="b">
        <v>0</v>
      </c>
      <c r="E3629" s="6" t="s">
        <v>35</v>
      </c>
      <c r="F3629" s="6" t="s">
        <v>35</v>
      </c>
      <c r="G3629">
        <v>50</v>
      </c>
      <c r="H3629">
        <v>50</v>
      </c>
      <c r="I3629">
        <v>1</v>
      </c>
      <c r="J3629" s="6">
        <f>(Items[[#This Row],[FinalPrice]]*Items[[#This Row],[Quantity]])</f>
        <v>50</v>
      </c>
      <c r="K3629" s="6">
        <f>(Items[[#This Row],[OriginalTagPrice]]*Items[[#This Row],[Quantity]])</f>
        <v>50</v>
      </c>
      <c r="L3629" s="6">
        <f>(Items[[#This Row],[FinalPrice]]-Items[[#This Row],[OriginalTagPrice]])*Items[[#This Row],[Quantity]]</f>
        <v>0</v>
      </c>
      <c r="M3629" s="6" t="str">
        <f>VLOOKUP(Items[[#This Row],[OrderID]],Orders[],5)</f>
        <v>2015-06-01</v>
      </c>
    </row>
    <row r="3630" spans="1:13" x14ac:dyDescent="0.25">
      <c r="A3630">
        <v>145854894</v>
      </c>
      <c r="B3630">
        <v>205491453</v>
      </c>
      <c r="C3630">
        <v>11</v>
      </c>
      <c r="D3630" t="b">
        <v>0</v>
      </c>
      <c r="E3630" s="6" t="s">
        <v>35</v>
      </c>
      <c r="F3630" s="6" t="s">
        <v>35</v>
      </c>
      <c r="G3630">
        <v>50</v>
      </c>
      <c r="H3630">
        <v>50</v>
      </c>
      <c r="I3630">
        <v>1</v>
      </c>
      <c r="J3630" s="6">
        <f>(Items[[#This Row],[FinalPrice]]*Items[[#This Row],[Quantity]])</f>
        <v>50</v>
      </c>
      <c r="K3630" s="6">
        <f>(Items[[#This Row],[OriginalTagPrice]]*Items[[#This Row],[Quantity]])</f>
        <v>50</v>
      </c>
      <c r="L3630" s="6">
        <f>(Items[[#This Row],[FinalPrice]]-Items[[#This Row],[OriginalTagPrice]])*Items[[#This Row],[Quantity]]</f>
        <v>0</v>
      </c>
      <c r="M3630" s="6" t="str">
        <f>VLOOKUP(Items[[#This Row],[OrderID]],Orders[],5)</f>
        <v>2015-06-01</v>
      </c>
    </row>
    <row r="3631" spans="1:13" x14ac:dyDescent="0.25">
      <c r="A3631">
        <v>145854901</v>
      </c>
      <c r="B3631">
        <v>205491461</v>
      </c>
      <c r="C3631">
        <v>11</v>
      </c>
      <c r="D3631" t="b">
        <v>0</v>
      </c>
      <c r="E3631" s="6" t="s">
        <v>35</v>
      </c>
      <c r="F3631" s="6" t="s">
        <v>35</v>
      </c>
      <c r="G3631">
        <v>50</v>
      </c>
      <c r="H3631">
        <v>50</v>
      </c>
      <c r="I3631">
        <v>1</v>
      </c>
      <c r="J3631" s="6">
        <f>(Items[[#This Row],[FinalPrice]]*Items[[#This Row],[Quantity]])</f>
        <v>50</v>
      </c>
      <c r="K3631" s="6">
        <f>(Items[[#This Row],[OriginalTagPrice]]*Items[[#This Row],[Quantity]])</f>
        <v>50</v>
      </c>
      <c r="L3631" s="6">
        <f>(Items[[#This Row],[FinalPrice]]-Items[[#This Row],[OriginalTagPrice]])*Items[[#This Row],[Quantity]]</f>
        <v>0</v>
      </c>
      <c r="M3631" s="6" t="str">
        <f>VLOOKUP(Items[[#This Row],[OrderID]],Orders[],5)</f>
        <v>2015-06-01</v>
      </c>
    </row>
    <row r="3632" spans="1:13" x14ac:dyDescent="0.25">
      <c r="A3632">
        <v>145854908</v>
      </c>
      <c r="B3632">
        <v>205491465</v>
      </c>
      <c r="C3632">
        <v>11</v>
      </c>
      <c r="D3632" t="b">
        <v>0</v>
      </c>
      <c r="E3632" s="6" t="s">
        <v>35</v>
      </c>
      <c r="F3632" s="6" t="s">
        <v>35</v>
      </c>
      <c r="G3632">
        <v>50</v>
      </c>
      <c r="H3632">
        <v>50</v>
      </c>
      <c r="I3632">
        <v>1</v>
      </c>
      <c r="J3632" s="6">
        <f>(Items[[#This Row],[FinalPrice]]*Items[[#This Row],[Quantity]])</f>
        <v>50</v>
      </c>
      <c r="K3632" s="6">
        <f>(Items[[#This Row],[OriginalTagPrice]]*Items[[#This Row],[Quantity]])</f>
        <v>50</v>
      </c>
      <c r="L3632" s="6">
        <f>(Items[[#This Row],[FinalPrice]]-Items[[#This Row],[OriginalTagPrice]])*Items[[#This Row],[Quantity]]</f>
        <v>0</v>
      </c>
      <c r="M3632" s="6" t="str">
        <f>VLOOKUP(Items[[#This Row],[OrderID]],Orders[],5)</f>
        <v>2015-06-01</v>
      </c>
    </row>
    <row r="3633" spans="1:13" x14ac:dyDescent="0.25">
      <c r="A3633">
        <v>145854911</v>
      </c>
      <c r="B3633">
        <v>205491473</v>
      </c>
      <c r="C3633">
        <v>11</v>
      </c>
      <c r="D3633" t="b">
        <v>0</v>
      </c>
      <c r="E3633" s="6" t="s">
        <v>35</v>
      </c>
      <c r="F3633" s="6" t="s">
        <v>35</v>
      </c>
      <c r="G3633">
        <v>50</v>
      </c>
      <c r="H3633">
        <v>50</v>
      </c>
      <c r="I3633">
        <v>1</v>
      </c>
      <c r="J3633" s="6">
        <f>(Items[[#This Row],[FinalPrice]]*Items[[#This Row],[Quantity]])</f>
        <v>50</v>
      </c>
      <c r="K3633" s="6">
        <f>(Items[[#This Row],[OriginalTagPrice]]*Items[[#This Row],[Quantity]])</f>
        <v>50</v>
      </c>
      <c r="L3633" s="6">
        <f>(Items[[#This Row],[FinalPrice]]-Items[[#This Row],[OriginalTagPrice]])*Items[[#This Row],[Quantity]]</f>
        <v>0</v>
      </c>
      <c r="M3633" s="6" t="str">
        <f>VLOOKUP(Items[[#This Row],[OrderID]],Orders[],5)</f>
        <v>2015-06-01</v>
      </c>
    </row>
    <row r="3634" spans="1:13" x14ac:dyDescent="0.25">
      <c r="A3634">
        <v>145854923</v>
      </c>
      <c r="B3634">
        <v>205491484</v>
      </c>
      <c r="C3634">
        <v>11</v>
      </c>
      <c r="D3634" t="b">
        <v>0</v>
      </c>
      <c r="E3634" s="6" t="s">
        <v>35</v>
      </c>
      <c r="F3634" s="6" t="s">
        <v>35</v>
      </c>
      <c r="G3634">
        <v>50</v>
      </c>
      <c r="H3634">
        <v>50</v>
      </c>
      <c r="I3634">
        <v>1</v>
      </c>
      <c r="J3634" s="6">
        <f>(Items[[#This Row],[FinalPrice]]*Items[[#This Row],[Quantity]])</f>
        <v>50</v>
      </c>
      <c r="K3634" s="6">
        <f>(Items[[#This Row],[OriginalTagPrice]]*Items[[#This Row],[Quantity]])</f>
        <v>50</v>
      </c>
      <c r="L3634" s="6">
        <f>(Items[[#This Row],[FinalPrice]]-Items[[#This Row],[OriginalTagPrice]])*Items[[#This Row],[Quantity]]</f>
        <v>0</v>
      </c>
      <c r="M3634" s="6" t="str">
        <f>VLOOKUP(Items[[#This Row],[OrderID]],Orders[],5)</f>
        <v>2015-06-01</v>
      </c>
    </row>
    <row r="3635" spans="1:13" x14ac:dyDescent="0.25">
      <c r="A3635">
        <v>145854930</v>
      </c>
      <c r="B3635">
        <v>205491496</v>
      </c>
      <c r="C3635">
        <v>11</v>
      </c>
      <c r="D3635" t="b">
        <v>0</v>
      </c>
      <c r="E3635" s="6" t="s">
        <v>35</v>
      </c>
      <c r="F3635" s="6" t="s">
        <v>35</v>
      </c>
      <c r="G3635">
        <v>50</v>
      </c>
      <c r="H3635">
        <v>50</v>
      </c>
      <c r="I3635">
        <v>1</v>
      </c>
      <c r="J3635" s="6">
        <f>(Items[[#This Row],[FinalPrice]]*Items[[#This Row],[Quantity]])</f>
        <v>50</v>
      </c>
      <c r="K3635" s="6">
        <f>(Items[[#This Row],[OriginalTagPrice]]*Items[[#This Row],[Quantity]])</f>
        <v>50</v>
      </c>
      <c r="L3635" s="6">
        <f>(Items[[#This Row],[FinalPrice]]-Items[[#This Row],[OriginalTagPrice]])*Items[[#This Row],[Quantity]]</f>
        <v>0</v>
      </c>
      <c r="M3635" s="6" t="str">
        <f>VLOOKUP(Items[[#This Row],[OrderID]],Orders[],5)</f>
        <v>2015-06-01</v>
      </c>
    </row>
    <row r="3636" spans="1:13" x14ac:dyDescent="0.25">
      <c r="A3636">
        <v>145854959</v>
      </c>
      <c r="B3636">
        <v>205491522</v>
      </c>
      <c r="C3636">
        <v>11</v>
      </c>
      <c r="D3636" t="b">
        <v>0</v>
      </c>
      <c r="E3636" s="6" t="s">
        <v>35</v>
      </c>
      <c r="F3636" s="6" t="s">
        <v>35</v>
      </c>
      <c r="G3636">
        <v>50</v>
      </c>
      <c r="H3636">
        <v>50</v>
      </c>
      <c r="I3636">
        <v>1</v>
      </c>
      <c r="J3636" s="6">
        <f>(Items[[#This Row],[FinalPrice]]*Items[[#This Row],[Quantity]])</f>
        <v>50</v>
      </c>
      <c r="K3636" s="6">
        <f>(Items[[#This Row],[OriginalTagPrice]]*Items[[#This Row],[Quantity]])</f>
        <v>50</v>
      </c>
      <c r="L3636" s="6">
        <f>(Items[[#This Row],[FinalPrice]]-Items[[#This Row],[OriginalTagPrice]])*Items[[#This Row],[Quantity]]</f>
        <v>0</v>
      </c>
      <c r="M3636" s="6" t="str">
        <f>VLOOKUP(Items[[#This Row],[OrderID]],Orders[],5)</f>
        <v>2015-06-01</v>
      </c>
    </row>
    <row r="3637" spans="1:13" x14ac:dyDescent="0.25">
      <c r="A3637">
        <v>145854971</v>
      </c>
      <c r="B3637">
        <v>205491535</v>
      </c>
      <c r="C3637">
        <v>11</v>
      </c>
      <c r="D3637" t="b">
        <v>0</v>
      </c>
      <c r="E3637" s="6" t="s">
        <v>35</v>
      </c>
      <c r="F3637" s="6" t="s">
        <v>35</v>
      </c>
      <c r="G3637">
        <v>50</v>
      </c>
      <c r="H3637">
        <v>50</v>
      </c>
      <c r="I3637">
        <v>1</v>
      </c>
      <c r="J3637" s="6">
        <f>(Items[[#This Row],[FinalPrice]]*Items[[#This Row],[Quantity]])</f>
        <v>50</v>
      </c>
      <c r="K3637" s="6">
        <f>(Items[[#This Row],[OriginalTagPrice]]*Items[[#This Row],[Quantity]])</f>
        <v>50</v>
      </c>
      <c r="L3637" s="6">
        <f>(Items[[#This Row],[FinalPrice]]-Items[[#This Row],[OriginalTagPrice]])*Items[[#This Row],[Quantity]]</f>
        <v>0</v>
      </c>
      <c r="M3637" s="6" t="str">
        <f>VLOOKUP(Items[[#This Row],[OrderID]],Orders[],5)</f>
        <v>2015-06-01</v>
      </c>
    </row>
    <row r="3638" spans="1:13" x14ac:dyDescent="0.25">
      <c r="A3638">
        <v>145854995</v>
      </c>
      <c r="B3638">
        <v>205491570</v>
      </c>
      <c r="C3638">
        <v>11</v>
      </c>
      <c r="D3638" t="b">
        <v>0</v>
      </c>
      <c r="E3638" s="6" t="s">
        <v>35</v>
      </c>
      <c r="F3638" s="6" t="s">
        <v>35</v>
      </c>
      <c r="G3638">
        <v>50</v>
      </c>
      <c r="H3638">
        <v>50</v>
      </c>
      <c r="I3638">
        <v>1</v>
      </c>
      <c r="J3638" s="6">
        <f>(Items[[#This Row],[FinalPrice]]*Items[[#This Row],[Quantity]])</f>
        <v>50</v>
      </c>
      <c r="K3638" s="6">
        <f>(Items[[#This Row],[OriginalTagPrice]]*Items[[#This Row],[Quantity]])</f>
        <v>50</v>
      </c>
      <c r="L3638" s="6">
        <f>(Items[[#This Row],[FinalPrice]]-Items[[#This Row],[OriginalTagPrice]])*Items[[#This Row],[Quantity]]</f>
        <v>0</v>
      </c>
      <c r="M3638" s="6" t="str">
        <f>VLOOKUP(Items[[#This Row],[OrderID]],Orders[],5)</f>
        <v>2015-06-01</v>
      </c>
    </row>
    <row r="3639" spans="1:13" x14ac:dyDescent="0.25">
      <c r="A3639">
        <v>145855012</v>
      </c>
      <c r="B3639">
        <v>205491597</v>
      </c>
      <c r="C3639">
        <v>11</v>
      </c>
      <c r="D3639" t="b">
        <v>0</v>
      </c>
      <c r="E3639" s="6" t="s">
        <v>35</v>
      </c>
      <c r="F3639" s="6" t="s">
        <v>35</v>
      </c>
      <c r="G3639">
        <v>50</v>
      </c>
      <c r="H3639">
        <v>50</v>
      </c>
      <c r="I3639">
        <v>1</v>
      </c>
      <c r="J3639" s="6">
        <f>(Items[[#This Row],[FinalPrice]]*Items[[#This Row],[Quantity]])</f>
        <v>50</v>
      </c>
      <c r="K3639" s="6">
        <f>(Items[[#This Row],[OriginalTagPrice]]*Items[[#This Row],[Quantity]])</f>
        <v>50</v>
      </c>
      <c r="L3639" s="6">
        <f>(Items[[#This Row],[FinalPrice]]-Items[[#This Row],[OriginalTagPrice]])*Items[[#This Row],[Quantity]]</f>
        <v>0</v>
      </c>
      <c r="M3639" s="6" t="str">
        <f>VLOOKUP(Items[[#This Row],[OrderID]],Orders[],5)</f>
        <v>2015-06-01</v>
      </c>
    </row>
    <row r="3640" spans="1:13" x14ac:dyDescent="0.25">
      <c r="A3640">
        <v>145855709</v>
      </c>
      <c r="B3640">
        <v>205492524</v>
      </c>
      <c r="C3640">
        <v>1</v>
      </c>
      <c r="D3640" t="b">
        <v>1</v>
      </c>
      <c r="E3640" s="6" t="s">
        <v>71</v>
      </c>
      <c r="F3640" s="6" t="s">
        <v>35</v>
      </c>
      <c r="G3640">
        <v>0</v>
      </c>
      <c r="H3640">
        <v>70</v>
      </c>
      <c r="I3640">
        <v>1</v>
      </c>
      <c r="J3640" s="6">
        <f>(Items[[#This Row],[FinalPrice]]*Items[[#This Row],[Quantity]])</f>
        <v>0</v>
      </c>
      <c r="K3640" s="6">
        <f>(Items[[#This Row],[OriginalTagPrice]]*Items[[#This Row],[Quantity]])</f>
        <v>70</v>
      </c>
      <c r="L3640" s="6">
        <f>(Items[[#This Row],[FinalPrice]]-Items[[#This Row],[OriginalTagPrice]])*Items[[#This Row],[Quantity]]</f>
        <v>-70</v>
      </c>
      <c r="M3640" s="6" t="str">
        <f>VLOOKUP(Items[[#This Row],[OrderID]],Orders[],5)</f>
        <v>2015-06-13</v>
      </c>
    </row>
    <row r="3641" spans="1:13" x14ac:dyDescent="0.25">
      <c r="A3641">
        <v>145855709</v>
      </c>
      <c r="B3641">
        <v>205492526</v>
      </c>
      <c r="C3641">
        <v>1</v>
      </c>
      <c r="D3641" t="b">
        <v>1</v>
      </c>
      <c r="E3641" s="6" t="s">
        <v>92</v>
      </c>
      <c r="F3641" s="6" t="s">
        <v>35</v>
      </c>
      <c r="G3641">
        <v>0</v>
      </c>
      <c r="H3641">
        <v>70</v>
      </c>
      <c r="I3641">
        <v>1</v>
      </c>
      <c r="J3641" s="6">
        <f>(Items[[#This Row],[FinalPrice]]*Items[[#This Row],[Quantity]])</f>
        <v>0</v>
      </c>
      <c r="K3641" s="6">
        <f>(Items[[#This Row],[OriginalTagPrice]]*Items[[#This Row],[Quantity]])</f>
        <v>70</v>
      </c>
      <c r="L3641" s="6">
        <f>(Items[[#This Row],[FinalPrice]]-Items[[#This Row],[OriginalTagPrice]])*Items[[#This Row],[Quantity]]</f>
        <v>-70</v>
      </c>
      <c r="M3641" s="6" t="str">
        <f>VLOOKUP(Items[[#This Row],[OrderID]],Orders[],5)</f>
        <v>2015-06-13</v>
      </c>
    </row>
    <row r="3642" spans="1:13" x14ac:dyDescent="0.25">
      <c r="A3642">
        <v>145855709</v>
      </c>
      <c r="B3642">
        <v>205492530</v>
      </c>
      <c r="C3642">
        <v>1</v>
      </c>
      <c r="D3642" t="b">
        <v>1</v>
      </c>
      <c r="E3642" s="6" t="s">
        <v>56</v>
      </c>
      <c r="F3642" s="6" t="s">
        <v>35</v>
      </c>
      <c r="G3642">
        <v>0</v>
      </c>
      <c r="H3642">
        <v>70</v>
      </c>
      <c r="I3642">
        <v>1</v>
      </c>
      <c r="J3642" s="6">
        <f>(Items[[#This Row],[FinalPrice]]*Items[[#This Row],[Quantity]])</f>
        <v>0</v>
      </c>
      <c r="K3642" s="6">
        <f>(Items[[#This Row],[OriginalTagPrice]]*Items[[#This Row],[Quantity]])</f>
        <v>70</v>
      </c>
      <c r="L3642" s="6">
        <f>(Items[[#This Row],[FinalPrice]]-Items[[#This Row],[OriginalTagPrice]])*Items[[#This Row],[Quantity]]</f>
        <v>-70</v>
      </c>
      <c r="M3642" s="6" t="str">
        <f>VLOOKUP(Items[[#This Row],[OrderID]],Orders[],5)</f>
        <v>2015-06-13</v>
      </c>
    </row>
    <row r="3643" spans="1:13" x14ac:dyDescent="0.25">
      <c r="A3643">
        <v>145855709</v>
      </c>
      <c r="B3643">
        <v>208781076</v>
      </c>
      <c r="C3643">
        <v>2</v>
      </c>
      <c r="D3643" t="b">
        <v>0</v>
      </c>
      <c r="E3643" s="6" t="s">
        <v>35</v>
      </c>
      <c r="F3643" s="6" t="s">
        <v>69</v>
      </c>
      <c r="G3643">
        <v>0</v>
      </c>
      <c r="H3643">
        <v>0</v>
      </c>
      <c r="I3643">
        <v>1</v>
      </c>
      <c r="J3643" s="6">
        <f>(Items[[#This Row],[FinalPrice]]*Items[[#This Row],[Quantity]])</f>
        <v>0</v>
      </c>
      <c r="K3643" s="6">
        <f>(Items[[#This Row],[OriginalTagPrice]]*Items[[#This Row],[Quantity]])</f>
        <v>0</v>
      </c>
      <c r="L3643" s="6">
        <f>(Items[[#This Row],[FinalPrice]]-Items[[#This Row],[OriginalTagPrice]])*Items[[#This Row],[Quantity]]</f>
        <v>0</v>
      </c>
      <c r="M3643" s="6" t="str">
        <f>VLOOKUP(Items[[#This Row],[OrderID]],Orders[],5)</f>
        <v>2015-06-13</v>
      </c>
    </row>
    <row r="3644" spans="1:13" x14ac:dyDescent="0.25">
      <c r="A3644">
        <v>145855709</v>
      </c>
      <c r="B3644">
        <v>208781094</v>
      </c>
      <c r="C3644">
        <v>2</v>
      </c>
      <c r="D3644" t="b">
        <v>0</v>
      </c>
      <c r="E3644" s="6" t="s">
        <v>35</v>
      </c>
      <c r="F3644" s="6" t="s">
        <v>85</v>
      </c>
      <c r="G3644">
        <v>3.5</v>
      </c>
      <c r="H3644">
        <v>3.5</v>
      </c>
      <c r="I3644">
        <v>1</v>
      </c>
      <c r="J3644" s="6">
        <f>(Items[[#This Row],[FinalPrice]]*Items[[#This Row],[Quantity]])</f>
        <v>3.5</v>
      </c>
      <c r="K3644" s="6">
        <f>(Items[[#This Row],[OriginalTagPrice]]*Items[[#This Row],[Quantity]])</f>
        <v>3.5</v>
      </c>
      <c r="L3644" s="6">
        <f>(Items[[#This Row],[FinalPrice]]-Items[[#This Row],[OriginalTagPrice]])*Items[[#This Row],[Quantity]]</f>
        <v>0</v>
      </c>
      <c r="M3644" s="6" t="str">
        <f>VLOOKUP(Items[[#This Row],[OrderID]],Orders[],5)</f>
        <v>2015-06-13</v>
      </c>
    </row>
    <row r="3645" spans="1:13" x14ac:dyDescent="0.25">
      <c r="A3645">
        <v>145855709</v>
      </c>
      <c r="B3645">
        <v>208793264</v>
      </c>
      <c r="C3645">
        <v>2</v>
      </c>
      <c r="D3645" t="b">
        <v>0</v>
      </c>
      <c r="E3645" s="6" t="s">
        <v>35</v>
      </c>
      <c r="F3645" s="6" t="s">
        <v>272</v>
      </c>
      <c r="G3645">
        <v>24.3</v>
      </c>
      <c r="H3645">
        <v>27</v>
      </c>
      <c r="I3645">
        <v>1</v>
      </c>
      <c r="J3645" s="6">
        <f>(Items[[#This Row],[FinalPrice]]*Items[[#This Row],[Quantity]])</f>
        <v>24.3</v>
      </c>
      <c r="K3645" s="6">
        <f>(Items[[#This Row],[OriginalTagPrice]]*Items[[#This Row],[Quantity]])</f>
        <v>27</v>
      </c>
      <c r="L3645" s="6">
        <f>(Items[[#This Row],[FinalPrice]]-Items[[#This Row],[OriginalTagPrice]])*Items[[#This Row],[Quantity]]</f>
        <v>-2.6999999999999993</v>
      </c>
      <c r="M3645" s="6" t="str">
        <f>VLOOKUP(Items[[#This Row],[OrderID]],Orders[],5)</f>
        <v>2015-06-13</v>
      </c>
    </row>
    <row r="3646" spans="1:13" x14ac:dyDescent="0.25">
      <c r="A3646">
        <v>145855709</v>
      </c>
      <c r="B3646">
        <v>208792979</v>
      </c>
      <c r="C3646">
        <v>8</v>
      </c>
      <c r="D3646" t="b">
        <v>0</v>
      </c>
      <c r="E3646" s="6" t="s">
        <v>71</v>
      </c>
      <c r="F3646" s="6" t="s">
        <v>35</v>
      </c>
      <c r="G3646">
        <v>10.5</v>
      </c>
      <c r="H3646">
        <v>10.5</v>
      </c>
      <c r="I3646">
        <v>1</v>
      </c>
      <c r="J3646" s="6">
        <f>(Items[[#This Row],[FinalPrice]]*Items[[#This Row],[Quantity]])</f>
        <v>10.5</v>
      </c>
      <c r="K3646" s="6">
        <f>(Items[[#This Row],[OriginalTagPrice]]*Items[[#This Row],[Quantity]])</f>
        <v>10.5</v>
      </c>
      <c r="L3646" s="6">
        <f>(Items[[#This Row],[FinalPrice]]-Items[[#This Row],[OriginalTagPrice]])*Items[[#This Row],[Quantity]]</f>
        <v>0</v>
      </c>
      <c r="M3646" s="6" t="str">
        <f>VLOOKUP(Items[[#This Row],[OrderID]],Orders[],5)</f>
        <v>2015-06-13</v>
      </c>
    </row>
    <row r="3647" spans="1:13" x14ac:dyDescent="0.25">
      <c r="A3647">
        <v>145855709</v>
      </c>
      <c r="B3647">
        <v>208793027</v>
      </c>
      <c r="C3647">
        <v>8</v>
      </c>
      <c r="D3647" t="b">
        <v>0</v>
      </c>
      <c r="E3647" s="6" t="s">
        <v>92</v>
      </c>
      <c r="F3647" s="6" t="s">
        <v>35</v>
      </c>
      <c r="G3647">
        <v>10.5</v>
      </c>
      <c r="H3647">
        <v>10.5</v>
      </c>
      <c r="I3647">
        <v>1</v>
      </c>
      <c r="J3647" s="6">
        <f>(Items[[#This Row],[FinalPrice]]*Items[[#This Row],[Quantity]])</f>
        <v>10.5</v>
      </c>
      <c r="K3647" s="6">
        <f>(Items[[#This Row],[OriginalTagPrice]]*Items[[#This Row],[Quantity]])</f>
        <v>10.5</v>
      </c>
      <c r="L3647" s="6">
        <f>(Items[[#This Row],[FinalPrice]]-Items[[#This Row],[OriginalTagPrice]])*Items[[#This Row],[Quantity]]</f>
        <v>0</v>
      </c>
      <c r="M3647" s="6" t="str">
        <f>VLOOKUP(Items[[#This Row],[OrderID]],Orders[],5)</f>
        <v>2015-06-13</v>
      </c>
    </row>
    <row r="3648" spans="1:13" x14ac:dyDescent="0.25">
      <c r="A3648">
        <v>145855709</v>
      </c>
      <c r="B3648">
        <v>208793053</v>
      </c>
      <c r="C3648">
        <v>8</v>
      </c>
      <c r="D3648" t="b">
        <v>0</v>
      </c>
      <c r="E3648" s="6" t="s">
        <v>56</v>
      </c>
      <c r="F3648" s="6" t="s">
        <v>35</v>
      </c>
      <c r="G3648">
        <v>10.5</v>
      </c>
      <c r="H3648">
        <v>10.5</v>
      </c>
      <c r="I3648">
        <v>1</v>
      </c>
      <c r="J3648" s="6">
        <f>(Items[[#This Row],[FinalPrice]]*Items[[#This Row],[Quantity]])</f>
        <v>10.5</v>
      </c>
      <c r="K3648" s="6">
        <f>(Items[[#This Row],[OriginalTagPrice]]*Items[[#This Row],[Quantity]])</f>
        <v>10.5</v>
      </c>
      <c r="L3648" s="6">
        <f>(Items[[#This Row],[FinalPrice]]-Items[[#This Row],[OriginalTagPrice]])*Items[[#This Row],[Quantity]]</f>
        <v>0</v>
      </c>
      <c r="M3648" s="6" t="str">
        <f>VLOOKUP(Items[[#This Row],[OrderID]],Orders[],5)</f>
        <v>2015-06-13</v>
      </c>
    </row>
    <row r="3649" spans="1:13" x14ac:dyDescent="0.25">
      <c r="A3649">
        <v>145857768</v>
      </c>
      <c r="B3649">
        <v>205495322</v>
      </c>
      <c r="C3649">
        <v>1</v>
      </c>
      <c r="D3649" t="b">
        <v>1</v>
      </c>
      <c r="E3649" s="6" t="s">
        <v>281</v>
      </c>
      <c r="F3649" s="6" t="s">
        <v>35</v>
      </c>
      <c r="G3649">
        <v>25</v>
      </c>
      <c r="H3649">
        <v>40</v>
      </c>
      <c r="I3649">
        <v>1</v>
      </c>
      <c r="J3649" s="6">
        <f>(Items[[#This Row],[FinalPrice]]*Items[[#This Row],[Quantity]])</f>
        <v>25</v>
      </c>
      <c r="K3649" s="6">
        <f>(Items[[#This Row],[OriginalTagPrice]]*Items[[#This Row],[Quantity]])</f>
        <v>40</v>
      </c>
      <c r="L3649" s="6">
        <f>(Items[[#This Row],[FinalPrice]]-Items[[#This Row],[OriginalTagPrice]])*Items[[#This Row],[Quantity]]</f>
        <v>-15</v>
      </c>
      <c r="M3649" s="6" t="str">
        <f>VLOOKUP(Items[[#This Row],[OrderID]],Orders[],5)</f>
        <v>2015-06-01</v>
      </c>
    </row>
    <row r="3650" spans="1:13" x14ac:dyDescent="0.25">
      <c r="A3650">
        <v>145857768</v>
      </c>
      <c r="B3650">
        <v>205567227</v>
      </c>
      <c r="C3650">
        <v>2</v>
      </c>
      <c r="D3650" t="b">
        <v>0</v>
      </c>
      <c r="E3650" s="6" t="s">
        <v>281</v>
      </c>
      <c r="F3650" s="6" t="s">
        <v>133</v>
      </c>
      <c r="G3650">
        <v>0</v>
      </c>
      <c r="H3650">
        <v>0</v>
      </c>
      <c r="I3650">
        <v>1</v>
      </c>
      <c r="J3650" s="6">
        <f>(Items[[#This Row],[FinalPrice]]*Items[[#This Row],[Quantity]])</f>
        <v>0</v>
      </c>
      <c r="K3650" s="6">
        <f>(Items[[#This Row],[OriginalTagPrice]]*Items[[#This Row],[Quantity]])</f>
        <v>0</v>
      </c>
      <c r="L3650" s="6">
        <f>(Items[[#This Row],[FinalPrice]]-Items[[#This Row],[OriginalTagPrice]])*Items[[#This Row],[Quantity]]</f>
        <v>0</v>
      </c>
      <c r="M3650" s="6" t="str">
        <f>VLOOKUP(Items[[#This Row],[OrderID]],Orders[],5)</f>
        <v>2015-06-01</v>
      </c>
    </row>
    <row r="3651" spans="1:13" x14ac:dyDescent="0.25">
      <c r="A3651">
        <v>145857768</v>
      </c>
      <c r="B3651">
        <v>205586429</v>
      </c>
      <c r="C3651">
        <v>8</v>
      </c>
      <c r="D3651" t="b">
        <v>0</v>
      </c>
      <c r="E3651" s="6" t="s">
        <v>281</v>
      </c>
      <c r="F3651" s="6" t="s">
        <v>35</v>
      </c>
      <c r="G3651">
        <v>8</v>
      </c>
      <c r="H3651">
        <v>8</v>
      </c>
      <c r="I3651">
        <v>1</v>
      </c>
      <c r="J3651" s="6">
        <f>(Items[[#This Row],[FinalPrice]]*Items[[#This Row],[Quantity]])</f>
        <v>8</v>
      </c>
      <c r="K3651" s="6">
        <f>(Items[[#This Row],[OriginalTagPrice]]*Items[[#This Row],[Quantity]])</f>
        <v>8</v>
      </c>
      <c r="L3651" s="6">
        <f>(Items[[#This Row],[FinalPrice]]-Items[[#This Row],[OriginalTagPrice]])*Items[[#This Row],[Quantity]]</f>
        <v>0</v>
      </c>
      <c r="M3651" s="6" t="str">
        <f>VLOOKUP(Items[[#This Row],[OrderID]],Orders[],5)</f>
        <v>2015-06-01</v>
      </c>
    </row>
    <row r="3652" spans="1:13" x14ac:dyDescent="0.25">
      <c r="A3652">
        <v>145860742</v>
      </c>
      <c r="B3652">
        <v>205499513</v>
      </c>
      <c r="C3652">
        <v>1</v>
      </c>
      <c r="D3652" t="b">
        <v>1</v>
      </c>
      <c r="E3652" s="6" t="s">
        <v>250</v>
      </c>
      <c r="F3652" s="6" t="s">
        <v>35</v>
      </c>
      <c r="G3652">
        <v>0</v>
      </c>
      <c r="H3652">
        <v>80</v>
      </c>
      <c r="I3652">
        <v>1</v>
      </c>
      <c r="J3652" s="6">
        <f>(Items[[#This Row],[FinalPrice]]*Items[[#This Row],[Quantity]])</f>
        <v>0</v>
      </c>
      <c r="K3652" s="6">
        <f>(Items[[#This Row],[OriginalTagPrice]]*Items[[#This Row],[Quantity]])</f>
        <v>80</v>
      </c>
      <c r="L3652" s="6">
        <f>(Items[[#This Row],[FinalPrice]]-Items[[#This Row],[OriginalTagPrice]])*Items[[#This Row],[Quantity]]</f>
        <v>-80</v>
      </c>
      <c r="M3652" s="6" t="str">
        <f>VLOOKUP(Items[[#This Row],[OrderID]],Orders[],5)</f>
        <v>2015-06-19</v>
      </c>
    </row>
    <row r="3653" spans="1:13" x14ac:dyDescent="0.25">
      <c r="A3653">
        <v>145860742</v>
      </c>
      <c r="B3653">
        <v>210171366</v>
      </c>
      <c r="C3653">
        <v>5</v>
      </c>
      <c r="D3653" t="b">
        <v>1</v>
      </c>
      <c r="E3653" s="6" t="s">
        <v>125</v>
      </c>
      <c r="F3653" s="6" t="s">
        <v>35</v>
      </c>
      <c r="G3653">
        <v>10</v>
      </c>
      <c r="H3653">
        <v>10</v>
      </c>
      <c r="I3653">
        <v>1</v>
      </c>
      <c r="J3653" s="6">
        <f>(Items[[#This Row],[FinalPrice]]*Items[[#This Row],[Quantity]])</f>
        <v>10</v>
      </c>
      <c r="K3653" s="6">
        <f>(Items[[#This Row],[OriginalTagPrice]]*Items[[#This Row],[Quantity]])</f>
        <v>10</v>
      </c>
      <c r="L3653" s="6">
        <f>(Items[[#This Row],[FinalPrice]]-Items[[#This Row],[OriginalTagPrice]])*Items[[#This Row],[Quantity]]</f>
        <v>0</v>
      </c>
      <c r="M3653" s="6" t="str">
        <f>VLOOKUP(Items[[#This Row],[OrderID]],Orders[],5)</f>
        <v>2015-06-19</v>
      </c>
    </row>
    <row r="3654" spans="1:13" x14ac:dyDescent="0.25">
      <c r="A3654">
        <v>145860742</v>
      </c>
      <c r="B3654">
        <v>210171485</v>
      </c>
      <c r="C3654">
        <v>8</v>
      </c>
      <c r="D3654" t="b">
        <v>0</v>
      </c>
      <c r="E3654" s="6" t="s">
        <v>250</v>
      </c>
      <c r="F3654" s="6" t="s">
        <v>35</v>
      </c>
      <c r="G3654">
        <v>16</v>
      </c>
      <c r="H3654">
        <v>16</v>
      </c>
      <c r="I3654">
        <v>1</v>
      </c>
      <c r="J3654" s="6">
        <f>(Items[[#This Row],[FinalPrice]]*Items[[#This Row],[Quantity]])</f>
        <v>16</v>
      </c>
      <c r="K3654" s="6">
        <f>(Items[[#This Row],[OriginalTagPrice]]*Items[[#This Row],[Quantity]])</f>
        <v>16</v>
      </c>
      <c r="L3654" s="6">
        <f>(Items[[#This Row],[FinalPrice]]-Items[[#This Row],[OriginalTagPrice]])*Items[[#This Row],[Quantity]]</f>
        <v>0</v>
      </c>
      <c r="M3654" s="6" t="str">
        <f>VLOOKUP(Items[[#This Row],[OrderID]],Orders[],5)</f>
        <v>2015-06-19</v>
      </c>
    </row>
    <row r="3655" spans="1:13" x14ac:dyDescent="0.25">
      <c r="A3655">
        <v>145863500</v>
      </c>
      <c r="B3655">
        <v>205503323</v>
      </c>
      <c r="C3655">
        <v>1</v>
      </c>
      <c r="D3655" t="b">
        <v>1</v>
      </c>
      <c r="E3655" s="6" t="s">
        <v>113</v>
      </c>
      <c r="F3655" s="6" t="s">
        <v>35</v>
      </c>
      <c r="G3655">
        <v>0</v>
      </c>
      <c r="H3655">
        <v>70</v>
      </c>
      <c r="I3655">
        <v>1</v>
      </c>
      <c r="J3655" s="6">
        <f>(Items[[#This Row],[FinalPrice]]*Items[[#This Row],[Quantity]])</f>
        <v>0</v>
      </c>
      <c r="K3655" s="6">
        <f>(Items[[#This Row],[OriginalTagPrice]]*Items[[#This Row],[Quantity]])</f>
        <v>70</v>
      </c>
      <c r="L3655" s="6">
        <f>(Items[[#This Row],[FinalPrice]]-Items[[#This Row],[OriginalTagPrice]])*Items[[#This Row],[Quantity]]</f>
        <v>-70</v>
      </c>
      <c r="M3655" s="6" t="str">
        <f>VLOOKUP(Items[[#This Row],[OrderID]],Orders[],5)</f>
        <v>2015-06-06</v>
      </c>
    </row>
    <row r="3656" spans="1:13" x14ac:dyDescent="0.25">
      <c r="A3656">
        <v>145863500</v>
      </c>
      <c r="B3656">
        <v>207016599</v>
      </c>
      <c r="C3656">
        <v>2</v>
      </c>
      <c r="D3656" t="b">
        <v>0</v>
      </c>
      <c r="E3656" s="6" t="s">
        <v>113</v>
      </c>
      <c r="F3656" s="6" t="s">
        <v>82</v>
      </c>
      <c r="G3656">
        <v>0</v>
      </c>
      <c r="H3656">
        <v>0</v>
      </c>
      <c r="I3656">
        <v>1</v>
      </c>
      <c r="J3656" s="6">
        <f>(Items[[#This Row],[FinalPrice]]*Items[[#This Row],[Quantity]])</f>
        <v>0</v>
      </c>
      <c r="K3656" s="6">
        <f>(Items[[#This Row],[OriginalTagPrice]]*Items[[#This Row],[Quantity]])</f>
        <v>0</v>
      </c>
      <c r="L3656" s="6">
        <f>(Items[[#This Row],[FinalPrice]]-Items[[#This Row],[OriginalTagPrice]])*Items[[#This Row],[Quantity]]</f>
        <v>0</v>
      </c>
      <c r="M3656" s="6" t="str">
        <f>VLOOKUP(Items[[#This Row],[OrderID]],Orders[],5)</f>
        <v>2015-06-06</v>
      </c>
    </row>
    <row r="3657" spans="1:13" x14ac:dyDescent="0.25">
      <c r="A3657">
        <v>145863500</v>
      </c>
      <c r="B3657">
        <v>207016606</v>
      </c>
      <c r="C3657">
        <v>2</v>
      </c>
      <c r="D3657" t="b">
        <v>0</v>
      </c>
      <c r="E3657" s="6" t="s">
        <v>113</v>
      </c>
      <c r="F3657" s="6" t="s">
        <v>259</v>
      </c>
      <c r="G3657">
        <v>3.5</v>
      </c>
      <c r="H3657">
        <v>3.5</v>
      </c>
      <c r="I3657">
        <v>1</v>
      </c>
      <c r="J3657" s="6">
        <f>(Items[[#This Row],[FinalPrice]]*Items[[#This Row],[Quantity]])</f>
        <v>3.5</v>
      </c>
      <c r="K3657" s="6">
        <f>(Items[[#This Row],[OriginalTagPrice]]*Items[[#This Row],[Quantity]])</f>
        <v>3.5</v>
      </c>
      <c r="L3657" s="6">
        <f>(Items[[#This Row],[FinalPrice]]-Items[[#This Row],[OriginalTagPrice]])*Items[[#This Row],[Quantity]]</f>
        <v>0</v>
      </c>
      <c r="M3657" s="6" t="str">
        <f>VLOOKUP(Items[[#This Row],[OrderID]],Orders[],5)</f>
        <v>2015-06-06</v>
      </c>
    </row>
    <row r="3658" spans="1:13" x14ac:dyDescent="0.25">
      <c r="A3658">
        <v>145865421</v>
      </c>
      <c r="B3658">
        <v>205505888</v>
      </c>
      <c r="C3658">
        <v>1</v>
      </c>
      <c r="D3658" t="b">
        <v>1</v>
      </c>
      <c r="E3658" s="6" t="s">
        <v>264</v>
      </c>
      <c r="F3658" s="6" t="s">
        <v>35</v>
      </c>
      <c r="G3658">
        <v>35</v>
      </c>
      <c r="H3658">
        <v>65</v>
      </c>
      <c r="I3658">
        <v>1</v>
      </c>
      <c r="J3658" s="6">
        <f>(Items[[#This Row],[FinalPrice]]*Items[[#This Row],[Quantity]])</f>
        <v>35</v>
      </c>
      <c r="K3658" s="6">
        <f>(Items[[#This Row],[OriginalTagPrice]]*Items[[#This Row],[Quantity]])</f>
        <v>65</v>
      </c>
      <c r="L3658" s="6">
        <f>(Items[[#This Row],[FinalPrice]]-Items[[#This Row],[OriginalTagPrice]])*Items[[#This Row],[Quantity]]</f>
        <v>-30</v>
      </c>
      <c r="M3658" s="6" t="str">
        <f>VLOOKUP(Items[[#This Row],[OrderID]],Orders[],5)</f>
        <v>2015-06-01</v>
      </c>
    </row>
    <row r="3659" spans="1:13" x14ac:dyDescent="0.25">
      <c r="A3659">
        <v>145865421</v>
      </c>
      <c r="B3659">
        <v>205607051</v>
      </c>
      <c r="C3659">
        <v>2</v>
      </c>
      <c r="D3659" t="b">
        <v>0</v>
      </c>
      <c r="E3659" s="6" t="s">
        <v>264</v>
      </c>
      <c r="F3659" s="6" t="s">
        <v>82</v>
      </c>
      <c r="G3659">
        <v>0</v>
      </c>
      <c r="H3659">
        <v>0</v>
      </c>
      <c r="I3659">
        <v>1</v>
      </c>
      <c r="J3659" s="6">
        <f>(Items[[#This Row],[FinalPrice]]*Items[[#This Row],[Quantity]])</f>
        <v>0</v>
      </c>
      <c r="K3659" s="6">
        <f>(Items[[#This Row],[OriginalTagPrice]]*Items[[#This Row],[Quantity]])</f>
        <v>0</v>
      </c>
      <c r="L3659" s="6">
        <f>(Items[[#This Row],[FinalPrice]]-Items[[#This Row],[OriginalTagPrice]])*Items[[#This Row],[Quantity]]</f>
        <v>0</v>
      </c>
      <c r="M3659" s="6" t="str">
        <f>VLOOKUP(Items[[#This Row],[OrderID]],Orders[],5)</f>
        <v>2015-06-01</v>
      </c>
    </row>
    <row r="3660" spans="1:13" x14ac:dyDescent="0.25">
      <c r="A3660">
        <v>145865421</v>
      </c>
      <c r="B3660">
        <v>205615093</v>
      </c>
      <c r="C3660">
        <v>8</v>
      </c>
      <c r="D3660" t="b">
        <v>0</v>
      </c>
      <c r="E3660" s="6" t="s">
        <v>264</v>
      </c>
      <c r="F3660" s="6" t="s">
        <v>35</v>
      </c>
      <c r="G3660">
        <v>6</v>
      </c>
      <c r="H3660">
        <v>6</v>
      </c>
      <c r="I3660">
        <v>1</v>
      </c>
      <c r="J3660" s="6">
        <f>(Items[[#This Row],[FinalPrice]]*Items[[#This Row],[Quantity]])</f>
        <v>6</v>
      </c>
      <c r="K3660" s="6">
        <f>(Items[[#This Row],[OriginalTagPrice]]*Items[[#This Row],[Quantity]])</f>
        <v>6</v>
      </c>
      <c r="L3660" s="6">
        <f>(Items[[#This Row],[FinalPrice]]-Items[[#This Row],[OriginalTagPrice]])*Items[[#This Row],[Quantity]]</f>
        <v>0</v>
      </c>
      <c r="M3660" s="6" t="str">
        <f>VLOOKUP(Items[[#This Row],[OrderID]],Orders[],5)</f>
        <v>2015-06-01</v>
      </c>
    </row>
    <row r="3661" spans="1:13" x14ac:dyDescent="0.25">
      <c r="A3661">
        <v>145866440</v>
      </c>
      <c r="B3661">
        <v>205507316</v>
      </c>
      <c r="C3661">
        <v>1</v>
      </c>
      <c r="D3661" t="b">
        <v>1</v>
      </c>
      <c r="E3661" s="6" t="s">
        <v>308</v>
      </c>
      <c r="F3661" s="6" t="s">
        <v>35</v>
      </c>
      <c r="G3661">
        <v>0</v>
      </c>
      <c r="H3661">
        <v>70</v>
      </c>
      <c r="I3661">
        <v>1</v>
      </c>
      <c r="J3661" s="6">
        <f>(Items[[#This Row],[FinalPrice]]*Items[[#This Row],[Quantity]])</f>
        <v>0</v>
      </c>
      <c r="K3661" s="6">
        <f>(Items[[#This Row],[OriginalTagPrice]]*Items[[#This Row],[Quantity]])</f>
        <v>70</v>
      </c>
      <c r="L3661" s="6">
        <f>(Items[[#This Row],[FinalPrice]]-Items[[#This Row],[OriginalTagPrice]])*Items[[#This Row],[Quantity]]</f>
        <v>-70</v>
      </c>
      <c r="M3661" s="6" t="str">
        <f>VLOOKUP(Items[[#This Row],[OrderID]],Orders[],5)</f>
        <v>2015-06-06</v>
      </c>
    </row>
    <row r="3662" spans="1:13" x14ac:dyDescent="0.25">
      <c r="A3662">
        <v>145866440</v>
      </c>
      <c r="B3662">
        <v>207058104</v>
      </c>
      <c r="C3662">
        <v>2</v>
      </c>
      <c r="D3662" t="b">
        <v>0</v>
      </c>
      <c r="E3662" s="6" t="s">
        <v>35</v>
      </c>
      <c r="F3662" s="6" t="s">
        <v>97</v>
      </c>
      <c r="G3662">
        <v>0</v>
      </c>
      <c r="H3662">
        <v>0</v>
      </c>
      <c r="I3662">
        <v>1</v>
      </c>
      <c r="J3662" s="6">
        <f>(Items[[#This Row],[FinalPrice]]*Items[[#This Row],[Quantity]])</f>
        <v>0</v>
      </c>
      <c r="K3662" s="6">
        <f>(Items[[#This Row],[OriginalTagPrice]]*Items[[#This Row],[Quantity]])</f>
        <v>0</v>
      </c>
      <c r="L3662" s="6">
        <f>(Items[[#This Row],[FinalPrice]]-Items[[#This Row],[OriginalTagPrice]])*Items[[#This Row],[Quantity]]</f>
        <v>0</v>
      </c>
      <c r="M3662" s="6" t="str">
        <f>VLOOKUP(Items[[#This Row],[OrderID]],Orders[],5)</f>
        <v>2015-06-06</v>
      </c>
    </row>
    <row r="3663" spans="1:13" x14ac:dyDescent="0.25">
      <c r="A3663">
        <v>145866440</v>
      </c>
      <c r="B3663">
        <v>207068105</v>
      </c>
      <c r="C3663">
        <v>2</v>
      </c>
      <c r="D3663" t="b">
        <v>0</v>
      </c>
      <c r="E3663" s="6" t="s">
        <v>35</v>
      </c>
      <c r="F3663" s="6" t="s">
        <v>300</v>
      </c>
      <c r="G3663">
        <v>30</v>
      </c>
      <c r="H3663">
        <v>30</v>
      </c>
      <c r="I3663">
        <v>1</v>
      </c>
      <c r="J3663" s="6">
        <f>(Items[[#This Row],[FinalPrice]]*Items[[#This Row],[Quantity]])</f>
        <v>30</v>
      </c>
      <c r="K3663" s="6">
        <f>(Items[[#This Row],[OriginalTagPrice]]*Items[[#This Row],[Quantity]])</f>
        <v>30</v>
      </c>
      <c r="L3663" s="6">
        <f>(Items[[#This Row],[FinalPrice]]-Items[[#This Row],[OriginalTagPrice]])*Items[[#This Row],[Quantity]]</f>
        <v>0</v>
      </c>
      <c r="M3663" s="6" t="str">
        <f>VLOOKUP(Items[[#This Row],[OrderID]],Orders[],5)</f>
        <v>2015-06-06</v>
      </c>
    </row>
    <row r="3664" spans="1:13" x14ac:dyDescent="0.25">
      <c r="A3664">
        <v>145866440</v>
      </c>
      <c r="B3664">
        <v>207068178</v>
      </c>
      <c r="C3664">
        <v>2</v>
      </c>
      <c r="D3664" t="b">
        <v>0</v>
      </c>
      <c r="E3664" s="6" t="s">
        <v>35</v>
      </c>
      <c r="F3664" s="6" t="s">
        <v>163</v>
      </c>
      <c r="G3664">
        <v>17.5</v>
      </c>
      <c r="H3664">
        <v>17.5</v>
      </c>
      <c r="I3664">
        <v>1</v>
      </c>
      <c r="J3664" s="6">
        <f>(Items[[#This Row],[FinalPrice]]*Items[[#This Row],[Quantity]])</f>
        <v>17.5</v>
      </c>
      <c r="K3664" s="6">
        <f>(Items[[#This Row],[OriginalTagPrice]]*Items[[#This Row],[Quantity]])</f>
        <v>17.5</v>
      </c>
      <c r="L3664" s="6">
        <f>(Items[[#This Row],[FinalPrice]]-Items[[#This Row],[OriginalTagPrice]])*Items[[#This Row],[Quantity]]</f>
        <v>0</v>
      </c>
      <c r="M3664" s="6" t="str">
        <f>VLOOKUP(Items[[#This Row],[OrderID]],Orders[],5)</f>
        <v>2015-06-06</v>
      </c>
    </row>
    <row r="3665" spans="1:13" x14ac:dyDescent="0.25">
      <c r="A3665">
        <v>145867974</v>
      </c>
      <c r="B3665">
        <v>205510015</v>
      </c>
      <c r="C3665">
        <v>2</v>
      </c>
      <c r="D3665" t="b">
        <v>0</v>
      </c>
      <c r="E3665" s="6" t="s">
        <v>35</v>
      </c>
      <c r="F3665" s="6" t="s">
        <v>150</v>
      </c>
      <c r="G3665">
        <v>50</v>
      </c>
      <c r="H3665">
        <v>50</v>
      </c>
      <c r="I3665">
        <v>1</v>
      </c>
      <c r="J3665" s="6">
        <f>(Items[[#This Row],[FinalPrice]]*Items[[#This Row],[Quantity]])</f>
        <v>50</v>
      </c>
      <c r="K3665" s="6">
        <f>(Items[[#This Row],[OriginalTagPrice]]*Items[[#This Row],[Quantity]])</f>
        <v>50</v>
      </c>
      <c r="L3665" s="6">
        <f>(Items[[#This Row],[FinalPrice]]-Items[[#This Row],[OriginalTagPrice]])*Items[[#This Row],[Quantity]]</f>
        <v>0</v>
      </c>
      <c r="M3665" s="6" t="str">
        <f>VLOOKUP(Items[[#This Row],[OrderID]],Orders[],5)</f>
        <v>2015-06-01</v>
      </c>
    </row>
    <row r="3666" spans="1:13" x14ac:dyDescent="0.25">
      <c r="A3666">
        <v>145875120</v>
      </c>
      <c r="B3666">
        <v>205519606</v>
      </c>
      <c r="C3666">
        <v>2</v>
      </c>
      <c r="D3666" t="b">
        <v>0</v>
      </c>
      <c r="E3666" s="6" t="s">
        <v>35</v>
      </c>
      <c r="F3666" s="6" t="s">
        <v>140</v>
      </c>
      <c r="G3666">
        <v>1.69</v>
      </c>
      <c r="H3666">
        <v>2.25</v>
      </c>
      <c r="I3666">
        <v>1</v>
      </c>
      <c r="J3666" s="6">
        <f>(Items[[#This Row],[FinalPrice]]*Items[[#This Row],[Quantity]])</f>
        <v>1.69</v>
      </c>
      <c r="K3666" s="6">
        <f>(Items[[#This Row],[OriginalTagPrice]]*Items[[#This Row],[Quantity]])</f>
        <v>2.25</v>
      </c>
      <c r="L3666" s="6">
        <f>(Items[[#This Row],[FinalPrice]]-Items[[#This Row],[OriginalTagPrice]])*Items[[#This Row],[Quantity]]</f>
        <v>-0.56000000000000005</v>
      </c>
      <c r="M3666" s="6" t="str">
        <f>VLOOKUP(Items[[#This Row],[OrderID]],Orders[],5)</f>
        <v>2015-06-01</v>
      </c>
    </row>
    <row r="3667" spans="1:13" x14ac:dyDescent="0.25">
      <c r="A3667">
        <v>145875120</v>
      </c>
      <c r="B3667">
        <v>205519676</v>
      </c>
      <c r="C3667">
        <v>2</v>
      </c>
      <c r="D3667" t="b">
        <v>0</v>
      </c>
      <c r="E3667" s="6" t="s">
        <v>35</v>
      </c>
      <c r="F3667" s="6" t="s">
        <v>233</v>
      </c>
      <c r="G3667">
        <v>1.5</v>
      </c>
      <c r="H3667">
        <v>2</v>
      </c>
      <c r="I3667">
        <v>1</v>
      </c>
      <c r="J3667" s="6">
        <f>(Items[[#This Row],[FinalPrice]]*Items[[#This Row],[Quantity]])</f>
        <v>1.5</v>
      </c>
      <c r="K3667" s="6">
        <f>(Items[[#This Row],[OriginalTagPrice]]*Items[[#This Row],[Quantity]])</f>
        <v>2</v>
      </c>
      <c r="L3667" s="6">
        <f>(Items[[#This Row],[FinalPrice]]-Items[[#This Row],[OriginalTagPrice]])*Items[[#This Row],[Quantity]]</f>
        <v>-0.5</v>
      </c>
      <c r="M3667" s="6" t="str">
        <f>VLOOKUP(Items[[#This Row],[OrderID]],Orders[],5)</f>
        <v>2015-06-01</v>
      </c>
    </row>
    <row r="3668" spans="1:13" x14ac:dyDescent="0.25">
      <c r="A3668">
        <v>145884238</v>
      </c>
      <c r="B3668">
        <v>205532763</v>
      </c>
      <c r="C3668">
        <v>1</v>
      </c>
      <c r="D3668" t="b">
        <v>1</v>
      </c>
      <c r="E3668" s="6" t="s">
        <v>66</v>
      </c>
      <c r="F3668" s="6" t="s">
        <v>35</v>
      </c>
      <c r="G3668">
        <v>20</v>
      </c>
      <c r="H3668">
        <v>70</v>
      </c>
      <c r="I3668">
        <v>1</v>
      </c>
      <c r="J3668" s="6">
        <f>(Items[[#This Row],[FinalPrice]]*Items[[#This Row],[Quantity]])</f>
        <v>20</v>
      </c>
      <c r="K3668" s="6">
        <f>(Items[[#This Row],[OriginalTagPrice]]*Items[[#This Row],[Quantity]])</f>
        <v>70</v>
      </c>
      <c r="L3668" s="6">
        <f>(Items[[#This Row],[FinalPrice]]-Items[[#This Row],[OriginalTagPrice]])*Items[[#This Row],[Quantity]]</f>
        <v>-50</v>
      </c>
      <c r="M3668" s="6" t="str">
        <f>VLOOKUP(Items[[#This Row],[OrderID]],Orders[],5)</f>
        <v>2015-06-02</v>
      </c>
    </row>
    <row r="3669" spans="1:13" x14ac:dyDescent="0.25">
      <c r="A3669">
        <v>145884238</v>
      </c>
      <c r="B3669">
        <v>205534196</v>
      </c>
      <c r="C3669">
        <v>1</v>
      </c>
      <c r="D3669" t="b">
        <v>1</v>
      </c>
      <c r="E3669" s="6" t="s">
        <v>79</v>
      </c>
      <c r="F3669" s="6" t="s">
        <v>35</v>
      </c>
      <c r="G3669">
        <v>35</v>
      </c>
      <c r="H3669">
        <v>70</v>
      </c>
      <c r="I3669">
        <v>1</v>
      </c>
      <c r="J3669" s="6">
        <f>(Items[[#This Row],[FinalPrice]]*Items[[#This Row],[Quantity]])</f>
        <v>35</v>
      </c>
      <c r="K3669" s="6">
        <f>(Items[[#This Row],[OriginalTagPrice]]*Items[[#This Row],[Quantity]])</f>
        <v>70</v>
      </c>
      <c r="L3669" s="6">
        <f>(Items[[#This Row],[FinalPrice]]-Items[[#This Row],[OriginalTagPrice]])*Items[[#This Row],[Quantity]]</f>
        <v>-35</v>
      </c>
      <c r="M3669" s="6" t="str">
        <f>VLOOKUP(Items[[#This Row],[OrderID]],Orders[],5)</f>
        <v>2015-06-02</v>
      </c>
    </row>
    <row r="3670" spans="1:13" x14ac:dyDescent="0.25">
      <c r="A3670">
        <v>145884238</v>
      </c>
      <c r="B3670">
        <v>205843462</v>
      </c>
      <c r="C3670">
        <v>2</v>
      </c>
      <c r="D3670" t="b">
        <v>0</v>
      </c>
      <c r="E3670" s="6" t="s">
        <v>35</v>
      </c>
      <c r="F3670" s="6" t="s">
        <v>291</v>
      </c>
      <c r="G3670">
        <v>0</v>
      </c>
      <c r="H3670">
        <v>0</v>
      </c>
      <c r="I3670">
        <v>1</v>
      </c>
      <c r="J3670" s="6">
        <f>(Items[[#This Row],[FinalPrice]]*Items[[#This Row],[Quantity]])</f>
        <v>0</v>
      </c>
      <c r="K3670" s="6">
        <f>(Items[[#This Row],[OriginalTagPrice]]*Items[[#This Row],[Quantity]])</f>
        <v>0</v>
      </c>
      <c r="L3670" s="6">
        <f>(Items[[#This Row],[FinalPrice]]-Items[[#This Row],[OriginalTagPrice]])*Items[[#This Row],[Quantity]]</f>
        <v>0</v>
      </c>
      <c r="M3670" s="6" t="str">
        <f>VLOOKUP(Items[[#This Row],[OrderID]],Orders[],5)</f>
        <v>2015-06-02</v>
      </c>
    </row>
    <row r="3671" spans="1:13" x14ac:dyDescent="0.25">
      <c r="A3671">
        <v>145884238</v>
      </c>
      <c r="B3671">
        <v>205843556</v>
      </c>
      <c r="C3671">
        <v>2</v>
      </c>
      <c r="D3671" t="b">
        <v>0</v>
      </c>
      <c r="E3671" s="6" t="s">
        <v>35</v>
      </c>
      <c r="F3671" s="6" t="s">
        <v>82</v>
      </c>
      <c r="G3671">
        <v>0</v>
      </c>
      <c r="H3671">
        <v>0</v>
      </c>
      <c r="I3671">
        <v>1</v>
      </c>
      <c r="J3671" s="6">
        <f>(Items[[#This Row],[FinalPrice]]*Items[[#This Row],[Quantity]])</f>
        <v>0</v>
      </c>
      <c r="K3671" s="6">
        <f>(Items[[#This Row],[OriginalTagPrice]]*Items[[#This Row],[Quantity]])</f>
        <v>0</v>
      </c>
      <c r="L3671" s="6">
        <f>(Items[[#This Row],[FinalPrice]]-Items[[#This Row],[OriginalTagPrice]])*Items[[#This Row],[Quantity]]</f>
        <v>0</v>
      </c>
      <c r="M3671" s="6" t="str">
        <f>VLOOKUP(Items[[#This Row],[OrderID]],Orders[],5)</f>
        <v>2015-06-02</v>
      </c>
    </row>
    <row r="3672" spans="1:13" x14ac:dyDescent="0.25">
      <c r="A3672">
        <v>145885959</v>
      </c>
      <c r="B3672">
        <v>205535240</v>
      </c>
      <c r="C3672">
        <v>1</v>
      </c>
      <c r="D3672" t="b">
        <v>1</v>
      </c>
      <c r="E3672" s="6" t="s">
        <v>58</v>
      </c>
      <c r="F3672" s="6" t="s">
        <v>35</v>
      </c>
      <c r="G3672">
        <v>0</v>
      </c>
      <c r="H3672">
        <v>70</v>
      </c>
      <c r="I3672">
        <v>1</v>
      </c>
      <c r="J3672" s="6">
        <f>(Items[[#This Row],[FinalPrice]]*Items[[#This Row],[Quantity]])</f>
        <v>0</v>
      </c>
      <c r="K3672" s="6">
        <f>(Items[[#This Row],[OriginalTagPrice]]*Items[[#This Row],[Quantity]])</f>
        <v>70</v>
      </c>
      <c r="L3672" s="6">
        <f>(Items[[#This Row],[FinalPrice]]-Items[[#This Row],[OriginalTagPrice]])*Items[[#This Row],[Quantity]]</f>
        <v>-70</v>
      </c>
      <c r="M3672" s="6" t="str">
        <f>VLOOKUP(Items[[#This Row],[OrderID]],Orders[],5)</f>
        <v>2015-06-04</v>
      </c>
    </row>
    <row r="3673" spans="1:13" x14ac:dyDescent="0.25">
      <c r="A3673">
        <v>145885959</v>
      </c>
      <c r="B3673">
        <v>205535241</v>
      </c>
      <c r="C3673">
        <v>1</v>
      </c>
      <c r="D3673" t="b">
        <v>1</v>
      </c>
      <c r="E3673" s="6" t="s">
        <v>58</v>
      </c>
      <c r="F3673" s="6" t="s">
        <v>35</v>
      </c>
      <c r="G3673">
        <v>0</v>
      </c>
      <c r="H3673">
        <v>15</v>
      </c>
      <c r="I3673">
        <v>1</v>
      </c>
      <c r="J3673" s="6">
        <f>(Items[[#This Row],[FinalPrice]]*Items[[#This Row],[Quantity]])</f>
        <v>0</v>
      </c>
      <c r="K3673" s="6">
        <f>(Items[[#This Row],[OriginalTagPrice]]*Items[[#This Row],[Quantity]])</f>
        <v>15</v>
      </c>
      <c r="L3673" s="6">
        <f>(Items[[#This Row],[FinalPrice]]-Items[[#This Row],[OriginalTagPrice]])*Items[[#This Row],[Quantity]]</f>
        <v>-15</v>
      </c>
      <c r="M3673" s="6" t="str">
        <f>VLOOKUP(Items[[#This Row],[OrderID]],Orders[],5)</f>
        <v>2015-06-04</v>
      </c>
    </row>
    <row r="3674" spans="1:13" x14ac:dyDescent="0.25">
      <c r="A3674">
        <v>145885959</v>
      </c>
      <c r="B3674">
        <v>206504186</v>
      </c>
      <c r="C3674">
        <v>2</v>
      </c>
      <c r="D3674" t="b">
        <v>0</v>
      </c>
      <c r="E3674" s="6" t="s">
        <v>35</v>
      </c>
      <c r="F3674" s="6" t="s">
        <v>74</v>
      </c>
      <c r="G3674">
        <v>0</v>
      </c>
      <c r="H3674">
        <v>0</v>
      </c>
      <c r="I3674">
        <v>1</v>
      </c>
      <c r="J3674" s="6">
        <f>(Items[[#This Row],[FinalPrice]]*Items[[#This Row],[Quantity]])</f>
        <v>0</v>
      </c>
      <c r="K3674" s="6">
        <f>(Items[[#This Row],[OriginalTagPrice]]*Items[[#This Row],[Quantity]])</f>
        <v>0</v>
      </c>
      <c r="L3674" s="6">
        <f>(Items[[#This Row],[FinalPrice]]-Items[[#This Row],[OriginalTagPrice]])*Items[[#This Row],[Quantity]]</f>
        <v>0</v>
      </c>
      <c r="M3674" s="6" t="str">
        <f>VLOOKUP(Items[[#This Row],[OrderID]],Orders[],5)</f>
        <v>2015-06-04</v>
      </c>
    </row>
    <row r="3675" spans="1:13" x14ac:dyDescent="0.25">
      <c r="A3675">
        <v>145885959</v>
      </c>
      <c r="B3675">
        <v>206504195</v>
      </c>
      <c r="C3675">
        <v>2</v>
      </c>
      <c r="D3675" t="b">
        <v>0</v>
      </c>
      <c r="E3675" s="6" t="s">
        <v>35</v>
      </c>
      <c r="F3675" s="6" t="s">
        <v>76</v>
      </c>
      <c r="G3675">
        <v>3.5</v>
      </c>
      <c r="H3675">
        <v>3.5</v>
      </c>
      <c r="I3675">
        <v>1</v>
      </c>
      <c r="J3675" s="6">
        <f>(Items[[#This Row],[FinalPrice]]*Items[[#This Row],[Quantity]])</f>
        <v>3.5</v>
      </c>
      <c r="K3675" s="6">
        <f>(Items[[#This Row],[OriginalTagPrice]]*Items[[#This Row],[Quantity]])</f>
        <v>3.5</v>
      </c>
      <c r="L3675" s="6">
        <f>(Items[[#This Row],[FinalPrice]]-Items[[#This Row],[OriginalTagPrice]])*Items[[#This Row],[Quantity]]</f>
        <v>0</v>
      </c>
      <c r="M3675" s="6" t="str">
        <f>VLOOKUP(Items[[#This Row],[OrderID]],Orders[],5)</f>
        <v>2015-06-04</v>
      </c>
    </row>
    <row r="3676" spans="1:13" x14ac:dyDescent="0.25">
      <c r="A3676">
        <v>145885961</v>
      </c>
      <c r="B3676">
        <v>205535079</v>
      </c>
      <c r="C3676">
        <v>1</v>
      </c>
      <c r="D3676" t="b">
        <v>1</v>
      </c>
      <c r="E3676" s="6" t="s">
        <v>70</v>
      </c>
      <c r="F3676" s="6" t="s">
        <v>35</v>
      </c>
      <c r="G3676">
        <v>29</v>
      </c>
      <c r="H3676">
        <v>70</v>
      </c>
      <c r="I3676">
        <v>1</v>
      </c>
      <c r="J3676" s="6">
        <f>(Items[[#This Row],[FinalPrice]]*Items[[#This Row],[Quantity]])</f>
        <v>29</v>
      </c>
      <c r="K3676" s="6">
        <f>(Items[[#This Row],[OriginalTagPrice]]*Items[[#This Row],[Quantity]])</f>
        <v>70</v>
      </c>
      <c r="L3676" s="6">
        <f>(Items[[#This Row],[FinalPrice]]-Items[[#This Row],[OriginalTagPrice]])*Items[[#This Row],[Quantity]]</f>
        <v>-41</v>
      </c>
      <c r="M3676" s="6" t="str">
        <f>VLOOKUP(Items[[#This Row],[OrderID]],Orders[],5)</f>
        <v>2015-06-17</v>
      </c>
    </row>
    <row r="3677" spans="1:13" x14ac:dyDescent="0.25">
      <c r="A3677">
        <v>145885961</v>
      </c>
      <c r="B3677">
        <v>205535242</v>
      </c>
      <c r="C3677">
        <v>1</v>
      </c>
      <c r="D3677" t="b">
        <v>1</v>
      </c>
      <c r="E3677" s="6" t="s">
        <v>70</v>
      </c>
      <c r="F3677" s="6" t="s">
        <v>35</v>
      </c>
      <c r="G3677">
        <v>29</v>
      </c>
      <c r="H3677">
        <v>70</v>
      </c>
      <c r="I3677">
        <v>1</v>
      </c>
      <c r="J3677" s="6">
        <f>(Items[[#This Row],[FinalPrice]]*Items[[#This Row],[Quantity]])</f>
        <v>29</v>
      </c>
      <c r="K3677" s="6">
        <f>(Items[[#This Row],[OriginalTagPrice]]*Items[[#This Row],[Quantity]])</f>
        <v>70</v>
      </c>
      <c r="L3677" s="6">
        <f>(Items[[#This Row],[FinalPrice]]-Items[[#This Row],[OriginalTagPrice]])*Items[[#This Row],[Quantity]]</f>
        <v>-41</v>
      </c>
      <c r="M3677" s="6" t="str">
        <f>VLOOKUP(Items[[#This Row],[OrderID]],Orders[],5)</f>
        <v>2015-06-17</v>
      </c>
    </row>
    <row r="3678" spans="1:13" x14ac:dyDescent="0.25">
      <c r="A3678">
        <v>145885961</v>
      </c>
      <c r="B3678">
        <v>209673708</v>
      </c>
      <c r="C3678">
        <v>2</v>
      </c>
      <c r="D3678" t="b">
        <v>0</v>
      </c>
      <c r="E3678" s="6" t="s">
        <v>35</v>
      </c>
      <c r="F3678" s="6" t="s">
        <v>170</v>
      </c>
      <c r="G3678">
        <v>0</v>
      </c>
      <c r="H3678">
        <v>3.75</v>
      </c>
      <c r="I3678">
        <v>1</v>
      </c>
      <c r="J3678" s="6">
        <f>(Items[[#This Row],[FinalPrice]]*Items[[#This Row],[Quantity]])</f>
        <v>0</v>
      </c>
      <c r="K3678" s="6">
        <f>(Items[[#This Row],[OriginalTagPrice]]*Items[[#This Row],[Quantity]])</f>
        <v>3.75</v>
      </c>
      <c r="L3678" s="6">
        <f>(Items[[#This Row],[FinalPrice]]-Items[[#This Row],[OriginalTagPrice]])*Items[[#This Row],[Quantity]]</f>
        <v>-3.75</v>
      </c>
      <c r="M3678" s="6" t="str">
        <f>VLOOKUP(Items[[#This Row],[OrderID]],Orders[],5)</f>
        <v>2015-06-17</v>
      </c>
    </row>
    <row r="3679" spans="1:13" x14ac:dyDescent="0.25">
      <c r="A3679">
        <v>145887973</v>
      </c>
      <c r="B3679">
        <v>205537970</v>
      </c>
      <c r="C3679">
        <v>1</v>
      </c>
      <c r="D3679" t="b">
        <v>1</v>
      </c>
      <c r="E3679" s="6" t="s">
        <v>281</v>
      </c>
      <c r="F3679" s="6" t="s">
        <v>35</v>
      </c>
      <c r="G3679">
        <v>0</v>
      </c>
      <c r="H3679">
        <v>40</v>
      </c>
      <c r="I3679">
        <v>1</v>
      </c>
      <c r="J3679" s="6">
        <f>(Items[[#This Row],[FinalPrice]]*Items[[#This Row],[Quantity]])</f>
        <v>0</v>
      </c>
      <c r="K3679" s="6">
        <f>(Items[[#This Row],[OriginalTagPrice]]*Items[[#This Row],[Quantity]])</f>
        <v>40</v>
      </c>
      <c r="L3679" s="6">
        <f>(Items[[#This Row],[FinalPrice]]-Items[[#This Row],[OriginalTagPrice]])*Items[[#This Row],[Quantity]]</f>
        <v>-40</v>
      </c>
      <c r="M3679" s="6" t="str">
        <f>VLOOKUP(Items[[#This Row],[OrderID]],Orders[],5)</f>
        <v>2015-06-01</v>
      </c>
    </row>
    <row r="3680" spans="1:13" x14ac:dyDescent="0.25">
      <c r="A3680">
        <v>145887973</v>
      </c>
      <c r="B3680">
        <v>205602475</v>
      </c>
      <c r="C3680">
        <v>12</v>
      </c>
      <c r="D3680" t="b">
        <v>0</v>
      </c>
      <c r="E3680" s="6" t="s">
        <v>35</v>
      </c>
      <c r="F3680" s="6" t="s">
        <v>35</v>
      </c>
      <c r="G3680">
        <v>0</v>
      </c>
      <c r="H3680">
        <v>15</v>
      </c>
      <c r="I3680">
        <v>1</v>
      </c>
      <c r="J3680" s="6">
        <f>(Items[[#This Row],[FinalPrice]]*Items[[#This Row],[Quantity]])</f>
        <v>0</v>
      </c>
      <c r="K3680" s="6">
        <f>(Items[[#This Row],[OriginalTagPrice]]*Items[[#This Row],[Quantity]])</f>
        <v>15</v>
      </c>
      <c r="L3680" s="6">
        <f>(Items[[#This Row],[FinalPrice]]-Items[[#This Row],[OriginalTagPrice]])*Items[[#This Row],[Quantity]]</f>
        <v>-15</v>
      </c>
      <c r="M3680" s="6" t="str">
        <f>VLOOKUP(Items[[#This Row],[OrderID]],Orders[],5)</f>
        <v>2015-06-01</v>
      </c>
    </row>
    <row r="3681" spans="1:13" x14ac:dyDescent="0.25">
      <c r="A3681">
        <v>145887973</v>
      </c>
      <c r="B3681">
        <v>205602593</v>
      </c>
      <c r="C3681">
        <v>8</v>
      </c>
      <c r="D3681" t="b">
        <v>0</v>
      </c>
      <c r="E3681" s="6" t="s">
        <v>281</v>
      </c>
      <c r="F3681" s="6" t="s">
        <v>35</v>
      </c>
      <c r="G3681">
        <v>14</v>
      </c>
      <c r="H3681">
        <v>14</v>
      </c>
      <c r="I3681">
        <v>1</v>
      </c>
      <c r="J3681" s="6">
        <f>(Items[[#This Row],[FinalPrice]]*Items[[#This Row],[Quantity]])</f>
        <v>14</v>
      </c>
      <c r="K3681" s="6">
        <f>(Items[[#This Row],[OriginalTagPrice]]*Items[[#This Row],[Quantity]])</f>
        <v>14</v>
      </c>
      <c r="L3681" s="6">
        <f>(Items[[#This Row],[FinalPrice]]-Items[[#This Row],[OriginalTagPrice]])*Items[[#This Row],[Quantity]]</f>
        <v>0</v>
      </c>
      <c r="M3681" s="6" t="str">
        <f>VLOOKUP(Items[[#This Row],[OrderID]],Orders[],5)</f>
        <v>2015-06-01</v>
      </c>
    </row>
    <row r="3682" spans="1:13" x14ac:dyDescent="0.25">
      <c r="A3682">
        <v>145891529</v>
      </c>
      <c r="B3682">
        <v>205543045</v>
      </c>
      <c r="C3682">
        <v>2</v>
      </c>
      <c r="D3682" t="b">
        <v>0</v>
      </c>
      <c r="E3682" s="6" t="s">
        <v>35</v>
      </c>
      <c r="F3682" s="6" t="s">
        <v>152</v>
      </c>
      <c r="G3682">
        <v>2.25</v>
      </c>
      <c r="H3682">
        <v>3</v>
      </c>
      <c r="I3682">
        <v>1</v>
      </c>
      <c r="J3682" s="6">
        <f>(Items[[#This Row],[FinalPrice]]*Items[[#This Row],[Quantity]])</f>
        <v>2.25</v>
      </c>
      <c r="K3682" s="6">
        <f>(Items[[#This Row],[OriginalTagPrice]]*Items[[#This Row],[Quantity]])</f>
        <v>3</v>
      </c>
      <c r="L3682" s="6">
        <f>(Items[[#This Row],[FinalPrice]]-Items[[#This Row],[OriginalTagPrice]])*Items[[#This Row],[Quantity]]</f>
        <v>-0.75</v>
      </c>
      <c r="M3682" s="6" t="str">
        <f>VLOOKUP(Items[[#This Row],[OrderID]],Orders[],5)</f>
        <v>2015-06-01</v>
      </c>
    </row>
    <row r="3683" spans="1:13" x14ac:dyDescent="0.25">
      <c r="A3683">
        <v>145892905</v>
      </c>
      <c r="B3683">
        <v>205544920</v>
      </c>
      <c r="C3683">
        <v>2</v>
      </c>
      <c r="D3683" t="b">
        <v>0</v>
      </c>
      <c r="E3683" s="6" t="s">
        <v>35</v>
      </c>
      <c r="F3683" s="6" t="s">
        <v>297</v>
      </c>
      <c r="G3683">
        <v>3</v>
      </c>
      <c r="H3683">
        <v>4</v>
      </c>
      <c r="I3683">
        <v>1</v>
      </c>
      <c r="J3683" s="6">
        <f>(Items[[#This Row],[FinalPrice]]*Items[[#This Row],[Quantity]])</f>
        <v>3</v>
      </c>
      <c r="K3683" s="6">
        <f>(Items[[#This Row],[OriginalTagPrice]]*Items[[#This Row],[Quantity]])</f>
        <v>4</v>
      </c>
      <c r="L3683" s="6">
        <f>(Items[[#This Row],[FinalPrice]]-Items[[#This Row],[OriginalTagPrice]])*Items[[#This Row],[Quantity]]</f>
        <v>-1</v>
      </c>
      <c r="M3683" s="6" t="str">
        <f>VLOOKUP(Items[[#This Row],[OrderID]],Orders[],5)</f>
        <v>2015-06-01</v>
      </c>
    </row>
    <row r="3684" spans="1:13" x14ac:dyDescent="0.25">
      <c r="A3684">
        <v>145892905</v>
      </c>
      <c r="B3684">
        <v>205544953</v>
      </c>
      <c r="C3684">
        <v>2</v>
      </c>
      <c r="D3684" t="b">
        <v>0</v>
      </c>
      <c r="E3684" s="6" t="s">
        <v>35</v>
      </c>
      <c r="F3684" s="6" t="s">
        <v>249</v>
      </c>
      <c r="G3684">
        <v>7.5</v>
      </c>
      <c r="H3684">
        <v>10</v>
      </c>
      <c r="I3684">
        <v>1</v>
      </c>
      <c r="J3684" s="6">
        <f>(Items[[#This Row],[FinalPrice]]*Items[[#This Row],[Quantity]])</f>
        <v>7.5</v>
      </c>
      <c r="K3684" s="6">
        <f>(Items[[#This Row],[OriginalTagPrice]]*Items[[#This Row],[Quantity]])</f>
        <v>10</v>
      </c>
      <c r="L3684" s="6">
        <f>(Items[[#This Row],[FinalPrice]]-Items[[#This Row],[OriginalTagPrice]])*Items[[#This Row],[Quantity]]</f>
        <v>-2.5</v>
      </c>
      <c r="M3684" s="6" t="str">
        <f>VLOOKUP(Items[[#This Row],[OrderID]],Orders[],5)</f>
        <v>2015-06-01</v>
      </c>
    </row>
    <row r="3685" spans="1:13" x14ac:dyDescent="0.25">
      <c r="A3685">
        <v>145892905</v>
      </c>
      <c r="B3685">
        <v>205546291</v>
      </c>
      <c r="C3685">
        <v>2</v>
      </c>
      <c r="D3685" t="b">
        <v>0</v>
      </c>
      <c r="E3685" s="6" t="s">
        <v>35</v>
      </c>
      <c r="F3685" s="6" t="s">
        <v>315</v>
      </c>
      <c r="G3685">
        <v>18.75</v>
      </c>
      <c r="H3685">
        <v>25</v>
      </c>
      <c r="I3685">
        <v>1</v>
      </c>
      <c r="J3685" s="6">
        <f>(Items[[#This Row],[FinalPrice]]*Items[[#This Row],[Quantity]])</f>
        <v>18.75</v>
      </c>
      <c r="K3685" s="6">
        <f>(Items[[#This Row],[OriginalTagPrice]]*Items[[#This Row],[Quantity]])</f>
        <v>25</v>
      </c>
      <c r="L3685" s="6">
        <f>(Items[[#This Row],[FinalPrice]]-Items[[#This Row],[OriginalTagPrice]])*Items[[#This Row],[Quantity]]</f>
        <v>-6.25</v>
      </c>
      <c r="M3685" s="6" t="str">
        <f>VLOOKUP(Items[[#This Row],[OrderID]],Orders[],5)</f>
        <v>2015-06-01</v>
      </c>
    </row>
    <row r="3686" spans="1:13" x14ac:dyDescent="0.25">
      <c r="A3686">
        <v>145894808</v>
      </c>
      <c r="B3686">
        <v>205547401</v>
      </c>
      <c r="C3686">
        <v>1</v>
      </c>
      <c r="D3686" t="b">
        <v>1</v>
      </c>
      <c r="E3686" s="6" t="s">
        <v>71</v>
      </c>
      <c r="F3686" s="6" t="s">
        <v>35</v>
      </c>
      <c r="G3686">
        <v>0</v>
      </c>
      <c r="H3686">
        <v>70</v>
      </c>
      <c r="I3686">
        <v>1</v>
      </c>
      <c r="J3686" s="6">
        <f>(Items[[#This Row],[FinalPrice]]*Items[[#This Row],[Quantity]])</f>
        <v>0</v>
      </c>
      <c r="K3686" s="6">
        <f>(Items[[#This Row],[OriginalTagPrice]]*Items[[#This Row],[Quantity]])</f>
        <v>70</v>
      </c>
      <c r="L3686" s="6">
        <f>(Items[[#This Row],[FinalPrice]]-Items[[#This Row],[OriginalTagPrice]])*Items[[#This Row],[Quantity]]</f>
        <v>-70</v>
      </c>
      <c r="M3686" s="6" t="str">
        <f>VLOOKUP(Items[[#This Row],[OrderID]],Orders[],5)</f>
        <v>2015-06-02</v>
      </c>
    </row>
    <row r="3687" spans="1:13" x14ac:dyDescent="0.25">
      <c r="A3687">
        <v>145895626</v>
      </c>
      <c r="B3687">
        <v>205548495</v>
      </c>
      <c r="C3687">
        <v>11</v>
      </c>
      <c r="D3687" t="b">
        <v>0</v>
      </c>
      <c r="E3687" s="6" t="s">
        <v>35</v>
      </c>
      <c r="F3687" s="6" t="s">
        <v>35</v>
      </c>
      <c r="G3687">
        <v>50</v>
      </c>
      <c r="H3687">
        <v>50</v>
      </c>
      <c r="I3687">
        <v>1</v>
      </c>
      <c r="J3687" s="6">
        <f>(Items[[#This Row],[FinalPrice]]*Items[[#This Row],[Quantity]])</f>
        <v>50</v>
      </c>
      <c r="K3687" s="6">
        <f>(Items[[#This Row],[OriginalTagPrice]]*Items[[#This Row],[Quantity]])</f>
        <v>50</v>
      </c>
      <c r="L3687" s="6">
        <f>(Items[[#This Row],[FinalPrice]]-Items[[#This Row],[OriginalTagPrice]])*Items[[#This Row],[Quantity]]</f>
        <v>0</v>
      </c>
      <c r="M3687" s="6" t="str">
        <f>VLOOKUP(Items[[#This Row],[OrderID]],Orders[],5)</f>
        <v>2015-06-01</v>
      </c>
    </row>
    <row r="3688" spans="1:13" x14ac:dyDescent="0.25">
      <c r="A3688">
        <v>145896209</v>
      </c>
      <c r="B3688">
        <v>205549290</v>
      </c>
      <c r="C3688">
        <v>1</v>
      </c>
      <c r="D3688" t="b">
        <v>1</v>
      </c>
      <c r="E3688" s="6" t="s">
        <v>58</v>
      </c>
      <c r="F3688" s="6" t="s">
        <v>35</v>
      </c>
      <c r="G3688">
        <v>0</v>
      </c>
      <c r="H3688">
        <v>70</v>
      </c>
      <c r="I3688">
        <v>1</v>
      </c>
      <c r="J3688" s="6">
        <f>(Items[[#This Row],[FinalPrice]]*Items[[#This Row],[Quantity]])</f>
        <v>0</v>
      </c>
      <c r="K3688" s="6">
        <f>(Items[[#This Row],[OriginalTagPrice]]*Items[[#This Row],[Quantity]])</f>
        <v>70</v>
      </c>
      <c r="L3688" s="6">
        <f>(Items[[#This Row],[FinalPrice]]-Items[[#This Row],[OriginalTagPrice]])*Items[[#This Row],[Quantity]]</f>
        <v>-70</v>
      </c>
      <c r="M3688" s="6" t="str">
        <f>VLOOKUP(Items[[#This Row],[OrderID]],Orders[],5)</f>
        <v>2015-06-11</v>
      </c>
    </row>
    <row r="3689" spans="1:13" x14ac:dyDescent="0.25">
      <c r="A3689">
        <v>145896209</v>
      </c>
      <c r="B3689">
        <v>208256997</v>
      </c>
      <c r="C3689">
        <v>2</v>
      </c>
      <c r="D3689" t="b">
        <v>0</v>
      </c>
      <c r="E3689" s="6" t="s">
        <v>58</v>
      </c>
      <c r="F3689" s="6" t="s">
        <v>133</v>
      </c>
      <c r="G3689">
        <v>0</v>
      </c>
      <c r="H3689">
        <v>0</v>
      </c>
      <c r="I3689">
        <v>1</v>
      </c>
      <c r="J3689" s="6">
        <f>(Items[[#This Row],[FinalPrice]]*Items[[#This Row],[Quantity]])</f>
        <v>0</v>
      </c>
      <c r="K3689" s="6">
        <f>(Items[[#This Row],[OriginalTagPrice]]*Items[[#This Row],[Quantity]])</f>
        <v>0</v>
      </c>
      <c r="L3689" s="6">
        <f>(Items[[#This Row],[FinalPrice]]-Items[[#This Row],[OriginalTagPrice]])*Items[[#This Row],[Quantity]]</f>
        <v>0</v>
      </c>
      <c r="M3689" s="6" t="str">
        <f>VLOOKUP(Items[[#This Row],[OrderID]],Orders[],5)</f>
        <v>2015-06-11</v>
      </c>
    </row>
    <row r="3690" spans="1:13" x14ac:dyDescent="0.25">
      <c r="A3690">
        <v>145896209</v>
      </c>
      <c r="B3690">
        <v>208280440</v>
      </c>
      <c r="C3690">
        <v>8</v>
      </c>
      <c r="D3690" t="b">
        <v>0</v>
      </c>
      <c r="E3690" s="6" t="s">
        <v>58</v>
      </c>
      <c r="F3690" s="6" t="s">
        <v>35</v>
      </c>
      <c r="G3690">
        <v>14</v>
      </c>
      <c r="H3690">
        <v>14</v>
      </c>
      <c r="I3690">
        <v>1</v>
      </c>
      <c r="J3690" s="6">
        <f>(Items[[#This Row],[FinalPrice]]*Items[[#This Row],[Quantity]])</f>
        <v>14</v>
      </c>
      <c r="K3690" s="6">
        <f>(Items[[#This Row],[OriginalTagPrice]]*Items[[#This Row],[Quantity]])</f>
        <v>14</v>
      </c>
      <c r="L3690" s="6">
        <f>(Items[[#This Row],[FinalPrice]]-Items[[#This Row],[OriginalTagPrice]])*Items[[#This Row],[Quantity]]</f>
        <v>0</v>
      </c>
      <c r="M3690" s="6" t="str">
        <f>VLOOKUP(Items[[#This Row],[OrderID]],Orders[],5)</f>
        <v>2015-06-11</v>
      </c>
    </row>
    <row r="3691" spans="1:13" x14ac:dyDescent="0.25">
      <c r="A3691">
        <v>145896440</v>
      </c>
      <c r="B3691">
        <v>205549613</v>
      </c>
      <c r="C3691">
        <v>11</v>
      </c>
      <c r="D3691" t="b">
        <v>0</v>
      </c>
      <c r="E3691" s="6" t="s">
        <v>35</v>
      </c>
      <c r="F3691" s="6" t="s">
        <v>35</v>
      </c>
      <c r="G3691">
        <v>50</v>
      </c>
      <c r="H3691">
        <v>50</v>
      </c>
      <c r="I3691">
        <v>1</v>
      </c>
      <c r="J3691" s="6">
        <f>(Items[[#This Row],[FinalPrice]]*Items[[#This Row],[Quantity]])</f>
        <v>50</v>
      </c>
      <c r="K3691" s="6">
        <f>(Items[[#This Row],[OriginalTagPrice]]*Items[[#This Row],[Quantity]])</f>
        <v>50</v>
      </c>
      <c r="L3691" s="6">
        <f>(Items[[#This Row],[FinalPrice]]-Items[[#This Row],[OriginalTagPrice]])*Items[[#This Row],[Quantity]]</f>
        <v>0</v>
      </c>
      <c r="M3691" s="6" t="str">
        <f>VLOOKUP(Items[[#This Row],[OrderID]],Orders[],5)</f>
        <v>2015-06-01</v>
      </c>
    </row>
    <row r="3692" spans="1:13" x14ac:dyDescent="0.25">
      <c r="A3692">
        <v>145896871</v>
      </c>
      <c r="B3692">
        <v>205550245</v>
      </c>
      <c r="C3692">
        <v>11</v>
      </c>
      <c r="D3692" t="b">
        <v>0</v>
      </c>
      <c r="E3692" s="6" t="s">
        <v>35</v>
      </c>
      <c r="F3692" s="6" t="s">
        <v>35</v>
      </c>
      <c r="G3692">
        <v>50</v>
      </c>
      <c r="H3692">
        <v>50</v>
      </c>
      <c r="I3692">
        <v>1</v>
      </c>
      <c r="J3692" s="6">
        <f>(Items[[#This Row],[FinalPrice]]*Items[[#This Row],[Quantity]])</f>
        <v>50</v>
      </c>
      <c r="K3692" s="6">
        <f>(Items[[#This Row],[OriginalTagPrice]]*Items[[#This Row],[Quantity]])</f>
        <v>50</v>
      </c>
      <c r="L3692" s="6">
        <f>(Items[[#This Row],[FinalPrice]]-Items[[#This Row],[OriginalTagPrice]])*Items[[#This Row],[Quantity]]</f>
        <v>0</v>
      </c>
      <c r="M3692" s="6" t="str">
        <f>VLOOKUP(Items[[#This Row],[OrderID]],Orders[],5)</f>
        <v>2015-06-01</v>
      </c>
    </row>
    <row r="3693" spans="1:13" x14ac:dyDescent="0.25">
      <c r="A3693">
        <v>145897116</v>
      </c>
      <c r="B3693">
        <v>205550568</v>
      </c>
      <c r="C3693">
        <v>11</v>
      </c>
      <c r="D3693" t="b">
        <v>0</v>
      </c>
      <c r="E3693" s="6" t="s">
        <v>35</v>
      </c>
      <c r="F3693" s="6" t="s">
        <v>35</v>
      </c>
      <c r="G3693">
        <v>50</v>
      </c>
      <c r="H3693">
        <v>50</v>
      </c>
      <c r="I3693">
        <v>1</v>
      </c>
      <c r="J3693" s="6">
        <f>(Items[[#This Row],[FinalPrice]]*Items[[#This Row],[Quantity]])</f>
        <v>50</v>
      </c>
      <c r="K3693" s="6">
        <f>(Items[[#This Row],[OriginalTagPrice]]*Items[[#This Row],[Quantity]])</f>
        <v>50</v>
      </c>
      <c r="L3693" s="6">
        <f>(Items[[#This Row],[FinalPrice]]-Items[[#This Row],[OriginalTagPrice]])*Items[[#This Row],[Quantity]]</f>
        <v>0</v>
      </c>
      <c r="M3693" s="6" t="str">
        <f>VLOOKUP(Items[[#This Row],[OrderID]],Orders[],5)</f>
        <v>2015-06-01</v>
      </c>
    </row>
    <row r="3694" spans="1:13" x14ac:dyDescent="0.25">
      <c r="A3694">
        <v>145897655</v>
      </c>
      <c r="B3694">
        <v>205551415</v>
      </c>
      <c r="C3694">
        <v>1</v>
      </c>
      <c r="D3694" t="b">
        <v>1</v>
      </c>
      <c r="E3694" s="6" t="s">
        <v>63</v>
      </c>
      <c r="F3694" s="6" t="s">
        <v>35</v>
      </c>
      <c r="G3694">
        <v>0</v>
      </c>
      <c r="H3694">
        <v>65</v>
      </c>
      <c r="I3694">
        <v>1</v>
      </c>
      <c r="J3694" s="6">
        <f>(Items[[#This Row],[FinalPrice]]*Items[[#This Row],[Quantity]])</f>
        <v>0</v>
      </c>
      <c r="K3694" s="6">
        <f>(Items[[#This Row],[OriginalTagPrice]]*Items[[#This Row],[Quantity]])</f>
        <v>65</v>
      </c>
      <c r="L3694" s="6">
        <f>(Items[[#This Row],[FinalPrice]]-Items[[#This Row],[OriginalTagPrice]])*Items[[#This Row],[Quantity]]</f>
        <v>-65</v>
      </c>
      <c r="M3694" s="6" t="str">
        <f>VLOOKUP(Items[[#This Row],[OrderID]],Orders[],5)</f>
        <v>2015-06-05</v>
      </c>
    </row>
    <row r="3695" spans="1:13" x14ac:dyDescent="0.25">
      <c r="A3695">
        <v>145897655</v>
      </c>
      <c r="B3695">
        <v>205551573</v>
      </c>
      <c r="C3695">
        <v>1</v>
      </c>
      <c r="D3695" t="b">
        <v>1</v>
      </c>
      <c r="E3695" s="6" t="s">
        <v>63</v>
      </c>
      <c r="F3695" s="6" t="s">
        <v>35</v>
      </c>
      <c r="G3695">
        <v>10</v>
      </c>
      <c r="H3695">
        <v>10</v>
      </c>
      <c r="I3695">
        <v>1</v>
      </c>
      <c r="J3695" s="6">
        <f>(Items[[#This Row],[FinalPrice]]*Items[[#This Row],[Quantity]])</f>
        <v>10</v>
      </c>
      <c r="K3695" s="6">
        <f>(Items[[#This Row],[OriginalTagPrice]]*Items[[#This Row],[Quantity]])</f>
        <v>10</v>
      </c>
      <c r="L3695" s="6">
        <f>(Items[[#This Row],[FinalPrice]]-Items[[#This Row],[OriginalTagPrice]])*Items[[#This Row],[Quantity]]</f>
        <v>0</v>
      </c>
      <c r="M3695" s="6" t="str">
        <f>VLOOKUP(Items[[#This Row],[OrderID]],Orders[],5)</f>
        <v>2015-06-05</v>
      </c>
    </row>
    <row r="3696" spans="1:13" x14ac:dyDescent="0.25">
      <c r="A3696">
        <v>145897655</v>
      </c>
      <c r="B3696">
        <v>206810467</v>
      </c>
      <c r="C3696">
        <v>8</v>
      </c>
      <c r="D3696" t="b">
        <v>0</v>
      </c>
      <c r="E3696" s="6" t="s">
        <v>63</v>
      </c>
      <c r="F3696" s="6" t="s">
        <v>35</v>
      </c>
      <c r="G3696">
        <v>14</v>
      </c>
      <c r="H3696">
        <v>14</v>
      </c>
      <c r="I3696">
        <v>1</v>
      </c>
      <c r="J3696" s="6">
        <f>(Items[[#This Row],[FinalPrice]]*Items[[#This Row],[Quantity]])</f>
        <v>14</v>
      </c>
      <c r="K3696" s="6">
        <f>(Items[[#This Row],[OriginalTagPrice]]*Items[[#This Row],[Quantity]])</f>
        <v>14</v>
      </c>
      <c r="L3696" s="6">
        <f>(Items[[#This Row],[FinalPrice]]-Items[[#This Row],[OriginalTagPrice]])*Items[[#This Row],[Quantity]]</f>
        <v>0</v>
      </c>
      <c r="M3696" s="6" t="str">
        <f>VLOOKUP(Items[[#This Row],[OrderID]],Orders[],5)</f>
        <v>2015-06-05</v>
      </c>
    </row>
    <row r="3697" spans="1:13" x14ac:dyDescent="0.25">
      <c r="A3697">
        <v>145912661</v>
      </c>
      <c r="B3697">
        <v>205572316</v>
      </c>
      <c r="C3697">
        <v>1</v>
      </c>
      <c r="D3697" t="b">
        <v>1</v>
      </c>
      <c r="E3697" s="6" t="s">
        <v>63</v>
      </c>
      <c r="F3697" s="6" t="s">
        <v>35</v>
      </c>
      <c r="G3697">
        <v>0</v>
      </c>
      <c r="H3697">
        <v>65</v>
      </c>
      <c r="I3697">
        <v>1</v>
      </c>
      <c r="J3697" s="6">
        <f>(Items[[#This Row],[FinalPrice]]*Items[[#This Row],[Quantity]])</f>
        <v>0</v>
      </c>
      <c r="K3697" s="6">
        <f>(Items[[#This Row],[OriginalTagPrice]]*Items[[#This Row],[Quantity]])</f>
        <v>65</v>
      </c>
      <c r="L3697" s="6">
        <f>(Items[[#This Row],[FinalPrice]]-Items[[#This Row],[OriginalTagPrice]])*Items[[#This Row],[Quantity]]</f>
        <v>-65</v>
      </c>
      <c r="M3697" s="6" t="str">
        <f>VLOOKUP(Items[[#This Row],[OrderID]],Orders[],5)</f>
        <v>2015-06-11</v>
      </c>
    </row>
    <row r="3698" spans="1:13" x14ac:dyDescent="0.25">
      <c r="A3698">
        <v>145915989</v>
      </c>
      <c r="B3698">
        <v>205576912</v>
      </c>
      <c r="C3698">
        <v>1</v>
      </c>
      <c r="D3698" t="b">
        <v>1</v>
      </c>
      <c r="E3698" s="6" t="s">
        <v>264</v>
      </c>
      <c r="F3698" s="6" t="s">
        <v>35</v>
      </c>
      <c r="G3698">
        <v>0</v>
      </c>
      <c r="H3698">
        <v>65</v>
      </c>
      <c r="I3698">
        <v>1</v>
      </c>
      <c r="J3698" s="6">
        <f>(Items[[#This Row],[FinalPrice]]*Items[[#This Row],[Quantity]])</f>
        <v>0</v>
      </c>
      <c r="K3698" s="6">
        <f>(Items[[#This Row],[OriginalTagPrice]]*Items[[#This Row],[Quantity]])</f>
        <v>65</v>
      </c>
      <c r="L3698" s="6">
        <f>(Items[[#This Row],[FinalPrice]]-Items[[#This Row],[OriginalTagPrice]])*Items[[#This Row],[Quantity]]</f>
        <v>-65</v>
      </c>
      <c r="M3698" s="6" t="str">
        <f>VLOOKUP(Items[[#This Row],[OrderID]],Orders[],5)</f>
        <v>2015-06-01</v>
      </c>
    </row>
    <row r="3699" spans="1:13" x14ac:dyDescent="0.25">
      <c r="A3699">
        <v>145915989</v>
      </c>
      <c r="B3699">
        <v>205587021</v>
      </c>
      <c r="C3699">
        <v>2</v>
      </c>
      <c r="D3699" t="b">
        <v>0</v>
      </c>
      <c r="E3699" s="6" t="s">
        <v>264</v>
      </c>
      <c r="F3699" s="6" t="s">
        <v>69</v>
      </c>
      <c r="G3699">
        <v>0</v>
      </c>
      <c r="H3699">
        <v>0</v>
      </c>
      <c r="I3699">
        <v>1</v>
      </c>
      <c r="J3699" s="6">
        <f>(Items[[#This Row],[FinalPrice]]*Items[[#This Row],[Quantity]])</f>
        <v>0</v>
      </c>
      <c r="K3699" s="6">
        <f>(Items[[#This Row],[OriginalTagPrice]]*Items[[#This Row],[Quantity]])</f>
        <v>0</v>
      </c>
      <c r="L3699" s="6">
        <f>(Items[[#This Row],[FinalPrice]]-Items[[#This Row],[OriginalTagPrice]])*Items[[#This Row],[Quantity]]</f>
        <v>0</v>
      </c>
      <c r="M3699" s="6" t="str">
        <f>VLOOKUP(Items[[#This Row],[OrderID]],Orders[],5)</f>
        <v>2015-06-01</v>
      </c>
    </row>
    <row r="3700" spans="1:13" x14ac:dyDescent="0.25">
      <c r="A3700">
        <v>145915989</v>
      </c>
      <c r="B3700">
        <v>205587025</v>
      </c>
      <c r="C3700">
        <v>2</v>
      </c>
      <c r="D3700" t="b">
        <v>0</v>
      </c>
      <c r="E3700" s="6" t="s">
        <v>264</v>
      </c>
      <c r="F3700" s="6" t="s">
        <v>85</v>
      </c>
      <c r="G3700">
        <v>3.5</v>
      </c>
      <c r="H3700">
        <v>3.5</v>
      </c>
      <c r="I3700">
        <v>1</v>
      </c>
      <c r="J3700" s="6">
        <f>(Items[[#This Row],[FinalPrice]]*Items[[#This Row],[Quantity]])</f>
        <v>3.5</v>
      </c>
      <c r="K3700" s="6">
        <f>(Items[[#This Row],[OriginalTagPrice]]*Items[[#This Row],[Quantity]])</f>
        <v>3.5</v>
      </c>
      <c r="L3700" s="6">
        <f>(Items[[#This Row],[FinalPrice]]-Items[[#This Row],[OriginalTagPrice]])*Items[[#This Row],[Quantity]]</f>
        <v>0</v>
      </c>
      <c r="M3700" s="6" t="str">
        <f>VLOOKUP(Items[[#This Row],[OrderID]],Orders[],5)</f>
        <v>2015-06-01</v>
      </c>
    </row>
    <row r="3701" spans="1:13" x14ac:dyDescent="0.25">
      <c r="A3701">
        <v>145915989</v>
      </c>
      <c r="B3701">
        <v>205594756</v>
      </c>
      <c r="C3701">
        <v>8</v>
      </c>
      <c r="D3701" t="b">
        <v>0</v>
      </c>
      <c r="E3701" s="6" t="s">
        <v>264</v>
      </c>
      <c r="F3701" s="6" t="s">
        <v>35</v>
      </c>
      <c r="G3701">
        <v>16.25</v>
      </c>
      <c r="H3701">
        <v>16.25</v>
      </c>
      <c r="I3701">
        <v>1</v>
      </c>
      <c r="J3701" s="6">
        <f>(Items[[#This Row],[FinalPrice]]*Items[[#This Row],[Quantity]])</f>
        <v>16.25</v>
      </c>
      <c r="K3701" s="6">
        <f>(Items[[#This Row],[OriginalTagPrice]]*Items[[#This Row],[Quantity]])</f>
        <v>16.25</v>
      </c>
      <c r="L3701" s="6">
        <f>(Items[[#This Row],[FinalPrice]]-Items[[#This Row],[OriginalTagPrice]])*Items[[#This Row],[Quantity]]</f>
        <v>0</v>
      </c>
      <c r="M3701" s="6" t="str">
        <f>VLOOKUP(Items[[#This Row],[OrderID]],Orders[],5)</f>
        <v>2015-06-01</v>
      </c>
    </row>
    <row r="3702" spans="1:13" x14ac:dyDescent="0.25">
      <c r="A3702">
        <v>145917133</v>
      </c>
      <c r="B3702">
        <v>205578443</v>
      </c>
      <c r="C3702">
        <v>1</v>
      </c>
      <c r="D3702" t="b">
        <v>1</v>
      </c>
      <c r="E3702" s="6" t="s">
        <v>292</v>
      </c>
      <c r="F3702" s="6" t="s">
        <v>35</v>
      </c>
      <c r="G3702">
        <v>0</v>
      </c>
      <c r="H3702">
        <v>70</v>
      </c>
      <c r="I3702">
        <v>1</v>
      </c>
      <c r="J3702" s="6">
        <f>(Items[[#This Row],[FinalPrice]]*Items[[#This Row],[Quantity]])</f>
        <v>0</v>
      </c>
      <c r="K3702" s="6">
        <f>(Items[[#This Row],[OriginalTagPrice]]*Items[[#This Row],[Quantity]])</f>
        <v>70</v>
      </c>
      <c r="L3702" s="6">
        <f>(Items[[#This Row],[FinalPrice]]-Items[[#This Row],[OriginalTagPrice]])*Items[[#This Row],[Quantity]]</f>
        <v>-70</v>
      </c>
      <c r="M3702" s="6" t="str">
        <f>VLOOKUP(Items[[#This Row],[OrderID]],Orders[],5)</f>
        <v>2015-06-04</v>
      </c>
    </row>
    <row r="3703" spans="1:13" x14ac:dyDescent="0.25">
      <c r="A3703">
        <v>145917133</v>
      </c>
      <c r="B3703">
        <v>206507063</v>
      </c>
      <c r="C3703">
        <v>8</v>
      </c>
      <c r="D3703" t="b">
        <v>0</v>
      </c>
      <c r="E3703" s="6" t="s">
        <v>292</v>
      </c>
      <c r="F3703" s="6" t="s">
        <v>35</v>
      </c>
      <c r="G3703">
        <v>14</v>
      </c>
      <c r="H3703">
        <v>14</v>
      </c>
      <c r="I3703">
        <v>1</v>
      </c>
      <c r="J3703" s="6">
        <f>(Items[[#This Row],[FinalPrice]]*Items[[#This Row],[Quantity]])</f>
        <v>14</v>
      </c>
      <c r="K3703" s="6">
        <f>(Items[[#This Row],[OriginalTagPrice]]*Items[[#This Row],[Quantity]])</f>
        <v>14</v>
      </c>
      <c r="L3703" s="6">
        <f>(Items[[#This Row],[FinalPrice]]-Items[[#This Row],[OriginalTagPrice]])*Items[[#This Row],[Quantity]]</f>
        <v>0</v>
      </c>
      <c r="M3703" s="6" t="str">
        <f>VLOOKUP(Items[[#This Row],[OrderID]],Orders[],5)</f>
        <v>2015-06-04</v>
      </c>
    </row>
    <row r="3704" spans="1:13" x14ac:dyDescent="0.25">
      <c r="A3704">
        <v>145922484</v>
      </c>
      <c r="B3704">
        <v>205585985</v>
      </c>
      <c r="C3704">
        <v>8</v>
      </c>
      <c r="D3704" t="b">
        <v>0</v>
      </c>
      <c r="E3704" s="6" t="s">
        <v>68</v>
      </c>
      <c r="F3704" s="6" t="s">
        <v>35</v>
      </c>
      <c r="G3704">
        <v>15</v>
      </c>
      <c r="H3704">
        <v>15</v>
      </c>
      <c r="I3704">
        <v>1</v>
      </c>
      <c r="J3704" s="6">
        <f>(Items[[#This Row],[FinalPrice]]*Items[[#This Row],[Quantity]])</f>
        <v>15</v>
      </c>
      <c r="K3704" s="6">
        <f>(Items[[#This Row],[OriginalTagPrice]]*Items[[#This Row],[Quantity]])</f>
        <v>15</v>
      </c>
      <c r="L3704" s="6">
        <f>(Items[[#This Row],[FinalPrice]]-Items[[#This Row],[OriginalTagPrice]])*Items[[#This Row],[Quantity]]</f>
        <v>0</v>
      </c>
      <c r="M3704" s="6" t="str">
        <f>VLOOKUP(Items[[#This Row],[OrderID]],Orders[],5)</f>
        <v>2015-06-01</v>
      </c>
    </row>
    <row r="3705" spans="1:13" x14ac:dyDescent="0.25">
      <c r="A3705">
        <v>145923382</v>
      </c>
      <c r="B3705">
        <v>205587122</v>
      </c>
      <c r="C3705">
        <v>1</v>
      </c>
      <c r="D3705" t="b">
        <v>1</v>
      </c>
      <c r="E3705" s="6" t="s">
        <v>68</v>
      </c>
      <c r="F3705" s="6" t="s">
        <v>35</v>
      </c>
      <c r="G3705">
        <v>10</v>
      </c>
      <c r="H3705">
        <v>40</v>
      </c>
      <c r="I3705">
        <v>1</v>
      </c>
      <c r="J3705" s="6">
        <f>(Items[[#This Row],[FinalPrice]]*Items[[#This Row],[Quantity]])</f>
        <v>10</v>
      </c>
      <c r="K3705" s="6">
        <f>(Items[[#This Row],[OriginalTagPrice]]*Items[[#This Row],[Quantity]])</f>
        <v>40</v>
      </c>
      <c r="L3705" s="6">
        <f>(Items[[#This Row],[FinalPrice]]-Items[[#This Row],[OriginalTagPrice]])*Items[[#This Row],[Quantity]]</f>
        <v>-30</v>
      </c>
      <c r="M3705" s="6" t="str">
        <f>VLOOKUP(Items[[#This Row],[OrderID]],Orders[],5)</f>
        <v>2015-06-02</v>
      </c>
    </row>
    <row r="3706" spans="1:13" x14ac:dyDescent="0.25">
      <c r="A3706">
        <v>145923382</v>
      </c>
      <c r="B3706">
        <v>205587124</v>
      </c>
      <c r="C3706">
        <v>1</v>
      </c>
      <c r="D3706" t="b">
        <v>1</v>
      </c>
      <c r="E3706" s="6" t="s">
        <v>60</v>
      </c>
      <c r="F3706" s="6" t="s">
        <v>35</v>
      </c>
      <c r="G3706">
        <v>25</v>
      </c>
      <c r="H3706">
        <v>50</v>
      </c>
      <c r="I3706">
        <v>1</v>
      </c>
      <c r="J3706" s="6">
        <f>(Items[[#This Row],[FinalPrice]]*Items[[#This Row],[Quantity]])</f>
        <v>25</v>
      </c>
      <c r="K3706" s="6">
        <f>(Items[[#This Row],[OriginalTagPrice]]*Items[[#This Row],[Quantity]])</f>
        <v>50</v>
      </c>
      <c r="L3706" s="6">
        <f>(Items[[#This Row],[FinalPrice]]-Items[[#This Row],[OriginalTagPrice]])*Items[[#This Row],[Quantity]]</f>
        <v>-25</v>
      </c>
      <c r="M3706" s="6" t="str">
        <f>VLOOKUP(Items[[#This Row],[OrderID]],Orders[],5)</f>
        <v>2015-06-02</v>
      </c>
    </row>
    <row r="3707" spans="1:13" x14ac:dyDescent="0.25">
      <c r="A3707">
        <v>145923382</v>
      </c>
      <c r="B3707">
        <v>205828721</v>
      </c>
      <c r="C3707">
        <v>1</v>
      </c>
      <c r="D3707" t="b">
        <v>1</v>
      </c>
      <c r="E3707" s="6" t="s">
        <v>60</v>
      </c>
      <c r="F3707" s="6" t="s">
        <v>35</v>
      </c>
      <c r="G3707">
        <v>10</v>
      </c>
      <c r="H3707">
        <v>10</v>
      </c>
      <c r="I3707">
        <v>1</v>
      </c>
      <c r="J3707" s="6">
        <f>(Items[[#This Row],[FinalPrice]]*Items[[#This Row],[Quantity]])</f>
        <v>10</v>
      </c>
      <c r="K3707" s="6">
        <f>(Items[[#This Row],[OriginalTagPrice]]*Items[[#This Row],[Quantity]])</f>
        <v>10</v>
      </c>
      <c r="L3707" s="6">
        <f>(Items[[#This Row],[FinalPrice]]-Items[[#This Row],[OriginalTagPrice]])*Items[[#This Row],[Quantity]]</f>
        <v>0</v>
      </c>
      <c r="M3707" s="6" t="str">
        <f>VLOOKUP(Items[[#This Row],[OrderID]],Orders[],5)</f>
        <v>2015-06-02</v>
      </c>
    </row>
    <row r="3708" spans="1:13" x14ac:dyDescent="0.25">
      <c r="A3708">
        <v>145923382</v>
      </c>
      <c r="B3708">
        <v>205819663</v>
      </c>
      <c r="C3708">
        <v>5</v>
      </c>
      <c r="D3708" t="b">
        <v>1</v>
      </c>
      <c r="E3708" s="6" t="s">
        <v>125</v>
      </c>
      <c r="F3708" s="6" t="s">
        <v>35</v>
      </c>
      <c r="G3708">
        <v>20</v>
      </c>
      <c r="H3708">
        <v>20</v>
      </c>
      <c r="I3708">
        <v>1</v>
      </c>
      <c r="J3708" s="6">
        <f>(Items[[#This Row],[FinalPrice]]*Items[[#This Row],[Quantity]])</f>
        <v>20</v>
      </c>
      <c r="K3708" s="6">
        <f>(Items[[#This Row],[OriginalTagPrice]]*Items[[#This Row],[Quantity]])</f>
        <v>20</v>
      </c>
      <c r="L3708" s="6">
        <f>(Items[[#This Row],[FinalPrice]]-Items[[#This Row],[OriginalTagPrice]])*Items[[#This Row],[Quantity]]</f>
        <v>0</v>
      </c>
      <c r="M3708" s="6" t="str">
        <f>VLOOKUP(Items[[#This Row],[OrderID]],Orders[],5)</f>
        <v>2015-06-02</v>
      </c>
    </row>
    <row r="3709" spans="1:13" x14ac:dyDescent="0.25">
      <c r="A3709">
        <v>145923382</v>
      </c>
      <c r="B3709">
        <v>205869197</v>
      </c>
      <c r="C3709">
        <v>10</v>
      </c>
      <c r="D3709" t="b">
        <v>0</v>
      </c>
      <c r="E3709" s="6" t="s">
        <v>35</v>
      </c>
      <c r="F3709" s="6" t="s">
        <v>35</v>
      </c>
      <c r="G3709">
        <v>0</v>
      </c>
      <c r="H3709">
        <v>0</v>
      </c>
      <c r="I3709">
        <v>1</v>
      </c>
      <c r="J3709" s="6">
        <f>(Items[[#This Row],[FinalPrice]]*Items[[#This Row],[Quantity]])</f>
        <v>0</v>
      </c>
      <c r="K3709" s="6">
        <f>(Items[[#This Row],[OriginalTagPrice]]*Items[[#This Row],[Quantity]])</f>
        <v>0</v>
      </c>
      <c r="L3709" s="6">
        <f>(Items[[#This Row],[FinalPrice]]-Items[[#This Row],[OriginalTagPrice]])*Items[[#This Row],[Quantity]]</f>
        <v>0</v>
      </c>
      <c r="M3709" s="6" t="str">
        <f>VLOOKUP(Items[[#This Row],[OrderID]],Orders[],5)</f>
        <v>2015-06-02</v>
      </c>
    </row>
    <row r="3710" spans="1:13" x14ac:dyDescent="0.25">
      <c r="A3710">
        <v>145923382</v>
      </c>
      <c r="B3710">
        <v>205869201</v>
      </c>
      <c r="C3710">
        <v>11</v>
      </c>
      <c r="D3710" t="b">
        <v>0</v>
      </c>
      <c r="E3710" s="6" t="s">
        <v>96</v>
      </c>
      <c r="F3710" s="6" t="s">
        <v>35</v>
      </c>
      <c r="G3710">
        <v>0</v>
      </c>
      <c r="H3710">
        <v>50</v>
      </c>
      <c r="I3710">
        <v>1</v>
      </c>
      <c r="J3710" s="6">
        <f>(Items[[#This Row],[FinalPrice]]*Items[[#This Row],[Quantity]])</f>
        <v>0</v>
      </c>
      <c r="K3710" s="6">
        <f>(Items[[#This Row],[OriginalTagPrice]]*Items[[#This Row],[Quantity]])</f>
        <v>50</v>
      </c>
      <c r="L3710" s="6">
        <f>(Items[[#This Row],[FinalPrice]]-Items[[#This Row],[OriginalTagPrice]])*Items[[#This Row],[Quantity]]</f>
        <v>-50</v>
      </c>
      <c r="M3710" s="6" t="str">
        <f>VLOOKUP(Items[[#This Row],[OrderID]],Orders[],5)</f>
        <v>2015-06-02</v>
      </c>
    </row>
    <row r="3711" spans="1:13" x14ac:dyDescent="0.25">
      <c r="A3711">
        <v>145923382</v>
      </c>
      <c r="B3711">
        <v>205870052</v>
      </c>
      <c r="C3711">
        <v>8</v>
      </c>
      <c r="D3711" t="b">
        <v>0</v>
      </c>
      <c r="E3711" s="6" t="s">
        <v>60</v>
      </c>
      <c r="F3711" s="6" t="s">
        <v>35</v>
      </c>
      <c r="G3711">
        <v>15</v>
      </c>
      <c r="H3711">
        <v>15</v>
      </c>
      <c r="I3711">
        <v>1</v>
      </c>
      <c r="J3711" s="6">
        <f>(Items[[#This Row],[FinalPrice]]*Items[[#This Row],[Quantity]])</f>
        <v>15</v>
      </c>
      <c r="K3711" s="6">
        <f>(Items[[#This Row],[OriginalTagPrice]]*Items[[#This Row],[Quantity]])</f>
        <v>15</v>
      </c>
      <c r="L3711" s="6">
        <f>(Items[[#This Row],[FinalPrice]]-Items[[#This Row],[OriginalTagPrice]])*Items[[#This Row],[Quantity]]</f>
        <v>0</v>
      </c>
      <c r="M3711" s="6" t="str">
        <f>VLOOKUP(Items[[#This Row],[OrderID]],Orders[],5)</f>
        <v>2015-06-02</v>
      </c>
    </row>
    <row r="3712" spans="1:13" x14ac:dyDescent="0.25">
      <c r="A3712">
        <v>145925233</v>
      </c>
      <c r="B3712">
        <v>205589667</v>
      </c>
      <c r="C3712">
        <v>1</v>
      </c>
      <c r="D3712" t="b">
        <v>1</v>
      </c>
      <c r="E3712" s="6" t="s">
        <v>63</v>
      </c>
      <c r="F3712" s="6" t="s">
        <v>35</v>
      </c>
      <c r="G3712">
        <v>0</v>
      </c>
      <c r="H3712">
        <v>65</v>
      </c>
      <c r="I3712">
        <v>1</v>
      </c>
      <c r="J3712" s="6">
        <f>(Items[[#This Row],[FinalPrice]]*Items[[#This Row],[Quantity]])</f>
        <v>0</v>
      </c>
      <c r="K3712" s="6">
        <f>(Items[[#This Row],[OriginalTagPrice]]*Items[[#This Row],[Quantity]])</f>
        <v>65</v>
      </c>
      <c r="L3712" s="6">
        <f>(Items[[#This Row],[FinalPrice]]-Items[[#This Row],[OriginalTagPrice]])*Items[[#This Row],[Quantity]]</f>
        <v>-65</v>
      </c>
      <c r="M3712" s="6" t="str">
        <f>VLOOKUP(Items[[#This Row],[OrderID]],Orders[],5)</f>
        <v>2015-06-06</v>
      </c>
    </row>
    <row r="3713" spans="1:13" x14ac:dyDescent="0.25">
      <c r="A3713">
        <v>145925233</v>
      </c>
      <c r="B3713">
        <v>207044436</v>
      </c>
      <c r="C3713">
        <v>2</v>
      </c>
      <c r="D3713" t="b">
        <v>0</v>
      </c>
      <c r="E3713" s="6" t="s">
        <v>96</v>
      </c>
      <c r="F3713" s="6" t="s">
        <v>69</v>
      </c>
      <c r="G3713">
        <v>0</v>
      </c>
      <c r="H3713">
        <v>0</v>
      </c>
      <c r="I3713">
        <v>1</v>
      </c>
      <c r="J3713" s="6">
        <f>(Items[[#This Row],[FinalPrice]]*Items[[#This Row],[Quantity]])</f>
        <v>0</v>
      </c>
      <c r="K3713" s="6">
        <f>(Items[[#This Row],[OriginalTagPrice]]*Items[[#This Row],[Quantity]])</f>
        <v>0</v>
      </c>
      <c r="L3713" s="6">
        <f>(Items[[#This Row],[FinalPrice]]-Items[[#This Row],[OriginalTagPrice]])*Items[[#This Row],[Quantity]]</f>
        <v>0</v>
      </c>
      <c r="M3713" s="6" t="str">
        <f>VLOOKUP(Items[[#This Row],[OrderID]],Orders[],5)</f>
        <v>2015-06-06</v>
      </c>
    </row>
    <row r="3714" spans="1:13" x14ac:dyDescent="0.25">
      <c r="A3714">
        <v>145925545</v>
      </c>
      <c r="B3714">
        <v>205590134</v>
      </c>
      <c r="C3714">
        <v>7</v>
      </c>
      <c r="D3714" t="b">
        <v>0</v>
      </c>
      <c r="E3714" s="6" t="s">
        <v>35</v>
      </c>
      <c r="F3714" s="6" t="s">
        <v>35</v>
      </c>
      <c r="G3714">
        <v>15</v>
      </c>
      <c r="H3714">
        <v>15</v>
      </c>
      <c r="I3714">
        <v>1</v>
      </c>
      <c r="J3714" s="6">
        <f>(Items[[#This Row],[FinalPrice]]*Items[[#This Row],[Quantity]])</f>
        <v>15</v>
      </c>
      <c r="K3714" s="6">
        <f>(Items[[#This Row],[OriginalTagPrice]]*Items[[#This Row],[Quantity]])</f>
        <v>15</v>
      </c>
      <c r="L3714" s="6">
        <f>(Items[[#This Row],[FinalPrice]]-Items[[#This Row],[OriginalTagPrice]])*Items[[#This Row],[Quantity]]</f>
        <v>0</v>
      </c>
      <c r="M3714" s="6" t="str">
        <f>VLOOKUP(Items[[#This Row],[OrderID]],Orders[],5)</f>
        <v>None</v>
      </c>
    </row>
    <row r="3715" spans="1:13" x14ac:dyDescent="0.25">
      <c r="A3715">
        <v>145927087</v>
      </c>
      <c r="B3715">
        <v>205592227</v>
      </c>
      <c r="C3715">
        <v>1</v>
      </c>
      <c r="D3715" t="b">
        <v>1</v>
      </c>
      <c r="E3715" s="6" t="s">
        <v>71</v>
      </c>
      <c r="F3715" s="6" t="s">
        <v>35</v>
      </c>
      <c r="G3715">
        <v>20</v>
      </c>
      <c r="H3715">
        <v>70</v>
      </c>
      <c r="I3715">
        <v>1</v>
      </c>
      <c r="J3715" s="6">
        <f>(Items[[#This Row],[FinalPrice]]*Items[[#This Row],[Quantity]])</f>
        <v>20</v>
      </c>
      <c r="K3715" s="6">
        <f>(Items[[#This Row],[OriginalTagPrice]]*Items[[#This Row],[Quantity]])</f>
        <v>70</v>
      </c>
      <c r="L3715" s="6">
        <f>(Items[[#This Row],[FinalPrice]]-Items[[#This Row],[OriginalTagPrice]])*Items[[#This Row],[Quantity]]</f>
        <v>-50</v>
      </c>
      <c r="M3715" s="6" t="str">
        <f>VLOOKUP(Items[[#This Row],[OrderID]],Orders[],5)</f>
        <v>2015-06-02</v>
      </c>
    </row>
    <row r="3716" spans="1:13" x14ac:dyDescent="0.25">
      <c r="A3716">
        <v>145927087</v>
      </c>
      <c r="B3716">
        <v>205855031</v>
      </c>
      <c r="C3716">
        <v>8</v>
      </c>
      <c r="D3716" t="b">
        <v>0</v>
      </c>
      <c r="E3716" s="6" t="s">
        <v>71</v>
      </c>
      <c r="F3716" s="6" t="s">
        <v>35</v>
      </c>
      <c r="G3716">
        <v>12.5</v>
      </c>
      <c r="H3716">
        <v>12.5</v>
      </c>
      <c r="I3716">
        <v>1</v>
      </c>
      <c r="J3716" s="6">
        <f>(Items[[#This Row],[FinalPrice]]*Items[[#This Row],[Quantity]])</f>
        <v>12.5</v>
      </c>
      <c r="K3716" s="6">
        <f>(Items[[#This Row],[OriginalTagPrice]]*Items[[#This Row],[Quantity]])</f>
        <v>12.5</v>
      </c>
      <c r="L3716" s="6">
        <f>(Items[[#This Row],[FinalPrice]]-Items[[#This Row],[OriginalTagPrice]])*Items[[#This Row],[Quantity]]</f>
        <v>0</v>
      </c>
      <c r="M3716" s="6" t="str">
        <f>VLOOKUP(Items[[#This Row],[OrderID]],Orders[],5)</f>
        <v>2015-06-02</v>
      </c>
    </row>
    <row r="3717" spans="1:13" x14ac:dyDescent="0.25">
      <c r="A3717">
        <v>145927655</v>
      </c>
      <c r="B3717">
        <v>205592929</v>
      </c>
      <c r="C3717">
        <v>3</v>
      </c>
      <c r="D3717" t="b">
        <v>0</v>
      </c>
      <c r="E3717" s="6" t="s">
        <v>35</v>
      </c>
      <c r="F3717" s="6" t="s">
        <v>35</v>
      </c>
      <c r="G3717">
        <v>50</v>
      </c>
      <c r="H3717">
        <v>50</v>
      </c>
      <c r="I3717">
        <v>1</v>
      </c>
      <c r="J3717" s="6">
        <f>(Items[[#This Row],[FinalPrice]]*Items[[#This Row],[Quantity]])</f>
        <v>50</v>
      </c>
      <c r="K3717" s="6">
        <f>(Items[[#This Row],[OriginalTagPrice]]*Items[[#This Row],[Quantity]])</f>
        <v>50</v>
      </c>
      <c r="L3717" s="6">
        <f>(Items[[#This Row],[FinalPrice]]-Items[[#This Row],[OriginalTagPrice]])*Items[[#This Row],[Quantity]]</f>
        <v>0</v>
      </c>
      <c r="M3717" s="6" t="str">
        <f>VLOOKUP(Items[[#This Row],[OrderID]],Orders[],5)</f>
        <v>2015-06-01</v>
      </c>
    </row>
    <row r="3718" spans="1:13" x14ac:dyDescent="0.25">
      <c r="A3718">
        <v>145927955</v>
      </c>
      <c r="B3718">
        <v>205593310</v>
      </c>
      <c r="C3718">
        <v>7</v>
      </c>
      <c r="D3718" t="b">
        <v>0</v>
      </c>
      <c r="E3718" s="6" t="s">
        <v>35</v>
      </c>
      <c r="F3718" s="6" t="s">
        <v>35</v>
      </c>
      <c r="G3718">
        <v>0</v>
      </c>
      <c r="H3718">
        <v>0</v>
      </c>
      <c r="I3718">
        <v>1</v>
      </c>
      <c r="J3718" s="6">
        <f>(Items[[#This Row],[FinalPrice]]*Items[[#This Row],[Quantity]])</f>
        <v>0</v>
      </c>
      <c r="K3718" s="6">
        <f>(Items[[#This Row],[OriginalTagPrice]]*Items[[#This Row],[Quantity]])</f>
        <v>0</v>
      </c>
      <c r="L3718" s="6">
        <f>(Items[[#This Row],[FinalPrice]]-Items[[#This Row],[OriginalTagPrice]])*Items[[#This Row],[Quantity]]</f>
        <v>0</v>
      </c>
      <c r="M3718" s="6" t="str">
        <f>VLOOKUP(Items[[#This Row],[OrderID]],Orders[],5)</f>
        <v>2015-06-01</v>
      </c>
    </row>
    <row r="3719" spans="1:13" x14ac:dyDescent="0.25">
      <c r="A3719">
        <v>145928653</v>
      </c>
      <c r="B3719">
        <v>205594194</v>
      </c>
      <c r="C3719">
        <v>1</v>
      </c>
      <c r="D3719" t="b">
        <v>1</v>
      </c>
      <c r="E3719" s="6" t="s">
        <v>68</v>
      </c>
      <c r="F3719" s="6" t="s">
        <v>35</v>
      </c>
      <c r="G3719">
        <v>0</v>
      </c>
      <c r="H3719">
        <v>40</v>
      </c>
      <c r="I3719">
        <v>1</v>
      </c>
      <c r="J3719" s="6">
        <f>(Items[[#This Row],[FinalPrice]]*Items[[#This Row],[Quantity]])</f>
        <v>0</v>
      </c>
      <c r="K3719" s="6">
        <f>(Items[[#This Row],[OriginalTagPrice]]*Items[[#This Row],[Quantity]])</f>
        <v>40</v>
      </c>
      <c r="L3719" s="6">
        <f>(Items[[#This Row],[FinalPrice]]-Items[[#This Row],[OriginalTagPrice]])*Items[[#This Row],[Quantity]]</f>
        <v>-40</v>
      </c>
      <c r="M3719" s="6" t="str">
        <f>VLOOKUP(Items[[#This Row],[OrderID]],Orders[],5)</f>
        <v>2015-06-02</v>
      </c>
    </row>
    <row r="3720" spans="1:13" x14ac:dyDescent="0.25">
      <c r="A3720">
        <v>145928653</v>
      </c>
      <c r="B3720">
        <v>205872749</v>
      </c>
      <c r="C3720">
        <v>2</v>
      </c>
      <c r="D3720" t="b">
        <v>0</v>
      </c>
      <c r="E3720" s="6" t="s">
        <v>68</v>
      </c>
      <c r="F3720" s="6" t="s">
        <v>143</v>
      </c>
      <c r="G3720">
        <v>0</v>
      </c>
      <c r="H3720">
        <v>0</v>
      </c>
      <c r="I3720">
        <v>1</v>
      </c>
      <c r="J3720" s="6">
        <f>(Items[[#This Row],[FinalPrice]]*Items[[#This Row],[Quantity]])</f>
        <v>0</v>
      </c>
      <c r="K3720" s="6">
        <f>(Items[[#This Row],[OriginalTagPrice]]*Items[[#This Row],[Quantity]])</f>
        <v>0</v>
      </c>
      <c r="L3720" s="6">
        <f>(Items[[#This Row],[FinalPrice]]-Items[[#This Row],[OriginalTagPrice]])*Items[[#This Row],[Quantity]]</f>
        <v>0</v>
      </c>
      <c r="M3720" s="6" t="str">
        <f>VLOOKUP(Items[[#This Row],[OrderID]],Orders[],5)</f>
        <v>2015-06-02</v>
      </c>
    </row>
    <row r="3721" spans="1:13" x14ac:dyDescent="0.25">
      <c r="A3721">
        <v>145928653</v>
      </c>
      <c r="B3721">
        <v>205881196</v>
      </c>
      <c r="C3721">
        <v>3</v>
      </c>
      <c r="D3721" t="b">
        <v>0</v>
      </c>
      <c r="E3721" s="6" t="s">
        <v>35</v>
      </c>
      <c r="F3721" s="6" t="s">
        <v>35</v>
      </c>
      <c r="G3721">
        <v>0</v>
      </c>
      <c r="H3721">
        <v>25</v>
      </c>
      <c r="I3721">
        <v>1</v>
      </c>
      <c r="J3721" s="6">
        <f>(Items[[#This Row],[FinalPrice]]*Items[[#This Row],[Quantity]])</f>
        <v>0</v>
      </c>
      <c r="K3721" s="6">
        <f>(Items[[#This Row],[OriginalTagPrice]]*Items[[#This Row],[Quantity]])</f>
        <v>25</v>
      </c>
      <c r="L3721" s="6">
        <f>(Items[[#This Row],[FinalPrice]]-Items[[#This Row],[OriginalTagPrice]])*Items[[#This Row],[Quantity]]</f>
        <v>-25</v>
      </c>
      <c r="M3721" s="6" t="str">
        <f>VLOOKUP(Items[[#This Row],[OrderID]],Orders[],5)</f>
        <v>2015-06-02</v>
      </c>
    </row>
    <row r="3722" spans="1:13" x14ac:dyDescent="0.25">
      <c r="A3722">
        <v>145931549</v>
      </c>
      <c r="B3722">
        <v>205598253</v>
      </c>
      <c r="C3722">
        <v>1</v>
      </c>
      <c r="D3722" t="b">
        <v>1</v>
      </c>
      <c r="E3722" s="6" t="s">
        <v>292</v>
      </c>
      <c r="F3722" s="6" t="s">
        <v>35</v>
      </c>
      <c r="G3722">
        <v>25</v>
      </c>
      <c r="H3722">
        <v>30</v>
      </c>
      <c r="I3722">
        <v>1</v>
      </c>
      <c r="J3722" s="6">
        <f>(Items[[#This Row],[FinalPrice]]*Items[[#This Row],[Quantity]])</f>
        <v>25</v>
      </c>
      <c r="K3722" s="6">
        <f>(Items[[#This Row],[OriginalTagPrice]]*Items[[#This Row],[Quantity]])</f>
        <v>30</v>
      </c>
      <c r="L3722" s="6">
        <f>(Items[[#This Row],[FinalPrice]]-Items[[#This Row],[OriginalTagPrice]])*Items[[#This Row],[Quantity]]</f>
        <v>-5</v>
      </c>
      <c r="M3722" s="6" t="str">
        <f>VLOOKUP(Items[[#This Row],[OrderID]],Orders[],5)</f>
        <v>2015-06-06</v>
      </c>
    </row>
    <row r="3723" spans="1:13" x14ac:dyDescent="0.25">
      <c r="A3723">
        <v>145931549</v>
      </c>
      <c r="B3723">
        <v>205598408</v>
      </c>
      <c r="C3723">
        <v>1</v>
      </c>
      <c r="D3723" t="b">
        <v>1</v>
      </c>
      <c r="E3723" s="6" t="s">
        <v>58</v>
      </c>
      <c r="F3723" s="6" t="s">
        <v>35</v>
      </c>
      <c r="G3723">
        <v>35</v>
      </c>
      <c r="H3723">
        <v>70</v>
      </c>
      <c r="I3723">
        <v>1</v>
      </c>
      <c r="J3723" s="6">
        <f>(Items[[#This Row],[FinalPrice]]*Items[[#This Row],[Quantity]])</f>
        <v>35</v>
      </c>
      <c r="K3723" s="6">
        <f>(Items[[#This Row],[OriginalTagPrice]]*Items[[#This Row],[Quantity]])</f>
        <v>70</v>
      </c>
      <c r="L3723" s="6">
        <f>(Items[[#This Row],[FinalPrice]]-Items[[#This Row],[OriginalTagPrice]])*Items[[#This Row],[Quantity]]</f>
        <v>-35</v>
      </c>
      <c r="M3723" s="6" t="str">
        <f>VLOOKUP(Items[[#This Row],[OrderID]],Orders[],5)</f>
        <v>2015-06-06</v>
      </c>
    </row>
    <row r="3724" spans="1:13" x14ac:dyDescent="0.25">
      <c r="A3724">
        <v>145931549</v>
      </c>
      <c r="B3724">
        <v>207023519</v>
      </c>
      <c r="C3724">
        <v>2</v>
      </c>
      <c r="D3724" t="b">
        <v>0</v>
      </c>
      <c r="E3724" s="6" t="s">
        <v>35</v>
      </c>
      <c r="F3724" s="6" t="s">
        <v>103</v>
      </c>
      <c r="G3724">
        <v>0</v>
      </c>
      <c r="H3724">
        <v>0</v>
      </c>
      <c r="I3724">
        <v>1</v>
      </c>
      <c r="J3724" s="6">
        <f>(Items[[#This Row],[FinalPrice]]*Items[[#This Row],[Quantity]])</f>
        <v>0</v>
      </c>
      <c r="K3724" s="6">
        <f>(Items[[#This Row],[OriginalTagPrice]]*Items[[#This Row],[Quantity]])</f>
        <v>0</v>
      </c>
      <c r="L3724" s="6">
        <f>(Items[[#This Row],[FinalPrice]]-Items[[#This Row],[OriginalTagPrice]])*Items[[#This Row],[Quantity]]</f>
        <v>0</v>
      </c>
      <c r="M3724" s="6" t="str">
        <f>VLOOKUP(Items[[#This Row],[OrderID]],Orders[],5)</f>
        <v>2015-06-06</v>
      </c>
    </row>
    <row r="3725" spans="1:13" x14ac:dyDescent="0.25">
      <c r="A3725">
        <v>145931549</v>
      </c>
      <c r="B3725">
        <v>207023542</v>
      </c>
      <c r="C3725">
        <v>2</v>
      </c>
      <c r="D3725" t="b">
        <v>0</v>
      </c>
      <c r="E3725" s="6" t="s">
        <v>35</v>
      </c>
      <c r="F3725" s="6" t="s">
        <v>105</v>
      </c>
      <c r="G3725">
        <v>0</v>
      </c>
      <c r="H3725">
        <v>5</v>
      </c>
      <c r="I3725">
        <v>1</v>
      </c>
      <c r="J3725" s="6">
        <f>(Items[[#This Row],[FinalPrice]]*Items[[#This Row],[Quantity]])</f>
        <v>0</v>
      </c>
      <c r="K3725" s="6">
        <f>(Items[[#This Row],[OriginalTagPrice]]*Items[[#This Row],[Quantity]])</f>
        <v>5</v>
      </c>
      <c r="L3725" s="6">
        <f>(Items[[#This Row],[FinalPrice]]-Items[[#This Row],[OriginalTagPrice]])*Items[[#This Row],[Quantity]]</f>
        <v>-5</v>
      </c>
      <c r="M3725" s="6" t="str">
        <f>VLOOKUP(Items[[#This Row],[OrderID]],Orders[],5)</f>
        <v>2015-06-06</v>
      </c>
    </row>
    <row r="3726" spans="1:13" x14ac:dyDescent="0.25">
      <c r="A3726">
        <v>145931549</v>
      </c>
      <c r="B3726">
        <v>207023671</v>
      </c>
      <c r="C3726">
        <v>2</v>
      </c>
      <c r="D3726" t="b">
        <v>0</v>
      </c>
      <c r="E3726" s="6" t="s">
        <v>35</v>
      </c>
      <c r="F3726" s="6" t="s">
        <v>74</v>
      </c>
      <c r="G3726">
        <v>0</v>
      </c>
      <c r="H3726">
        <v>0</v>
      </c>
      <c r="I3726">
        <v>1</v>
      </c>
      <c r="J3726" s="6">
        <f>(Items[[#This Row],[FinalPrice]]*Items[[#This Row],[Quantity]])</f>
        <v>0</v>
      </c>
      <c r="K3726" s="6">
        <f>(Items[[#This Row],[OriginalTagPrice]]*Items[[#This Row],[Quantity]])</f>
        <v>0</v>
      </c>
      <c r="L3726" s="6">
        <f>(Items[[#This Row],[FinalPrice]]-Items[[#This Row],[OriginalTagPrice]])*Items[[#This Row],[Quantity]]</f>
        <v>0</v>
      </c>
      <c r="M3726" s="6" t="str">
        <f>VLOOKUP(Items[[#This Row],[OrderID]],Orders[],5)</f>
        <v>2015-06-06</v>
      </c>
    </row>
    <row r="3727" spans="1:13" x14ac:dyDescent="0.25">
      <c r="A3727">
        <v>145931549</v>
      </c>
      <c r="B3727">
        <v>207023715</v>
      </c>
      <c r="C3727">
        <v>10</v>
      </c>
      <c r="D3727" t="b">
        <v>0</v>
      </c>
      <c r="E3727" s="6" t="s">
        <v>35</v>
      </c>
      <c r="F3727" s="6" t="s">
        <v>35</v>
      </c>
      <c r="G3727">
        <v>0</v>
      </c>
      <c r="H3727">
        <v>0</v>
      </c>
      <c r="I3727">
        <v>1</v>
      </c>
      <c r="J3727" s="6">
        <f>(Items[[#This Row],[FinalPrice]]*Items[[#This Row],[Quantity]])</f>
        <v>0</v>
      </c>
      <c r="K3727" s="6">
        <f>(Items[[#This Row],[OriginalTagPrice]]*Items[[#This Row],[Quantity]])</f>
        <v>0</v>
      </c>
      <c r="L3727" s="6">
        <f>(Items[[#This Row],[FinalPrice]]-Items[[#This Row],[OriginalTagPrice]])*Items[[#This Row],[Quantity]]</f>
        <v>0</v>
      </c>
      <c r="M3727" s="6" t="str">
        <f>VLOOKUP(Items[[#This Row],[OrderID]],Orders[],5)</f>
        <v>2015-06-06</v>
      </c>
    </row>
    <row r="3728" spans="1:13" x14ac:dyDescent="0.25">
      <c r="A3728">
        <v>145931549</v>
      </c>
      <c r="B3728">
        <v>207023717</v>
      </c>
      <c r="C3728">
        <v>11</v>
      </c>
      <c r="D3728" t="b">
        <v>0</v>
      </c>
      <c r="E3728" s="6" t="s">
        <v>83</v>
      </c>
      <c r="F3728" s="6" t="s">
        <v>35</v>
      </c>
      <c r="G3728">
        <v>0</v>
      </c>
      <c r="H3728">
        <v>50</v>
      </c>
      <c r="I3728">
        <v>1</v>
      </c>
      <c r="J3728" s="6">
        <f>(Items[[#This Row],[FinalPrice]]*Items[[#This Row],[Quantity]])</f>
        <v>0</v>
      </c>
      <c r="K3728" s="6">
        <f>(Items[[#This Row],[OriginalTagPrice]]*Items[[#This Row],[Quantity]])</f>
        <v>50</v>
      </c>
      <c r="L3728" s="6">
        <f>(Items[[#This Row],[FinalPrice]]-Items[[#This Row],[OriginalTagPrice]])*Items[[#This Row],[Quantity]]</f>
        <v>-50</v>
      </c>
      <c r="M3728" s="6" t="str">
        <f>VLOOKUP(Items[[#This Row],[OrderID]],Orders[],5)</f>
        <v>2015-06-06</v>
      </c>
    </row>
    <row r="3729" spans="1:13" x14ac:dyDescent="0.25">
      <c r="A3729">
        <v>145931549</v>
      </c>
      <c r="B3729">
        <v>207023803</v>
      </c>
      <c r="C3729">
        <v>8</v>
      </c>
      <c r="D3729" t="b">
        <v>0</v>
      </c>
      <c r="E3729" s="6" t="s">
        <v>58</v>
      </c>
      <c r="F3729" s="6" t="s">
        <v>35</v>
      </c>
      <c r="G3729">
        <v>10.5</v>
      </c>
      <c r="H3729">
        <v>10.5</v>
      </c>
      <c r="I3729">
        <v>1</v>
      </c>
      <c r="J3729" s="6">
        <f>(Items[[#This Row],[FinalPrice]]*Items[[#This Row],[Quantity]])</f>
        <v>10.5</v>
      </c>
      <c r="K3729" s="6">
        <f>(Items[[#This Row],[OriginalTagPrice]]*Items[[#This Row],[Quantity]])</f>
        <v>10.5</v>
      </c>
      <c r="L3729" s="6">
        <f>(Items[[#This Row],[FinalPrice]]-Items[[#This Row],[OriginalTagPrice]])*Items[[#This Row],[Quantity]]</f>
        <v>0</v>
      </c>
      <c r="M3729" s="6" t="str">
        <f>VLOOKUP(Items[[#This Row],[OrderID]],Orders[],5)</f>
        <v>2015-06-06</v>
      </c>
    </row>
    <row r="3730" spans="1:13" x14ac:dyDescent="0.25">
      <c r="A3730">
        <v>145931549</v>
      </c>
      <c r="B3730">
        <v>207023936</v>
      </c>
      <c r="C3730">
        <v>8</v>
      </c>
      <c r="D3730" t="b">
        <v>0</v>
      </c>
      <c r="E3730" s="6" t="s">
        <v>292</v>
      </c>
      <c r="F3730" s="6" t="s">
        <v>35</v>
      </c>
      <c r="G3730">
        <v>4.5</v>
      </c>
      <c r="H3730">
        <v>4.5</v>
      </c>
      <c r="I3730">
        <v>1</v>
      </c>
      <c r="J3730" s="6">
        <f>(Items[[#This Row],[FinalPrice]]*Items[[#This Row],[Quantity]])</f>
        <v>4.5</v>
      </c>
      <c r="K3730" s="6">
        <f>(Items[[#This Row],[OriginalTagPrice]]*Items[[#This Row],[Quantity]])</f>
        <v>4.5</v>
      </c>
      <c r="L3730" s="6">
        <f>(Items[[#This Row],[FinalPrice]]-Items[[#This Row],[OriginalTagPrice]])*Items[[#This Row],[Quantity]]</f>
        <v>0</v>
      </c>
      <c r="M3730" s="6" t="str">
        <f>VLOOKUP(Items[[#This Row],[OrderID]],Orders[],5)</f>
        <v>2015-06-06</v>
      </c>
    </row>
    <row r="3731" spans="1:13" x14ac:dyDescent="0.25">
      <c r="A3731">
        <v>145939294</v>
      </c>
      <c r="B3731">
        <v>205609323</v>
      </c>
      <c r="C3731">
        <v>2</v>
      </c>
      <c r="D3731" t="b">
        <v>0</v>
      </c>
      <c r="E3731" s="6" t="s">
        <v>35</v>
      </c>
      <c r="F3731" s="6" t="s">
        <v>220</v>
      </c>
      <c r="G3731">
        <v>1.5</v>
      </c>
      <c r="H3731">
        <v>2</v>
      </c>
      <c r="I3731">
        <v>1</v>
      </c>
      <c r="J3731" s="6">
        <f>(Items[[#This Row],[FinalPrice]]*Items[[#This Row],[Quantity]])</f>
        <v>1.5</v>
      </c>
      <c r="K3731" s="6">
        <f>(Items[[#This Row],[OriginalTagPrice]]*Items[[#This Row],[Quantity]])</f>
        <v>2</v>
      </c>
      <c r="L3731" s="6">
        <f>(Items[[#This Row],[FinalPrice]]-Items[[#This Row],[OriginalTagPrice]])*Items[[#This Row],[Quantity]]</f>
        <v>-0.5</v>
      </c>
      <c r="M3731" s="6" t="str">
        <f>VLOOKUP(Items[[#This Row],[OrderID]],Orders[],5)</f>
        <v>2015-06-01</v>
      </c>
    </row>
    <row r="3732" spans="1:13" x14ac:dyDescent="0.25">
      <c r="A3732">
        <v>145945262</v>
      </c>
      <c r="B3732">
        <v>205617596</v>
      </c>
      <c r="C3732">
        <v>2</v>
      </c>
      <c r="D3732" t="b">
        <v>0</v>
      </c>
      <c r="E3732" s="6" t="s">
        <v>35</v>
      </c>
      <c r="F3732" s="6" t="s">
        <v>85</v>
      </c>
      <c r="G3732">
        <v>2.62</v>
      </c>
      <c r="H3732">
        <v>3.5</v>
      </c>
      <c r="I3732">
        <v>1</v>
      </c>
      <c r="J3732" s="6">
        <f>(Items[[#This Row],[FinalPrice]]*Items[[#This Row],[Quantity]])</f>
        <v>2.62</v>
      </c>
      <c r="K3732" s="6">
        <f>(Items[[#This Row],[OriginalTagPrice]]*Items[[#This Row],[Quantity]])</f>
        <v>3.5</v>
      </c>
      <c r="L3732" s="6">
        <f>(Items[[#This Row],[FinalPrice]]-Items[[#This Row],[OriginalTagPrice]])*Items[[#This Row],[Quantity]]</f>
        <v>-0.87999999999999989</v>
      </c>
      <c r="M3732" s="6" t="str">
        <f>VLOOKUP(Items[[#This Row],[OrderID]],Orders[],5)</f>
        <v>2015-06-01</v>
      </c>
    </row>
    <row r="3733" spans="1:13" x14ac:dyDescent="0.25">
      <c r="A3733">
        <v>145945262</v>
      </c>
      <c r="B3733">
        <v>205617639</v>
      </c>
      <c r="C3733">
        <v>2</v>
      </c>
      <c r="D3733" t="b">
        <v>0</v>
      </c>
      <c r="E3733" s="6" t="s">
        <v>35</v>
      </c>
      <c r="F3733" s="6" t="s">
        <v>114</v>
      </c>
      <c r="G3733">
        <v>8</v>
      </c>
      <c r="H3733">
        <v>8</v>
      </c>
      <c r="I3733">
        <v>1</v>
      </c>
      <c r="J3733" s="6">
        <f>(Items[[#This Row],[FinalPrice]]*Items[[#This Row],[Quantity]])</f>
        <v>8</v>
      </c>
      <c r="K3733" s="6">
        <f>(Items[[#This Row],[OriginalTagPrice]]*Items[[#This Row],[Quantity]])</f>
        <v>8</v>
      </c>
      <c r="L3733" s="6">
        <f>(Items[[#This Row],[FinalPrice]]-Items[[#This Row],[OriginalTagPrice]])*Items[[#This Row],[Quantity]]</f>
        <v>0</v>
      </c>
      <c r="M3733" s="6" t="str">
        <f>VLOOKUP(Items[[#This Row],[OrderID]],Orders[],5)</f>
        <v>2015-06-01</v>
      </c>
    </row>
    <row r="3734" spans="1:13" x14ac:dyDescent="0.25">
      <c r="A3734">
        <v>145959127</v>
      </c>
      <c r="B3734">
        <v>205636449</v>
      </c>
      <c r="C3734">
        <v>1</v>
      </c>
      <c r="D3734" t="b">
        <v>1</v>
      </c>
      <c r="E3734" s="6" t="s">
        <v>56</v>
      </c>
      <c r="F3734" s="6" t="s">
        <v>35</v>
      </c>
      <c r="G3734">
        <v>50</v>
      </c>
      <c r="H3734">
        <v>70</v>
      </c>
      <c r="I3734">
        <v>1</v>
      </c>
      <c r="J3734" s="6">
        <f>(Items[[#This Row],[FinalPrice]]*Items[[#This Row],[Quantity]])</f>
        <v>50</v>
      </c>
      <c r="K3734" s="6">
        <f>(Items[[#This Row],[OriginalTagPrice]]*Items[[#This Row],[Quantity]])</f>
        <v>70</v>
      </c>
      <c r="L3734" s="6">
        <f>(Items[[#This Row],[FinalPrice]]-Items[[#This Row],[OriginalTagPrice]])*Items[[#This Row],[Quantity]]</f>
        <v>-20</v>
      </c>
      <c r="M3734" s="6" t="str">
        <f>VLOOKUP(Items[[#This Row],[OrderID]],Orders[],5)</f>
        <v>2015-06-05</v>
      </c>
    </row>
    <row r="3735" spans="1:13" x14ac:dyDescent="0.25">
      <c r="A3735">
        <v>145959127</v>
      </c>
      <c r="B3735">
        <v>205636450</v>
      </c>
      <c r="C3735">
        <v>1</v>
      </c>
      <c r="D3735" t="b">
        <v>1</v>
      </c>
      <c r="E3735" s="6" t="s">
        <v>113</v>
      </c>
      <c r="F3735" s="6" t="s">
        <v>35</v>
      </c>
      <c r="G3735">
        <v>50</v>
      </c>
      <c r="H3735">
        <v>70</v>
      </c>
      <c r="I3735">
        <v>1</v>
      </c>
      <c r="J3735" s="6">
        <f>(Items[[#This Row],[FinalPrice]]*Items[[#This Row],[Quantity]])</f>
        <v>50</v>
      </c>
      <c r="K3735" s="6">
        <f>(Items[[#This Row],[OriginalTagPrice]]*Items[[#This Row],[Quantity]])</f>
        <v>70</v>
      </c>
      <c r="L3735" s="6">
        <f>(Items[[#This Row],[FinalPrice]]-Items[[#This Row],[OriginalTagPrice]])*Items[[#This Row],[Quantity]]</f>
        <v>-20</v>
      </c>
      <c r="M3735" s="6" t="str">
        <f>VLOOKUP(Items[[#This Row],[OrderID]],Orders[],5)</f>
        <v>2015-06-05</v>
      </c>
    </row>
    <row r="3736" spans="1:13" x14ac:dyDescent="0.25">
      <c r="A3736">
        <v>145959127</v>
      </c>
      <c r="B3736">
        <v>206827337</v>
      </c>
      <c r="C3736">
        <v>2</v>
      </c>
      <c r="D3736" t="b">
        <v>0</v>
      </c>
      <c r="E3736" s="6" t="s">
        <v>35</v>
      </c>
      <c r="F3736" s="6" t="s">
        <v>88</v>
      </c>
      <c r="G3736">
        <v>0</v>
      </c>
      <c r="H3736">
        <v>0</v>
      </c>
      <c r="I3736">
        <v>2</v>
      </c>
      <c r="J3736" s="6">
        <f>(Items[[#This Row],[FinalPrice]]*Items[[#This Row],[Quantity]])</f>
        <v>0</v>
      </c>
      <c r="K3736" s="6">
        <f>(Items[[#This Row],[OriginalTagPrice]]*Items[[#This Row],[Quantity]])</f>
        <v>0</v>
      </c>
      <c r="L3736" s="6">
        <f>(Items[[#This Row],[FinalPrice]]-Items[[#This Row],[OriginalTagPrice]])*Items[[#This Row],[Quantity]]</f>
        <v>0</v>
      </c>
      <c r="M3736" s="6" t="str">
        <f>VLOOKUP(Items[[#This Row],[OrderID]],Orders[],5)</f>
        <v>2015-06-05</v>
      </c>
    </row>
    <row r="3737" spans="1:13" x14ac:dyDescent="0.25">
      <c r="A3737">
        <v>145959127</v>
      </c>
      <c r="B3737">
        <v>206829244</v>
      </c>
      <c r="C3737">
        <v>5</v>
      </c>
      <c r="D3737" t="b">
        <v>1</v>
      </c>
      <c r="E3737" s="6" t="s">
        <v>56</v>
      </c>
      <c r="F3737" s="6" t="s">
        <v>35</v>
      </c>
      <c r="G3737">
        <v>10</v>
      </c>
      <c r="H3737">
        <v>10</v>
      </c>
      <c r="I3737">
        <v>1</v>
      </c>
      <c r="J3737" s="6">
        <f>(Items[[#This Row],[FinalPrice]]*Items[[#This Row],[Quantity]])</f>
        <v>10</v>
      </c>
      <c r="K3737" s="6">
        <f>(Items[[#This Row],[OriginalTagPrice]]*Items[[#This Row],[Quantity]])</f>
        <v>10</v>
      </c>
      <c r="L3737" s="6">
        <f>(Items[[#This Row],[FinalPrice]]-Items[[#This Row],[OriginalTagPrice]])*Items[[#This Row],[Quantity]]</f>
        <v>0</v>
      </c>
      <c r="M3737" s="6" t="str">
        <f>VLOOKUP(Items[[#This Row],[OrderID]],Orders[],5)</f>
        <v>2015-06-05</v>
      </c>
    </row>
    <row r="3738" spans="1:13" x14ac:dyDescent="0.25">
      <c r="A3738">
        <v>145959127</v>
      </c>
      <c r="B3738">
        <v>206829330</v>
      </c>
      <c r="C3738">
        <v>5</v>
      </c>
      <c r="D3738" t="b">
        <v>1</v>
      </c>
      <c r="E3738" s="6" t="s">
        <v>113</v>
      </c>
      <c r="F3738" s="6" t="s">
        <v>35</v>
      </c>
      <c r="G3738">
        <v>10</v>
      </c>
      <c r="H3738">
        <v>10</v>
      </c>
      <c r="I3738">
        <v>1</v>
      </c>
      <c r="J3738" s="6">
        <f>(Items[[#This Row],[FinalPrice]]*Items[[#This Row],[Quantity]])</f>
        <v>10</v>
      </c>
      <c r="K3738" s="6">
        <f>(Items[[#This Row],[OriginalTagPrice]]*Items[[#This Row],[Quantity]])</f>
        <v>10</v>
      </c>
      <c r="L3738" s="6">
        <f>(Items[[#This Row],[FinalPrice]]-Items[[#This Row],[OriginalTagPrice]])*Items[[#This Row],[Quantity]]</f>
        <v>0</v>
      </c>
      <c r="M3738" s="6" t="str">
        <f>VLOOKUP(Items[[#This Row],[OrderID]],Orders[],5)</f>
        <v>2015-06-05</v>
      </c>
    </row>
    <row r="3739" spans="1:13" x14ac:dyDescent="0.25">
      <c r="A3739">
        <v>145959127</v>
      </c>
      <c r="B3739">
        <v>206834857</v>
      </c>
      <c r="C3739">
        <v>8</v>
      </c>
      <c r="D3739" t="b">
        <v>0</v>
      </c>
      <c r="E3739" s="6" t="s">
        <v>113</v>
      </c>
      <c r="F3739" s="6" t="s">
        <v>35</v>
      </c>
      <c r="G3739">
        <v>10.5</v>
      </c>
      <c r="H3739">
        <v>10.5</v>
      </c>
      <c r="I3739">
        <v>1</v>
      </c>
      <c r="J3739" s="6">
        <f>(Items[[#This Row],[FinalPrice]]*Items[[#This Row],[Quantity]])</f>
        <v>10.5</v>
      </c>
      <c r="K3739" s="6">
        <f>(Items[[#This Row],[OriginalTagPrice]]*Items[[#This Row],[Quantity]])</f>
        <v>10.5</v>
      </c>
      <c r="L3739" s="6">
        <f>(Items[[#This Row],[FinalPrice]]-Items[[#This Row],[OriginalTagPrice]])*Items[[#This Row],[Quantity]]</f>
        <v>0</v>
      </c>
      <c r="M3739" s="6" t="str">
        <f>VLOOKUP(Items[[#This Row],[OrderID]],Orders[],5)</f>
        <v>2015-06-05</v>
      </c>
    </row>
    <row r="3740" spans="1:13" x14ac:dyDescent="0.25">
      <c r="A3740">
        <v>145959127</v>
      </c>
      <c r="B3740">
        <v>206834888</v>
      </c>
      <c r="C3740">
        <v>8</v>
      </c>
      <c r="D3740" t="b">
        <v>0</v>
      </c>
      <c r="E3740" s="6" t="s">
        <v>56</v>
      </c>
      <c r="F3740" s="6" t="s">
        <v>35</v>
      </c>
      <c r="G3740">
        <v>10.5</v>
      </c>
      <c r="H3740">
        <v>10.5</v>
      </c>
      <c r="I3740">
        <v>1</v>
      </c>
      <c r="J3740" s="6">
        <f>(Items[[#This Row],[FinalPrice]]*Items[[#This Row],[Quantity]])</f>
        <v>10.5</v>
      </c>
      <c r="K3740" s="6">
        <f>(Items[[#This Row],[OriginalTagPrice]]*Items[[#This Row],[Quantity]])</f>
        <v>10.5</v>
      </c>
      <c r="L3740" s="6">
        <f>(Items[[#This Row],[FinalPrice]]-Items[[#This Row],[OriginalTagPrice]])*Items[[#This Row],[Quantity]]</f>
        <v>0</v>
      </c>
      <c r="M3740" s="6" t="str">
        <f>VLOOKUP(Items[[#This Row],[OrderID]],Orders[],5)</f>
        <v>2015-06-05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6"/>
  <sheetViews>
    <sheetView topLeftCell="B1" workbookViewId="0">
      <selection activeCell="L6" sqref="L6"/>
    </sheetView>
  </sheetViews>
  <sheetFormatPr defaultRowHeight="15" x14ac:dyDescent="0.25"/>
  <cols>
    <col min="1" max="1" width="9.140625" customWidth="1"/>
    <col min="2" max="2" width="10.42578125" bestFit="1" customWidth="1"/>
    <col min="3" max="3" width="10.5703125" bestFit="1" customWidth="1"/>
    <col min="4" max="4" width="9.140625" bestFit="1" customWidth="1"/>
    <col min="5" max="5" width="10.5703125" bestFit="1" customWidth="1"/>
    <col min="6" max="6" width="10.7109375" bestFit="1" customWidth="1"/>
    <col min="7" max="7" width="12.42578125" bestFit="1" customWidth="1"/>
    <col min="8" max="8" width="11.5703125" bestFit="1" customWidth="1"/>
    <col min="9" max="9" width="11" bestFit="1" customWidth="1"/>
    <col min="10" max="10" width="9.7109375" bestFit="1" customWidth="1"/>
    <col min="11" max="11" width="9.5703125" customWidth="1"/>
    <col min="12" max="12" width="13" bestFit="1" customWidth="1"/>
    <col min="13" max="13" width="10.5703125" bestFit="1" customWidth="1"/>
    <col min="14" max="14" width="8" bestFit="1" customWidth="1"/>
    <col min="15" max="15" width="9" bestFit="1" customWidth="1"/>
    <col min="16" max="16" width="14.42578125" bestFit="1" customWidth="1"/>
  </cols>
  <sheetData>
    <row r="1" spans="1:16" x14ac:dyDescent="0.25">
      <c r="B1" t="s">
        <v>47</v>
      </c>
    </row>
    <row r="2" spans="1:16" x14ac:dyDescent="0.25">
      <c r="B2" s="5" t="s">
        <v>23</v>
      </c>
      <c r="D2" s="4"/>
    </row>
    <row r="3" spans="1:16" x14ac:dyDescent="0.25">
      <c r="E3" s="1"/>
    </row>
    <row r="4" spans="1:16" x14ac:dyDescent="0.25">
      <c r="A4" t="s">
        <v>183</v>
      </c>
      <c r="B4" s="7">
        <f>COUNT(B6:B106)</f>
        <v>22</v>
      </c>
      <c r="C4" s="8">
        <f t="shared" ref="C4:I4" si="0">SUMIF(C6:C106,"&lt;&gt;#N/A")</f>
        <v>1378</v>
      </c>
      <c r="D4" s="8">
        <f t="shared" si="0"/>
        <v>281.89999999999998</v>
      </c>
      <c r="E4" s="8">
        <f t="shared" si="0"/>
        <v>5</v>
      </c>
      <c r="F4" s="8">
        <f t="shared" si="0"/>
        <v>0</v>
      </c>
      <c r="G4" s="8">
        <f t="shared" si="0"/>
        <v>150</v>
      </c>
      <c r="H4" s="8">
        <f t="shared" si="0"/>
        <v>-1087.5999999999999</v>
      </c>
      <c r="I4" s="8">
        <f t="shared" si="0"/>
        <v>727.3</v>
      </c>
      <c r="J4" s="8">
        <f t="shared" ref="J4:O4" si="1">SUMIF(J6:J106,"&lt;&gt;#N/A")</f>
        <v>-40</v>
      </c>
      <c r="K4" s="8">
        <f t="shared" si="1"/>
        <v>0</v>
      </c>
      <c r="L4" s="8">
        <f t="shared" si="1"/>
        <v>0</v>
      </c>
      <c r="M4" s="8">
        <f t="shared" si="1"/>
        <v>687.3</v>
      </c>
      <c r="N4" s="8">
        <f t="shared" si="1"/>
        <v>15.629999999999999</v>
      </c>
      <c r="O4" s="8">
        <f t="shared" si="1"/>
        <v>182.1</v>
      </c>
      <c r="P4" s="8"/>
    </row>
    <row r="5" spans="1:16" x14ac:dyDescent="0.25">
      <c r="B5" t="s">
        <v>46</v>
      </c>
      <c r="C5" t="s">
        <v>48</v>
      </c>
      <c r="D5" t="s">
        <v>173</v>
      </c>
      <c r="E5" t="s">
        <v>174</v>
      </c>
      <c r="F5" t="s">
        <v>175</v>
      </c>
      <c r="G5" t="s">
        <v>176</v>
      </c>
      <c r="H5" t="s">
        <v>177</v>
      </c>
      <c r="I5" t="s">
        <v>178</v>
      </c>
      <c r="J5" t="s">
        <v>5</v>
      </c>
      <c r="K5" t="s">
        <v>179</v>
      </c>
      <c r="L5" t="s">
        <v>180</v>
      </c>
      <c r="M5" t="s">
        <v>181</v>
      </c>
      <c r="N5" t="s">
        <v>6</v>
      </c>
      <c r="O5" t="s">
        <v>182</v>
      </c>
    </row>
    <row r="6" spans="1:16" x14ac:dyDescent="0.25">
      <c r="B6">
        <f>IFERROR(INDEX(Orders!A:A,SMALL(IF(Orders!E:E=SingleDay!$B$2,ROW(Orders!A:A)-MIN(ROW(Orders!A:A))+1),ROWS($B$6:B6))),"")</f>
        <v>136255156</v>
      </c>
      <c r="C6" s="3">
        <f>SUMIFS(Items!$K:$K,Items!$A:$A,SingleDay!$B6,Items!D:D,TRUE)</f>
        <v>0</v>
      </c>
      <c r="D6" s="3">
        <f>SUMIFS(Items!$K:$K,Items!$A:$A,SingleDay!$B6,Items!C:C,2)</f>
        <v>0</v>
      </c>
      <c r="E6" s="3">
        <f>SUM(SUMIFS(Items!$K:$K,Items!$A:$A,SingleDay!$B6,Items!$C:$C,{3,12}))</f>
        <v>0</v>
      </c>
      <c r="F6" s="3">
        <f>SUMIFS(Items!$K:$K,Items!$A:$A,SingleDay!$B6,Items!$C:$C,7)</f>
        <v>0</v>
      </c>
      <c r="G6" s="3">
        <f>SUMIFS(Items!$K:$K,Items!$A:$A,SingleDay!$B6,Items!$C:$C,11)</f>
        <v>0</v>
      </c>
      <c r="H6" s="3">
        <f>SUMIFS(Items!L:L,Items!$A:$A,SingleDay!$B6,Items!C:C,"&lt;&gt;8")</f>
        <v>0</v>
      </c>
      <c r="I6" s="3">
        <f>SUMIFS(Items!J:J,Items!$A:$A,SingleDay!$B6,Items!C:C,"&lt;&gt;8")</f>
        <v>0</v>
      </c>
      <c r="J6" s="3">
        <f>VLOOKUP(SingleDay!$B6,Orders[],6)</f>
        <v>0</v>
      </c>
      <c r="K6" s="3">
        <f>SUMIFS('Refunds'!$G:$G,'Refunds'!$A:$A,SingleDay!$B6)-SUMIFS('Refunds'!$C:$C,'Refunds'!$A:$A,SingleDay!$B6)</f>
        <v>0</v>
      </c>
      <c r="L6" s="3">
        <f>SUMIFS('Refunds'!$C:$C,'Refunds'!$A:$A,SingleDay!$B6,'Refunds'!$D:$D,2)+SUMIFS('Refunds'!$G:$G,'Refunds'!$A:$A,SingleDay!$B6,'Refunds'!$D:$D,2)</f>
        <v>0</v>
      </c>
      <c r="M6" s="3">
        <f>(I6+J6+K6+L6)</f>
        <v>0</v>
      </c>
      <c r="N6" s="3">
        <f>VLOOKUP(SingleDay!$B6,Orders[],7)</f>
        <v>0</v>
      </c>
      <c r="O6" s="3">
        <f>SUMIFS(Items!$J:$J,Items!$A:$A,SingleDay!$B6,Items!$C:$C,8)</f>
        <v>0</v>
      </c>
      <c r="P6" s="3"/>
    </row>
    <row r="7" spans="1:16" x14ac:dyDescent="0.25">
      <c r="B7">
        <f t="array" ref="B7">IFERROR(INDEX(Orders!A:A,SMALL(IF(Orders!E:E=SingleDay!$B$2,ROW(Orders!A:A)-MIN(ROW(Orders!A:A))+1),ROWS($B$6:B7))),"")</f>
        <v>138856652</v>
      </c>
      <c r="C7" s="3">
        <f>SUMIFS(Items!$K:$K,Items!$A:$A,SingleDay!$B7,Items!D:D,TRUE)</f>
        <v>165</v>
      </c>
      <c r="D7" s="3">
        <f>SUMIFS(Items!$K:$K,Items!$A:$A,SingleDay!$B7,Items!C:C,2)</f>
        <v>20</v>
      </c>
      <c r="E7" s="3">
        <f>SUM(SUMIFS(Items!$K:$K,Items!$A:$A,SingleDay!$B7,Items!$C:$C,{3,12}))</f>
        <v>0</v>
      </c>
      <c r="F7" s="3">
        <f>SUMIFS(Items!$K:$K,Items!$A:$A,SingleDay!$B7,Items!$C:$C,7)</f>
        <v>0</v>
      </c>
      <c r="G7" s="3">
        <f>SUMIFS(Items!$K:$K,Items!$A:$A,SingleDay!$B7,Items!$C:$C,11)</f>
        <v>0</v>
      </c>
      <c r="H7" s="3">
        <f>SUMIFS(Items!L:L,Items!$A:$A,SingleDay!$B7,Items!C:C,"&lt;&gt;8")</f>
        <v>-70</v>
      </c>
      <c r="I7" s="3">
        <f>SUMIFS(Items!J:J,Items!$A:$A,SingleDay!$B7,Items!C:C,"&lt;&gt;8")</f>
        <v>115</v>
      </c>
      <c r="J7" s="3">
        <f>VLOOKUP(SingleDay!B7,Orders[],6)</f>
        <v>0</v>
      </c>
      <c r="K7" s="3">
        <f>SUMIFS('Refunds'!$G:$G,'Refunds'!$A:$A,SingleDay!$B7)-SUMIFS('Refunds'!$C:$C,'Refunds'!$A:$A,SingleDay!$B7)</f>
        <v>0</v>
      </c>
      <c r="L7" s="3">
        <f>SUMIFS('Refunds'!$C:$C,'Refunds'!$A:$A,SingleDay!$B7,'Refunds'!$D:$D,2)+SUMIFS('Refunds'!$G:$G,'Refunds'!$A:$A,SingleDay!$B7,'Refunds'!$D:$D,2)</f>
        <v>0</v>
      </c>
      <c r="M7" s="3">
        <f t="shared" ref="M7:M70" si="2">(I7+J7+K7+L7)</f>
        <v>115</v>
      </c>
      <c r="N7" s="3">
        <f>VLOOKUP(SingleDay!$B7,Orders[],7)</f>
        <v>1.53</v>
      </c>
      <c r="O7" s="3">
        <f>SUMIFS(Items!$J:$J,Items!$A:$A,SingleDay!$B7,Items!$C:$C,8)</f>
        <v>20</v>
      </c>
      <c r="P7" s="3"/>
    </row>
    <row r="8" spans="1:16" x14ac:dyDescent="0.25">
      <c r="B8">
        <f t="array" ref="B8">IFERROR(INDEX(Orders!A:A,SMALL(IF(Orders!E:E=SingleDay!$B$2,ROW(Orders!A:A)-MIN(ROW(Orders!A:A))+1),ROWS($B$6:B8))),"")</f>
        <v>139085647</v>
      </c>
      <c r="C8" s="3">
        <f>SUMIFS(Items!$K:$K,Items!$A:$A,SingleDay!$B8,Items!D:D,TRUE)</f>
        <v>80</v>
      </c>
      <c r="D8" s="3">
        <f>SUMIFS(Items!$K:$K,Items!$A:$A,SingleDay!$B8,Items!C:C,2)</f>
        <v>0</v>
      </c>
      <c r="E8" s="3">
        <f>SUM(SUMIFS(Items!$K:$K,Items!$A:$A,SingleDay!$B8,Items!$C:$C,{3,12}))</f>
        <v>0</v>
      </c>
      <c r="F8" s="3">
        <f>SUMIFS(Items!$K:$K,Items!$A:$A,SingleDay!$B8,Items!$C:$C,7)</f>
        <v>0</v>
      </c>
      <c r="G8" s="3">
        <f>SUMIFS(Items!$K:$K,Items!$A:$A,SingleDay!$B8,Items!$C:$C,11)</f>
        <v>50</v>
      </c>
      <c r="H8" s="3">
        <f>SUMIFS(Items!L:L,Items!$A:$A,SingleDay!$B8,Items!C:C,"&lt;&gt;8")</f>
        <v>-85</v>
      </c>
      <c r="I8" s="3">
        <f>SUMIFS(Items!J:J,Items!$A:$A,SingleDay!$B8,Items!C:C,"&lt;&gt;8")</f>
        <v>45</v>
      </c>
      <c r="J8" s="3">
        <f>VLOOKUP(SingleDay!B8,Orders[],6)</f>
        <v>0</v>
      </c>
      <c r="K8" s="3">
        <f>SUMIFS('Refunds'!$G:$G,'Refunds'!$A:$A,SingleDay!$B8)-SUMIFS('Refunds'!$C:$C,'Refunds'!$A:$A,SingleDay!$B8)</f>
        <v>0</v>
      </c>
      <c r="L8" s="3">
        <f>SUMIFS('Refunds'!$C:$C,'Refunds'!$A:$A,SingleDay!$B8,'Refunds'!$D:$D,2)+SUMIFS('Refunds'!$G:$G,'Refunds'!$A:$A,SingleDay!$B8,'Refunds'!$D:$D,2)</f>
        <v>0</v>
      </c>
      <c r="M8" s="3">
        <f t="shared" si="2"/>
        <v>45</v>
      </c>
      <c r="N8" s="3">
        <f>VLOOKUP(SingleDay!$B8,Orders[],7)</f>
        <v>0</v>
      </c>
      <c r="O8" s="3">
        <f>SUMIFS(Items!$J:$J,Items!$A:$A,SingleDay!$B8,Items!$C:$C,8)</f>
        <v>10</v>
      </c>
      <c r="P8" s="3"/>
    </row>
    <row r="9" spans="1:16" x14ac:dyDescent="0.25">
      <c r="B9">
        <f t="array" ref="B9">IFERROR(INDEX(Orders!A:A,SMALL(IF(Orders!E:E=SingleDay!$B$2,ROW(Orders!A:A)-MIN(ROW(Orders!A:A))+1),ROWS($B$6:B9))),"")</f>
        <v>139401653</v>
      </c>
      <c r="C9" s="3">
        <f>SUMIFS(Items!$K:$K,Items!$A:$A,SingleDay!$B9,Items!D:D,TRUE)</f>
        <v>70</v>
      </c>
      <c r="D9" s="3">
        <f>SUMIFS(Items!$K:$K,Items!$A:$A,SingleDay!$B9,Items!C:C,2)</f>
        <v>8</v>
      </c>
      <c r="E9" s="3">
        <f>SUM(SUMIFS(Items!$K:$K,Items!$A:$A,SingleDay!$B9,Items!$C:$C,{3,12}))</f>
        <v>0</v>
      </c>
      <c r="F9" s="3">
        <f>SUMIFS(Items!$K:$K,Items!$A:$A,SingleDay!$B9,Items!$C:$C,7)</f>
        <v>0</v>
      </c>
      <c r="G9" s="3">
        <f>SUMIFS(Items!$K:$K,Items!$A:$A,SingleDay!$B9,Items!$C:$C,11)</f>
        <v>0</v>
      </c>
      <c r="H9" s="3">
        <f>SUMIFS(Items!L:L,Items!$A:$A,SingleDay!$B9,Items!C:C,"&lt;&gt;8")</f>
        <v>-70</v>
      </c>
      <c r="I9" s="3">
        <f>SUMIFS(Items!J:J,Items!$A:$A,SingleDay!$B9,Items!C:C,"&lt;&gt;8")</f>
        <v>8</v>
      </c>
      <c r="J9" s="3">
        <f>VLOOKUP(SingleDay!B9,Orders[],6)</f>
        <v>0</v>
      </c>
      <c r="K9" s="3">
        <f>SUMIFS('Refunds'!$G:$G,'Refunds'!$A:$A,SingleDay!$B9)-SUMIFS('Refunds'!$C:$C,'Refunds'!$A:$A,SingleDay!$B9)</f>
        <v>0</v>
      </c>
      <c r="L9" s="3">
        <f>SUMIFS('Refunds'!$C:$C,'Refunds'!$A:$A,SingleDay!$B9,'Refunds'!$D:$D,2)+SUMIFS('Refunds'!$G:$G,'Refunds'!$A:$A,SingleDay!$B9,'Refunds'!$D:$D,2)</f>
        <v>0</v>
      </c>
      <c r="M9" s="3">
        <f t="shared" si="2"/>
        <v>8</v>
      </c>
      <c r="N9" s="3">
        <f>VLOOKUP(SingleDay!$B9,Orders[],7)</f>
        <v>0.61</v>
      </c>
      <c r="O9" s="3">
        <f>SUMIFS(Items!$J:$J,Items!$A:$A,SingleDay!$B9,Items!$C:$C,8)</f>
        <v>12.6</v>
      </c>
      <c r="P9" s="3"/>
    </row>
    <row r="10" spans="1:16" x14ac:dyDescent="0.25">
      <c r="B10">
        <f t="array" ref="B10">IFERROR(INDEX(Orders!A:A,SMALL(IF(Orders!E:E=SingleDay!$B$2,ROW(Orders!A:A)-MIN(ROW(Orders!A:A))+1),ROWS($B$6:B10))),"")</f>
        <v>139669967</v>
      </c>
      <c r="C10" s="3">
        <f>SUMIFS(Items!$K:$K,Items!$A:$A,SingleDay!$B10,Items!D:D,TRUE)</f>
        <v>80</v>
      </c>
      <c r="D10" s="3">
        <f>SUMIFS(Items!$K:$K,Items!$A:$A,SingleDay!$B10,Items!C:C,2)</f>
        <v>10</v>
      </c>
      <c r="E10" s="3">
        <f>SUM(SUMIFS(Items!$K:$K,Items!$A:$A,SingleDay!$B10,Items!$C:$C,{3,12}))</f>
        <v>0</v>
      </c>
      <c r="F10" s="3">
        <f>SUMIFS(Items!$K:$K,Items!$A:$A,SingleDay!$B10,Items!$C:$C,7)</f>
        <v>0</v>
      </c>
      <c r="G10" s="3">
        <f>SUMIFS(Items!$K:$K,Items!$A:$A,SingleDay!$B10,Items!$C:$C,11)</f>
        <v>50</v>
      </c>
      <c r="H10" s="3">
        <f>SUMIFS(Items!L:L,Items!$A:$A,SingleDay!$B10,Items!C:C,"&lt;&gt;8")</f>
        <v>-87</v>
      </c>
      <c r="I10" s="3">
        <f>SUMIFS(Items!J:J,Items!$A:$A,SingleDay!$B10,Items!C:C,"&lt;&gt;8")</f>
        <v>53</v>
      </c>
      <c r="J10" s="3">
        <f>VLOOKUP(SingleDay!B10,Orders[],6)</f>
        <v>0</v>
      </c>
      <c r="K10" s="3">
        <f>SUMIFS('Refunds'!$G:$G,'Refunds'!$A:$A,SingleDay!$B10)-SUMIFS('Refunds'!$C:$C,'Refunds'!$A:$A,SingleDay!$B10)</f>
        <v>0</v>
      </c>
      <c r="L10" s="3">
        <f>SUMIFS('Refunds'!$C:$C,'Refunds'!$A:$A,SingleDay!$B10,'Refunds'!$D:$D,2)+SUMIFS('Refunds'!$G:$G,'Refunds'!$A:$A,SingleDay!$B10,'Refunds'!$D:$D,2)</f>
        <v>0</v>
      </c>
      <c r="M10" s="3">
        <f t="shared" si="2"/>
        <v>53</v>
      </c>
      <c r="N10" s="3">
        <f>VLOOKUP(SingleDay!$B10,Orders[],7)</f>
        <v>0.61</v>
      </c>
      <c r="O10" s="3">
        <f>SUMIFS(Items!$J:$J,Items!$A:$A,SingleDay!$B10,Items!$C:$C,8)</f>
        <v>10</v>
      </c>
      <c r="P10" s="3"/>
    </row>
    <row r="11" spans="1:16" x14ac:dyDescent="0.25">
      <c r="B11">
        <f t="array" ref="B11">IFERROR(INDEX(Orders!A:A,SMALL(IF(Orders!E:E=SingleDay!$B$2,ROW(Orders!A:A)-MIN(ROW(Orders!A:A))+1),ROWS($B$6:B11))),"")</f>
        <v>139768974</v>
      </c>
      <c r="C11" s="3">
        <f>SUMIFS(Items!$K:$K,Items!$A:$A,SingleDay!$B11,Items!D:D,TRUE)</f>
        <v>90</v>
      </c>
      <c r="D11" s="3">
        <f>SUMIFS(Items!$K:$K,Items!$A:$A,SingleDay!$B11,Items!C:C,2)</f>
        <v>0</v>
      </c>
      <c r="E11" s="3">
        <f>SUM(SUMIFS(Items!$K:$K,Items!$A:$A,SingleDay!$B11,Items!$C:$C,{3,12}))</f>
        <v>0</v>
      </c>
      <c r="F11" s="3">
        <f>SUMIFS(Items!$K:$K,Items!$A:$A,SingleDay!$B11,Items!$C:$C,7)</f>
        <v>0</v>
      </c>
      <c r="G11" s="3">
        <f>SUMIFS(Items!$K:$K,Items!$A:$A,SingleDay!$B11,Items!$C:$C,11)</f>
        <v>0</v>
      </c>
      <c r="H11" s="3">
        <f>SUMIFS(Items!L:L,Items!$A:$A,SingleDay!$B11,Items!C:C,"&lt;&gt;8")</f>
        <v>-90</v>
      </c>
      <c r="I11" s="3">
        <f>SUMIFS(Items!J:J,Items!$A:$A,SingleDay!$B11,Items!C:C,"&lt;&gt;8")</f>
        <v>0</v>
      </c>
      <c r="J11" s="3">
        <f>VLOOKUP(SingleDay!B11,Orders[],6)</f>
        <v>0</v>
      </c>
      <c r="K11" s="3">
        <f>SUMIFS('Refunds'!$G:$G,'Refunds'!$A:$A,SingleDay!$B11)-SUMIFS('Refunds'!$C:$C,'Refunds'!$A:$A,SingleDay!$B11)</f>
        <v>0</v>
      </c>
      <c r="L11" s="3">
        <f>SUMIFS('Refunds'!$C:$C,'Refunds'!$A:$A,SingleDay!$B11,'Refunds'!$D:$D,2)+SUMIFS('Refunds'!$G:$G,'Refunds'!$A:$A,SingleDay!$B11,'Refunds'!$D:$D,2)</f>
        <v>0</v>
      </c>
      <c r="M11" s="3">
        <f t="shared" si="2"/>
        <v>0</v>
      </c>
      <c r="N11" s="3">
        <f>VLOOKUP(SingleDay!$B11,Orders[],7)</f>
        <v>0</v>
      </c>
      <c r="O11" s="3">
        <f>SUMIFS(Items!$J:$J,Items!$A:$A,SingleDay!$B11,Items!$C:$C,8)</f>
        <v>0</v>
      </c>
      <c r="P11" s="3"/>
    </row>
    <row r="12" spans="1:16" x14ac:dyDescent="0.25">
      <c r="B12">
        <f t="array" ref="B12">IFERROR(INDEX(Orders!A:A,SMALL(IF(Orders!E:E=SingleDay!$B$2,ROW(Orders!A:A)-MIN(ROW(Orders!A:A))+1),ROWS($B$6:B12))),"")</f>
        <v>139772051</v>
      </c>
      <c r="C12" s="3">
        <f>SUMIFS(Items!$K:$K,Items!$A:$A,SingleDay!$B12,Items!D:D,TRUE)</f>
        <v>90</v>
      </c>
      <c r="D12" s="3">
        <f>SUMIFS(Items!$K:$K,Items!$A:$A,SingleDay!$B12,Items!C:C,2)</f>
        <v>0</v>
      </c>
      <c r="E12" s="3">
        <f>SUM(SUMIFS(Items!$K:$K,Items!$A:$A,SingleDay!$B12,Items!$C:$C,{3,12}))</f>
        <v>0</v>
      </c>
      <c r="F12" s="3">
        <f>SUMIFS(Items!$K:$K,Items!$A:$A,SingleDay!$B12,Items!$C:$C,7)</f>
        <v>0</v>
      </c>
      <c r="G12" s="3">
        <f>SUMIFS(Items!$K:$K,Items!$A:$A,SingleDay!$B12,Items!$C:$C,11)</f>
        <v>0</v>
      </c>
      <c r="H12" s="3">
        <f>SUMIFS(Items!L:L,Items!$A:$A,SingleDay!$B12,Items!C:C,"&lt;&gt;8")</f>
        <v>-45</v>
      </c>
      <c r="I12" s="3">
        <f>SUMIFS(Items!J:J,Items!$A:$A,SingleDay!$B12,Items!C:C,"&lt;&gt;8")</f>
        <v>45</v>
      </c>
      <c r="J12" s="3">
        <f>VLOOKUP(SingleDay!B12,Orders[],6)</f>
        <v>0</v>
      </c>
      <c r="K12" s="3">
        <f>SUMIFS('Refunds'!$G:$G,'Refunds'!$A:$A,SingleDay!$B12)-SUMIFS('Refunds'!$C:$C,'Refunds'!$A:$A,SingleDay!$B12)</f>
        <v>0</v>
      </c>
      <c r="L12" s="3">
        <f>SUMIFS('Refunds'!$C:$C,'Refunds'!$A:$A,SingleDay!$B12,'Refunds'!$D:$D,2)+SUMIFS('Refunds'!$G:$G,'Refunds'!$A:$A,SingleDay!$B12,'Refunds'!$D:$D,2)</f>
        <v>0</v>
      </c>
      <c r="M12" s="3">
        <f t="shared" si="2"/>
        <v>45</v>
      </c>
      <c r="N12" s="3">
        <f>VLOOKUP(SingleDay!$B12,Orders[],7)</f>
        <v>0</v>
      </c>
      <c r="O12" s="3">
        <f>SUMIFS(Items!$J:$J,Items!$A:$A,SingleDay!$B12,Items!$C:$C,8)</f>
        <v>0</v>
      </c>
      <c r="P12" s="3"/>
    </row>
    <row r="13" spans="1:16" x14ac:dyDescent="0.25">
      <c r="B13">
        <f t="array" ref="B13">IFERROR(INDEX(Orders!A:A,SMALL(IF(Orders!E:E=SingleDay!$B$2,ROW(Orders!A:A)-MIN(ROW(Orders!A:A))+1),ROWS($B$6:B13))),"")</f>
        <v>139799491</v>
      </c>
      <c r="C13" s="3">
        <f>SUMIFS(Items!$K:$K,Items!$A:$A,SingleDay!$B13,Items!D:D,TRUE)</f>
        <v>145</v>
      </c>
      <c r="D13" s="3">
        <f>SUMIFS(Items!$K:$K,Items!$A:$A,SingleDay!$B13,Items!C:C,2)</f>
        <v>0</v>
      </c>
      <c r="E13" s="3">
        <f>SUM(SUMIFS(Items!$K:$K,Items!$A:$A,SingleDay!$B13,Items!$C:$C,{3,12}))</f>
        <v>0</v>
      </c>
      <c r="F13" s="3">
        <f>SUMIFS(Items!$K:$K,Items!$A:$A,SingleDay!$B13,Items!$C:$C,7)</f>
        <v>0</v>
      </c>
      <c r="G13" s="3">
        <f>SUMIFS(Items!$K:$K,Items!$A:$A,SingleDay!$B13,Items!$C:$C,11)</f>
        <v>0</v>
      </c>
      <c r="H13" s="3">
        <f>SUMIFS(Items!L:L,Items!$A:$A,SingleDay!$B13,Items!C:C,"&lt;&gt;8")</f>
        <v>-105</v>
      </c>
      <c r="I13" s="3">
        <f>SUMIFS(Items!J:J,Items!$A:$A,SingleDay!$B13,Items!C:C,"&lt;&gt;8")</f>
        <v>40</v>
      </c>
      <c r="J13" s="3">
        <f>VLOOKUP(SingleDay!B13,Orders[],6)</f>
        <v>-40</v>
      </c>
      <c r="K13" s="3">
        <f>SUMIFS('Refunds'!$G:$G,'Refunds'!$A:$A,SingleDay!$B13)-SUMIFS('Refunds'!$C:$C,'Refunds'!$A:$A,SingleDay!$B13)</f>
        <v>0</v>
      </c>
      <c r="L13" s="3">
        <f>SUMIFS('Refunds'!$C:$C,'Refunds'!$A:$A,SingleDay!$B13,'Refunds'!$D:$D,2)+SUMIFS('Refunds'!$G:$G,'Refunds'!$A:$A,SingleDay!$B13,'Refunds'!$D:$D,2)</f>
        <v>0</v>
      </c>
      <c r="M13" s="3">
        <f t="shared" si="2"/>
        <v>0</v>
      </c>
      <c r="N13" s="3">
        <f>VLOOKUP(SingleDay!$B13,Orders[],7)</f>
        <v>0</v>
      </c>
      <c r="O13" s="3">
        <f>SUMIFS(Items!$J:$J,Items!$A:$A,SingleDay!$B13,Items!$C:$C,8)</f>
        <v>0</v>
      </c>
      <c r="P13" s="3"/>
    </row>
    <row r="14" spans="1:16" x14ac:dyDescent="0.25">
      <c r="B14">
        <f t="array" ref="B14">IFERROR(INDEX(Orders!A:A,SMALL(IF(Orders!E:E=SingleDay!$B$2,ROW(Orders!A:A)-MIN(ROW(Orders!A:A))+1),ROWS($B$6:B14))),"")</f>
        <v>139804216</v>
      </c>
      <c r="C14" s="3">
        <f>SUMIFS(Items!$K:$K,Items!$A:$A,SingleDay!$B14,Items!D:D,TRUE)</f>
        <v>90</v>
      </c>
      <c r="D14" s="3">
        <f>SUMIFS(Items!$K:$K,Items!$A:$A,SingleDay!$B14,Items!C:C,2)</f>
        <v>0</v>
      </c>
      <c r="E14" s="3">
        <f>SUM(SUMIFS(Items!$K:$K,Items!$A:$A,SingleDay!$B14,Items!$C:$C,{3,12}))</f>
        <v>0</v>
      </c>
      <c r="F14" s="3">
        <f>SUMIFS(Items!$K:$K,Items!$A:$A,SingleDay!$B14,Items!$C:$C,7)</f>
        <v>0</v>
      </c>
      <c r="G14" s="3">
        <f>SUMIFS(Items!$K:$K,Items!$A:$A,SingleDay!$B14,Items!$C:$C,11)</f>
        <v>0</v>
      </c>
      <c r="H14" s="3">
        <f>SUMIFS(Items!L:L,Items!$A:$A,SingleDay!$B14,Items!C:C,"&lt;&gt;8")</f>
        <v>-90</v>
      </c>
      <c r="I14" s="3">
        <f>SUMIFS(Items!J:J,Items!$A:$A,SingleDay!$B14,Items!C:C,"&lt;&gt;8")</f>
        <v>0</v>
      </c>
      <c r="J14" s="3">
        <f>VLOOKUP(SingleDay!B14,Orders[],6)</f>
        <v>0</v>
      </c>
      <c r="K14" s="3">
        <f>SUMIFS('Refunds'!$G:$G,'Refunds'!$A:$A,SingleDay!$B14)-SUMIFS('Refunds'!$C:$C,'Refunds'!$A:$A,SingleDay!$B14)</f>
        <v>0</v>
      </c>
      <c r="L14" s="3">
        <f>SUMIFS('Refunds'!$C:$C,'Refunds'!$A:$A,SingleDay!$B14,'Refunds'!$D:$D,2)+SUMIFS('Refunds'!$G:$G,'Refunds'!$A:$A,SingleDay!$B14,'Refunds'!$D:$D,2)</f>
        <v>0</v>
      </c>
      <c r="M14" s="3">
        <f t="shared" si="2"/>
        <v>0</v>
      </c>
      <c r="N14" s="3">
        <f>VLOOKUP(SingleDay!$B14,Orders[],7)</f>
        <v>0</v>
      </c>
      <c r="O14" s="3">
        <f>SUMIFS(Items!$J:$J,Items!$A:$A,SingleDay!$B14,Items!$C:$C,8)</f>
        <v>0</v>
      </c>
      <c r="P14" s="3"/>
    </row>
    <row r="15" spans="1:16" x14ac:dyDescent="0.25">
      <c r="B15">
        <f t="array" ref="B15">IFERROR(INDEX(Orders!A:A,SMALL(IF(Orders!E:E=SingleDay!$B$2,ROW(Orders!A:A)-MIN(ROW(Orders!A:A))+1),ROWS($B$6:B15))),"")</f>
        <v>139804267</v>
      </c>
      <c r="C15" s="3">
        <f>SUMIFS(Items!$K:$K,Items!$A:$A,SingleDay!$B15,Items!D:D,TRUE)</f>
        <v>90</v>
      </c>
      <c r="D15" s="3">
        <f>SUMIFS(Items!$K:$K,Items!$A:$A,SingleDay!$B15,Items!C:C,2)</f>
        <v>0</v>
      </c>
      <c r="E15" s="3">
        <f>SUM(SUMIFS(Items!$K:$K,Items!$A:$A,SingleDay!$B15,Items!$C:$C,{3,12}))</f>
        <v>0</v>
      </c>
      <c r="F15" s="3">
        <f>SUMIFS(Items!$K:$K,Items!$A:$A,SingleDay!$B15,Items!$C:$C,7)</f>
        <v>0</v>
      </c>
      <c r="G15" s="3">
        <f>SUMIFS(Items!$K:$K,Items!$A:$A,SingleDay!$B15,Items!$C:$C,11)</f>
        <v>0</v>
      </c>
      <c r="H15" s="3">
        <f>SUMIFS(Items!L:L,Items!$A:$A,SingleDay!$B15,Items!C:C,"&lt;&gt;8")</f>
        <v>-90</v>
      </c>
      <c r="I15" s="3">
        <f>SUMIFS(Items!J:J,Items!$A:$A,SingleDay!$B15,Items!C:C,"&lt;&gt;8")</f>
        <v>0</v>
      </c>
      <c r="J15" s="3">
        <f>VLOOKUP(SingleDay!B15,Orders[],6)</f>
        <v>0</v>
      </c>
      <c r="K15" s="3">
        <f>SUMIFS('Refunds'!$G:$G,'Refunds'!$A:$A,SingleDay!$B15)-SUMIFS('Refunds'!$C:$C,'Refunds'!$A:$A,SingleDay!$B15)</f>
        <v>0</v>
      </c>
      <c r="L15" s="3">
        <f>SUMIFS('Refunds'!$C:$C,'Refunds'!$A:$A,SingleDay!$B15,'Refunds'!$D:$D,2)+SUMIFS('Refunds'!$G:$G,'Refunds'!$A:$A,SingleDay!$B15,'Refunds'!$D:$D,2)</f>
        <v>0</v>
      </c>
      <c r="M15" s="3">
        <f t="shared" si="2"/>
        <v>0</v>
      </c>
      <c r="N15" s="3">
        <f>VLOOKUP(SingleDay!$B15,Orders[],7)</f>
        <v>0</v>
      </c>
      <c r="O15" s="3">
        <f>SUMIFS(Items!$J:$J,Items!$A:$A,SingleDay!$B15,Items!$C:$C,8)</f>
        <v>14</v>
      </c>
      <c r="P15" s="3"/>
    </row>
    <row r="16" spans="1:16" x14ac:dyDescent="0.25">
      <c r="B16">
        <f t="array" ref="B16">IFERROR(INDEX(Orders!A:A,SMALL(IF(Orders!E:E=SingleDay!$B$2,ROW(Orders!A:A)-MIN(ROW(Orders!A:A))+1),ROWS($B$6:B16))),"")</f>
        <v>139812782</v>
      </c>
      <c r="C16" s="3">
        <f>SUMIFS(Items!$K:$K,Items!$A:$A,SingleDay!$B16,Items!D:D,TRUE)</f>
        <v>0</v>
      </c>
      <c r="D16" s="3">
        <f>SUMIFS(Items!$K:$K,Items!$A:$A,SingleDay!$B16,Items!C:C,2)</f>
        <v>0</v>
      </c>
      <c r="E16" s="3">
        <f>SUM(SUMIFS(Items!$K:$K,Items!$A:$A,SingleDay!$B16,Items!$C:$C,{3,12}))</f>
        <v>0</v>
      </c>
      <c r="F16" s="3">
        <f>SUMIFS(Items!$K:$K,Items!$A:$A,SingleDay!$B16,Items!$C:$C,7)</f>
        <v>0</v>
      </c>
      <c r="G16" s="3">
        <f>SUMIFS(Items!$K:$K,Items!$A:$A,SingleDay!$B16,Items!$C:$C,11)</f>
        <v>0</v>
      </c>
      <c r="H16" s="3">
        <f>SUMIFS(Items!L:L,Items!$A:$A,SingleDay!$B16,Items!C:C,"&lt;&gt;8")</f>
        <v>0</v>
      </c>
      <c r="I16" s="3">
        <f>SUMIFS(Items!J:J,Items!$A:$A,SingleDay!$B16,Items!C:C,"&lt;&gt;8")</f>
        <v>0</v>
      </c>
      <c r="J16" s="3">
        <f>VLOOKUP(SingleDay!B16,Orders[],6)</f>
        <v>0</v>
      </c>
      <c r="K16" s="3">
        <f>SUMIFS('Refunds'!$G:$G,'Refunds'!$A:$A,SingleDay!$B16)-SUMIFS('Refunds'!$C:$C,'Refunds'!$A:$A,SingleDay!$B16)</f>
        <v>0</v>
      </c>
      <c r="L16" s="3">
        <f>SUMIFS('Refunds'!$C:$C,'Refunds'!$A:$A,SingleDay!$B16,'Refunds'!$D:$D,2)+SUMIFS('Refunds'!$G:$G,'Refunds'!$A:$A,SingleDay!$B16,'Refunds'!$D:$D,2)</f>
        <v>0</v>
      </c>
      <c r="M16" s="3">
        <f t="shared" si="2"/>
        <v>0</v>
      </c>
      <c r="N16" s="3">
        <f>VLOOKUP(SingleDay!$B16,Orders[],7)</f>
        <v>0</v>
      </c>
      <c r="O16" s="3">
        <f>SUMIFS(Items!$J:$J,Items!$A:$A,SingleDay!$B16,Items!$C:$C,8)</f>
        <v>0</v>
      </c>
      <c r="P16" s="3"/>
    </row>
    <row r="17" spans="2:16" x14ac:dyDescent="0.25">
      <c r="B17">
        <f t="array" ref="B17">IFERROR(INDEX(Orders!A:A,SMALL(IF(Orders!E:E=SingleDay!$B$2,ROW(Orders!A:A)-MIN(ROW(Orders!A:A))+1),ROWS($B$6:B17))),"")</f>
        <v>139839787</v>
      </c>
      <c r="C17" s="3">
        <f>SUMIFS(Items!$K:$K,Items!$A:$A,SingleDay!$B17,Items!D:D,TRUE)</f>
        <v>70</v>
      </c>
      <c r="D17" s="3">
        <f>SUMIFS(Items!$K:$K,Items!$A:$A,SingleDay!$B17,Items!C:C,2)</f>
        <v>0</v>
      </c>
      <c r="E17" s="3">
        <f>SUM(SUMIFS(Items!$K:$K,Items!$A:$A,SingleDay!$B17,Items!$C:$C,{3,12}))</f>
        <v>0</v>
      </c>
      <c r="F17" s="3">
        <f>SUMIFS(Items!$K:$K,Items!$A:$A,SingleDay!$B17,Items!$C:$C,7)</f>
        <v>0</v>
      </c>
      <c r="G17" s="3">
        <f>SUMIFS(Items!$K:$K,Items!$A:$A,SingleDay!$B17,Items!$C:$C,11)</f>
        <v>0</v>
      </c>
      <c r="H17" s="3">
        <f>SUMIFS(Items!L:L,Items!$A:$A,SingleDay!$B17,Items!C:C,"&lt;&gt;8")</f>
        <v>-35</v>
      </c>
      <c r="I17" s="3">
        <f>SUMIFS(Items!J:J,Items!$A:$A,SingleDay!$B17,Items!C:C,"&lt;&gt;8")</f>
        <v>35</v>
      </c>
      <c r="J17" s="3">
        <f>VLOOKUP(SingleDay!B17,Orders[],6)</f>
        <v>0</v>
      </c>
      <c r="K17" s="3">
        <f>SUMIFS('Refunds'!$G:$G,'Refunds'!$A:$A,SingleDay!$B17)-SUMIFS('Refunds'!$C:$C,'Refunds'!$A:$A,SingleDay!$B17)</f>
        <v>0</v>
      </c>
      <c r="L17" s="3">
        <f>SUMIFS('Refunds'!$C:$C,'Refunds'!$A:$A,SingleDay!$B17,'Refunds'!$D:$D,2)+SUMIFS('Refunds'!$G:$G,'Refunds'!$A:$A,SingleDay!$B17,'Refunds'!$D:$D,2)</f>
        <v>0</v>
      </c>
      <c r="M17" s="3">
        <f t="shared" si="2"/>
        <v>35</v>
      </c>
      <c r="N17" s="3">
        <f>VLOOKUP(SingleDay!$B17,Orders[],7)</f>
        <v>0</v>
      </c>
      <c r="O17" s="3">
        <f>SUMIFS(Items!$J:$J,Items!$A:$A,SingleDay!$B17,Items!$C:$C,8)</f>
        <v>13</v>
      </c>
      <c r="P17" s="3"/>
    </row>
    <row r="18" spans="2:16" x14ac:dyDescent="0.25">
      <c r="B18">
        <f t="array" ref="B18">IFERROR(INDEX(Orders!A:A,SMALL(IF(Orders!E:E=SingleDay!$B$2,ROW(Orders!A:A)-MIN(ROW(Orders!A:A))+1),ROWS($B$6:B18))),"")</f>
        <v>139923641</v>
      </c>
      <c r="C18" s="3">
        <f>SUMIFS(Items!$K:$K,Items!$A:$A,SingleDay!$B18,Items!D:D,TRUE)</f>
        <v>0</v>
      </c>
      <c r="D18" s="3">
        <f>SUMIFS(Items!$K:$K,Items!$A:$A,SingleDay!$B18,Items!C:C,2)</f>
        <v>24</v>
      </c>
      <c r="E18" s="3">
        <f>SUM(SUMIFS(Items!$K:$K,Items!$A:$A,SingleDay!$B18,Items!$C:$C,{3,12}))</f>
        <v>0</v>
      </c>
      <c r="F18" s="3">
        <f>SUMIFS(Items!$K:$K,Items!$A:$A,SingleDay!$B18,Items!$C:$C,7)</f>
        <v>0</v>
      </c>
      <c r="G18" s="3">
        <f>SUMIFS(Items!$K:$K,Items!$A:$A,SingleDay!$B18,Items!$C:$C,11)</f>
        <v>0</v>
      </c>
      <c r="H18" s="3">
        <f>SUMIFS(Items!L:L,Items!$A:$A,SingleDay!$B18,Items!C:C,"&lt;&gt;8")</f>
        <v>-12</v>
      </c>
      <c r="I18" s="3">
        <f>SUMIFS(Items!J:J,Items!$A:$A,SingleDay!$B18,Items!C:C,"&lt;&gt;8")</f>
        <v>12</v>
      </c>
      <c r="J18" s="3">
        <f>VLOOKUP(SingleDay!B18,Orders[],6)</f>
        <v>0</v>
      </c>
      <c r="K18" s="3">
        <f>SUMIFS('Refunds'!$G:$G,'Refunds'!$A:$A,SingleDay!$B18)-SUMIFS('Refunds'!$C:$C,'Refunds'!$A:$A,SingleDay!$B18)</f>
        <v>0</v>
      </c>
      <c r="L18" s="3">
        <f>SUMIFS('Refunds'!$C:$C,'Refunds'!$A:$A,SingleDay!$B18,'Refunds'!$D:$D,2)+SUMIFS('Refunds'!$G:$G,'Refunds'!$A:$A,SingleDay!$B18,'Refunds'!$D:$D,2)</f>
        <v>0</v>
      </c>
      <c r="M18" s="3">
        <f t="shared" si="2"/>
        <v>12</v>
      </c>
      <c r="N18" s="3">
        <f>VLOOKUP(SingleDay!$B18,Orders[],7)</f>
        <v>0.92</v>
      </c>
      <c r="O18" s="3">
        <f>SUMIFS(Items!$J:$J,Items!$A:$A,SingleDay!$B18,Items!$C:$C,8)</f>
        <v>0</v>
      </c>
      <c r="P18" s="3"/>
    </row>
    <row r="19" spans="2:16" x14ac:dyDescent="0.25">
      <c r="B19">
        <f t="array" ref="B19">IFERROR(INDEX(Orders!A:A,SMALL(IF(Orders!E:E=SingleDay!$B$2,ROW(Orders!A:A)-MIN(ROW(Orders!A:A))+1),ROWS($B$6:B19))),"")</f>
        <v>139924911</v>
      </c>
      <c r="C19" s="3">
        <f>SUMIFS(Items!$K:$K,Items!$A:$A,SingleDay!$B19,Items!D:D,TRUE)</f>
        <v>0</v>
      </c>
      <c r="D19" s="3">
        <f>SUMIFS(Items!$K:$K,Items!$A:$A,SingleDay!$B19,Items!C:C,2)</f>
        <v>46.5</v>
      </c>
      <c r="E19" s="3">
        <f>SUM(SUMIFS(Items!$K:$K,Items!$A:$A,SingleDay!$B19,Items!$C:$C,{3,12}))</f>
        <v>0</v>
      </c>
      <c r="F19" s="3">
        <f>SUMIFS(Items!$K:$K,Items!$A:$A,SingleDay!$B19,Items!$C:$C,7)</f>
        <v>0</v>
      </c>
      <c r="G19" s="3">
        <f>SUMIFS(Items!$K:$K,Items!$A:$A,SingleDay!$B19,Items!$C:$C,11)</f>
        <v>0</v>
      </c>
      <c r="H19" s="3">
        <f>SUMIFS(Items!L:L,Items!$A:$A,SingleDay!$B19,Items!C:C,"&lt;&gt;8")</f>
        <v>-46.5</v>
      </c>
      <c r="I19" s="3">
        <f>SUMIFS(Items!J:J,Items!$A:$A,SingleDay!$B19,Items!C:C,"&lt;&gt;8")</f>
        <v>0</v>
      </c>
      <c r="J19" s="3">
        <f>VLOOKUP(SingleDay!B19,Orders[],6)</f>
        <v>0</v>
      </c>
      <c r="K19" s="3">
        <f>SUMIFS('Refunds'!$G:$G,'Refunds'!$A:$A,SingleDay!$B19)-SUMIFS('Refunds'!$C:$C,'Refunds'!$A:$A,SingleDay!$B19)</f>
        <v>0</v>
      </c>
      <c r="L19" s="3">
        <f>SUMIFS('Refunds'!$C:$C,'Refunds'!$A:$A,SingleDay!$B19,'Refunds'!$D:$D,2)+SUMIFS('Refunds'!$G:$G,'Refunds'!$A:$A,SingleDay!$B19,'Refunds'!$D:$D,2)</f>
        <v>0</v>
      </c>
      <c r="M19" s="3">
        <f t="shared" si="2"/>
        <v>0</v>
      </c>
      <c r="N19" s="3">
        <f>VLOOKUP(SingleDay!$B19,Orders[],7)</f>
        <v>0</v>
      </c>
      <c r="O19" s="3">
        <f>SUMIFS(Items!$J:$J,Items!$A:$A,SingleDay!$B19,Items!$C:$C,8)</f>
        <v>0</v>
      </c>
      <c r="P19" s="3"/>
    </row>
    <row r="20" spans="2:16" x14ac:dyDescent="0.25">
      <c r="B20">
        <f t="array" ref="B20">IFERROR(INDEX(Orders!A:A,SMALL(IF(Orders!E:E=SingleDay!$B$2,ROW(Orders!A:A)-MIN(ROW(Orders!A:A))+1),ROWS($B$6:B20))),"")</f>
        <v>139948617</v>
      </c>
      <c r="C20" s="3">
        <f>SUMIFS(Items!$K:$K,Items!$A:$A,SingleDay!$B20,Items!D:D,TRUE)</f>
        <v>0</v>
      </c>
      <c r="D20" s="3">
        <f>SUMIFS(Items!$K:$K,Items!$A:$A,SingleDay!$B20,Items!C:C,2)</f>
        <v>0</v>
      </c>
      <c r="E20" s="3">
        <f>SUM(SUMIFS(Items!$K:$K,Items!$A:$A,SingleDay!$B20,Items!$C:$C,{3,12}))</f>
        <v>0</v>
      </c>
      <c r="F20" s="3">
        <f>SUMIFS(Items!$K:$K,Items!$A:$A,SingleDay!$B20,Items!$C:$C,7)</f>
        <v>0</v>
      </c>
      <c r="G20" s="3">
        <f>SUMIFS(Items!$K:$K,Items!$A:$A,SingleDay!$B20,Items!$C:$C,11)</f>
        <v>0</v>
      </c>
      <c r="H20" s="3">
        <f>SUMIFS(Items!L:L,Items!$A:$A,SingleDay!$B20,Items!C:C,"&lt;&gt;8")</f>
        <v>0</v>
      </c>
      <c r="I20" s="3">
        <f>SUMIFS(Items!J:J,Items!$A:$A,SingleDay!$B20,Items!C:C,"&lt;&gt;8")</f>
        <v>0</v>
      </c>
      <c r="J20" s="3">
        <f>VLOOKUP(SingleDay!B20,Orders[],6)</f>
        <v>0</v>
      </c>
      <c r="K20" s="3">
        <f>SUMIFS('Refunds'!$G:$G,'Refunds'!$A:$A,SingleDay!$B20)-SUMIFS('Refunds'!$C:$C,'Refunds'!$A:$A,SingleDay!$B20)</f>
        <v>0</v>
      </c>
      <c r="L20" s="3">
        <f>SUMIFS('Refunds'!$C:$C,'Refunds'!$A:$A,SingleDay!$B20,'Refunds'!$D:$D,2)+SUMIFS('Refunds'!$G:$G,'Refunds'!$A:$A,SingleDay!$B20,'Refunds'!$D:$D,2)</f>
        <v>0</v>
      </c>
      <c r="M20" s="3">
        <f t="shared" si="2"/>
        <v>0</v>
      </c>
      <c r="N20" s="3">
        <f>VLOOKUP(SingleDay!$B20,Orders[],7)</f>
        <v>0</v>
      </c>
      <c r="O20" s="3">
        <f>SUMIFS(Items!$J:$J,Items!$A:$A,SingleDay!$B20,Items!$C:$C,8)</f>
        <v>2</v>
      </c>
      <c r="P20" s="3"/>
    </row>
    <row r="21" spans="2:16" x14ac:dyDescent="0.25">
      <c r="B21">
        <f t="array" ref="B21">IFERROR(INDEX(Orders!A:A,SMALL(IF(Orders!E:E=SingleDay!$B$2,ROW(Orders!A:A)-MIN(ROW(Orders!A:A))+1),ROWS($B$6:B21))),"")</f>
        <v>139952657</v>
      </c>
      <c r="C21" s="3">
        <f>SUMIFS(Items!$K:$K,Items!$A:$A,SingleDay!$B21,Items!D:D,TRUE)</f>
        <v>95</v>
      </c>
      <c r="D21" s="3">
        <f>SUMIFS(Items!$K:$K,Items!$A:$A,SingleDay!$B21,Items!C:C,2)</f>
        <v>28.9</v>
      </c>
      <c r="E21" s="3">
        <f>SUM(SUMIFS(Items!$K:$K,Items!$A:$A,SingleDay!$B21,Items!$C:$C,{3,12}))</f>
        <v>0</v>
      </c>
      <c r="F21" s="3">
        <f>SUMIFS(Items!$K:$K,Items!$A:$A,SingleDay!$B21,Items!$C:$C,7)</f>
        <v>0</v>
      </c>
      <c r="G21" s="3">
        <f>SUMIFS(Items!$K:$K,Items!$A:$A,SingleDay!$B21,Items!$C:$C,11)</f>
        <v>0</v>
      </c>
      <c r="H21" s="3">
        <f>SUMIFS(Items!L:L,Items!$A:$A,SingleDay!$B21,Items!C:C,"&lt;&gt;8")</f>
        <v>-45</v>
      </c>
      <c r="I21" s="3">
        <f>SUMIFS(Items!J:J,Items!$A:$A,SingleDay!$B21,Items!C:C,"&lt;&gt;8")</f>
        <v>78.900000000000006</v>
      </c>
      <c r="J21" s="3">
        <f>VLOOKUP(SingleDay!B21,Orders[],6)</f>
        <v>0</v>
      </c>
      <c r="K21" s="3">
        <f>SUMIFS('Refunds'!$G:$G,'Refunds'!$A:$A,SingleDay!$B21)-SUMIFS('Refunds'!$C:$C,'Refunds'!$A:$A,SingleDay!$B21)</f>
        <v>0</v>
      </c>
      <c r="L21" s="3">
        <f>SUMIFS('Refunds'!$C:$C,'Refunds'!$A:$A,SingleDay!$B21,'Refunds'!$D:$D,2)+SUMIFS('Refunds'!$G:$G,'Refunds'!$A:$A,SingleDay!$B21,'Refunds'!$D:$D,2)</f>
        <v>0</v>
      </c>
      <c r="M21" s="3">
        <f t="shared" si="2"/>
        <v>78.900000000000006</v>
      </c>
      <c r="N21" s="3">
        <f>VLOOKUP(SingleDay!$B21,Orders[],7)</f>
        <v>1.83</v>
      </c>
      <c r="O21" s="3">
        <f>SUMIFS(Items!$J:$J,Items!$A:$A,SingleDay!$B21,Items!$C:$C,8)</f>
        <v>10</v>
      </c>
      <c r="P21" s="3"/>
    </row>
    <row r="22" spans="2:16" x14ac:dyDescent="0.25">
      <c r="B22">
        <f t="array" ref="B22">IFERROR(INDEX(Orders!A:A,SMALL(IF(Orders!E:E=SingleDay!$B$2,ROW(Orders!A:A)-MIN(ROW(Orders!A:A))+1),ROWS($B$6:B22))),"")</f>
        <v>139955543</v>
      </c>
      <c r="C22" s="3">
        <f>SUMIFS(Items!$K:$K,Items!$A:$A,SingleDay!$B22,Items!D:D,TRUE)</f>
        <v>45</v>
      </c>
      <c r="D22" s="3">
        <f>SUMIFS(Items!$K:$K,Items!$A:$A,SingleDay!$B22,Items!C:C,2)</f>
        <v>0</v>
      </c>
      <c r="E22" s="3">
        <f>SUM(SUMIFS(Items!$K:$K,Items!$A:$A,SingleDay!$B22,Items!$C:$C,{3,12}))</f>
        <v>5</v>
      </c>
      <c r="F22" s="3">
        <f>SUMIFS(Items!$K:$K,Items!$A:$A,SingleDay!$B22,Items!$C:$C,7)</f>
        <v>0</v>
      </c>
      <c r="G22" s="3">
        <f>SUMIFS(Items!$K:$K,Items!$A:$A,SingleDay!$B22,Items!$C:$C,11)</f>
        <v>0</v>
      </c>
      <c r="H22" s="3">
        <f>SUMIFS(Items!L:L,Items!$A:$A,SingleDay!$B22,Items!C:C,"&lt;&gt;8")</f>
        <v>-50</v>
      </c>
      <c r="I22" s="3">
        <f>SUMIFS(Items!J:J,Items!$A:$A,SingleDay!$B22,Items!C:C,"&lt;&gt;8")</f>
        <v>0</v>
      </c>
      <c r="J22" s="3">
        <f>VLOOKUP(SingleDay!B22,Orders[],6)</f>
        <v>0</v>
      </c>
      <c r="K22" s="3">
        <f>SUMIFS('Refunds'!$G:$G,'Refunds'!$A:$A,SingleDay!$B22)-SUMIFS('Refunds'!$C:$C,'Refunds'!$A:$A,SingleDay!$B22)</f>
        <v>0</v>
      </c>
      <c r="L22" s="3">
        <f>SUMIFS('Refunds'!$C:$C,'Refunds'!$A:$A,SingleDay!$B22,'Refunds'!$D:$D,2)+SUMIFS('Refunds'!$G:$G,'Refunds'!$A:$A,SingleDay!$B22,'Refunds'!$D:$D,2)</f>
        <v>0</v>
      </c>
      <c r="M22" s="3">
        <f t="shared" si="2"/>
        <v>0</v>
      </c>
      <c r="N22" s="3">
        <f>VLOOKUP(SingleDay!$B22,Orders[],7)</f>
        <v>0</v>
      </c>
      <c r="O22" s="3">
        <f>SUMIFS(Items!$J:$J,Items!$A:$A,SingleDay!$B22,Items!$C:$C,8)</f>
        <v>10</v>
      </c>
      <c r="P22" s="3"/>
    </row>
    <row r="23" spans="2:16" x14ac:dyDescent="0.25">
      <c r="B23">
        <f t="array" ref="B23">IFERROR(INDEX(Orders!A:A,SMALL(IF(Orders!E:E=SingleDay!$B$2,ROW(Orders!A:A)-MIN(ROW(Orders!A:A))+1),ROWS($B$6:B23))),"")</f>
        <v>139956333</v>
      </c>
      <c r="C23" s="3">
        <f>SUMIFS(Items!$K:$K,Items!$A:$A,SingleDay!$B23,Items!D:D,TRUE)</f>
        <v>0</v>
      </c>
      <c r="D23" s="3">
        <f>SUMIFS(Items!$K:$K,Items!$A:$A,SingleDay!$B23,Items!C:C,2)</f>
        <v>121</v>
      </c>
      <c r="E23" s="3">
        <f>SUM(SUMIFS(Items!$K:$K,Items!$A:$A,SingleDay!$B23,Items!$C:$C,{3,12}))</f>
        <v>0</v>
      </c>
      <c r="F23" s="3">
        <f>SUMIFS(Items!$K:$K,Items!$A:$A,SingleDay!$B23,Items!$C:$C,7)</f>
        <v>0</v>
      </c>
      <c r="G23" s="3">
        <f>SUMIFS(Items!$K:$K,Items!$A:$A,SingleDay!$B23,Items!$C:$C,11)</f>
        <v>0</v>
      </c>
      <c r="H23" s="3">
        <f>SUMIFS(Items!L:L,Items!$A:$A,SingleDay!$B23,Items!C:C,"&lt;&gt;8")</f>
        <v>-12.100000000000001</v>
      </c>
      <c r="I23" s="3">
        <f>SUMIFS(Items!J:J,Items!$A:$A,SingleDay!$B23,Items!C:C,"&lt;&gt;8")</f>
        <v>108.9</v>
      </c>
      <c r="J23" s="3">
        <f>VLOOKUP(SingleDay!B23,Orders[],6)</f>
        <v>0</v>
      </c>
      <c r="K23" s="3">
        <f>SUMIFS('Refunds'!$G:$G,'Refunds'!$A:$A,SingleDay!$B23)-SUMIFS('Refunds'!$C:$C,'Refunds'!$A:$A,SingleDay!$B23)</f>
        <v>0</v>
      </c>
      <c r="L23" s="3">
        <f>SUMIFS('Refunds'!$C:$C,'Refunds'!$A:$A,SingleDay!$B23,'Refunds'!$D:$D,2)+SUMIFS('Refunds'!$G:$G,'Refunds'!$A:$A,SingleDay!$B23,'Refunds'!$D:$D,2)</f>
        <v>0</v>
      </c>
      <c r="M23" s="3">
        <f t="shared" si="2"/>
        <v>108.9</v>
      </c>
      <c r="N23" s="3">
        <f>VLOOKUP(SingleDay!$B23,Orders[],7)</f>
        <v>8.33</v>
      </c>
      <c r="O23" s="3">
        <f>SUMIFS(Items!$J:$J,Items!$A:$A,SingleDay!$B23,Items!$C:$C,8)</f>
        <v>0</v>
      </c>
      <c r="P23" s="3"/>
    </row>
    <row r="24" spans="2:16" x14ac:dyDescent="0.25">
      <c r="B24">
        <f t="array" ref="B24">IFERROR(INDEX(Orders!A:A,SMALL(IF(Orders!E:E=SingleDay!$B$2,ROW(Orders!A:A)-MIN(ROW(Orders!A:A))+1),ROWS($B$6:B24))),"")</f>
        <v>140003664</v>
      </c>
      <c r="C24" s="3">
        <f>SUMIFS(Items!$K:$K,Items!$A:$A,SingleDay!$B24,Items!D:D,TRUE)</f>
        <v>99</v>
      </c>
      <c r="D24" s="3">
        <f>SUMIFS(Items!$K:$K,Items!$A:$A,SingleDay!$B24,Items!C:C,2)</f>
        <v>13.5</v>
      </c>
      <c r="E24" s="3">
        <f>SUM(SUMIFS(Items!$K:$K,Items!$A:$A,SingleDay!$B24,Items!$C:$C,{3,12}))</f>
        <v>0</v>
      </c>
      <c r="F24" s="3">
        <f>SUMIFS(Items!$K:$K,Items!$A:$A,SingleDay!$B24,Items!$C:$C,7)</f>
        <v>0</v>
      </c>
      <c r="G24" s="3">
        <f>SUMIFS(Items!$K:$K,Items!$A:$A,SingleDay!$B24,Items!$C:$C,11)</f>
        <v>0</v>
      </c>
      <c r="H24" s="3">
        <f>SUMIFS(Items!L:L,Items!$A:$A,SingleDay!$B24,Items!C:C,"&lt;&gt;8")</f>
        <v>-35</v>
      </c>
      <c r="I24" s="3">
        <f>SUMIFS(Items!J:J,Items!$A:$A,SingleDay!$B24,Items!C:C,"&lt;&gt;8")</f>
        <v>77.5</v>
      </c>
      <c r="J24" s="3">
        <f>VLOOKUP(SingleDay!B24,Orders[],6)</f>
        <v>0</v>
      </c>
      <c r="K24" s="3">
        <f>SUMIFS('Refunds'!$G:$G,'Refunds'!$A:$A,SingleDay!$B24)-SUMIFS('Refunds'!$C:$C,'Refunds'!$A:$A,SingleDay!$B24)</f>
        <v>0</v>
      </c>
      <c r="L24" s="3">
        <f>SUMIFS('Refunds'!$C:$C,'Refunds'!$A:$A,SingleDay!$B24,'Refunds'!$D:$D,2)+SUMIFS('Refunds'!$G:$G,'Refunds'!$A:$A,SingleDay!$B24,'Refunds'!$D:$D,2)</f>
        <v>0</v>
      </c>
      <c r="M24" s="3">
        <f t="shared" si="2"/>
        <v>77.5</v>
      </c>
      <c r="N24" s="3">
        <f>VLOOKUP(SingleDay!$B24,Orders[],7)</f>
        <v>1.03</v>
      </c>
      <c r="O24" s="3">
        <f>SUMIFS(Items!$J:$J,Items!$A:$A,SingleDay!$B24,Items!$C:$C,8)</f>
        <v>35</v>
      </c>
      <c r="P24" s="3"/>
    </row>
    <row r="25" spans="2:16" x14ac:dyDescent="0.25">
      <c r="B25">
        <f t="array" ref="B25">IFERROR(INDEX(Orders!A:A,SMALL(IF(Orders!E:E=SingleDay!$B$2,ROW(Orders!A:A)-MIN(ROW(Orders!A:A))+1),ROWS($B$6:B25))),"")</f>
        <v>140017363</v>
      </c>
      <c r="C25" s="3">
        <f>SUMIFS(Items!$K:$K,Items!$A:$A,SingleDay!$B25,Items!D:D,TRUE)</f>
        <v>99</v>
      </c>
      <c r="D25" s="3">
        <f>SUMIFS(Items!$K:$K,Items!$A:$A,SingleDay!$B25,Items!C:C,2)</f>
        <v>10</v>
      </c>
      <c r="E25" s="3">
        <f>SUM(SUMIFS(Items!$K:$K,Items!$A:$A,SingleDay!$B25,Items!$C:$C,{3,12}))</f>
        <v>0</v>
      </c>
      <c r="F25" s="3">
        <f>SUMIFS(Items!$K:$K,Items!$A:$A,SingleDay!$B25,Items!$C:$C,7)</f>
        <v>0</v>
      </c>
      <c r="G25" s="3">
        <f>SUMIFS(Items!$K:$K,Items!$A:$A,SingleDay!$B25,Items!$C:$C,11)</f>
        <v>0</v>
      </c>
      <c r="H25" s="3">
        <f>SUMIFS(Items!L:L,Items!$A:$A,SingleDay!$B25,Items!C:C,"&lt;&gt;8")</f>
        <v>-35</v>
      </c>
      <c r="I25" s="3">
        <f>SUMIFS(Items!J:J,Items!$A:$A,SingleDay!$B25,Items!C:C,"&lt;&gt;8")</f>
        <v>74</v>
      </c>
      <c r="J25" s="3">
        <f>VLOOKUP(SingleDay!B25,Orders[],6)</f>
        <v>0</v>
      </c>
      <c r="K25" s="3">
        <f>SUMIFS('Refunds'!$G:$G,'Refunds'!$A:$A,SingleDay!$B25)-SUMIFS('Refunds'!$C:$C,'Refunds'!$A:$A,SingleDay!$B25)</f>
        <v>0</v>
      </c>
      <c r="L25" s="3">
        <f>SUMIFS('Refunds'!$C:$C,'Refunds'!$A:$A,SingleDay!$B25,'Refunds'!$D:$D,2)+SUMIFS('Refunds'!$G:$G,'Refunds'!$A:$A,SingleDay!$B25,'Refunds'!$D:$D,2)</f>
        <v>0</v>
      </c>
      <c r="M25" s="3">
        <f t="shared" si="2"/>
        <v>74</v>
      </c>
      <c r="N25" s="3">
        <f>VLOOKUP(SingleDay!$B25,Orders[],7)</f>
        <v>0.77</v>
      </c>
      <c r="O25" s="3">
        <f>SUMIFS(Items!$J:$J,Items!$A:$A,SingleDay!$B25,Items!$C:$C,8)</f>
        <v>35</v>
      </c>
      <c r="P25" s="3"/>
    </row>
    <row r="26" spans="2:16" x14ac:dyDescent="0.25">
      <c r="B26">
        <f t="array" ref="B26">IFERROR(INDEX(Orders!A:A,SMALL(IF(Orders!E:E=SingleDay!$B$2,ROW(Orders!A:A)-MIN(ROW(Orders!A:A))+1),ROWS($B$6:B26))),"")</f>
        <v>140022410</v>
      </c>
      <c r="C26" s="3">
        <f>SUMIFS(Items!$K:$K,Items!$A:$A,SingleDay!$B26,Items!D:D,TRUE)</f>
        <v>70</v>
      </c>
      <c r="D26" s="3">
        <f>SUMIFS(Items!$K:$K,Items!$A:$A,SingleDay!$B26,Items!C:C,2)</f>
        <v>0</v>
      </c>
      <c r="E26" s="3">
        <f>SUM(SUMIFS(Items!$K:$K,Items!$A:$A,SingleDay!$B26,Items!$C:$C,{3,12}))</f>
        <v>0</v>
      </c>
      <c r="F26" s="3">
        <f>SUMIFS(Items!$K:$K,Items!$A:$A,SingleDay!$B26,Items!$C:$C,7)</f>
        <v>0</v>
      </c>
      <c r="G26" s="3">
        <f>SUMIFS(Items!$K:$K,Items!$A:$A,SingleDay!$B26,Items!$C:$C,11)</f>
        <v>0</v>
      </c>
      <c r="H26" s="3">
        <f>SUMIFS(Items!L:L,Items!$A:$A,SingleDay!$B26,Items!C:C,"&lt;&gt;8")</f>
        <v>-35</v>
      </c>
      <c r="I26" s="3">
        <f>SUMIFS(Items!J:J,Items!$A:$A,SingleDay!$B26,Items!C:C,"&lt;&gt;8")</f>
        <v>35</v>
      </c>
      <c r="J26" s="3">
        <f>VLOOKUP(SingleDay!B26,Orders[],6)</f>
        <v>0</v>
      </c>
      <c r="K26" s="3">
        <f>SUMIFS('Refunds'!$G:$G,'Refunds'!$A:$A,SingleDay!$B26)-SUMIFS('Refunds'!$C:$C,'Refunds'!$A:$A,SingleDay!$B26)</f>
        <v>0</v>
      </c>
      <c r="L26" s="3">
        <f>SUMIFS('Refunds'!$C:$C,'Refunds'!$A:$A,SingleDay!$B26,'Refunds'!$D:$D,2)+SUMIFS('Refunds'!$G:$G,'Refunds'!$A:$A,SingleDay!$B26,'Refunds'!$D:$D,2)</f>
        <v>0</v>
      </c>
      <c r="M26" s="3">
        <f t="shared" si="2"/>
        <v>35</v>
      </c>
      <c r="N26" s="3">
        <f>VLOOKUP(SingleDay!$B26,Orders[],7)</f>
        <v>0</v>
      </c>
      <c r="O26" s="3">
        <f>SUMIFS(Items!$J:$J,Items!$A:$A,SingleDay!$B26,Items!$C:$C,8)</f>
        <v>10.5</v>
      </c>
      <c r="P26" s="3"/>
    </row>
    <row r="27" spans="2:16" x14ac:dyDescent="0.25">
      <c r="B27">
        <f t="array" ref="B27">IFERROR(INDEX(Orders!A:A,SMALL(IF(Orders!E:E=SingleDay!$B$2,ROW(Orders!A:A)-MIN(ROW(Orders!A:A))+1),ROWS($B$6:B27))),"")</f>
        <v>140022470</v>
      </c>
      <c r="C27" s="3">
        <f>SUMIFS(Items!$K:$K,Items!$A:$A,SingleDay!$B27,Items!D:D,TRUE)</f>
        <v>0</v>
      </c>
      <c r="D27" s="3">
        <f>SUMIFS(Items!$K:$K,Items!$A:$A,SingleDay!$B27,Items!C:C,2)</f>
        <v>0</v>
      </c>
      <c r="E27" s="3">
        <f>SUM(SUMIFS(Items!$K:$K,Items!$A:$A,SingleDay!$B27,Items!$C:$C,{3,12}))</f>
        <v>0</v>
      </c>
      <c r="F27" s="3">
        <f>SUMIFS(Items!$K:$K,Items!$A:$A,SingleDay!$B27,Items!$C:$C,7)</f>
        <v>0</v>
      </c>
      <c r="G27" s="3">
        <f>SUMIFS(Items!$K:$K,Items!$A:$A,SingleDay!$B27,Items!$C:$C,11)</f>
        <v>50</v>
      </c>
      <c r="H27" s="3">
        <f>SUMIFS(Items!L:L,Items!$A:$A,SingleDay!$B27,Items!C:C,"&lt;&gt;8")</f>
        <v>-50</v>
      </c>
      <c r="I27" s="3">
        <f>SUMIFS(Items!J:J,Items!$A:$A,SingleDay!$B27,Items!C:C,"&lt;&gt;8")</f>
        <v>0</v>
      </c>
      <c r="J27" s="3">
        <f>VLOOKUP(SingleDay!B27,Orders[],6)</f>
        <v>0</v>
      </c>
      <c r="K27" s="3">
        <f>SUMIFS('Refunds'!$G:$G,'Refunds'!$A:$A,SingleDay!$B27)-SUMIFS('Refunds'!$C:$C,'Refunds'!$A:$A,SingleDay!$B27)</f>
        <v>0</v>
      </c>
      <c r="L27" s="3">
        <f>SUMIFS('Refunds'!$C:$C,'Refunds'!$A:$A,SingleDay!$B27,'Refunds'!$D:$D,2)+SUMIFS('Refunds'!$G:$G,'Refunds'!$A:$A,SingleDay!$B27,'Refunds'!$D:$D,2)</f>
        <v>0</v>
      </c>
      <c r="M27" s="3">
        <f t="shared" si="2"/>
        <v>0</v>
      </c>
      <c r="N27" s="3">
        <f>VLOOKUP(SingleDay!$B27,Orders[],7)</f>
        <v>0</v>
      </c>
      <c r="O27" s="3">
        <f>SUMIFS(Items!$J:$J,Items!$A:$A,SingleDay!$B27,Items!$C:$C,8)</f>
        <v>0</v>
      </c>
      <c r="P27" s="3"/>
    </row>
    <row r="28" spans="2:16" x14ac:dyDescent="0.25">
      <c r="B28" t="str">
        <f t="array" ref="B28">IFERROR(INDEX(Orders!A:A,SMALL(IF(Orders!E:E=SingleDay!$B$2,ROW(Orders!A:A)-MIN(ROW(Orders!A:A))+1),ROWS($B$6:B28))),"")</f>
        <v/>
      </c>
      <c r="C28" s="3">
        <f>SUMIFS(Items!$K:$K,Items!$A:$A,SingleDay!$B28,Items!D:D,TRUE)</f>
        <v>0</v>
      </c>
      <c r="D28" s="3">
        <f>SUMIFS(Items!$K:$K,Items!$A:$A,SingleDay!$B28,Items!C:C,2)</f>
        <v>0</v>
      </c>
      <c r="E28" s="3">
        <f>SUM(SUMIFS(Items!$K:$K,Items!$A:$A,SingleDay!$B28,Items!$C:$C,{3,12}))</f>
        <v>0</v>
      </c>
      <c r="F28" s="3">
        <f>SUMIFS(Items!$K:$K,Items!$A:$A,SingleDay!$B28,Items!$C:$C,7)</f>
        <v>0</v>
      </c>
      <c r="G28" s="3">
        <f>SUMIFS(Items!$K:$K,Items!$A:$A,SingleDay!$B28,Items!$C:$C,11)</f>
        <v>0</v>
      </c>
      <c r="H28" s="3">
        <f>SUMIFS(Items!L:L,Items!$A:$A,SingleDay!$B28,Items!C:C,"&lt;&gt;8")</f>
        <v>0</v>
      </c>
      <c r="I28" s="3">
        <f>SUMIFS(Items!J:J,Items!$A:$A,SingleDay!$B28,Items!C:C,"&lt;&gt;8")</f>
        <v>0</v>
      </c>
      <c r="J28" s="3" t="e">
        <f>VLOOKUP(SingleDay!B28,Orders[],6)</f>
        <v>#N/A</v>
      </c>
      <c r="K28" s="3">
        <f>SUMIFS('Refunds'!$G:$G,'Refunds'!$A:$A,SingleDay!$B28)-SUMIFS('Refunds'!$C:$C,'Refunds'!$A:$A,SingleDay!$B28)</f>
        <v>0</v>
      </c>
      <c r="L28" s="3">
        <f>SUMIFS('Refunds'!$C:$C,'Refunds'!$A:$A,SingleDay!$B28,'Refunds'!$D:$D,2)+SUMIFS('Refunds'!$G:$G,'Refunds'!$A:$A,SingleDay!$B28,'Refunds'!$D:$D,2)</f>
        <v>0</v>
      </c>
      <c r="M28" s="3" t="e">
        <f t="shared" si="2"/>
        <v>#N/A</v>
      </c>
      <c r="N28" s="3" t="e">
        <f>VLOOKUP(SingleDay!$B28,Orders[],7)</f>
        <v>#N/A</v>
      </c>
      <c r="O28" s="3">
        <f>SUMIFS(Items!$J:$J,Items!$A:$A,SingleDay!$B28,Items!$C:$C,8)</f>
        <v>0</v>
      </c>
      <c r="P28" s="3"/>
    </row>
    <row r="29" spans="2:16" x14ac:dyDescent="0.25">
      <c r="B29" t="str">
        <f t="array" ref="B29">IFERROR(INDEX(Orders!A:A,SMALL(IF(Orders!E:E=SingleDay!$B$2,ROW(Orders!A:A)-MIN(ROW(Orders!A:A))+1),ROWS($B$6:B29))),"")</f>
        <v/>
      </c>
      <c r="C29" s="3">
        <f>SUMIFS(Items!$K:$K,Items!$A:$A,SingleDay!$B29,Items!D:D,TRUE)</f>
        <v>0</v>
      </c>
      <c r="D29" s="3">
        <f>SUMIFS(Items!$K:$K,Items!$A:$A,SingleDay!$B29,Items!C:C,2)</f>
        <v>0</v>
      </c>
      <c r="E29" s="3">
        <f>SUM(SUMIFS(Items!$K:$K,Items!$A:$A,SingleDay!$B29,Items!$C:$C,{3,12}))</f>
        <v>0</v>
      </c>
      <c r="F29" s="3">
        <f>SUMIFS(Items!$K:$K,Items!$A:$A,SingleDay!$B29,Items!$C:$C,7)</f>
        <v>0</v>
      </c>
      <c r="G29" s="3">
        <f>SUMIFS(Items!$K:$K,Items!$A:$A,SingleDay!$B29,Items!$C:$C,11)</f>
        <v>0</v>
      </c>
      <c r="H29" s="3">
        <f>SUMIFS(Items!L:L,Items!$A:$A,SingleDay!$B29,Items!C:C,"&lt;&gt;8")</f>
        <v>0</v>
      </c>
      <c r="I29" s="3">
        <f>SUMIFS(Items!J:J,Items!$A:$A,SingleDay!$B29,Items!C:C,"&lt;&gt;8")</f>
        <v>0</v>
      </c>
      <c r="J29" s="3" t="e">
        <f>VLOOKUP(SingleDay!B29,Orders[],6)</f>
        <v>#N/A</v>
      </c>
      <c r="K29" s="3">
        <f>SUMIFS('Refunds'!$G:$G,'Refunds'!$A:$A,SingleDay!$B29)-SUMIFS('Refunds'!$C:$C,'Refunds'!$A:$A,SingleDay!$B29)</f>
        <v>0</v>
      </c>
      <c r="L29" s="3">
        <f>SUMIFS('Refunds'!$C:$C,'Refunds'!$A:$A,SingleDay!$B29,'Refunds'!$D:$D,2)+SUMIFS('Refunds'!$G:$G,'Refunds'!$A:$A,SingleDay!$B29,'Refunds'!$D:$D,2)</f>
        <v>0</v>
      </c>
      <c r="M29" s="3" t="e">
        <f t="shared" si="2"/>
        <v>#N/A</v>
      </c>
      <c r="N29" s="3" t="e">
        <f>VLOOKUP(SingleDay!$B29,Orders[],7)</f>
        <v>#N/A</v>
      </c>
      <c r="O29" s="3">
        <f>SUMIFS(Items!$J:$J,Items!$A:$A,SingleDay!$B29,Items!$C:$C,8)</f>
        <v>0</v>
      </c>
      <c r="P29" s="3"/>
    </row>
    <row r="30" spans="2:16" x14ac:dyDescent="0.25">
      <c r="B30" t="str">
        <f t="array" ref="B30">IFERROR(INDEX(Orders!A:A,SMALL(IF(Orders!E:E=SingleDay!$B$2,ROW(Orders!A:A)-MIN(ROW(Orders!A:A))+1),ROWS($B$6:B30))),"")</f>
        <v/>
      </c>
      <c r="C30" s="3">
        <f>SUMIFS(Items!$K:$K,Items!$A:$A,SingleDay!$B30,Items!D:D,TRUE)</f>
        <v>0</v>
      </c>
      <c r="D30" s="3">
        <f>SUMIFS(Items!$K:$K,Items!$A:$A,SingleDay!$B30,Items!C:C,2)</f>
        <v>0</v>
      </c>
      <c r="E30" s="3">
        <f>SUM(SUMIFS(Items!$K:$K,Items!$A:$A,SingleDay!$B30,Items!$C:$C,{3,12}))</f>
        <v>0</v>
      </c>
      <c r="F30" s="3">
        <f>SUMIFS(Items!$K:$K,Items!$A:$A,SingleDay!$B30,Items!$C:$C,7)</f>
        <v>0</v>
      </c>
      <c r="G30" s="3">
        <f>SUMIFS(Items!$K:$K,Items!$A:$A,SingleDay!$B30,Items!$C:$C,11)</f>
        <v>0</v>
      </c>
      <c r="H30" s="3">
        <f>SUMIFS(Items!L:L,Items!$A:$A,SingleDay!$B30,Items!C:C,"&lt;&gt;8")</f>
        <v>0</v>
      </c>
      <c r="I30" s="3">
        <f>SUMIFS(Items!J:J,Items!$A:$A,SingleDay!$B30,Items!C:C,"&lt;&gt;8")</f>
        <v>0</v>
      </c>
      <c r="J30" s="3" t="e">
        <f>VLOOKUP(SingleDay!B30,Orders[],6)</f>
        <v>#N/A</v>
      </c>
      <c r="K30" s="3">
        <f>SUMIFS('Refunds'!$G:$G,'Refunds'!$A:$A,SingleDay!$B30)-SUMIFS('Refunds'!$C:$C,'Refunds'!$A:$A,SingleDay!$B30)</f>
        <v>0</v>
      </c>
      <c r="L30" s="3">
        <f>SUMIFS('Refunds'!$C:$C,'Refunds'!$A:$A,SingleDay!$B30,'Refunds'!$D:$D,2)+SUMIFS('Refunds'!$G:$G,'Refunds'!$A:$A,SingleDay!$B30,'Refunds'!$D:$D,2)</f>
        <v>0</v>
      </c>
      <c r="M30" s="3" t="e">
        <f t="shared" si="2"/>
        <v>#N/A</v>
      </c>
      <c r="N30" s="3" t="e">
        <f>VLOOKUP(SingleDay!$B30,Orders[],7)</f>
        <v>#N/A</v>
      </c>
      <c r="O30" s="3">
        <f>SUMIFS(Items!$J:$J,Items!$A:$A,SingleDay!$B30,Items!$C:$C,8)</f>
        <v>0</v>
      </c>
      <c r="P30" s="3"/>
    </row>
    <row r="31" spans="2:16" x14ac:dyDescent="0.25">
      <c r="B31" t="str">
        <f t="array" ref="B31">IFERROR(INDEX(Orders!A:A,SMALL(IF(Orders!E:E=SingleDay!$B$2,ROW(Orders!A:A)-MIN(ROW(Orders!A:A))+1),ROWS($B$6:B31))),"")</f>
        <v/>
      </c>
      <c r="C31" s="3">
        <f>SUMIFS(Items!$K:$K,Items!$A:$A,SingleDay!$B31,Items!D:D,TRUE)</f>
        <v>0</v>
      </c>
      <c r="D31" s="3">
        <f>SUMIFS(Items!$K:$K,Items!$A:$A,SingleDay!$B31,Items!C:C,2)</f>
        <v>0</v>
      </c>
      <c r="E31" s="3">
        <f>SUM(SUMIFS(Items!$K:$K,Items!$A:$A,SingleDay!$B31,Items!$C:$C,{3,12}))</f>
        <v>0</v>
      </c>
      <c r="F31" s="3">
        <f>SUMIFS(Items!$K:$K,Items!$A:$A,SingleDay!$B31,Items!$C:$C,7)</f>
        <v>0</v>
      </c>
      <c r="G31" s="3">
        <f>SUMIFS(Items!$K:$K,Items!$A:$A,SingleDay!$B31,Items!$C:$C,11)</f>
        <v>0</v>
      </c>
      <c r="H31" s="3">
        <f>SUMIFS(Items!L:L,Items!$A:$A,SingleDay!$B31,Items!C:C,"&lt;&gt;8")</f>
        <v>0</v>
      </c>
      <c r="I31" s="3">
        <f>SUMIFS(Items!J:J,Items!$A:$A,SingleDay!$B31,Items!C:C,"&lt;&gt;8")</f>
        <v>0</v>
      </c>
      <c r="J31" s="3" t="e">
        <f>VLOOKUP(SingleDay!B31,Orders[],6)</f>
        <v>#N/A</v>
      </c>
      <c r="K31" s="3">
        <f>SUMIFS('Refunds'!$G:$G,'Refunds'!$A:$A,SingleDay!$B31)-SUMIFS('Refunds'!$C:$C,'Refunds'!$A:$A,SingleDay!$B31)</f>
        <v>0</v>
      </c>
      <c r="L31" s="3">
        <f>SUMIFS('Refunds'!$C:$C,'Refunds'!$A:$A,SingleDay!$B31,'Refunds'!$D:$D,2)+SUMIFS('Refunds'!$G:$G,'Refunds'!$A:$A,SingleDay!$B31,'Refunds'!$D:$D,2)</f>
        <v>0</v>
      </c>
      <c r="M31" s="3" t="e">
        <f t="shared" si="2"/>
        <v>#N/A</v>
      </c>
      <c r="N31" s="3" t="e">
        <f>VLOOKUP(SingleDay!$B31,Orders[],7)</f>
        <v>#N/A</v>
      </c>
      <c r="O31" s="3">
        <f>SUMIFS(Items!$J:$J,Items!$A:$A,SingleDay!$B31,Items!$C:$C,8)</f>
        <v>0</v>
      </c>
      <c r="P31" s="3"/>
    </row>
    <row r="32" spans="2:16" x14ac:dyDescent="0.25">
      <c r="B32" t="str">
        <f t="array" ref="B32">IFERROR(INDEX(Orders!A:A,SMALL(IF(Orders!E:E=SingleDay!$B$2,ROW(Orders!A:A)-MIN(ROW(Orders!A:A))+1),ROWS($B$6:B32))),"")</f>
        <v/>
      </c>
      <c r="C32" s="3">
        <f>SUMIFS(Items!$K:$K,Items!$A:$A,SingleDay!$B32,Items!D:D,TRUE)</f>
        <v>0</v>
      </c>
      <c r="D32" s="3">
        <f>SUMIFS(Items!$K:$K,Items!$A:$A,SingleDay!$B32,Items!C:C,2)</f>
        <v>0</v>
      </c>
      <c r="E32" s="3">
        <f>SUM(SUMIFS(Items!$K:$K,Items!$A:$A,SingleDay!$B32,Items!$C:$C,{3,12}))</f>
        <v>0</v>
      </c>
      <c r="F32" s="3">
        <f>SUMIFS(Items!$K:$K,Items!$A:$A,SingleDay!$B32,Items!$C:$C,7)</f>
        <v>0</v>
      </c>
      <c r="G32" s="3">
        <f>SUMIFS(Items!$K:$K,Items!$A:$A,SingleDay!$B32,Items!$C:$C,11)</f>
        <v>0</v>
      </c>
      <c r="H32" s="3">
        <f>SUMIFS(Items!L:L,Items!$A:$A,SingleDay!$B32,Items!C:C,"&lt;&gt;8")</f>
        <v>0</v>
      </c>
      <c r="I32" s="3">
        <f>SUMIFS(Items!J:J,Items!$A:$A,SingleDay!$B32,Items!C:C,"&lt;&gt;8")</f>
        <v>0</v>
      </c>
      <c r="J32" s="3" t="e">
        <f>VLOOKUP(SingleDay!B32,Orders[],6)</f>
        <v>#N/A</v>
      </c>
      <c r="K32" s="3">
        <f>SUMIFS('Refunds'!$G:$G,'Refunds'!$A:$A,SingleDay!$B32)-SUMIFS('Refunds'!$C:$C,'Refunds'!$A:$A,SingleDay!$B32)</f>
        <v>0</v>
      </c>
      <c r="L32" s="3">
        <f>SUMIFS('Refunds'!$C:$C,'Refunds'!$A:$A,SingleDay!$B32,'Refunds'!$D:$D,2)+SUMIFS('Refunds'!$G:$G,'Refunds'!$A:$A,SingleDay!$B32,'Refunds'!$D:$D,2)</f>
        <v>0</v>
      </c>
      <c r="M32" s="3" t="e">
        <f t="shared" si="2"/>
        <v>#N/A</v>
      </c>
      <c r="N32" s="3" t="e">
        <f>VLOOKUP(SingleDay!$B32,Orders[],7)</f>
        <v>#N/A</v>
      </c>
      <c r="O32" s="3">
        <f>SUMIFS(Items!$J:$J,Items!$A:$A,SingleDay!$B32,Items!$C:$C,8)</f>
        <v>0</v>
      </c>
      <c r="P32" s="3"/>
    </row>
    <row r="33" spans="2:16" x14ac:dyDescent="0.25">
      <c r="B33" t="str">
        <f t="array" ref="B33">IFERROR(INDEX(Orders!A:A,SMALL(IF(Orders!E:E=SingleDay!$B$2,ROW(Orders!A:A)-MIN(ROW(Orders!A:A))+1),ROWS($B$6:B33))),"")</f>
        <v/>
      </c>
      <c r="C33" s="3">
        <f>SUMIFS(Items!$K:$K,Items!$A:$A,SingleDay!$B33,Items!D:D,TRUE)</f>
        <v>0</v>
      </c>
      <c r="D33" s="3">
        <f>SUMIFS(Items!$K:$K,Items!$A:$A,SingleDay!$B33,Items!C:C,2)</f>
        <v>0</v>
      </c>
      <c r="E33" s="3">
        <f>SUM(SUMIFS(Items!$K:$K,Items!$A:$A,SingleDay!$B33,Items!$C:$C,{3,12}))</f>
        <v>0</v>
      </c>
      <c r="F33" s="3">
        <f>SUMIFS(Items!$K:$K,Items!$A:$A,SingleDay!$B33,Items!$C:$C,7)</f>
        <v>0</v>
      </c>
      <c r="G33" s="3">
        <f>SUMIFS(Items!$K:$K,Items!$A:$A,SingleDay!$B33,Items!$C:$C,11)</f>
        <v>0</v>
      </c>
      <c r="H33" s="3">
        <f>SUMIFS(Items!L:L,Items!$A:$A,SingleDay!$B33,Items!C:C,"&lt;&gt;8")</f>
        <v>0</v>
      </c>
      <c r="I33" s="3">
        <f>SUMIFS(Items!J:J,Items!$A:$A,SingleDay!$B33,Items!C:C,"&lt;&gt;8")</f>
        <v>0</v>
      </c>
      <c r="J33" s="3" t="e">
        <f>VLOOKUP(SingleDay!B33,Orders[],6)</f>
        <v>#N/A</v>
      </c>
      <c r="K33" s="3">
        <f>SUMIFS('Refunds'!$G:$G,'Refunds'!$A:$A,SingleDay!$B33)-SUMIFS('Refunds'!$C:$C,'Refunds'!$A:$A,SingleDay!$B33)</f>
        <v>0</v>
      </c>
      <c r="L33" s="3">
        <f>SUMIFS('Refunds'!$C:$C,'Refunds'!$A:$A,SingleDay!$B33,'Refunds'!$D:$D,2)+SUMIFS('Refunds'!$G:$G,'Refunds'!$A:$A,SingleDay!$B33,'Refunds'!$D:$D,2)</f>
        <v>0</v>
      </c>
      <c r="M33" s="3" t="e">
        <f t="shared" si="2"/>
        <v>#N/A</v>
      </c>
      <c r="N33" s="3" t="e">
        <f>VLOOKUP(SingleDay!$B33,Orders[],7)</f>
        <v>#N/A</v>
      </c>
      <c r="O33" s="3">
        <f>SUMIFS(Items!$J:$J,Items!$A:$A,SingleDay!$B33,Items!$C:$C,8)</f>
        <v>0</v>
      </c>
      <c r="P33" s="3"/>
    </row>
    <row r="34" spans="2:16" x14ac:dyDescent="0.25">
      <c r="B34" t="str">
        <f t="array" ref="B34">IFERROR(INDEX(Orders!A:A,SMALL(IF(Orders!E:E=SingleDay!$B$2,ROW(Orders!A:A)-MIN(ROW(Orders!A:A))+1),ROWS($B$6:B34))),"")</f>
        <v/>
      </c>
      <c r="C34" s="3">
        <f>SUMIFS(Items!$K:$K,Items!$A:$A,SingleDay!$B34,Items!D:D,TRUE)</f>
        <v>0</v>
      </c>
      <c r="D34" s="3">
        <f>SUMIFS(Items!$K:$K,Items!$A:$A,SingleDay!$B34,Items!C:C,2)</f>
        <v>0</v>
      </c>
      <c r="E34" s="3">
        <f>SUM(SUMIFS(Items!$K:$K,Items!$A:$A,SingleDay!$B34,Items!$C:$C,{3,12}))</f>
        <v>0</v>
      </c>
      <c r="F34" s="3">
        <f>SUMIFS(Items!$K:$K,Items!$A:$A,SingleDay!$B34,Items!$C:$C,7)</f>
        <v>0</v>
      </c>
      <c r="G34" s="3">
        <f>SUMIFS(Items!$K:$K,Items!$A:$A,SingleDay!$B34,Items!$C:$C,11)</f>
        <v>0</v>
      </c>
      <c r="H34" s="3">
        <f>SUMIFS(Items!L:L,Items!$A:$A,SingleDay!$B34,Items!C:C,"&lt;&gt;8")</f>
        <v>0</v>
      </c>
      <c r="I34" s="3">
        <f>SUMIFS(Items!J:J,Items!$A:$A,SingleDay!$B34,Items!C:C,"&lt;&gt;8")</f>
        <v>0</v>
      </c>
      <c r="J34" s="3" t="e">
        <f>VLOOKUP(SingleDay!B34,Orders[],6)</f>
        <v>#N/A</v>
      </c>
      <c r="K34" s="3">
        <f>SUMIFS('Refunds'!$G:$G,'Refunds'!$A:$A,SingleDay!$B34)-SUMIFS('Refunds'!$C:$C,'Refunds'!$A:$A,SingleDay!$B34)</f>
        <v>0</v>
      </c>
      <c r="L34" s="3">
        <f>SUMIFS('Refunds'!$C:$C,'Refunds'!$A:$A,SingleDay!$B34,'Refunds'!$D:$D,2)+SUMIFS('Refunds'!$G:$G,'Refunds'!$A:$A,SingleDay!$B34,'Refunds'!$D:$D,2)</f>
        <v>0</v>
      </c>
      <c r="M34" s="3" t="e">
        <f t="shared" si="2"/>
        <v>#N/A</v>
      </c>
      <c r="N34" s="3" t="e">
        <f>VLOOKUP(SingleDay!$B34,Orders[],7)</f>
        <v>#N/A</v>
      </c>
      <c r="O34" s="3">
        <f>SUMIFS(Items!$J:$J,Items!$A:$A,SingleDay!$B34,Items!$C:$C,8)</f>
        <v>0</v>
      </c>
      <c r="P34" s="3"/>
    </row>
    <row r="35" spans="2:16" x14ac:dyDescent="0.25">
      <c r="B35" t="str">
        <f t="array" ref="B35">IFERROR(INDEX(Orders!A:A,SMALL(IF(Orders!E:E=SingleDay!$B$2,ROW(Orders!A:A)-MIN(ROW(Orders!A:A))+1),ROWS($B$6:B35))),"")</f>
        <v/>
      </c>
      <c r="C35" s="3">
        <f>SUMIFS(Items!$K:$K,Items!$A:$A,SingleDay!$B35,Items!D:D,TRUE)</f>
        <v>0</v>
      </c>
      <c r="D35" s="3">
        <f>SUMIFS(Items!$K:$K,Items!$A:$A,SingleDay!$B35,Items!C:C,2)</f>
        <v>0</v>
      </c>
      <c r="E35" s="3">
        <f>SUM(SUMIFS(Items!$K:$K,Items!$A:$A,SingleDay!$B35,Items!$C:$C,{3,12}))</f>
        <v>0</v>
      </c>
      <c r="F35" s="3">
        <f>SUMIFS(Items!$K:$K,Items!$A:$A,SingleDay!$B35,Items!$C:$C,7)</f>
        <v>0</v>
      </c>
      <c r="G35" s="3">
        <f>SUMIFS(Items!$K:$K,Items!$A:$A,SingleDay!$B35,Items!$C:$C,11)</f>
        <v>0</v>
      </c>
      <c r="H35" s="3">
        <f>SUMIFS(Items!L:L,Items!$A:$A,SingleDay!$B35,Items!C:C,"&lt;&gt;8")</f>
        <v>0</v>
      </c>
      <c r="I35" s="3">
        <f>SUMIFS(Items!J:J,Items!$A:$A,SingleDay!$B35,Items!C:C,"&lt;&gt;8")</f>
        <v>0</v>
      </c>
      <c r="J35" s="3" t="e">
        <f>VLOOKUP(SingleDay!B35,Orders[],6)</f>
        <v>#N/A</v>
      </c>
      <c r="K35" s="3">
        <f>SUMIFS('Refunds'!$G:$G,'Refunds'!$A:$A,SingleDay!$B35)-SUMIFS('Refunds'!$C:$C,'Refunds'!$A:$A,SingleDay!$B35)</f>
        <v>0</v>
      </c>
      <c r="L35" s="3">
        <f>SUMIFS('Refunds'!$C:$C,'Refunds'!$A:$A,SingleDay!$B35,'Refunds'!$D:$D,2)+SUMIFS('Refunds'!$G:$G,'Refunds'!$A:$A,SingleDay!$B35,'Refunds'!$D:$D,2)</f>
        <v>0</v>
      </c>
      <c r="M35" s="3" t="e">
        <f t="shared" si="2"/>
        <v>#N/A</v>
      </c>
      <c r="N35" s="3" t="e">
        <f>VLOOKUP(SingleDay!$B35,Orders[],7)</f>
        <v>#N/A</v>
      </c>
      <c r="O35" s="3">
        <f>SUMIFS(Items!$J:$J,Items!$A:$A,SingleDay!$B35,Items!$C:$C,8)</f>
        <v>0</v>
      </c>
      <c r="P35" s="3"/>
    </row>
    <row r="36" spans="2:16" x14ac:dyDescent="0.25">
      <c r="B36" t="str">
        <f t="array" ref="B36">IFERROR(INDEX(Orders!A:A,SMALL(IF(Orders!E:E=SingleDay!$B$2,ROW(Orders!A:A)-MIN(ROW(Orders!A:A))+1),ROWS($B$6:B36))),"")</f>
        <v/>
      </c>
      <c r="C36" s="3">
        <f>SUMIFS(Items!$K:$K,Items!$A:$A,SingleDay!$B36,Items!D:D,TRUE)</f>
        <v>0</v>
      </c>
      <c r="D36" s="3">
        <f>SUMIFS(Items!$K:$K,Items!$A:$A,SingleDay!$B36,Items!C:C,2)</f>
        <v>0</v>
      </c>
      <c r="E36" s="3">
        <f>SUM(SUMIFS(Items!$K:$K,Items!$A:$A,SingleDay!$B36,Items!$C:$C,{3,12}))</f>
        <v>0</v>
      </c>
      <c r="F36" s="3">
        <f>SUMIFS(Items!$K:$K,Items!$A:$A,SingleDay!$B36,Items!$C:$C,7)</f>
        <v>0</v>
      </c>
      <c r="G36" s="3">
        <f>SUMIFS(Items!$K:$K,Items!$A:$A,SingleDay!$B36,Items!$C:$C,11)</f>
        <v>0</v>
      </c>
      <c r="H36" s="3">
        <f>SUMIFS(Items!L:L,Items!$A:$A,SingleDay!$B36,Items!C:C,"&lt;&gt;8")</f>
        <v>0</v>
      </c>
      <c r="I36" s="3">
        <f>SUMIFS(Items!J:J,Items!$A:$A,SingleDay!$B36,Items!C:C,"&lt;&gt;8")</f>
        <v>0</v>
      </c>
      <c r="J36" s="3" t="e">
        <f>VLOOKUP(SingleDay!B36,Orders[],6)</f>
        <v>#N/A</v>
      </c>
      <c r="K36" s="3">
        <f>SUMIFS('Refunds'!$G:$G,'Refunds'!$A:$A,SingleDay!$B36)-SUMIFS('Refunds'!$C:$C,'Refunds'!$A:$A,SingleDay!$B36)</f>
        <v>0</v>
      </c>
      <c r="L36" s="3">
        <f>SUMIFS('Refunds'!$C:$C,'Refunds'!$A:$A,SingleDay!$B36,'Refunds'!$D:$D,2)+SUMIFS('Refunds'!$G:$G,'Refunds'!$A:$A,SingleDay!$B36,'Refunds'!$D:$D,2)</f>
        <v>0</v>
      </c>
      <c r="M36" s="3" t="e">
        <f t="shared" si="2"/>
        <v>#N/A</v>
      </c>
      <c r="N36" s="3" t="e">
        <f>VLOOKUP(SingleDay!$B36,Orders[],7)</f>
        <v>#N/A</v>
      </c>
      <c r="O36" s="3">
        <f>SUMIFS(Items!$J:$J,Items!$A:$A,SingleDay!$B36,Items!$C:$C,8)</f>
        <v>0</v>
      </c>
      <c r="P36" s="3"/>
    </row>
    <row r="37" spans="2:16" x14ac:dyDescent="0.25">
      <c r="B37" t="str">
        <f t="array" ref="B37">IFERROR(INDEX(Orders!A:A,SMALL(IF(Orders!E:E=SingleDay!$B$2,ROW(Orders!A:A)-MIN(ROW(Orders!A:A))+1),ROWS($B$6:B37))),"")</f>
        <v/>
      </c>
      <c r="C37" s="3">
        <f>SUMIFS(Items!$K:$K,Items!$A:$A,SingleDay!$B37,Items!D:D,TRUE)</f>
        <v>0</v>
      </c>
      <c r="D37" s="3">
        <f>SUMIFS(Items!$K:$K,Items!$A:$A,SingleDay!$B37,Items!C:C,2)</f>
        <v>0</v>
      </c>
      <c r="E37" s="3">
        <f>SUM(SUMIFS(Items!$K:$K,Items!$A:$A,SingleDay!$B37,Items!$C:$C,{3,12}))</f>
        <v>0</v>
      </c>
      <c r="F37" s="3">
        <f>SUMIFS(Items!$K:$K,Items!$A:$A,SingleDay!$B37,Items!$C:$C,7)</f>
        <v>0</v>
      </c>
      <c r="G37" s="3">
        <f>SUMIFS(Items!$K:$K,Items!$A:$A,SingleDay!$B37,Items!$C:$C,11)</f>
        <v>0</v>
      </c>
      <c r="H37" s="3">
        <f>SUMIFS(Items!L:L,Items!$A:$A,SingleDay!$B37,Items!C:C,"&lt;&gt;8")</f>
        <v>0</v>
      </c>
      <c r="I37" s="3">
        <f>SUMIFS(Items!J:J,Items!$A:$A,SingleDay!$B37,Items!C:C,"&lt;&gt;8")</f>
        <v>0</v>
      </c>
      <c r="J37" s="3" t="e">
        <f>VLOOKUP(SingleDay!B37,Orders[],6)</f>
        <v>#N/A</v>
      </c>
      <c r="K37" s="3">
        <f>SUMIFS('Refunds'!$G:$G,'Refunds'!$A:$A,SingleDay!$B37)-SUMIFS('Refunds'!$C:$C,'Refunds'!$A:$A,SingleDay!$B37)</f>
        <v>0</v>
      </c>
      <c r="L37" s="3">
        <f>SUMIFS('Refunds'!$C:$C,'Refunds'!$A:$A,SingleDay!$B37,'Refunds'!$D:$D,2)+SUMIFS('Refunds'!$G:$G,'Refunds'!$A:$A,SingleDay!$B37,'Refunds'!$D:$D,2)</f>
        <v>0</v>
      </c>
      <c r="M37" s="3" t="e">
        <f t="shared" si="2"/>
        <v>#N/A</v>
      </c>
      <c r="N37" s="3" t="e">
        <f>VLOOKUP(SingleDay!$B37,Orders[],7)</f>
        <v>#N/A</v>
      </c>
      <c r="O37" s="3">
        <f>SUMIFS(Items!$J:$J,Items!$A:$A,SingleDay!$B37,Items!$C:$C,8)</f>
        <v>0</v>
      </c>
      <c r="P37" s="3"/>
    </row>
    <row r="38" spans="2:16" x14ac:dyDescent="0.25">
      <c r="B38" t="str">
        <f t="array" ref="B38">IFERROR(INDEX(Orders!A:A,SMALL(IF(Orders!E:E=SingleDay!$B$2,ROW(Orders!A:A)-MIN(ROW(Orders!A:A))+1),ROWS($B$6:B38))),"")</f>
        <v/>
      </c>
      <c r="C38" s="3">
        <f>SUMIFS(Items!$K:$K,Items!$A:$A,SingleDay!$B38,Items!D:D,TRUE)</f>
        <v>0</v>
      </c>
      <c r="D38" s="3">
        <f>SUMIFS(Items!$K:$K,Items!$A:$A,SingleDay!$B38,Items!C:C,2)</f>
        <v>0</v>
      </c>
      <c r="E38" s="3">
        <f>SUM(SUMIFS(Items!$K:$K,Items!$A:$A,SingleDay!$B38,Items!$C:$C,{3,12}))</f>
        <v>0</v>
      </c>
      <c r="F38" s="3">
        <f>SUMIFS(Items!$K:$K,Items!$A:$A,SingleDay!$B38,Items!$C:$C,7)</f>
        <v>0</v>
      </c>
      <c r="G38" s="3">
        <f>SUMIFS(Items!$K:$K,Items!$A:$A,SingleDay!$B38,Items!$C:$C,11)</f>
        <v>0</v>
      </c>
      <c r="H38" s="3">
        <f>SUMIFS(Items!L:L,Items!$A:$A,SingleDay!$B38,Items!C:C,"&lt;&gt;8")</f>
        <v>0</v>
      </c>
      <c r="I38" s="3">
        <f>SUMIFS(Items!J:J,Items!$A:$A,SingleDay!$B38,Items!C:C,"&lt;&gt;8")</f>
        <v>0</v>
      </c>
      <c r="J38" s="3" t="e">
        <f>VLOOKUP(SingleDay!B38,Orders[],6)</f>
        <v>#N/A</v>
      </c>
      <c r="K38" s="3">
        <f>SUMIFS('Refunds'!$G:$G,'Refunds'!$A:$A,SingleDay!$B38)-SUMIFS('Refunds'!$C:$C,'Refunds'!$A:$A,SingleDay!$B38)</f>
        <v>0</v>
      </c>
      <c r="L38" s="3">
        <f>SUMIFS('Refunds'!$C:$C,'Refunds'!$A:$A,SingleDay!$B38,'Refunds'!$D:$D,2)+SUMIFS('Refunds'!$G:$G,'Refunds'!$A:$A,SingleDay!$B38,'Refunds'!$D:$D,2)</f>
        <v>0</v>
      </c>
      <c r="M38" s="3" t="e">
        <f t="shared" si="2"/>
        <v>#N/A</v>
      </c>
      <c r="N38" s="3" t="e">
        <f>VLOOKUP(SingleDay!$B38,Orders[],7)</f>
        <v>#N/A</v>
      </c>
      <c r="O38" s="3">
        <f>SUMIFS(Items!$J:$J,Items!$A:$A,SingleDay!$B38,Items!$C:$C,8)</f>
        <v>0</v>
      </c>
      <c r="P38" s="3"/>
    </row>
    <row r="39" spans="2:16" x14ac:dyDescent="0.25">
      <c r="B39" t="str">
        <f t="array" ref="B39">IFERROR(INDEX(Orders!A:A,SMALL(IF(Orders!E:E=SingleDay!$B$2,ROW(Orders!A:A)-MIN(ROW(Orders!A:A))+1),ROWS($B$6:B39))),"")</f>
        <v/>
      </c>
      <c r="C39" s="3">
        <f>SUMIFS(Items!$K:$K,Items!$A:$A,SingleDay!$B39,Items!D:D,TRUE)</f>
        <v>0</v>
      </c>
      <c r="D39" s="3">
        <f>SUMIFS(Items!$K:$K,Items!$A:$A,SingleDay!$B39,Items!C:C,2)</f>
        <v>0</v>
      </c>
      <c r="E39" s="3">
        <f>SUM(SUMIFS(Items!$K:$K,Items!$A:$A,SingleDay!$B39,Items!$C:$C,{3,12}))</f>
        <v>0</v>
      </c>
      <c r="F39" s="3">
        <f>SUMIFS(Items!$K:$K,Items!$A:$A,SingleDay!$B39,Items!$C:$C,7)</f>
        <v>0</v>
      </c>
      <c r="G39" s="3">
        <f>SUMIFS(Items!$K:$K,Items!$A:$A,SingleDay!$B39,Items!$C:$C,11)</f>
        <v>0</v>
      </c>
      <c r="H39" s="3">
        <f>SUMIFS(Items!L:L,Items!$A:$A,SingleDay!$B39,Items!C:C,"&lt;&gt;8")</f>
        <v>0</v>
      </c>
      <c r="I39" s="3">
        <f>SUMIFS(Items!J:J,Items!$A:$A,SingleDay!$B39,Items!C:C,"&lt;&gt;8")</f>
        <v>0</v>
      </c>
      <c r="J39" s="3" t="e">
        <f>VLOOKUP(SingleDay!B39,Orders[],6)</f>
        <v>#N/A</v>
      </c>
      <c r="K39" s="3">
        <f>SUMIFS('Refunds'!$G:$G,'Refunds'!$A:$A,SingleDay!$B39)-SUMIFS('Refunds'!$C:$C,'Refunds'!$A:$A,SingleDay!$B39)</f>
        <v>0</v>
      </c>
      <c r="L39" s="3">
        <f>SUMIFS('Refunds'!$C:$C,'Refunds'!$A:$A,SingleDay!$B39,'Refunds'!$D:$D,2)+SUMIFS('Refunds'!$G:$G,'Refunds'!$A:$A,SingleDay!$B39,'Refunds'!$D:$D,2)</f>
        <v>0</v>
      </c>
      <c r="M39" s="3" t="e">
        <f t="shared" si="2"/>
        <v>#N/A</v>
      </c>
      <c r="N39" s="3" t="e">
        <f>VLOOKUP(SingleDay!$B39,Orders[],7)</f>
        <v>#N/A</v>
      </c>
      <c r="O39" s="3">
        <f>SUMIFS(Items!$J:$J,Items!$A:$A,SingleDay!$B39,Items!$C:$C,8)</f>
        <v>0</v>
      </c>
      <c r="P39" s="3"/>
    </row>
    <row r="40" spans="2:16" x14ac:dyDescent="0.25">
      <c r="B40" t="str">
        <f t="array" ref="B40">IFERROR(INDEX(Orders!A:A,SMALL(IF(Orders!E:E=SingleDay!$B$2,ROW(Orders!A:A)-MIN(ROW(Orders!A:A))+1),ROWS($B$6:B40))),"")</f>
        <v/>
      </c>
      <c r="C40" s="3">
        <f>SUMIFS(Items!$K:$K,Items!$A:$A,SingleDay!$B40,Items!D:D,TRUE)</f>
        <v>0</v>
      </c>
      <c r="D40" s="3">
        <f>SUMIFS(Items!$K:$K,Items!$A:$A,SingleDay!$B40,Items!C:C,2)</f>
        <v>0</v>
      </c>
      <c r="E40" s="3">
        <f>SUM(SUMIFS(Items!$K:$K,Items!$A:$A,SingleDay!$B40,Items!$C:$C,{3,12}))</f>
        <v>0</v>
      </c>
      <c r="F40" s="3">
        <f>SUMIFS(Items!$K:$K,Items!$A:$A,SingleDay!$B40,Items!$C:$C,7)</f>
        <v>0</v>
      </c>
      <c r="G40" s="3">
        <f>SUMIFS(Items!$K:$K,Items!$A:$A,SingleDay!$B40,Items!$C:$C,11)</f>
        <v>0</v>
      </c>
      <c r="H40" s="3">
        <f>SUMIFS(Items!L:L,Items!$A:$A,SingleDay!$B40,Items!C:C,"&lt;&gt;8")</f>
        <v>0</v>
      </c>
      <c r="I40" s="3">
        <f>SUMIFS(Items!J:J,Items!$A:$A,SingleDay!$B40,Items!C:C,"&lt;&gt;8")</f>
        <v>0</v>
      </c>
      <c r="J40" s="3" t="e">
        <f>VLOOKUP(SingleDay!B40,Orders[],6)</f>
        <v>#N/A</v>
      </c>
      <c r="K40" s="3">
        <f>SUMIFS('Refunds'!$G:$G,'Refunds'!$A:$A,SingleDay!$B40)-SUMIFS('Refunds'!$C:$C,'Refunds'!$A:$A,SingleDay!$B40)</f>
        <v>0</v>
      </c>
      <c r="L40" s="3">
        <f>SUMIFS('Refunds'!$C:$C,'Refunds'!$A:$A,SingleDay!$B40,'Refunds'!$D:$D,2)+SUMIFS('Refunds'!$G:$G,'Refunds'!$A:$A,SingleDay!$B40,'Refunds'!$D:$D,2)</f>
        <v>0</v>
      </c>
      <c r="M40" s="3" t="e">
        <f t="shared" si="2"/>
        <v>#N/A</v>
      </c>
      <c r="N40" s="3" t="e">
        <f>VLOOKUP(SingleDay!$B40,Orders[],7)</f>
        <v>#N/A</v>
      </c>
      <c r="O40" s="3">
        <f>SUMIFS(Items!$J:$J,Items!$A:$A,SingleDay!$B40,Items!$C:$C,8)</f>
        <v>0</v>
      </c>
      <c r="P40" s="3"/>
    </row>
    <row r="41" spans="2:16" x14ac:dyDescent="0.25">
      <c r="B41" t="str">
        <f t="array" ref="B41">IFERROR(INDEX(Orders!A:A,SMALL(IF(Orders!E:E=SingleDay!$B$2,ROW(Orders!A:A)-MIN(ROW(Orders!A:A))+1),ROWS($B$6:B41))),"")</f>
        <v/>
      </c>
      <c r="C41" s="3">
        <f>SUMIFS(Items!$K:$K,Items!$A:$A,SingleDay!$B41,Items!D:D,TRUE)</f>
        <v>0</v>
      </c>
      <c r="D41" s="3">
        <f>SUMIFS(Items!$K:$K,Items!$A:$A,SingleDay!$B41,Items!C:C,2)</f>
        <v>0</v>
      </c>
      <c r="E41" s="3">
        <f>SUM(SUMIFS(Items!$K:$K,Items!$A:$A,SingleDay!$B41,Items!$C:$C,{3,12}))</f>
        <v>0</v>
      </c>
      <c r="F41" s="3">
        <f>SUMIFS(Items!$K:$K,Items!$A:$A,SingleDay!$B41,Items!$C:$C,7)</f>
        <v>0</v>
      </c>
      <c r="G41" s="3">
        <f>SUMIFS(Items!$K:$K,Items!$A:$A,SingleDay!$B41,Items!$C:$C,11)</f>
        <v>0</v>
      </c>
      <c r="H41" s="3">
        <f>SUMIFS(Items!L:L,Items!$A:$A,SingleDay!$B41,Items!C:C,"&lt;&gt;8")</f>
        <v>0</v>
      </c>
      <c r="I41" s="3">
        <f>SUMIFS(Items!J:J,Items!$A:$A,SingleDay!$B41,Items!C:C,"&lt;&gt;8")</f>
        <v>0</v>
      </c>
      <c r="J41" s="3" t="e">
        <f>VLOOKUP(SingleDay!B41,Orders[],6)</f>
        <v>#N/A</v>
      </c>
      <c r="K41" s="3">
        <f>SUMIFS('Refunds'!$G:$G,'Refunds'!$A:$A,SingleDay!$B41)-SUMIFS('Refunds'!$C:$C,'Refunds'!$A:$A,SingleDay!$B41)</f>
        <v>0</v>
      </c>
      <c r="L41" s="3">
        <f>SUMIFS('Refunds'!$C:$C,'Refunds'!$A:$A,SingleDay!$B41,'Refunds'!$D:$D,2)+SUMIFS('Refunds'!$G:$G,'Refunds'!$A:$A,SingleDay!$B41,'Refunds'!$D:$D,2)</f>
        <v>0</v>
      </c>
      <c r="M41" s="3" t="e">
        <f t="shared" si="2"/>
        <v>#N/A</v>
      </c>
      <c r="N41" s="3" t="e">
        <f>VLOOKUP(SingleDay!$B41,Orders[],7)</f>
        <v>#N/A</v>
      </c>
      <c r="O41" s="3">
        <f>SUMIFS(Items!$J:$J,Items!$A:$A,SingleDay!$B41,Items!$C:$C,8)</f>
        <v>0</v>
      </c>
      <c r="P41" s="3"/>
    </row>
    <row r="42" spans="2:16" x14ac:dyDescent="0.25">
      <c r="B42" t="str">
        <f t="array" ref="B42">IFERROR(INDEX(Orders!A:A,SMALL(IF(Orders!E:E=SingleDay!$B$2,ROW(Orders!A:A)-MIN(ROW(Orders!A:A))+1),ROWS($B$6:B42))),"")</f>
        <v/>
      </c>
      <c r="C42" s="3">
        <f>SUMIFS(Items!$K:$K,Items!$A:$A,SingleDay!$B42,Items!D:D,TRUE)</f>
        <v>0</v>
      </c>
      <c r="D42" s="3">
        <f>SUMIFS(Items!$K:$K,Items!$A:$A,SingleDay!$B42,Items!C:C,2)</f>
        <v>0</v>
      </c>
      <c r="E42" s="3">
        <f>SUM(SUMIFS(Items!$K:$K,Items!$A:$A,SingleDay!$B42,Items!$C:$C,{3,12}))</f>
        <v>0</v>
      </c>
      <c r="F42" s="3">
        <f>SUMIFS(Items!$K:$K,Items!$A:$A,SingleDay!$B42,Items!$C:$C,7)</f>
        <v>0</v>
      </c>
      <c r="G42" s="3">
        <f>SUMIFS(Items!$K:$K,Items!$A:$A,SingleDay!$B42,Items!$C:$C,11)</f>
        <v>0</v>
      </c>
      <c r="H42" s="3">
        <f>SUMIFS(Items!L:L,Items!$A:$A,SingleDay!$B42,Items!C:C,"&lt;&gt;8")</f>
        <v>0</v>
      </c>
      <c r="I42" s="3">
        <f>SUMIFS(Items!J:J,Items!$A:$A,SingleDay!$B42,Items!C:C,"&lt;&gt;8")</f>
        <v>0</v>
      </c>
      <c r="J42" s="3" t="e">
        <f>VLOOKUP(SingleDay!B42,Orders[],6)</f>
        <v>#N/A</v>
      </c>
      <c r="K42" s="3">
        <f>SUMIFS('Refunds'!$G:$G,'Refunds'!$A:$A,SingleDay!$B42)-SUMIFS('Refunds'!$C:$C,'Refunds'!$A:$A,SingleDay!$B42)</f>
        <v>0</v>
      </c>
      <c r="L42" s="3">
        <f>SUMIFS('Refunds'!$C:$C,'Refunds'!$A:$A,SingleDay!$B42,'Refunds'!$D:$D,2)+SUMIFS('Refunds'!$G:$G,'Refunds'!$A:$A,SingleDay!$B42,'Refunds'!$D:$D,2)</f>
        <v>0</v>
      </c>
      <c r="M42" s="3" t="e">
        <f t="shared" si="2"/>
        <v>#N/A</v>
      </c>
      <c r="N42" s="3" t="e">
        <f>VLOOKUP(SingleDay!$B42,Orders[],7)</f>
        <v>#N/A</v>
      </c>
      <c r="O42" s="3">
        <f>SUMIFS(Items!$J:$J,Items!$A:$A,SingleDay!$B42,Items!$C:$C,8)</f>
        <v>0</v>
      </c>
      <c r="P42" s="3"/>
    </row>
    <row r="43" spans="2:16" x14ac:dyDescent="0.25">
      <c r="B43" t="str">
        <f t="array" ref="B43">IFERROR(INDEX(Orders!A:A,SMALL(IF(Orders!E:E=SingleDay!$B$2,ROW(Orders!A:A)-MIN(ROW(Orders!A:A))+1),ROWS($B$6:B43))),"")</f>
        <v/>
      </c>
      <c r="C43" s="3">
        <f>SUMIFS(Items!$K:$K,Items!$A:$A,SingleDay!$B43,Items!D:D,TRUE)</f>
        <v>0</v>
      </c>
      <c r="D43" s="3">
        <f>SUMIFS(Items!$K:$K,Items!$A:$A,SingleDay!$B43,Items!C:C,2)</f>
        <v>0</v>
      </c>
      <c r="E43" s="3">
        <f>SUM(SUMIFS(Items!$K:$K,Items!$A:$A,SingleDay!$B43,Items!$C:$C,{3,12}))</f>
        <v>0</v>
      </c>
      <c r="F43" s="3">
        <f>SUMIFS(Items!$K:$K,Items!$A:$A,SingleDay!$B43,Items!$C:$C,7)</f>
        <v>0</v>
      </c>
      <c r="G43" s="3">
        <f>SUMIFS(Items!$K:$K,Items!$A:$A,SingleDay!$B43,Items!$C:$C,11)</f>
        <v>0</v>
      </c>
      <c r="H43" s="3">
        <f>SUMIFS(Items!L:L,Items!$A:$A,SingleDay!$B43,Items!C:C,"&lt;&gt;8")</f>
        <v>0</v>
      </c>
      <c r="I43" s="3">
        <f>SUMIFS(Items!J:J,Items!$A:$A,SingleDay!$B43,Items!C:C,"&lt;&gt;8")</f>
        <v>0</v>
      </c>
      <c r="J43" s="3" t="e">
        <f>VLOOKUP(SingleDay!B43,Orders[],6)</f>
        <v>#N/A</v>
      </c>
      <c r="K43" s="3">
        <f>SUMIFS('Refunds'!$G:$G,'Refunds'!$A:$A,SingleDay!$B43)-SUMIFS('Refunds'!$C:$C,'Refunds'!$A:$A,SingleDay!$B43)</f>
        <v>0</v>
      </c>
      <c r="L43" s="3">
        <f>SUMIFS('Refunds'!$C:$C,'Refunds'!$A:$A,SingleDay!$B43,'Refunds'!$D:$D,2)+SUMIFS('Refunds'!$G:$G,'Refunds'!$A:$A,SingleDay!$B43,'Refunds'!$D:$D,2)</f>
        <v>0</v>
      </c>
      <c r="M43" s="3" t="e">
        <f t="shared" si="2"/>
        <v>#N/A</v>
      </c>
      <c r="N43" s="3" t="e">
        <f>VLOOKUP(SingleDay!$B43,Orders[],7)</f>
        <v>#N/A</v>
      </c>
      <c r="O43" s="3">
        <f>SUMIFS(Items!$J:$J,Items!$A:$A,SingleDay!$B43,Items!$C:$C,8)</f>
        <v>0</v>
      </c>
      <c r="P43" s="3"/>
    </row>
    <row r="44" spans="2:16" x14ac:dyDescent="0.25">
      <c r="B44" t="str">
        <f t="array" ref="B44">IFERROR(INDEX(Orders!A:A,SMALL(IF(Orders!E:E=SingleDay!$B$2,ROW(Orders!A:A)-MIN(ROW(Orders!A:A))+1),ROWS($B$6:B44))),"")</f>
        <v/>
      </c>
      <c r="C44" s="3">
        <f>SUMIFS(Items!$K:$K,Items!$A:$A,SingleDay!$B44,Items!D:D,TRUE)</f>
        <v>0</v>
      </c>
      <c r="D44" s="3">
        <f>SUMIFS(Items!$K:$K,Items!$A:$A,SingleDay!$B44,Items!C:C,2)</f>
        <v>0</v>
      </c>
      <c r="E44" s="3">
        <f>SUM(SUMIFS(Items!$K:$K,Items!$A:$A,SingleDay!$B44,Items!$C:$C,{3,12}))</f>
        <v>0</v>
      </c>
      <c r="F44" s="3">
        <f>SUMIFS(Items!$K:$K,Items!$A:$A,SingleDay!$B44,Items!$C:$C,7)</f>
        <v>0</v>
      </c>
      <c r="G44" s="3">
        <f>SUMIFS(Items!$K:$K,Items!$A:$A,SingleDay!$B44,Items!$C:$C,11)</f>
        <v>0</v>
      </c>
      <c r="H44" s="3">
        <f>SUMIFS(Items!L:L,Items!$A:$A,SingleDay!$B44,Items!C:C,"&lt;&gt;8")</f>
        <v>0</v>
      </c>
      <c r="I44" s="3">
        <f>SUMIFS(Items!J:J,Items!$A:$A,SingleDay!$B44,Items!C:C,"&lt;&gt;8")</f>
        <v>0</v>
      </c>
      <c r="J44" s="3" t="e">
        <f>VLOOKUP(SingleDay!B44,Orders[],6)</f>
        <v>#N/A</v>
      </c>
      <c r="K44" s="3">
        <f>SUMIFS('Refunds'!$G:$G,'Refunds'!$A:$A,SingleDay!$B44)-SUMIFS('Refunds'!$C:$C,'Refunds'!$A:$A,SingleDay!$B44)</f>
        <v>0</v>
      </c>
      <c r="L44" s="3">
        <f>SUMIFS('Refunds'!$C:$C,'Refunds'!$A:$A,SingleDay!$B44,'Refunds'!$D:$D,2)+SUMIFS('Refunds'!$G:$G,'Refunds'!$A:$A,SingleDay!$B44,'Refunds'!$D:$D,2)</f>
        <v>0</v>
      </c>
      <c r="M44" s="3" t="e">
        <f t="shared" si="2"/>
        <v>#N/A</v>
      </c>
      <c r="N44" s="3" t="e">
        <f>VLOOKUP(SingleDay!$B44,Orders[],7)</f>
        <v>#N/A</v>
      </c>
      <c r="O44" s="3">
        <f>SUMIFS(Items!$J:$J,Items!$A:$A,SingleDay!$B44,Items!$C:$C,8)</f>
        <v>0</v>
      </c>
      <c r="P44" s="3"/>
    </row>
    <row r="45" spans="2:16" x14ac:dyDescent="0.25">
      <c r="B45" t="str">
        <f t="array" ref="B45">IFERROR(INDEX(Orders!A:A,SMALL(IF(Orders!E:E=SingleDay!$B$2,ROW(Orders!A:A)-MIN(ROW(Orders!A:A))+1),ROWS($B$6:B45))),"")</f>
        <v/>
      </c>
      <c r="C45" s="3">
        <f>SUMIFS(Items!$K:$K,Items!$A:$A,SingleDay!$B45,Items!D:D,TRUE)</f>
        <v>0</v>
      </c>
      <c r="D45" s="3">
        <f>SUMIFS(Items!$K:$K,Items!$A:$A,SingleDay!$B45,Items!C:C,2)</f>
        <v>0</v>
      </c>
      <c r="E45" s="3">
        <f>SUM(SUMIFS(Items!$K:$K,Items!$A:$A,SingleDay!$B45,Items!$C:$C,{3,12}))</f>
        <v>0</v>
      </c>
      <c r="F45" s="3">
        <f>SUMIFS(Items!$K:$K,Items!$A:$A,SingleDay!$B45,Items!$C:$C,7)</f>
        <v>0</v>
      </c>
      <c r="G45" s="3">
        <f>SUMIFS(Items!$K:$K,Items!$A:$A,SingleDay!$B45,Items!$C:$C,11)</f>
        <v>0</v>
      </c>
      <c r="H45" s="3">
        <f>SUMIFS(Items!L:L,Items!$A:$A,SingleDay!$B45,Items!C:C,"&lt;&gt;8")</f>
        <v>0</v>
      </c>
      <c r="I45" s="3">
        <f>SUMIFS(Items!J:J,Items!$A:$A,SingleDay!$B45,Items!C:C,"&lt;&gt;8")</f>
        <v>0</v>
      </c>
      <c r="J45" s="3" t="e">
        <f>VLOOKUP(SingleDay!B45,Orders[],6)</f>
        <v>#N/A</v>
      </c>
      <c r="K45" s="3">
        <f>SUMIFS('Refunds'!$G:$G,'Refunds'!$A:$A,SingleDay!$B45)-SUMIFS('Refunds'!$C:$C,'Refunds'!$A:$A,SingleDay!$B45)</f>
        <v>0</v>
      </c>
      <c r="L45" s="3">
        <f>SUMIFS('Refunds'!$C:$C,'Refunds'!$A:$A,SingleDay!$B45,'Refunds'!$D:$D,2)+SUMIFS('Refunds'!$G:$G,'Refunds'!$A:$A,SingleDay!$B45,'Refunds'!$D:$D,2)</f>
        <v>0</v>
      </c>
      <c r="M45" s="3" t="e">
        <f t="shared" si="2"/>
        <v>#N/A</v>
      </c>
      <c r="N45" s="3" t="e">
        <f>VLOOKUP(SingleDay!$B45,Orders[],7)</f>
        <v>#N/A</v>
      </c>
      <c r="O45" s="3">
        <f>SUMIFS(Items!$J:$J,Items!$A:$A,SingleDay!$B45,Items!$C:$C,8)</f>
        <v>0</v>
      </c>
      <c r="P45" s="3"/>
    </row>
    <row r="46" spans="2:16" x14ac:dyDescent="0.25">
      <c r="B46" t="str">
        <f t="array" ref="B46">IFERROR(INDEX(Orders!A:A,SMALL(IF(Orders!E:E=SingleDay!$B$2,ROW(Orders!A:A)-MIN(ROW(Orders!A:A))+1),ROWS($B$6:B46))),"")</f>
        <v/>
      </c>
      <c r="C46" s="3">
        <f>SUMIFS(Items!$K:$K,Items!$A:$A,SingleDay!$B46,Items!D:D,TRUE)</f>
        <v>0</v>
      </c>
      <c r="D46" s="3">
        <f>SUMIFS(Items!$K:$K,Items!$A:$A,SingleDay!$B46,Items!C:C,2)</f>
        <v>0</v>
      </c>
      <c r="E46" s="3">
        <f>SUM(SUMIFS(Items!$K:$K,Items!$A:$A,SingleDay!$B46,Items!$C:$C,{3,12}))</f>
        <v>0</v>
      </c>
      <c r="F46" s="3">
        <f>SUMIFS(Items!$K:$K,Items!$A:$A,SingleDay!$B46,Items!$C:$C,7)</f>
        <v>0</v>
      </c>
      <c r="G46" s="3">
        <f>SUMIFS(Items!$K:$K,Items!$A:$A,SingleDay!$B46,Items!$C:$C,11)</f>
        <v>0</v>
      </c>
      <c r="H46" s="3">
        <f>SUMIFS(Items!L:L,Items!$A:$A,SingleDay!$B46,Items!C:C,"&lt;&gt;8")</f>
        <v>0</v>
      </c>
      <c r="I46" s="3">
        <f>SUMIFS(Items!J:J,Items!$A:$A,SingleDay!$B46,Items!C:C,"&lt;&gt;8")</f>
        <v>0</v>
      </c>
      <c r="J46" s="3" t="e">
        <f>VLOOKUP(SingleDay!B46,Orders[],6)</f>
        <v>#N/A</v>
      </c>
      <c r="K46" s="3">
        <f>SUMIFS('Refunds'!$G:$G,'Refunds'!$A:$A,SingleDay!$B46)-SUMIFS('Refunds'!$C:$C,'Refunds'!$A:$A,SingleDay!$B46)</f>
        <v>0</v>
      </c>
      <c r="L46" s="3">
        <f>SUMIFS('Refunds'!$C:$C,'Refunds'!$A:$A,SingleDay!$B46,'Refunds'!$D:$D,2)+SUMIFS('Refunds'!$G:$G,'Refunds'!$A:$A,SingleDay!$B46,'Refunds'!$D:$D,2)</f>
        <v>0</v>
      </c>
      <c r="M46" s="3" t="e">
        <f t="shared" si="2"/>
        <v>#N/A</v>
      </c>
      <c r="N46" s="3" t="e">
        <f>VLOOKUP(SingleDay!$B46,Orders[],7)</f>
        <v>#N/A</v>
      </c>
      <c r="O46" s="3">
        <f>SUMIFS(Items!$J:$J,Items!$A:$A,SingleDay!$B46,Items!$C:$C,8)</f>
        <v>0</v>
      </c>
      <c r="P46" s="3"/>
    </row>
    <row r="47" spans="2:16" x14ac:dyDescent="0.25">
      <c r="B47" t="str">
        <f t="array" ref="B47">IFERROR(INDEX(Orders!A:A,SMALL(IF(Orders!E:E=SingleDay!$B$2,ROW(Orders!A:A)-MIN(ROW(Orders!A:A))+1),ROWS($B$6:B47))),"")</f>
        <v/>
      </c>
      <c r="C47" s="3">
        <f>SUMIFS(Items!$K:$K,Items!$A:$A,SingleDay!$B47,Items!D:D,TRUE)</f>
        <v>0</v>
      </c>
      <c r="D47" s="3">
        <f>SUMIFS(Items!$K:$K,Items!$A:$A,SingleDay!$B47,Items!C:C,2)</f>
        <v>0</v>
      </c>
      <c r="E47" s="3">
        <f>SUM(SUMIFS(Items!$K:$K,Items!$A:$A,SingleDay!$B47,Items!$C:$C,{3,12}))</f>
        <v>0</v>
      </c>
      <c r="F47" s="3">
        <f>SUMIFS(Items!$K:$K,Items!$A:$A,SingleDay!$B47,Items!$C:$C,7)</f>
        <v>0</v>
      </c>
      <c r="G47" s="3">
        <f>SUMIFS(Items!$K:$K,Items!$A:$A,SingleDay!$B47,Items!$C:$C,11)</f>
        <v>0</v>
      </c>
      <c r="H47" s="3">
        <f>SUMIFS(Items!L:L,Items!$A:$A,SingleDay!$B47,Items!C:C,"&lt;&gt;8")</f>
        <v>0</v>
      </c>
      <c r="I47" s="3">
        <f>SUMIFS(Items!J:J,Items!$A:$A,SingleDay!$B47,Items!C:C,"&lt;&gt;8")</f>
        <v>0</v>
      </c>
      <c r="J47" s="3" t="e">
        <f>VLOOKUP(SingleDay!B47,Orders[],6)</f>
        <v>#N/A</v>
      </c>
      <c r="K47" s="3">
        <f>SUMIFS('Refunds'!$G:$G,'Refunds'!$A:$A,SingleDay!$B47)-SUMIFS('Refunds'!$C:$C,'Refunds'!$A:$A,SingleDay!$B47)</f>
        <v>0</v>
      </c>
      <c r="L47" s="3">
        <f>SUMIFS('Refunds'!$C:$C,'Refunds'!$A:$A,SingleDay!$B47,'Refunds'!$D:$D,2)+SUMIFS('Refunds'!$G:$G,'Refunds'!$A:$A,SingleDay!$B47,'Refunds'!$D:$D,2)</f>
        <v>0</v>
      </c>
      <c r="M47" s="3" t="e">
        <f t="shared" si="2"/>
        <v>#N/A</v>
      </c>
      <c r="N47" s="3" t="e">
        <f>VLOOKUP(SingleDay!$B47,Orders[],7)</f>
        <v>#N/A</v>
      </c>
      <c r="O47" s="3">
        <f>SUMIFS(Items!$J:$J,Items!$A:$A,SingleDay!$B47,Items!$C:$C,8)</f>
        <v>0</v>
      </c>
      <c r="P47" s="3"/>
    </row>
    <row r="48" spans="2:16" x14ac:dyDescent="0.25">
      <c r="B48" t="str">
        <f t="array" ref="B48">IFERROR(INDEX(Orders!A:A,SMALL(IF(Orders!E:E=SingleDay!$B$2,ROW(Orders!A:A)-MIN(ROW(Orders!A:A))+1),ROWS($B$6:B48))),"")</f>
        <v/>
      </c>
      <c r="C48" s="3">
        <f>SUMIFS(Items!$K:$K,Items!$A:$A,SingleDay!$B48,Items!D:D,TRUE)</f>
        <v>0</v>
      </c>
      <c r="D48" s="3">
        <f>SUMIFS(Items!$K:$K,Items!$A:$A,SingleDay!$B48,Items!C:C,2)</f>
        <v>0</v>
      </c>
      <c r="E48" s="3">
        <f>SUM(SUMIFS(Items!$K:$K,Items!$A:$A,SingleDay!$B48,Items!$C:$C,{3,12}))</f>
        <v>0</v>
      </c>
      <c r="F48" s="3">
        <f>SUMIFS(Items!$K:$K,Items!$A:$A,SingleDay!$B48,Items!$C:$C,7)</f>
        <v>0</v>
      </c>
      <c r="G48" s="3">
        <f>SUMIFS(Items!$K:$K,Items!$A:$A,SingleDay!$B48,Items!$C:$C,11)</f>
        <v>0</v>
      </c>
      <c r="H48" s="3">
        <f>SUMIFS(Items!L:L,Items!$A:$A,SingleDay!$B48,Items!C:C,"&lt;&gt;8")</f>
        <v>0</v>
      </c>
      <c r="I48" s="3">
        <f>SUMIFS(Items!J:J,Items!$A:$A,SingleDay!$B48,Items!C:C,"&lt;&gt;8")</f>
        <v>0</v>
      </c>
      <c r="J48" s="3" t="e">
        <f>VLOOKUP(SingleDay!B48,Orders[],6)</f>
        <v>#N/A</v>
      </c>
      <c r="K48" s="3">
        <f>SUMIFS('Refunds'!$G:$G,'Refunds'!$A:$A,SingleDay!$B48)-SUMIFS('Refunds'!$C:$C,'Refunds'!$A:$A,SingleDay!$B48)</f>
        <v>0</v>
      </c>
      <c r="L48" s="3">
        <f>SUMIFS('Refunds'!$C:$C,'Refunds'!$A:$A,SingleDay!$B48,'Refunds'!$D:$D,2)+SUMIFS('Refunds'!$G:$G,'Refunds'!$A:$A,SingleDay!$B48,'Refunds'!$D:$D,2)</f>
        <v>0</v>
      </c>
      <c r="M48" s="3" t="e">
        <f t="shared" si="2"/>
        <v>#N/A</v>
      </c>
      <c r="N48" s="3" t="e">
        <f>VLOOKUP(SingleDay!$B48,Orders[],7)</f>
        <v>#N/A</v>
      </c>
      <c r="O48" s="3">
        <f>SUMIFS(Items!$J:$J,Items!$A:$A,SingleDay!$B48,Items!$C:$C,8)</f>
        <v>0</v>
      </c>
      <c r="P48" s="3"/>
    </row>
    <row r="49" spans="2:16" x14ac:dyDescent="0.25">
      <c r="B49" t="str">
        <f t="array" ref="B49">IFERROR(INDEX(Orders!A:A,SMALL(IF(Orders!E:E=SingleDay!$B$2,ROW(Orders!A:A)-MIN(ROW(Orders!A:A))+1),ROWS($B$6:B49))),"")</f>
        <v/>
      </c>
      <c r="C49" s="3">
        <f>SUMIFS(Items!$K:$K,Items!$A:$A,SingleDay!$B49,Items!D:D,TRUE)</f>
        <v>0</v>
      </c>
      <c r="D49" s="3">
        <f>SUMIFS(Items!$K:$K,Items!$A:$A,SingleDay!$B49,Items!C:C,2)</f>
        <v>0</v>
      </c>
      <c r="E49" s="3">
        <f>SUM(SUMIFS(Items!$K:$K,Items!$A:$A,SingleDay!$B49,Items!$C:$C,{3,12}))</f>
        <v>0</v>
      </c>
      <c r="F49" s="3">
        <f>SUMIFS(Items!$K:$K,Items!$A:$A,SingleDay!$B49,Items!$C:$C,7)</f>
        <v>0</v>
      </c>
      <c r="G49" s="3">
        <f>SUMIFS(Items!$K:$K,Items!$A:$A,SingleDay!$B49,Items!$C:$C,11)</f>
        <v>0</v>
      </c>
      <c r="H49" s="3">
        <f>SUMIFS(Items!L:L,Items!$A:$A,SingleDay!$B49,Items!C:C,"&lt;&gt;8")</f>
        <v>0</v>
      </c>
      <c r="I49" s="3">
        <f>SUMIFS(Items!J:J,Items!$A:$A,SingleDay!$B49,Items!C:C,"&lt;&gt;8")</f>
        <v>0</v>
      </c>
      <c r="J49" s="3" t="e">
        <f>VLOOKUP(SingleDay!B49,Orders[],6)</f>
        <v>#N/A</v>
      </c>
      <c r="K49" s="3">
        <f>SUMIFS('Refunds'!$G:$G,'Refunds'!$A:$A,SingleDay!$B49)-SUMIFS('Refunds'!$C:$C,'Refunds'!$A:$A,SingleDay!$B49)</f>
        <v>0</v>
      </c>
      <c r="L49" s="3">
        <f>SUMIFS('Refunds'!$C:$C,'Refunds'!$A:$A,SingleDay!$B49,'Refunds'!$D:$D,2)+SUMIFS('Refunds'!$G:$G,'Refunds'!$A:$A,SingleDay!$B49,'Refunds'!$D:$D,2)</f>
        <v>0</v>
      </c>
      <c r="M49" s="3" t="e">
        <f t="shared" si="2"/>
        <v>#N/A</v>
      </c>
      <c r="N49" s="3" t="e">
        <f>VLOOKUP(SingleDay!$B49,Orders[],7)</f>
        <v>#N/A</v>
      </c>
      <c r="O49" s="3">
        <f>SUMIFS(Items!$J:$J,Items!$A:$A,SingleDay!$B49,Items!$C:$C,8)</f>
        <v>0</v>
      </c>
      <c r="P49" s="3"/>
    </row>
    <row r="50" spans="2:16" x14ac:dyDescent="0.25">
      <c r="B50" t="str">
        <f t="array" ref="B50">IFERROR(INDEX(Orders!A:A,SMALL(IF(Orders!E:E=SingleDay!$B$2,ROW(Orders!A:A)-MIN(ROW(Orders!A:A))+1),ROWS($B$6:B50))),"")</f>
        <v/>
      </c>
      <c r="C50" s="3">
        <f>SUMIFS(Items!$K:$K,Items!$A:$A,SingleDay!$B50,Items!D:D,TRUE)</f>
        <v>0</v>
      </c>
      <c r="D50" s="3">
        <f>SUMIFS(Items!$K:$K,Items!$A:$A,SingleDay!$B50,Items!C:C,2)</f>
        <v>0</v>
      </c>
      <c r="E50" s="3">
        <f>SUM(SUMIFS(Items!$K:$K,Items!$A:$A,SingleDay!$B50,Items!$C:$C,{3,12}))</f>
        <v>0</v>
      </c>
      <c r="F50" s="3">
        <f>SUMIFS(Items!$K:$K,Items!$A:$A,SingleDay!$B50,Items!$C:$C,7)</f>
        <v>0</v>
      </c>
      <c r="G50" s="3">
        <f>SUMIFS(Items!$K:$K,Items!$A:$A,SingleDay!$B50,Items!$C:$C,11)</f>
        <v>0</v>
      </c>
      <c r="H50" s="3">
        <f>SUMIFS(Items!L:L,Items!$A:$A,SingleDay!$B50,Items!C:C,"&lt;&gt;8")</f>
        <v>0</v>
      </c>
      <c r="I50" s="3">
        <f>SUMIFS(Items!J:J,Items!$A:$A,SingleDay!$B50,Items!C:C,"&lt;&gt;8")</f>
        <v>0</v>
      </c>
      <c r="J50" s="3" t="e">
        <f>VLOOKUP(SingleDay!B50,Orders[],6)</f>
        <v>#N/A</v>
      </c>
      <c r="K50" s="3">
        <f>SUMIFS('Refunds'!$G:$G,'Refunds'!$A:$A,SingleDay!$B50)-SUMIFS('Refunds'!$C:$C,'Refunds'!$A:$A,SingleDay!$B50)</f>
        <v>0</v>
      </c>
      <c r="L50" s="3">
        <f>SUMIFS('Refunds'!$C:$C,'Refunds'!$A:$A,SingleDay!$B50,'Refunds'!$D:$D,2)+SUMIFS('Refunds'!$G:$G,'Refunds'!$A:$A,SingleDay!$B50,'Refunds'!$D:$D,2)</f>
        <v>0</v>
      </c>
      <c r="M50" s="3" t="e">
        <f t="shared" si="2"/>
        <v>#N/A</v>
      </c>
      <c r="N50" s="3" t="e">
        <f>VLOOKUP(SingleDay!$B50,Orders[],7)</f>
        <v>#N/A</v>
      </c>
      <c r="O50" s="3">
        <f>SUMIFS(Items!$J:$J,Items!$A:$A,SingleDay!$B50,Items!$C:$C,8)</f>
        <v>0</v>
      </c>
      <c r="P50" s="3"/>
    </row>
    <row r="51" spans="2:16" x14ac:dyDescent="0.25">
      <c r="B51" t="str">
        <f t="array" ref="B51">IFERROR(INDEX(Orders!A:A,SMALL(IF(Orders!E:E=SingleDay!$B$2,ROW(Orders!A:A)-MIN(ROW(Orders!A:A))+1),ROWS($B$6:B51))),"")</f>
        <v/>
      </c>
      <c r="C51" s="3">
        <f>SUMIFS(Items!$K:$K,Items!$A:$A,SingleDay!$B51,Items!D:D,TRUE)</f>
        <v>0</v>
      </c>
      <c r="D51" s="3">
        <f>SUMIFS(Items!$K:$K,Items!$A:$A,SingleDay!$B51,Items!C:C,2)</f>
        <v>0</v>
      </c>
      <c r="E51" s="3">
        <f>SUM(SUMIFS(Items!$K:$K,Items!$A:$A,SingleDay!$B51,Items!$C:$C,{3,12}))</f>
        <v>0</v>
      </c>
      <c r="F51" s="3">
        <f>SUMIFS(Items!$K:$K,Items!$A:$A,SingleDay!$B51,Items!$C:$C,7)</f>
        <v>0</v>
      </c>
      <c r="G51" s="3">
        <f>SUMIFS(Items!$K:$K,Items!$A:$A,SingleDay!$B51,Items!$C:$C,11)</f>
        <v>0</v>
      </c>
      <c r="H51" s="3">
        <f>SUMIFS(Items!L:L,Items!$A:$A,SingleDay!$B51,Items!C:C,"&lt;&gt;8")</f>
        <v>0</v>
      </c>
      <c r="I51" s="3">
        <f>SUMIFS(Items!J:J,Items!$A:$A,SingleDay!$B51,Items!C:C,"&lt;&gt;8")</f>
        <v>0</v>
      </c>
      <c r="J51" s="3" t="e">
        <f>VLOOKUP(SingleDay!B51,Orders[],6)</f>
        <v>#N/A</v>
      </c>
      <c r="K51" s="3">
        <f>SUMIFS('Refunds'!$G:$G,'Refunds'!$A:$A,SingleDay!$B51)-SUMIFS('Refunds'!$C:$C,'Refunds'!$A:$A,SingleDay!$B51)</f>
        <v>0</v>
      </c>
      <c r="L51" s="3">
        <f>SUMIFS('Refunds'!$C:$C,'Refunds'!$A:$A,SingleDay!$B51,'Refunds'!$D:$D,2)+SUMIFS('Refunds'!$G:$G,'Refunds'!$A:$A,SingleDay!$B51,'Refunds'!$D:$D,2)</f>
        <v>0</v>
      </c>
      <c r="M51" s="3" t="e">
        <f t="shared" si="2"/>
        <v>#N/A</v>
      </c>
      <c r="N51" s="3" t="e">
        <f>VLOOKUP(SingleDay!$B51,Orders[],7)</f>
        <v>#N/A</v>
      </c>
      <c r="O51" s="3">
        <f>SUMIFS(Items!$J:$J,Items!$A:$A,SingleDay!$B51,Items!$C:$C,8)</f>
        <v>0</v>
      </c>
      <c r="P51" s="3"/>
    </row>
    <row r="52" spans="2:16" x14ac:dyDescent="0.25">
      <c r="B52" t="str">
        <f t="array" ref="B52">IFERROR(INDEX(Orders!A:A,SMALL(IF(Orders!E:E=SingleDay!$B$2,ROW(Orders!A:A)-MIN(ROW(Orders!A:A))+1),ROWS($B$6:B52))),"")</f>
        <v/>
      </c>
      <c r="C52" s="3">
        <f>SUMIFS(Items!$K:$K,Items!$A:$A,SingleDay!$B52,Items!D:D,TRUE)</f>
        <v>0</v>
      </c>
      <c r="D52" s="3">
        <f>SUMIFS(Items!$K:$K,Items!$A:$A,SingleDay!$B52,Items!C:C,2)</f>
        <v>0</v>
      </c>
      <c r="E52" s="3">
        <f>SUM(SUMIFS(Items!$K:$K,Items!$A:$A,SingleDay!$B52,Items!$C:$C,{3,12}))</f>
        <v>0</v>
      </c>
      <c r="F52" s="3">
        <f>SUMIFS(Items!$K:$K,Items!$A:$A,SingleDay!$B52,Items!$C:$C,7)</f>
        <v>0</v>
      </c>
      <c r="G52" s="3">
        <f>SUMIFS(Items!$K:$K,Items!$A:$A,SingleDay!$B52,Items!$C:$C,11)</f>
        <v>0</v>
      </c>
      <c r="H52" s="3">
        <f>SUMIFS(Items!L:L,Items!$A:$A,SingleDay!$B52,Items!C:C,"&lt;&gt;8")</f>
        <v>0</v>
      </c>
      <c r="I52" s="3">
        <f>SUMIFS(Items!J:J,Items!$A:$A,SingleDay!$B52,Items!C:C,"&lt;&gt;8")</f>
        <v>0</v>
      </c>
      <c r="J52" s="3" t="e">
        <f>VLOOKUP(SingleDay!B52,Orders[],6)</f>
        <v>#N/A</v>
      </c>
      <c r="K52" s="3">
        <f>SUMIFS('Refunds'!$G:$G,'Refunds'!$A:$A,SingleDay!$B52)-SUMIFS('Refunds'!$C:$C,'Refunds'!$A:$A,SingleDay!$B52)</f>
        <v>0</v>
      </c>
      <c r="L52" s="3">
        <f>SUMIFS('Refunds'!$C:$C,'Refunds'!$A:$A,SingleDay!$B52,'Refunds'!$D:$D,2)+SUMIFS('Refunds'!$G:$G,'Refunds'!$A:$A,SingleDay!$B52,'Refunds'!$D:$D,2)</f>
        <v>0</v>
      </c>
      <c r="M52" s="3" t="e">
        <f t="shared" si="2"/>
        <v>#N/A</v>
      </c>
      <c r="N52" s="3" t="e">
        <f>VLOOKUP(SingleDay!$B52,Orders[],7)</f>
        <v>#N/A</v>
      </c>
      <c r="O52" s="3">
        <f>SUMIFS(Items!$J:$J,Items!$A:$A,SingleDay!$B52,Items!$C:$C,8)</f>
        <v>0</v>
      </c>
      <c r="P52" s="3"/>
    </row>
    <row r="53" spans="2:16" x14ac:dyDescent="0.25">
      <c r="B53" t="str">
        <f t="array" ref="B53">IFERROR(INDEX(Orders!A:A,SMALL(IF(Orders!E:E=SingleDay!$B$2,ROW(Orders!A:A)-MIN(ROW(Orders!A:A))+1),ROWS($B$6:B53))),"")</f>
        <v/>
      </c>
      <c r="C53" s="3">
        <f>SUMIFS(Items!$K:$K,Items!$A:$A,SingleDay!$B53,Items!D:D,TRUE)</f>
        <v>0</v>
      </c>
      <c r="D53" s="3">
        <f>SUMIFS(Items!$K:$K,Items!$A:$A,SingleDay!$B53,Items!C:C,2)</f>
        <v>0</v>
      </c>
      <c r="E53" s="3">
        <f>SUM(SUMIFS(Items!$K:$K,Items!$A:$A,SingleDay!$B53,Items!$C:$C,{3,12}))</f>
        <v>0</v>
      </c>
      <c r="F53" s="3">
        <f>SUMIFS(Items!$K:$K,Items!$A:$A,SingleDay!$B53,Items!$C:$C,7)</f>
        <v>0</v>
      </c>
      <c r="G53" s="3">
        <f>SUMIFS(Items!$K:$K,Items!$A:$A,SingleDay!$B53,Items!$C:$C,11)</f>
        <v>0</v>
      </c>
      <c r="H53" s="3">
        <f>SUMIFS(Items!L:L,Items!$A:$A,SingleDay!$B53,Items!C:C,"&lt;&gt;8")</f>
        <v>0</v>
      </c>
      <c r="I53" s="3">
        <f>SUMIFS(Items!J:J,Items!$A:$A,SingleDay!$B53,Items!C:C,"&lt;&gt;8")</f>
        <v>0</v>
      </c>
      <c r="J53" s="3" t="e">
        <f>VLOOKUP(SingleDay!B53,Orders[],6)</f>
        <v>#N/A</v>
      </c>
      <c r="K53" s="3">
        <f>SUMIFS('Refunds'!$G:$G,'Refunds'!$A:$A,SingleDay!$B53)-SUMIFS('Refunds'!$C:$C,'Refunds'!$A:$A,SingleDay!$B53)</f>
        <v>0</v>
      </c>
      <c r="L53" s="3">
        <f>SUMIFS('Refunds'!$C:$C,'Refunds'!$A:$A,SingleDay!$B53,'Refunds'!$D:$D,2)+SUMIFS('Refunds'!$G:$G,'Refunds'!$A:$A,SingleDay!$B53,'Refunds'!$D:$D,2)</f>
        <v>0</v>
      </c>
      <c r="M53" s="3" t="e">
        <f t="shared" si="2"/>
        <v>#N/A</v>
      </c>
      <c r="N53" s="3" t="e">
        <f>VLOOKUP(SingleDay!$B53,Orders[],7)</f>
        <v>#N/A</v>
      </c>
      <c r="O53" s="3">
        <f>SUMIFS(Items!$J:$J,Items!$A:$A,SingleDay!$B53,Items!$C:$C,8)</f>
        <v>0</v>
      </c>
      <c r="P53" s="3"/>
    </row>
    <row r="54" spans="2:16" x14ac:dyDescent="0.25">
      <c r="B54" t="str">
        <f t="array" ref="B54">IFERROR(INDEX(Orders!A:A,SMALL(IF(Orders!E:E=SingleDay!$B$2,ROW(Orders!A:A)-MIN(ROW(Orders!A:A))+1),ROWS($B$6:B54))),"")</f>
        <v/>
      </c>
      <c r="C54" s="3">
        <f>SUMIFS(Items!$K:$K,Items!$A:$A,SingleDay!$B54,Items!D:D,TRUE)</f>
        <v>0</v>
      </c>
      <c r="D54" s="3">
        <f>SUMIFS(Items!$K:$K,Items!$A:$A,SingleDay!$B54,Items!C:C,2)</f>
        <v>0</v>
      </c>
      <c r="E54" s="3">
        <f>SUM(SUMIFS(Items!$K:$K,Items!$A:$A,SingleDay!$B54,Items!$C:$C,{3,12}))</f>
        <v>0</v>
      </c>
      <c r="F54" s="3">
        <f>SUMIFS(Items!$K:$K,Items!$A:$A,SingleDay!$B54,Items!$C:$C,7)</f>
        <v>0</v>
      </c>
      <c r="G54" s="3">
        <f>SUMIFS(Items!$K:$K,Items!$A:$A,SingleDay!$B54,Items!$C:$C,11)</f>
        <v>0</v>
      </c>
      <c r="H54" s="3">
        <f>SUMIFS(Items!L:L,Items!$A:$A,SingleDay!$B54,Items!C:C,"&lt;&gt;8")</f>
        <v>0</v>
      </c>
      <c r="I54" s="3">
        <f>SUMIFS(Items!J:J,Items!$A:$A,SingleDay!$B54,Items!C:C,"&lt;&gt;8")</f>
        <v>0</v>
      </c>
      <c r="J54" s="3" t="e">
        <f>VLOOKUP(SingleDay!B54,Orders[],6)</f>
        <v>#N/A</v>
      </c>
      <c r="K54" s="3">
        <f>SUMIFS('Refunds'!$G:$G,'Refunds'!$A:$A,SingleDay!$B54)-SUMIFS('Refunds'!$C:$C,'Refunds'!$A:$A,SingleDay!$B54)</f>
        <v>0</v>
      </c>
      <c r="L54" s="3">
        <f>SUMIFS('Refunds'!$C:$C,'Refunds'!$A:$A,SingleDay!$B54,'Refunds'!$D:$D,2)+SUMIFS('Refunds'!$G:$G,'Refunds'!$A:$A,SingleDay!$B54,'Refunds'!$D:$D,2)</f>
        <v>0</v>
      </c>
      <c r="M54" s="3" t="e">
        <f t="shared" si="2"/>
        <v>#N/A</v>
      </c>
      <c r="N54" s="3" t="e">
        <f>VLOOKUP(SingleDay!$B54,Orders[],7)</f>
        <v>#N/A</v>
      </c>
      <c r="O54" s="3">
        <f>SUMIFS(Items!$J:$J,Items!$A:$A,SingleDay!$B54,Items!$C:$C,8)</f>
        <v>0</v>
      </c>
      <c r="P54" s="3"/>
    </row>
    <row r="55" spans="2:16" x14ac:dyDescent="0.25">
      <c r="B55" t="str">
        <f t="array" ref="B55">IFERROR(INDEX(Orders!A:A,SMALL(IF(Orders!E:E=SingleDay!$B$2,ROW(Orders!A:A)-MIN(ROW(Orders!A:A))+1),ROWS($B$6:B55))),"")</f>
        <v/>
      </c>
      <c r="C55" s="3">
        <f>SUMIFS(Items!$K:$K,Items!$A:$A,SingleDay!$B55,Items!D:D,TRUE)</f>
        <v>0</v>
      </c>
      <c r="D55" s="3">
        <f>SUMIFS(Items!$K:$K,Items!$A:$A,SingleDay!$B55,Items!C:C,2)</f>
        <v>0</v>
      </c>
      <c r="E55" s="3">
        <f>SUM(SUMIFS(Items!$K:$K,Items!$A:$A,SingleDay!$B55,Items!$C:$C,{3,12}))</f>
        <v>0</v>
      </c>
      <c r="F55" s="3">
        <f>SUMIFS(Items!$K:$K,Items!$A:$A,SingleDay!$B55,Items!$C:$C,7)</f>
        <v>0</v>
      </c>
      <c r="G55" s="3">
        <f>SUMIFS(Items!$K:$K,Items!$A:$A,SingleDay!$B55,Items!$C:$C,11)</f>
        <v>0</v>
      </c>
      <c r="H55" s="3">
        <f>SUMIFS(Items!L:L,Items!$A:$A,SingleDay!$B55,Items!C:C,"&lt;&gt;8")</f>
        <v>0</v>
      </c>
      <c r="I55" s="3">
        <f>SUMIFS(Items!J:J,Items!$A:$A,SingleDay!$B55,Items!C:C,"&lt;&gt;8")</f>
        <v>0</v>
      </c>
      <c r="J55" s="3" t="e">
        <f>VLOOKUP(SingleDay!B55,Orders[],6)</f>
        <v>#N/A</v>
      </c>
      <c r="K55" s="3">
        <f>SUMIFS('Refunds'!$G:$G,'Refunds'!$A:$A,SingleDay!$B55)-SUMIFS('Refunds'!$C:$C,'Refunds'!$A:$A,SingleDay!$B55)</f>
        <v>0</v>
      </c>
      <c r="L55" s="3">
        <f>SUMIFS('Refunds'!$C:$C,'Refunds'!$A:$A,SingleDay!$B55,'Refunds'!$D:$D,2)+SUMIFS('Refunds'!$G:$G,'Refunds'!$A:$A,SingleDay!$B55,'Refunds'!$D:$D,2)</f>
        <v>0</v>
      </c>
      <c r="M55" s="3" t="e">
        <f t="shared" si="2"/>
        <v>#N/A</v>
      </c>
      <c r="N55" s="3" t="e">
        <f>VLOOKUP(SingleDay!$B55,Orders[],7)</f>
        <v>#N/A</v>
      </c>
      <c r="O55" s="3">
        <f>SUMIFS(Items!$J:$J,Items!$A:$A,SingleDay!$B55,Items!$C:$C,8)</f>
        <v>0</v>
      </c>
      <c r="P55" s="3"/>
    </row>
    <row r="56" spans="2:16" x14ac:dyDescent="0.25">
      <c r="B56" t="str">
        <f t="array" ref="B56">IFERROR(INDEX(Orders!A:A,SMALL(IF(Orders!E:E=SingleDay!$B$2,ROW(Orders!A:A)-MIN(ROW(Orders!A:A))+1),ROWS($B$6:B56))),"")</f>
        <v/>
      </c>
      <c r="C56" s="3">
        <f>SUMIFS(Items!$K:$K,Items!$A:$A,SingleDay!$B56,Items!D:D,TRUE)</f>
        <v>0</v>
      </c>
      <c r="D56" s="3">
        <f>SUMIFS(Items!$K:$K,Items!$A:$A,SingleDay!$B56,Items!C:C,2)</f>
        <v>0</v>
      </c>
      <c r="E56" s="3">
        <f>SUM(SUMIFS(Items!$K:$K,Items!$A:$A,SingleDay!$B56,Items!$C:$C,{3,12}))</f>
        <v>0</v>
      </c>
      <c r="F56" s="3">
        <f>SUMIFS(Items!$K:$K,Items!$A:$A,SingleDay!$B56,Items!$C:$C,7)</f>
        <v>0</v>
      </c>
      <c r="G56" s="3">
        <f>SUMIFS(Items!$K:$K,Items!$A:$A,SingleDay!$B56,Items!$C:$C,11)</f>
        <v>0</v>
      </c>
      <c r="H56" s="3">
        <f>SUMIFS(Items!L:L,Items!$A:$A,SingleDay!$B56,Items!C:C,"&lt;&gt;8")</f>
        <v>0</v>
      </c>
      <c r="I56" s="3">
        <f>SUMIFS(Items!J:J,Items!$A:$A,SingleDay!$B56,Items!C:C,"&lt;&gt;8")</f>
        <v>0</v>
      </c>
      <c r="J56" s="3" t="e">
        <f>VLOOKUP(SingleDay!B56,Orders[],6)</f>
        <v>#N/A</v>
      </c>
      <c r="K56" s="3">
        <f>SUMIFS('Refunds'!$G:$G,'Refunds'!$A:$A,SingleDay!$B56)-SUMIFS('Refunds'!$C:$C,'Refunds'!$A:$A,SingleDay!$B56)</f>
        <v>0</v>
      </c>
      <c r="L56" s="3">
        <f>SUMIFS('Refunds'!$C:$C,'Refunds'!$A:$A,SingleDay!$B56,'Refunds'!$D:$D,2)+SUMIFS('Refunds'!$G:$G,'Refunds'!$A:$A,SingleDay!$B56,'Refunds'!$D:$D,2)</f>
        <v>0</v>
      </c>
      <c r="M56" s="3" t="e">
        <f t="shared" si="2"/>
        <v>#N/A</v>
      </c>
      <c r="N56" s="3" t="e">
        <f>VLOOKUP(SingleDay!$B56,Orders[],7)</f>
        <v>#N/A</v>
      </c>
      <c r="O56" s="3">
        <f>SUMIFS(Items!$J:$J,Items!$A:$A,SingleDay!$B56,Items!$C:$C,8)</f>
        <v>0</v>
      </c>
      <c r="P56" s="3"/>
    </row>
    <row r="57" spans="2:16" x14ac:dyDescent="0.25">
      <c r="B57" t="str">
        <f t="array" ref="B57">IFERROR(INDEX(Orders!A:A,SMALL(IF(Orders!E:E=SingleDay!$B$2,ROW(Orders!A:A)-MIN(ROW(Orders!A:A))+1),ROWS($B$6:B57))),"")</f>
        <v/>
      </c>
      <c r="C57" s="3">
        <f>SUMIFS(Items!$K:$K,Items!$A:$A,SingleDay!$B57,Items!D:D,TRUE)</f>
        <v>0</v>
      </c>
      <c r="D57" s="3">
        <f>SUMIFS(Items!$K:$K,Items!$A:$A,SingleDay!$B57,Items!C:C,2)</f>
        <v>0</v>
      </c>
      <c r="E57" s="3">
        <f>SUM(SUMIFS(Items!$K:$K,Items!$A:$A,SingleDay!$B57,Items!$C:$C,{3,12}))</f>
        <v>0</v>
      </c>
      <c r="F57" s="3">
        <f>SUMIFS(Items!$K:$K,Items!$A:$A,SingleDay!$B57,Items!$C:$C,7)</f>
        <v>0</v>
      </c>
      <c r="G57" s="3">
        <f>SUMIFS(Items!$K:$K,Items!$A:$A,SingleDay!$B57,Items!$C:$C,11)</f>
        <v>0</v>
      </c>
      <c r="H57" s="3">
        <f>SUMIFS(Items!L:L,Items!$A:$A,SingleDay!$B57,Items!C:C,"&lt;&gt;8")</f>
        <v>0</v>
      </c>
      <c r="I57" s="3">
        <f>SUMIFS(Items!J:J,Items!$A:$A,SingleDay!$B57,Items!C:C,"&lt;&gt;8")</f>
        <v>0</v>
      </c>
      <c r="J57" s="3" t="e">
        <f>VLOOKUP(SingleDay!B57,Orders[],6)</f>
        <v>#N/A</v>
      </c>
      <c r="K57" s="3">
        <f>SUMIFS('Refunds'!$G:$G,'Refunds'!$A:$A,SingleDay!$B57)-SUMIFS('Refunds'!$C:$C,'Refunds'!$A:$A,SingleDay!$B57)</f>
        <v>0</v>
      </c>
      <c r="L57" s="3">
        <f>SUMIFS('Refunds'!$C:$C,'Refunds'!$A:$A,SingleDay!$B57,'Refunds'!$D:$D,2)+SUMIFS('Refunds'!$G:$G,'Refunds'!$A:$A,SingleDay!$B57,'Refunds'!$D:$D,2)</f>
        <v>0</v>
      </c>
      <c r="M57" s="3" t="e">
        <f t="shared" si="2"/>
        <v>#N/A</v>
      </c>
      <c r="N57" s="3" t="e">
        <f>VLOOKUP(SingleDay!$B57,Orders[],7)</f>
        <v>#N/A</v>
      </c>
      <c r="O57" s="3">
        <f>SUMIFS(Items!$J:$J,Items!$A:$A,SingleDay!$B57,Items!$C:$C,8)</f>
        <v>0</v>
      </c>
      <c r="P57" s="3"/>
    </row>
    <row r="58" spans="2:16" x14ac:dyDescent="0.25">
      <c r="B58" t="str">
        <f t="array" ref="B58">IFERROR(INDEX(Orders!A:A,SMALL(IF(Orders!E:E=SingleDay!$B$2,ROW(Orders!A:A)-MIN(ROW(Orders!A:A))+1),ROWS($B$6:B58))),"")</f>
        <v/>
      </c>
      <c r="C58" s="3">
        <f>SUMIFS(Items!$K:$K,Items!$A:$A,SingleDay!$B58,Items!D:D,TRUE)</f>
        <v>0</v>
      </c>
      <c r="D58" s="3">
        <f>SUMIFS(Items!$K:$K,Items!$A:$A,SingleDay!$B58,Items!C:C,2)</f>
        <v>0</v>
      </c>
      <c r="E58" s="3">
        <f>SUM(SUMIFS(Items!$K:$K,Items!$A:$A,SingleDay!$B58,Items!$C:$C,{3,12}))</f>
        <v>0</v>
      </c>
      <c r="F58" s="3">
        <f>SUMIFS(Items!$K:$K,Items!$A:$A,SingleDay!$B58,Items!$C:$C,7)</f>
        <v>0</v>
      </c>
      <c r="G58" s="3">
        <f>SUMIFS(Items!$K:$K,Items!$A:$A,SingleDay!$B58,Items!$C:$C,11)</f>
        <v>0</v>
      </c>
      <c r="H58" s="3">
        <f>SUMIFS(Items!L:L,Items!$A:$A,SingleDay!$B58,Items!C:C,"&lt;&gt;8")</f>
        <v>0</v>
      </c>
      <c r="I58" s="3">
        <f>SUMIFS(Items!J:J,Items!$A:$A,SingleDay!$B58,Items!C:C,"&lt;&gt;8")</f>
        <v>0</v>
      </c>
      <c r="J58" s="3" t="e">
        <f>VLOOKUP(SingleDay!B58,Orders[],6)</f>
        <v>#N/A</v>
      </c>
      <c r="K58" s="3">
        <f>SUMIFS('Refunds'!$G:$G,'Refunds'!$A:$A,SingleDay!$B58)-SUMIFS('Refunds'!$C:$C,'Refunds'!$A:$A,SingleDay!$B58)</f>
        <v>0</v>
      </c>
      <c r="L58" s="3">
        <f>SUMIFS('Refunds'!$C:$C,'Refunds'!$A:$A,SingleDay!$B58,'Refunds'!$D:$D,2)+SUMIFS('Refunds'!$G:$G,'Refunds'!$A:$A,SingleDay!$B58,'Refunds'!$D:$D,2)</f>
        <v>0</v>
      </c>
      <c r="M58" s="3" t="e">
        <f t="shared" si="2"/>
        <v>#N/A</v>
      </c>
      <c r="N58" s="3" t="e">
        <f>VLOOKUP(SingleDay!$B58,Orders[],7)</f>
        <v>#N/A</v>
      </c>
      <c r="O58" s="3">
        <f>SUMIFS(Items!$J:$J,Items!$A:$A,SingleDay!$B58,Items!$C:$C,8)</f>
        <v>0</v>
      </c>
      <c r="P58" s="3"/>
    </row>
    <row r="59" spans="2:16" x14ac:dyDescent="0.25">
      <c r="B59" t="str">
        <f t="array" ref="B59">IFERROR(INDEX(Orders!A:A,SMALL(IF(Orders!E:E=SingleDay!$B$2,ROW(Orders!A:A)-MIN(ROW(Orders!A:A))+1),ROWS($B$6:B59))),"")</f>
        <v/>
      </c>
      <c r="C59" s="3">
        <f>SUMIFS(Items!$K:$K,Items!$A:$A,SingleDay!$B59,Items!D:D,TRUE)</f>
        <v>0</v>
      </c>
      <c r="D59" s="3">
        <f>SUMIFS(Items!$K:$K,Items!$A:$A,SingleDay!$B59,Items!C:C,2)</f>
        <v>0</v>
      </c>
      <c r="E59" s="3">
        <f>SUM(SUMIFS(Items!$K:$K,Items!$A:$A,SingleDay!$B59,Items!$C:$C,{3,12}))</f>
        <v>0</v>
      </c>
      <c r="F59" s="3">
        <f>SUMIFS(Items!$K:$K,Items!$A:$A,SingleDay!$B59,Items!$C:$C,7)</f>
        <v>0</v>
      </c>
      <c r="G59" s="3">
        <f>SUMIFS(Items!$K:$K,Items!$A:$A,SingleDay!$B59,Items!$C:$C,11)</f>
        <v>0</v>
      </c>
      <c r="H59" s="3">
        <f>SUMIFS(Items!L:L,Items!$A:$A,SingleDay!$B59,Items!C:C,"&lt;&gt;8")</f>
        <v>0</v>
      </c>
      <c r="I59" s="3">
        <f>SUMIFS(Items!J:J,Items!$A:$A,SingleDay!$B59,Items!C:C,"&lt;&gt;8")</f>
        <v>0</v>
      </c>
      <c r="J59" s="3" t="e">
        <f>VLOOKUP(SingleDay!B59,Orders[],6)</f>
        <v>#N/A</v>
      </c>
      <c r="K59" s="3">
        <f>SUMIFS('Refunds'!$G:$G,'Refunds'!$A:$A,SingleDay!$B59)-SUMIFS('Refunds'!$C:$C,'Refunds'!$A:$A,SingleDay!$B59)</f>
        <v>0</v>
      </c>
      <c r="L59" s="3">
        <f>SUMIFS('Refunds'!$C:$C,'Refunds'!$A:$A,SingleDay!$B59,'Refunds'!$D:$D,2)+SUMIFS('Refunds'!$G:$G,'Refunds'!$A:$A,SingleDay!$B59,'Refunds'!$D:$D,2)</f>
        <v>0</v>
      </c>
      <c r="M59" s="3" t="e">
        <f t="shared" si="2"/>
        <v>#N/A</v>
      </c>
      <c r="N59" s="3" t="e">
        <f>VLOOKUP(SingleDay!$B59,Orders[],7)</f>
        <v>#N/A</v>
      </c>
      <c r="O59" s="3">
        <f>SUMIFS(Items!$J:$J,Items!$A:$A,SingleDay!$B59,Items!$C:$C,8)</f>
        <v>0</v>
      </c>
      <c r="P59" s="3"/>
    </row>
    <row r="60" spans="2:16" x14ac:dyDescent="0.25">
      <c r="B60" t="str">
        <f t="array" ref="B60">IFERROR(INDEX(Orders!A:A,SMALL(IF(Orders!E:E=SingleDay!$B$2,ROW(Orders!A:A)-MIN(ROW(Orders!A:A))+1),ROWS($B$6:B60))),"")</f>
        <v/>
      </c>
      <c r="C60" s="3">
        <f>SUMIFS(Items!$K:$K,Items!$A:$A,SingleDay!$B60,Items!D:D,TRUE)</f>
        <v>0</v>
      </c>
      <c r="D60" s="3">
        <f>SUMIFS(Items!$K:$K,Items!$A:$A,SingleDay!$B60,Items!C:C,2)</f>
        <v>0</v>
      </c>
      <c r="E60" s="3">
        <f>SUM(SUMIFS(Items!$K:$K,Items!$A:$A,SingleDay!$B60,Items!$C:$C,{3,12}))</f>
        <v>0</v>
      </c>
      <c r="F60" s="3">
        <f>SUMIFS(Items!$K:$K,Items!$A:$A,SingleDay!$B60,Items!$C:$C,7)</f>
        <v>0</v>
      </c>
      <c r="G60" s="3">
        <f>SUMIFS(Items!$K:$K,Items!$A:$A,SingleDay!$B60,Items!$C:$C,11)</f>
        <v>0</v>
      </c>
      <c r="H60" s="3">
        <f>SUMIFS(Items!L:L,Items!$A:$A,SingleDay!$B60,Items!C:C,"&lt;&gt;8")</f>
        <v>0</v>
      </c>
      <c r="I60" s="3">
        <f>SUMIFS(Items!J:J,Items!$A:$A,SingleDay!$B60,Items!C:C,"&lt;&gt;8")</f>
        <v>0</v>
      </c>
      <c r="J60" s="3" t="e">
        <f>VLOOKUP(SingleDay!B60,Orders[],6)</f>
        <v>#N/A</v>
      </c>
      <c r="K60" s="3">
        <f>SUMIFS('Refunds'!$G:$G,'Refunds'!$A:$A,SingleDay!$B60)-SUMIFS('Refunds'!$C:$C,'Refunds'!$A:$A,SingleDay!$B60)</f>
        <v>0</v>
      </c>
      <c r="L60" s="3">
        <f>SUMIFS('Refunds'!$C:$C,'Refunds'!$A:$A,SingleDay!$B60,'Refunds'!$D:$D,2)+SUMIFS('Refunds'!$G:$G,'Refunds'!$A:$A,SingleDay!$B60,'Refunds'!$D:$D,2)</f>
        <v>0</v>
      </c>
      <c r="M60" s="3" t="e">
        <f t="shared" si="2"/>
        <v>#N/A</v>
      </c>
      <c r="N60" s="3" t="e">
        <f>VLOOKUP(SingleDay!$B60,Orders[],7)</f>
        <v>#N/A</v>
      </c>
      <c r="O60" s="3">
        <f>SUMIFS(Items!$J:$J,Items!$A:$A,SingleDay!$B60,Items!$C:$C,8)</f>
        <v>0</v>
      </c>
      <c r="P60" s="3"/>
    </row>
    <row r="61" spans="2:16" x14ac:dyDescent="0.25">
      <c r="B61" t="str">
        <f t="array" ref="B61">IFERROR(INDEX(Orders!A:A,SMALL(IF(Orders!E:E=SingleDay!$B$2,ROW(Orders!A:A)-MIN(ROW(Orders!A:A))+1),ROWS($B$6:B61))),"")</f>
        <v/>
      </c>
      <c r="C61" s="3">
        <f>SUMIFS(Items!$K:$K,Items!$A:$A,SingleDay!$B61,Items!D:D,TRUE)</f>
        <v>0</v>
      </c>
      <c r="D61" s="3">
        <f>SUMIFS(Items!$K:$K,Items!$A:$A,SingleDay!$B61,Items!C:C,2)</f>
        <v>0</v>
      </c>
      <c r="E61" s="3">
        <f>SUM(SUMIFS(Items!$K:$K,Items!$A:$A,SingleDay!$B61,Items!$C:$C,{3,12}))</f>
        <v>0</v>
      </c>
      <c r="F61" s="3">
        <f>SUMIFS(Items!$K:$K,Items!$A:$A,SingleDay!$B61,Items!$C:$C,7)</f>
        <v>0</v>
      </c>
      <c r="G61" s="3">
        <f>SUMIFS(Items!$K:$K,Items!$A:$A,SingleDay!$B61,Items!$C:$C,11)</f>
        <v>0</v>
      </c>
      <c r="H61" s="3">
        <f>SUMIFS(Items!L:L,Items!$A:$A,SingleDay!$B61,Items!C:C,"&lt;&gt;8")</f>
        <v>0</v>
      </c>
      <c r="I61" s="3">
        <f>SUMIFS(Items!J:J,Items!$A:$A,SingleDay!$B61,Items!C:C,"&lt;&gt;8")</f>
        <v>0</v>
      </c>
      <c r="J61" s="3" t="e">
        <f>VLOOKUP(SingleDay!B61,Orders[],6)</f>
        <v>#N/A</v>
      </c>
      <c r="K61" s="3">
        <f>SUMIFS('Refunds'!$G:$G,'Refunds'!$A:$A,SingleDay!$B61)-SUMIFS('Refunds'!$C:$C,'Refunds'!$A:$A,SingleDay!$B61)</f>
        <v>0</v>
      </c>
      <c r="L61" s="3">
        <f>SUMIFS('Refunds'!$C:$C,'Refunds'!$A:$A,SingleDay!$B61,'Refunds'!$D:$D,2)+SUMIFS('Refunds'!$G:$G,'Refunds'!$A:$A,SingleDay!$B61,'Refunds'!$D:$D,2)</f>
        <v>0</v>
      </c>
      <c r="M61" s="3" t="e">
        <f t="shared" si="2"/>
        <v>#N/A</v>
      </c>
      <c r="N61" s="3" t="e">
        <f>VLOOKUP(SingleDay!$B61,Orders[],7)</f>
        <v>#N/A</v>
      </c>
      <c r="O61" s="3">
        <f>SUMIFS(Items!$J:$J,Items!$A:$A,SingleDay!$B61,Items!$C:$C,8)</f>
        <v>0</v>
      </c>
      <c r="P61" s="3"/>
    </row>
    <row r="62" spans="2:16" x14ac:dyDescent="0.25">
      <c r="B62" t="str">
        <f t="array" ref="B62">IFERROR(INDEX(Orders!A:A,SMALL(IF(Orders!E:E=SingleDay!$B$2,ROW(Orders!A:A)-MIN(ROW(Orders!A:A))+1),ROWS($B$6:B62))),"")</f>
        <v/>
      </c>
      <c r="C62" s="3">
        <f>SUMIFS(Items!$K:$K,Items!$A:$A,SingleDay!$B62,Items!D:D,TRUE)</f>
        <v>0</v>
      </c>
      <c r="D62" s="3">
        <f>SUMIFS(Items!$K:$K,Items!$A:$A,SingleDay!$B62,Items!C:C,2)</f>
        <v>0</v>
      </c>
      <c r="E62" s="3">
        <f>SUM(SUMIFS(Items!$K:$K,Items!$A:$A,SingleDay!$B62,Items!$C:$C,{3,12}))</f>
        <v>0</v>
      </c>
      <c r="F62" s="3">
        <f>SUMIFS(Items!$K:$K,Items!$A:$A,SingleDay!$B62,Items!$C:$C,7)</f>
        <v>0</v>
      </c>
      <c r="G62" s="3">
        <f>SUMIFS(Items!$K:$K,Items!$A:$A,SingleDay!$B62,Items!$C:$C,11)</f>
        <v>0</v>
      </c>
      <c r="H62" s="3">
        <f>SUMIFS(Items!L:L,Items!$A:$A,SingleDay!$B62,Items!C:C,"&lt;&gt;8")</f>
        <v>0</v>
      </c>
      <c r="I62" s="3">
        <f>SUMIFS(Items!J:J,Items!$A:$A,SingleDay!$B62,Items!C:C,"&lt;&gt;8")</f>
        <v>0</v>
      </c>
      <c r="J62" s="3" t="e">
        <f>VLOOKUP(SingleDay!B62,Orders[],6)</f>
        <v>#N/A</v>
      </c>
      <c r="K62" s="3">
        <f>SUMIFS('Refunds'!$G:$G,'Refunds'!$A:$A,SingleDay!$B62)-SUMIFS('Refunds'!$C:$C,'Refunds'!$A:$A,SingleDay!$B62)</f>
        <v>0</v>
      </c>
      <c r="L62" s="3">
        <f>SUMIFS('Refunds'!$C:$C,'Refunds'!$A:$A,SingleDay!$B62,'Refunds'!$D:$D,2)+SUMIFS('Refunds'!$G:$G,'Refunds'!$A:$A,SingleDay!$B62,'Refunds'!$D:$D,2)</f>
        <v>0</v>
      </c>
      <c r="M62" s="3" t="e">
        <f t="shared" si="2"/>
        <v>#N/A</v>
      </c>
      <c r="N62" s="3" t="e">
        <f>VLOOKUP(SingleDay!$B62,Orders[],7)</f>
        <v>#N/A</v>
      </c>
      <c r="O62" s="3">
        <f>SUMIFS(Items!$J:$J,Items!$A:$A,SingleDay!$B62,Items!$C:$C,8)</f>
        <v>0</v>
      </c>
      <c r="P62" s="3"/>
    </row>
    <row r="63" spans="2:16" x14ac:dyDescent="0.25">
      <c r="B63" t="str">
        <f t="array" ref="B63">IFERROR(INDEX(Orders!A:A,SMALL(IF(Orders!E:E=SingleDay!$B$2,ROW(Orders!A:A)-MIN(ROW(Orders!A:A))+1),ROWS($B$6:B63))),"")</f>
        <v/>
      </c>
      <c r="C63" s="3">
        <f>SUMIFS(Items!$K:$K,Items!$A:$A,SingleDay!$B63,Items!D:D,TRUE)</f>
        <v>0</v>
      </c>
      <c r="D63" s="3">
        <f>SUMIFS(Items!$K:$K,Items!$A:$A,SingleDay!$B63,Items!C:C,2)</f>
        <v>0</v>
      </c>
      <c r="E63" s="3">
        <f>SUM(SUMIFS(Items!$K:$K,Items!$A:$A,SingleDay!$B63,Items!$C:$C,{3,12}))</f>
        <v>0</v>
      </c>
      <c r="F63" s="3">
        <f>SUMIFS(Items!$K:$K,Items!$A:$A,SingleDay!$B63,Items!$C:$C,7)</f>
        <v>0</v>
      </c>
      <c r="G63" s="3">
        <f>SUMIFS(Items!$K:$K,Items!$A:$A,SingleDay!$B63,Items!$C:$C,11)</f>
        <v>0</v>
      </c>
      <c r="H63" s="3">
        <f>SUMIFS(Items!L:L,Items!$A:$A,SingleDay!$B63,Items!C:C,"&lt;&gt;8")</f>
        <v>0</v>
      </c>
      <c r="I63" s="3">
        <f>SUMIFS(Items!J:J,Items!$A:$A,SingleDay!$B63,Items!C:C,"&lt;&gt;8")</f>
        <v>0</v>
      </c>
      <c r="J63" s="3" t="e">
        <f>VLOOKUP(SingleDay!B63,Orders[],6)</f>
        <v>#N/A</v>
      </c>
      <c r="K63" s="3">
        <f>SUMIFS('Refunds'!$G:$G,'Refunds'!$A:$A,SingleDay!$B63)-SUMIFS('Refunds'!$C:$C,'Refunds'!$A:$A,SingleDay!$B63)</f>
        <v>0</v>
      </c>
      <c r="L63" s="3">
        <f>SUMIFS('Refunds'!$C:$C,'Refunds'!$A:$A,SingleDay!$B63,'Refunds'!$D:$D,2)+SUMIFS('Refunds'!$G:$G,'Refunds'!$A:$A,SingleDay!$B63,'Refunds'!$D:$D,2)</f>
        <v>0</v>
      </c>
      <c r="M63" s="3" t="e">
        <f t="shared" si="2"/>
        <v>#N/A</v>
      </c>
      <c r="N63" s="3" t="e">
        <f>VLOOKUP(SingleDay!$B63,Orders[],7)</f>
        <v>#N/A</v>
      </c>
      <c r="O63" s="3">
        <f>SUMIFS(Items!$J:$J,Items!$A:$A,SingleDay!$B63,Items!$C:$C,8)</f>
        <v>0</v>
      </c>
      <c r="P63" s="3"/>
    </row>
    <row r="64" spans="2:16" x14ac:dyDescent="0.25">
      <c r="B64" t="str">
        <f t="array" ref="B64">IFERROR(INDEX(Orders!A:A,SMALL(IF(Orders!E:E=SingleDay!$B$2,ROW(Orders!A:A)-MIN(ROW(Orders!A:A))+1),ROWS($B$6:B64))),"")</f>
        <v/>
      </c>
      <c r="C64" s="3">
        <f>SUMIFS(Items!$K:$K,Items!$A:$A,SingleDay!$B64,Items!D:D,TRUE)</f>
        <v>0</v>
      </c>
      <c r="D64" s="3">
        <f>SUMIFS(Items!$K:$K,Items!$A:$A,SingleDay!$B64,Items!C:C,2)</f>
        <v>0</v>
      </c>
      <c r="E64" s="3">
        <f>SUM(SUMIFS(Items!$K:$K,Items!$A:$A,SingleDay!$B64,Items!$C:$C,{3,12}))</f>
        <v>0</v>
      </c>
      <c r="F64" s="3">
        <f>SUMIFS(Items!$K:$K,Items!$A:$A,SingleDay!$B64,Items!$C:$C,7)</f>
        <v>0</v>
      </c>
      <c r="G64" s="3">
        <f>SUMIFS(Items!$K:$K,Items!$A:$A,SingleDay!$B64,Items!$C:$C,11)</f>
        <v>0</v>
      </c>
      <c r="H64" s="3">
        <f>SUMIFS(Items!L:L,Items!$A:$A,SingleDay!$B64,Items!C:C,"&lt;&gt;8")</f>
        <v>0</v>
      </c>
      <c r="I64" s="3">
        <f>SUMIFS(Items!J:J,Items!$A:$A,SingleDay!$B64,Items!C:C,"&lt;&gt;8")</f>
        <v>0</v>
      </c>
      <c r="J64" s="3" t="e">
        <f>VLOOKUP(SingleDay!B64,Orders[],6)</f>
        <v>#N/A</v>
      </c>
      <c r="K64" s="3">
        <f>SUMIFS('Refunds'!$G:$G,'Refunds'!$A:$A,SingleDay!$B64)-SUMIFS('Refunds'!$C:$C,'Refunds'!$A:$A,SingleDay!$B64)</f>
        <v>0</v>
      </c>
      <c r="L64" s="3">
        <f>SUMIFS('Refunds'!$C:$C,'Refunds'!$A:$A,SingleDay!$B64,'Refunds'!$D:$D,2)+SUMIFS('Refunds'!$G:$G,'Refunds'!$A:$A,SingleDay!$B64,'Refunds'!$D:$D,2)</f>
        <v>0</v>
      </c>
      <c r="M64" s="3" t="e">
        <f t="shared" si="2"/>
        <v>#N/A</v>
      </c>
      <c r="N64" s="3" t="e">
        <f>VLOOKUP(SingleDay!$B64,Orders[],7)</f>
        <v>#N/A</v>
      </c>
      <c r="O64" s="3">
        <f>SUMIFS(Items!$J:$J,Items!$A:$A,SingleDay!$B64,Items!$C:$C,8)</f>
        <v>0</v>
      </c>
      <c r="P64" s="3"/>
    </row>
    <row r="65" spans="2:16" x14ac:dyDescent="0.25">
      <c r="B65" t="str">
        <f t="array" ref="B65">IFERROR(INDEX(Orders!A:A,SMALL(IF(Orders!E:E=SingleDay!$B$2,ROW(Orders!A:A)-MIN(ROW(Orders!A:A))+1),ROWS($B$6:B65))),"")</f>
        <v/>
      </c>
      <c r="C65" s="3">
        <f>SUMIFS(Items!$K:$K,Items!$A:$A,SingleDay!$B65,Items!D:D,TRUE)</f>
        <v>0</v>
      </c>
      <c r="D65" s="3">
        <f>SUMIFS(Items!$K:$K,Items!$A:$A,SingleDay!$B65,Items!C:C,2)</f>
        <v>0</v>
      </c>
      <c r="E65" s="3">
        <f>SUM(SUMIFS(Items!$K:$K,Items!$A:$A,SingleDay!$B65,Items!$C:$C,{3,12}))</f>
        <v>0</v>
      </c>
      <c r="F65" s="3">
        <f>SUMIFS(Items!$K:$K,Items!$A:$A,SingleDay!$B65,Items!$C:$C,7)</f>
        <v>0</v>
      </c>
      <c r="G65" s="3">
        <f>SUMIFS(Items!$K:$K,Items!$A:$A,SingleDay!$B65,Items!$C:$C,11)</f>
        <v>0</v>
      </c>
      <c r="H65" s="3">
        <f>SUMIFS(Items!L:L,Items!$A:$A,SingleDay!$B65,Items!C:C,"&lt;&gt;8")</f>
        <v>0</v>
      </c>
      <c r="I65" s="3">
        <f>SUMIFS(Items!J:J,Items!$A:$A,SingleDay!$B65,Items!C:C,"&lt;&gt;8")</f>
        <v>0</v>
      </c>
      <c r="J65" s="3" t="e">
        <f>VLOOKUP(SingleDay!B65,Orders[],6)</f>
        <v>#N/A</v>
      </c>
      <c r="K65" s="3">
        <f>SUMIFS('Refunds'!$G:$G,'Refunds'!$A:$A,SingleDay!$B65)-SUMIFS('Refunds'!$C:$C,'Refunds'!$A:$A,SingleDay!$B65)</f>
        <v>0</v>
      </c>
      <c r="L65" s="3">
        <f>SUMIFS('Refunds'!$C:$C,'Refunds'!$A:$A,SingleDay!$B65,'Refunds'!$D:$D,2)+SUMIFS('Refunds'!$G:$G,'Refunds'!$A:$A,SingleDay!$B65,'Refunds'!$D:$D,2)</f>
        <v>0</v>
      </c>
      <c r="M65" s="3" t="e">
        <f t="shared" si="2"/>
        <v>#N/A</v>
      </c>
      <c r="N65" s="3" t="e">
        <f>VLOOKUP(SingleDay!$B65,Orders[],7)</f>
        <v>#N/A</v>
      </c>
      <c r="O65" s="3">
        <f>SUMIFS(Items!$J:$J,Items!$A:$A,SingleDay!$B65,Items!$C:$C,8)</f>
        <v>0</v>
      </c>
      <c r="P65" s="3"/>
    </row>
    <row r="66" spans="2:16" x14ac:dyDescent="0.25">
      <c r="B66" t="str">
        <f t="array" ref="B66">IFERROR(INDEX(Orders!A:A,SMALL(IF(Orders!E:E=SingleDay!$B$2,ROW(Orders!A:A)-MIN(ROW(Orders!A:A))+1),ROWS($B$6:B66))),"")</f>
        <v/>
      </c>
      <c r="C66" s="3">
        <f>SUMIFS(Items!$K:$K,Items!$A:$A,SingleDay!$B66,Items!D:D,TRUE)</f>
        <v>0</v>
      </c>
      <c r="D66" s="3">
        <f>SUMIFS(Items!$K:$K,Items!$A:$A,SingleDay!$B66,Items!C:C,2)</f>
        <v>0</v>
      </c>
      <c r="E66" s="3">
        <f>SUM(SUMIFS(Items!$K:$K,Items!$A:$A,SingleDay!$B66,Items!$C:$C,{3,12}))</f>
        <v>0</v>
      </c>
      <c r="F66" s="3">
        <f>SUMIFS(Items!$K:$K,Items!$A:$A,SingleDay!$B66,Items!$C:$C,7)</f>
        <v>0</v>
      </c>
      <c r="G66" s="3">
        <f>SUMIFS(Items!$K:$K,Items!$A:$A,SingleDay!$B66,Items!$C:$C,11)</f>
        <v>0</v>
      </c>
      <c r="H66" s="3">
        <f>SUMIFS(Items!L:L,Items!$A:$A,SingleDay!$B66,Items!C:C,"&lt;&gt;8")</f>
        <v>0</v>
      </c>
      <c r="I66" s="3">
        <f>SUMIFS(Items!J:J,Items!$A:$A,SingleDay!$B66,Items!C:C,"&lt;&gt;8")</f>
        <v>0</v>
      </c>
      <c r="J66" s="3" t="e">
        <f>VLOOKUP(SingleDay!B66,Orders[],6)</f>
        <v>#N/A</v>
      </c>
      <c r="K66" s="3">
        <f>SUMIFS('Refunds'!$G:$G,'Refunds'!$A:$A,SingleDay!$B66)-SUMIFS('Refunds'!$C:$C,'Refunds'!$A:$A,SingleDay!$B66)</f>
        <v>0</v>
      </c>
      <c r="L66" s="3">
        <f>SUMIFS('Refunds'!$C:$C,'Refunds'!$A:$A,SingleDay!$B66,'Refunds'!$D:$D,2)+SUMIFS('Refunds'!$G:$G,'Refunds'!$A:$A,SingleDay!$B66,'Refunds'!$D:$D,2)</f>
        <v>0</v>
      </c>
      <c r="M66" s="3" t="e">
        <f t="shared" si="2"/>
        <v>#N/A</v>
      </c>
      <c r="N66" s="3" t="e">
        <f>VLOOKUP(SingleDay!$B66,Orders[],7)</f>
        <v>#N/A</v>
      </c>
      <c r="O66" s="3">
        <f>SUMIFS(Items!$J:$J,Items!$A:$A,SingleDay!$B66,Items!$C:$C,8)</f>
        <v>0</v>
      </c>
      <c r="P66" s="3"/>
    </row>
    <row r="67" spans="2:16" x14ac:dyDescent="0.25">
      <c r="B67" t="str">
        <f t="array" ref="B67">IFERROR(INDEX(Orders!A:A,SMALL(IF(Orders!E:E=SingleDay!$B$2,ROW(Orders!A:A)-MIN(ROW(Orders!A:A))+1),ROWS($B$6:B67))),"")</f>
        <v/>
      </c>
      <c r="C67" s="3">
        <f>SUMIFS(Items!$K:$K,Items!$A:$A,SingleDay!$B67,Items!D:D,TRUE)</f>
        <v>0</v>
      </c>
      <c r="D67" s="3">
        <f>SUMIFS(Items!$K:$K,Items!$A:$A,SingleDay!$B67,Items!C:C,2)</f>
        <v>0</v>
      </c>
      <c r="E67" s="3">
        <f>SUM(SUMIFS(Items!$K:$K,Items!$A:$A,SingleDay!$B67,Items!$C:$C,{3,12}))</f>
        <v>0</v>
      </c>
      <c r="F67" s="3">
        <f>SUMIFS(Items!$K:$K,Items!$A:$A,SingleDay!$B67,Items!$C:$C,7)</f>
        <v>0</v>
      </c>
      <c r="G67" s="3">
        <f>SUMIFS(Items!$K:$K,Items!$A:$A,SingleDay!$B67,Items!$C:$C,11)</f>
        <v>0</v>
      </c>
      <c r="H67" s="3">
        <f>SUMIFS(Items!L:L,Items!$A:$A,SingleDay!$B67,Items!C:C,"&lt;&gt;8")</f>
        <v>0</v>
      </c>
      <c r="I67" s="3">
        <f>SUMIFS(Items!J:J,Items!$A:$A,SingleDay!$B67,Items!C:C,"&lt;&gt;8")</f>
        <v>0</v>
      </c>
      <c r="J67" s="3" t="e">
        <f>VLOOKUP(SingleDay!B67,Orders[],6)</f>
        <v>#N/A</v>
      </c>
      <c r="K67" s="3">
        <f>SUMIFS('Refunds'!$G:$G,'Refunds'!$A:$A,SingleDay!$B67)-SUMIFS('Refunds'!$C:$C,'Refunds'!$A:$A,SingleDay!$B67)</f>
        <v>0</v>
      </c>
      <c r="L67" s="3">
        <f>SUMIFS('Refunds'!$C:$C,'Refunds'!$A:$A,SingleDay!$B67,'Refunds'!$D:$D,2)+SUMIFS('Refunds'!$G:$G,'Refunds'!$A:$A,SingleDay!$B67,'Refunds'!$D:$D,2)</f>
        <v>0</v>
      </c>
      <c r="M67" s="3" t="e">
        <f t="shared" si="2"/>
        <v>#N/A</v>
      </c>
      <c r="N67" s="3" t="e">
        <f>VLOOKUP(SingleDay!$B67,Orders[],7)</f>
        <v>#N/A</v>
      </c>
      <c r="O67" s="3">
        <f>SUMIFS(Items!$J:$J,Items!$A:$A,SingleDay!$B67,Items!$C:$C,8)</f>
        <v>0</v>
      </c>
      <c r="P67" s="3"/>
    </row>
    <row r="68" spans="2:16" x14ac:dyDescent="0.25">
      <c r="B68" t="str">
        <f t="array" ref="B68">IFERROR(INDEX(Orders!A:A,SMALL(IF(Orders!E:E=SingleDay!$B$2,ROW(Orders!A:A)-MIN(ROW(Orders!A:A))+1),ROWS($B$6:B68))),"")</f>
        <v/>
      </c>
      <c r="C68" s="3">
        <f>SUMIFS(Items!$K:$K,Items!$A:$A,SingleDay!$B68,Items!D:D,TRUE)</f>
        <v>0</v>
      </c>
      <c r="D68" s="3">
        <f>SUMIFS(Items!$K:$K,Items!$A:$A,SingleDay!$B68,Items!C:C,2)</f>
        <v>0</v>
      </c>
      <c r="E68" s="3">
        <f>SUM(SUMIFS(Items!$K:$K,Items!$A:$A,SingleDay!$B68,Items!$C:$C,{3,12}))</f>
        <v>0</v>
      </c>
      <c r="F68" s="3">
        <f>SUMIFS(Items!$K:$K,Items!$A:$A,SingleDay!$B68,Items!$C:$C,7)</f>
        <v>0</v>
      </c>
      <c r="G68" s="3">
        <f>SUMIFS(Items!$K:$K,Items!$A:$A,SingleDay!$B68,Items!$C:$C,11)</f>
        <v>0</v>
      </c>
      <c r="H68" s="3">
        <f>SUMIFS(Items!L:L,Items!$A:$A,SingleDay!$B68,Items!C:C,"&lt;&gt;8")</f>
        <v>0</v>
      </c>
      <c r="I68" s="3">
        <f>SUMIFS(Items!J:J,Items!$A:$A,SingleDay!$B68,Items!C:C,"&lt;&gt;8")</f>
        <v>0</v>
      </c>
      <c r="J68" s="3" t="e">
        <f>VLOOKUP(SingleDay!B68,Orders[],6)</f>
        <v>#N/A</v>
      </c>
      <c r="K68" s="3">
        <f>SUMIFS('Refunds'!$G:$G,'Refunds'!$A:$A,SingleDay!$B68)-SUMIFS('Refunds'!$C:$C,'Refunds'!$A:$A,SingleDay!$B68)</f>
        <v>0</v>
      </c>
      <c r="L68" s="3">
        <f>SUMIFS('Refunds'!$C:$C,'Refunds'!$A:$A,SingleDay!$B68,'Refunds'!$D:$D,2)+SUMIFS('Refunds'!$G:$G,'Refunds'!$A:$A,SingleDay!$B68,'Refunds'!$D:$D,2)</f>
        <v>0</v>
      </c>
      <c r="M68" s="3" t="e">
        <f t="shared" si="2"/>
        <v>#N/A</v>
      </c>
      <c r="N68" s="3" t="e">
        <f>VLOOKUP(SingleDay!$B68,Orders[],7)</f>
        <v>#N/A</v>
      </c>
      <c r="O68" s="3">
        <f>SUMIFS(Items!$J:$J,Items!$A:$A,SingleDay!$B68,Items!$C:$C,8)</f>
        <v>0</v>
      </c>
      <c r="P68" s="3"/>
    </row>
    <row r="69" spans="2:16" x14ac:dyDescent="0.25">
      <c r="B69" t="str">
        <f t="array" ref="B69">IFERROR(INDEX(Orders!A:A,SMALL(IF(Orders!E:E=SingleDay!$B$2,ROW(Orders!A:A)-MIN(ROW(Orders!A:A))+1),ROWS($B$6:B69))),"")</f>
        <v/>
      </c>
      <c r="C69" s="3">
        <f>SUMIFS(Items!$K:$K,Items!$A:$A,SingleDay!$B69,Items!D:D,TRUE)</f>
        <v>0</v>
      </c>
      <c r="D69" s="3">
        <f>SUMIFS(Items!$K:$K,Items!$A:$A,SingleDay!$B69,Items!C:C,2)</f>
        <v>0</v>
      </c>
      <c r="E69" s="3">
        <f>SUM(SUMIFS(Items!$K:$K,Items!$A:$A,SingleDay!$B69,Items!$C:$C,{3,12}))</f>
        <v>0</v>
      </c>
      <c r="F69" s="3">
        <f>SUMIFS(Items!$K:$K,Items!$A:$A,SingleDay!$B69,Items!$C:$C,7)</f>
        <v>0</v>
      </c>
      <c r="G69" s="3">
        <f>SUMIFS(Items!$K:$K,Items!$A:$A,SingleDay!$B69,Items!$C:$C,11)</f>
        <v>0</v>
      </c>
      <c r="H69" s="3">
        <f>SUMIFS(Items!L:L,Items!$A:$A,SingleDay!$B69,Items!C:C,"&lt;&gt;8")</f>
        <v>0</v>
      </c>
      <c r="I69" s="3">
        <f>SUMIFS(Items!J:J,Items!$A:$A,SingleDay!$B69,Items!C:C,"&lt;&gt;8")</f>
        <v>0</v>
      </c>
      <c r="J69" s="3" t="e">
        <f>VLOOKUP(SingleDay!B69,Orders[],6)</f>
        <v>#N/A</v>
      </c>
      <c r="K69" s="3">
        <f>SUMIFS('Refunds'!$G:$G,'Refunds'!$A:$A,SingleDay!$B69)-SUMIFS('Refunds'!$C:$C,'Refunds'!$A:$A,SingleDay!$B69)</f>
        <v>0</v>
      </c>
      <c r="L69" s="3">
        <f>SUMIFS('Refunds'!$C:$C,'Refunds'!$A:$A,SingleDay!$B69,'Refunds'!$D:$D,2)+SUMIFS('Refunds'!$G:$G,'Refunds'!$A:$A,SingleDay!$B69,'Refunds'!$D:$D,2)</f>
        <v>0</v>
      </c>
      <c r="M69" s="3" t="e">
        <f t="shared" si="2"/>
        <v>#N/A</v>
      </c>
      <c r="N69" s="3" t="e">
        <f>VLOOKUP(SingleDay!$B69,Orders[],7)</f>
        <v>#N/A</v>
      </c>
      <c r="O69" s="3">
        <f>SUMIFS(Items!$J:$J,Items!$A:$A,SingleDay!$B69,Items!$C:$C,8)</f>
        <v>0</v>
      </c>
      <c r="P69" s="3"/>
    </row>
    <row r="70" spans="2:16" x14ac:dyDescent="0.25">
      <c r="B70" t="str">
        <f t="array" ref="B70">IFERROR(INDEX(Orders!A:A,SMALL(IF(Orders!E:E=SingleDay!$B$2,ROW(Orders!A:A)-MIN(ROW(Orders!A:A))+1),ROWS($B$6:B70))),"")</f>
        <v/>
      </c>
      <c r="C70" s="3">
        <f>SUMIFS(Items!$K:$K,Items!$A:$A,SingleDay!$B70,Items!D:D,TRUE)</f>
        <v>0</v>
      </c>
      <c r="D70" s="3">
        <f>SUMIFS(Items!$K:$K,Items!$A:$A,SingleDay!$B70,Items!C:C,2)</f>
        <v>0</v>
      </c>
      <c r="E70" s="3">
        <f>SUM(SUMIFS(Items!$K:$K,Items!$A:$A,SingleDay!$B70,Items!$C:$C,{3,12}))</f>
        <v>0</v>
      </c>
      <c r="F70" s="3">
        <f>SUMIFS(Items!$K:$K,Items!$A:$A,SingleDay!$B70,Items!$C:$C,7)</f>
        <v>0</v>
      </c>
      <c r="G70" s="3">
        <f>SUMIFS(Items!$K:$K,Items!$A:$A,SingleDay!$B70,Items!$C:$C,11)</f>
        <v>0</v>
      </c>
      <c r="H70" s="3">
        <f>SUMIFS(Items!L:L,Items!$A:$A,SingleDay!$B70,Items!C:C,"&lt;&gt;8")</f>
        <v>0</v>
      </c>
      <c r="I70" s="3">
        <f>SUMIFS(Items!J:J,Items!$A:$A,SingleDay!$B70,Items!C:C,"&lt;&gt;8")</f>
        <v>0</v>
      </c>
      <c r="J70" s="3" t="e">
        <f>VLOOKUP(SingleDay!B70,Orders[],6)</f>
        <v>#N/A</v>
      </c>
      <c r="K70" s="3">
        <f>SUMIFS('Refunds'!$G:$G,'Refunds'!$A:$A,SingleDay!$B70)-SUMIFS('Refunds'!$C:$C,'Refunds'!$A:$A,SingleDay!$B70)</f>
        <v>0</v>
      </c>
      <c r="L70" s="3">
        <f>SUMIFS('Refunds'!$C:$C,'Refunds'!$A:$A,SingleDay!$B70,'Refunds'!$D:$D,2)+SUMIFS('Refunds'!$G:$G,'Refunds'!$A:$A,SingleDay!$B70,'Refunds'!$D:$D,2)</f>
        <v>0</v>
      </c>
      <c r="M70" s="3" t="e">
        <f t="shared" si="2"/>
        <v>#N/A</v>
      </c>
      <c r="N70" s="3" t="e">
        <f>VLOOKUP(SingleDay!$B70,Orders[],7)</f>
        <v>#N/A</v>
      </c>
      <c r="O70" s="3">
        <f>SUMIFS(Items!$J:$J,Items!$A:$A,SingleDay!$B70,Items!$C:$C,8)</f>
        <v>0</v>
      </c>
      <c r="P70" s="3"/>
    </row>
    <row r="71" spans="2:16" x14ac:dyDescent="0.25">
      <c r="B71" t="str">
        <f t="array" ref="B71">IFERROR(INDEX(Orders!A:A,SMALL(IF(Orders!E:E=SingleDay!$B$2,ROW(Orders!A:A)-MIN(ROW(Orders!A:A))+1),ROWS($B$6:B71))),"")</f>
        <v/>
      </c>
      <c r="C71" s="3">
        <f>SUMIFS(Items!$K:$K,Items!$A:$A,SingleDay!$B71,Items!D:D,TRUE)</f>
        <v>0</v>
      </c>
      <c r="D71" s="3">
        <f>SUMIFS(Items!$K:$K,Items!$A:$A,SingleDay!$B71,Items!C:C,2)</f>
        <v>0</v>
      </c>
      <c r="E71" s="3">
        <f>SUM(SUMIFS(Items!$K:$K,Items!$A:$A,SingleDay!$B71,Items!$C:$C,{3,12}))</f>
        <v>0</v>
      </c>
      <c r="F71" s="3">
        <f>SUMIFS(Items!$K:$K,Items!$A:$A,SingleDay!$B71,Items!$C:$C,7)</f>
        <v>0</v>
      </c>
      <c r="G71" s="3">
        <f>SUMIFS(Items!$K:$K,Items!$A:$A,SingleDay!$B71,Items!$C:$C,11)</f>
        <v>0</v>
      </c>
      <c r="H71" s="3">
        <f>SUMIFS(Items!L:L,Items!$A:$A,SingleDay!$B71,Items!C:C,"&lt;&gt;8")</f>
        <v>0</v>
      </c>
      <c r="I71" s="3">
        <f>SUMIFS(Items!J:J,Items!$A:$A,SingleDay!$B71,Items!C:C,"&lt;&gt;8")</f>
        <v>0</v>
      </c>
      <c r="J71" s="3" t="e">
        <f>VLOOKUP(SingleDay!B71,Orders[],6)</f>
        <v>#N/A</v>
      </c>
      <c r="K71" s="3">
        <f>SUMIFS('Refunds'!$G:$G,'Refunds'!$A:$A,SingleDay!$B71)-SUMIFS('Refunds'!$C:$C,'Refunds'!$A:$A,SingleDay!$B71)</f>
        <v>0</v>
      </c>
      <c r="L71" s="3">
        <f>SUMIFS('Refunds'!$C:$C,'Refunds'!$A:$A,SingleDay!$B71,'Refunds'!$D:$D,2)+SUMIFS('Refunds'!$G:$G,'Refunds'!$A:$A,SingleDay!$B71,'Refunds'!$D:$D,2)</f>
        <v>0</v>
      </c>
      <c r="M71" s="3" t="e">
        <f t="shared" ref="M71:M106" si="3">(I71+J71+K71+L71)</f>
        <v>#N/A</v>
      </c>
      <c r="N71" s="3" t="e">
        <f>VLOOKUP(SingleDay!$B71,Orders[],7)</f>
        <v>#N/A</v>
      </c>
      <c r="O71" s="3">
        <f>SUMIFS(Items!$J:$J,Items!$A:$A,SingleDay!$B71,Items!$C:$C,8)</f>
        <v>0</v>
      </c>
      <c r="P71" s="3"/>
    </row>
    <row r="72" spans="2:16" x14ac:dyDescent="0.25">
      <c r="B72" t="str">
        <f t="array" ref="B72">IFERROR(INDEX(Orders!A:A,SMALL(IF(Orders!E:E=SingleDay!$B$2,ROW(Orders!A:A)-MIN(ROW(Orders!A:A))+1),ROWS($B$6:B72))),"")</f>
        <v/>
      </c>
      <c r="C72" s="3">
        <f>SUMIFS(Items!$K:$K,Items!$A:$A,SingleDay!$B72,Items!D:D,TRUE)</f>
        <v>0</v>
      </c>
      <c r="D72" s="3">
        <f>SUMIFS(Items!$K:$K,Items!$A:$A,SingleDay!$B72,Items!C:C,2)</f>
        <v>0</v>
      </c>
      <c r="E72" s="3">
        <f>SUM(SUMIFS(Items!$K:$K,Items!$A:$A,SingleDay!$B72,Items!$C:$C,{3,12}))</f>
        <v>0</v>
      </c>
      <c r="F72" s="3">
        <f>SUMIFS(Items!$K:$K,Items!$A:$A,SingleDay!$B72,Items!$C:$C,7)</f>
        <v>0</v>
      </c>
      <c r="G72" s="3">
        <f>SUMIFS(Items!$K:$K,Items!$A:$A,SingleDay!$B72,Items!$C:$C,11)</f>
        <v>0</v>
      </c>
      <c r="H72" s="3">
        <f>SUMIFS(Items!L:L,Items!$A:$A,SingleDay!$B72,Items!C:C,"&lt;&gt;8")</f>
        <v>0</v>
      </c>
      <c r="I72" s="3">
        <f>SUMIFS(Items!J:J,Items!$A:$A,SingleDay!$B72,Items!C:C,"&lt;&gt;8")</f>
        <v>0</v>
      </c>
      <c r="J72" s="3" t="e">
        <f>VLOOKUP(SingleDay!B72,Orders[],6)</f>
        <v>#N/A</v>
      </c>
      <c r="K72" s="3">
        <f>SUMIFS('Refunds'!$G:$G,'Refunds'!$A:$A,SingleDay!$B72)-SUMIFS('Refunds'!$C:$C,'Refunds'!$A:$A,SingleDay!$B72)</f>
        <v>0</v>
      </c>
      <c r="L72" s="3">
        <f>SUMIFS('Refunds'!$C:$C,'Refunds'!$A:$A,SingleDay!$B72,'Refunds'!$D:$D,2)+SUMIFS('Refunds'!$G:$G,'Refunds'!$A:$A,SingleDay!$B72,'Refunds'!$D:$D,2)</f>
        <v>0</v>
      </c>
      <c r="M72" s="3" t="e">
        <f t="shared" si="3"/>
        <v>#N/A</v>
      </c>
      <c r="N72" s="3" t="e">
        <f>VLOOKUP(SingleDay!$B72,Orders[],7)</f>
        <v>#N/A</v>
      </c>
      <c r="O72" s="3">
        <f>SUMIFS(Items!$J:$J,Items!$A:$A,SingleDay!$B72,Items!$C:$C,8)</f>
        <v>0</v>
      </c>
      <c r="P72" s="3"/>
    </row>
    <row r="73" spans="2:16" x14ac:dyDescent="0.25">
      <c r="B73" t="str">
        <f t="array" ref="B73">IFERROR(INDEX(Orders!A:A,SMALL(IF(Orders!E:E=SingleDay!$B$2,ROW(Orders!A:A)-MIN(ROW(Orders!A:A))+1),ROWS($B$6:B73))),"")</f>
        <v/>
      </c>
      <c r="C73" s="3">
        <f>SUMIFS(Items!$K:$K,Items!$A:$A,SingleDay!$B73,Items!D:D,TRUE)</f>
        <v>0</v>
      </c>
      <c r="D73" s="3">
        <f>SUMIFS(Items!$K:$K,Items!$A:$A,SingleDay!$B73,Items!C:C,2)</f>
        <v>0</v>
      </c>
      <c r="E73" s="3">
        <f>SUM(SUMIFS(Items!$K:$K,Items!$A:$A,SingleDay!$B73,Items!$C:$C,{3,12}))</f>
        <v>0</v>
      </c>
      <c r="F73" s="3">
        <f>SUMIFS(Items!$K:$K,Items!$A:$A,SingleDay!$B73,Items!$C:$C,7)</f>
        <v>0</v>
      </c>
      <c r="G73" s="3">
        <f>SUMIFS(Items!$K:$K,Items!$A:$A,SingleDay!$B73,Items!$C:$C,11)</f>
        <v>0</v>
      </c>
      <c r="H73" s="3">
        <f>SUMIFS(Items!L:L,Items!$A:$A,SingleDay!$B73,Items!C:C,"&lt;&gt;8")</f>
        <v>0</v>
      </c>
      <c r="I73" s="3">
        <f>SUMIFS(Items!J:J,Items!$A:$A,SingleDay!$B73,Items!C:C,"&lt;&gt;8")</f>
        <v>0</v>
      </c>
      <c r="J73" s="3" t="e">
        <f>VLOOKUP(SingleDay!B73,Orders[],6)</f>
        <v>#N/A</v>
      </c>
      <c r="K73" s="3">
        <f>SUMIFS('Refunds'!$G:$G,'Refunds'!$A:$A,SingleDay!$B73)-SUMIFS('Refunds'!$C:$C,'Refunds'!$A:$A,SingleDay!$B73)</f>
        <v>0</v>
      </c>
      <c r="L73" s="3">
        <f>SUMIFS('Refunds'!$C:$C,'Refunds'!$A:$A,SingleDay!$B73,'Refunds'!$D:$D,2)+SUMIFS('Refunds'!$G:$G,'Refunds'!$A:$A,SingleDay!$B73,'Refunds'!$D:$D,2)</f>
        <v>0</v>
      </c>
      <c r="M73" s="3" t="e">
        <f t="shared" si="3"/>
        <v>#N/A</v>
      </c>
      <c r="N73" s="3" t="e">
        <f>VLOOKUP(SingleDay!$B73,Orders[],7)</f>
        <v>#N/A</v>
      </c>
      <c r="O73" s="3">
        <f>SUMIFS(Items!$J:$J,Items!$A:$A,SingleDay!$B73,Items!$C:$C,8)</f>
        <v>0</v>
      </c>
      <c r="P73" s="3"/>
    </row>
    <row r="74" spans="2:16" x14ac:dyDescent="0.25">
      <c r="B74" t="str">
        <f t="array" ref="B74">IFERROR(INDEX(Orders!A:A,SMALL(IF(Orders!E:E=SingleDay!$B$2,ROW(Orders!A:A)-MIN(ROW(Orders!A:A))+1),ROWS($B$6:B74))),"")</f>
        <v/>
      </c>
      <c r="C74" s="3">
        <f>SUMIFS(Items!$K:$K,Items!$A:$A,SingleDay!$B74,Items!D:D,TRUE)</f>
        <v>0</v>
      </c>
      <c r="D74" s="3">
        <f>SUMIFS(Items!$K:$K,Items!$A:$A,SingleDay!$B74,Items!C:C,2)</f>
        <v>0</v>
      </c>
      <c r="E74" s="3">
        <f>SUM(SUMIFS(Items!$K:$K,Items!$A:$A,SingleDay!$B74,Items!$C:$C,{3,12}))</f>
        <v>0</v>
      </c>
      <c r="F74" s="3">
        <f>SUMIFS(Items!$K:$K,Items!$A:$A,SingleDay!$B74,Items!$C:$C,7)</f>
        <v>0</v>
      </c>
      <c r="G74" s="3">
        <f>SUMIFS(Items!$K:$K,Items!$A:$A,SingleDay!$B74,Items!$C:$C,11)</f>
        <v>0</v>
      </c>
      <c r="H74" s="3">
        <f>SUMIFS(Items!L:L,Items!$A:$A,SingleDay!$B74,Items!C:C,"&lt;&gt;8")</f>
        <v>0</v>
      </c>
      <c r="I74" s="3">
        <f>SUMIFS(Items!J:J,Items!$A:$A,SingleDay!$B74,Items!C:C,"&lt;&gt;8")</f>
        <v>0</v>
      </c>
      <c r="J74" s="3" t="e">
        <f>VLOOKUP(SingleDay!B74,Orders[],6)</f>
        <v>#N/A</v>
      </c>
      <c r="K74" s="3">
        <f>SUMIFS('Refunds'!$G:$G,'Refunds'!$A:$A,SingleDay!$B74)-SUMIFS('Refunds'!$C:$C,'Refunds'!$A:$A,SingleDay!$B74)</f>
        <v>0</v>
      </c>
      <c r="L74" s="3">
        <f>SUMIFS('Refunds'!$C:$C,'Refunds'!$A:$A,SingleDay!$B74,'Refunds'!$D:$D,2)+SUMIFS('Refunds'!$G:$G,'Refunds'!$A:$A,SingleDay!$B74,'Refunds'!$D:$D,2)</f>
        <v>0</v>
      </c>
      <c r="M74" s="3" t="e">
        <f t="shared" si="3"/>
        <v>#N/A</v>
      </c>
      <c r="N74" s="3" t="e">
        <f>VLOOKUP(SingleDay!$B74,Orders[],7)</f>
        <v>#N/A</v>
      </c>
      <c r="O74" s="3">
        <f>SUMIFS(Items!$J:$J,Items!$A:$A,SingleDay!$B74,Items!$C:$C,8)</f>
        <v>0</v>
      </c>
      <c r="P74" s="3"/>
    </row>
    <row r="75" spans="2:16" x14ac:dyDescent="0.25">
      <c r="B75" t="str">
        <f t="array" ref="B75">IFERROR(INDEX(Orders!A:A,SMALL(IF(Orders!E:E=SingleDay!$B$2,ROW(Orders!A:A)-MIN(ROW(Orders!A:A))+1),ROWS($B$6:B75))),"")</f>
        <v/>
      </c>
      <c r="C75" s="3">
        <f>SUMIFS(Items!$K:$K,Items!$A:$A,SingleDay!$B75,Items!D:D,TRUE)</f>
        <v>0</v>
      </c>
      <c r="D75" s="3">
        <f>SUMIFS(Items!$K:$K,Items!$A:$A,SingleDay!$B75,Items!C:C,2)</f>
        <v>0</v>
      </c>
      <c r="E75" s="3">
        <f>SUM(SUMIFS(Items!$K:$K,Items!$A:$A,SingleDay!$B75,Items!$C:$C,{3,12}))</f>
        <v>0</v>
      </c>
      <c r="F75" s="3">
        <f>SUMIFS(Items!$K:$K,Items!$A:$A,SingleDay!$B75,Items!$C:$C,7)</f>
        <v>0</v>
      </c>
      <c r="G75" s="3">
        <f>SUMIFS(Items!$K:$K,Items!$A:$A,SingleDay!$B75,Items!$C:$C,11)</f>
        <v>0</v>
      </c>
      <c r="H75" s="3">
        <f>SUMIFS(Items!L:L,Items!$A:$A,SingleDay!$B75,Items!C:C,"&lt;&gt;8")</f>
        <v>0</v>
      </c>
      <c r="I75" s="3">
        <f>SUMIFS(Items!J:J,Items!$A:$A,SingleDay!$B75,Items!C:C,"&lt;&gt;8")</f>
        <v>0</v>
      </c>
      <c r="J75" s="3" t="e">
        <f>VLOOKUP(SingleDay!B75,Orders[],6)</f>
        <v>#N/A</v>
      </c>
      <c r="K75" s="3">
        <f>SUMIFS('Refunds'!$G:$G,'Refunds'!$A:$A,SingleDay!$B75)-SUMIFS('Refunds'!$C:$C,'Refunds'!$A:$A,SingleDay!$B75)</f>
        <v>0</v>
      </c>
      <c r="L75" s="3">
        <f>SUMIFS('Refunds'!$C:$C,'Refunds'!$A:$A,SingleDay!$B75,'Refunds'!$D:$D,2)+SUMIFS('Refunds'!$G:$G,'Refunds'!$A:$A,SingleDay!$B75,'Refunds'!$D:$D,2)</f>
        <v>0</v>
      </c>
      <c r="M75" s="3" t="e">
        <f t="shared" si="3"/>
        <v>#N/A</v>
      </c>
      <c r="N75" s="3" t="e">
        <f>VLOOKUP(SingleDay!$B75,Orders[],7)</f>
        <v>#N/A</v>
      </c>
      <c r="O75" s="3">
        <f>SUMIFS(Items!$J:$J,Items!$A:$A,SingleDay!$B75,Items!$C:$C,8)</f>
        <v>0</v>
      </c>
      <c r="P75" s="3"/>
    </row>
    <row r="76" spans="2:16" x14ac:dyDescent="0.25">
      <c r="B76" t="str">
        <f t="array" ref="B76">IFERROR(INDEX(Orders!A:A,SMALL(IF(Orders!E:E=SingleDay!$B$2,ROW(Orders!A:A)-MIN(ROW(Orders!A:A))+1),ROWS($B$6:B76))),"")</f>
        <v/>
      </c>
      <c r="C76" s="3">
        <f>SUMIFS(Items!$K:$K,Items!$A:$A,SingleDay!$B76,Items!D:D,TRUE)</f>
        <v>0</v>
      </c>
      <c r="D76" s="3">
        <f>SUMIFS(Items!$K:$K,Items!$A:$A,SingleDay!$B76,Items!C:C,2)</f>
        <v>0</v>
      </c>
      <c r="E76" s="3">
        <f>SUM(SUMIFS(Items!$K:$K,Items!$A:$A,SingleDay!$B76,Items!$C:$C,{3,12}))</f>
        <v>0</v>
      </c>
      <c r="F76" s="3">
        <f>SUMIFS(Items!$K:$K,Items!$A:$A,SingleDay!$B76,Items!$C:$C,7)</f>
        <v>0</v>
      </c>
      <c r="G76" s="3">
        <f>SUMIFS(Items!$K:$K,Items!$A:$A,SingleDay!$B76,Items!$C:$C,11)</f>
        <v>0</v>
      </c>
      <c r="H76" s="3">
        <f>SUMIFS(Items!L:L,Items!$A:$A,SingleDay!$B76,Items!C:C,"&lt;&gt;8")</f>
        <v>0</v>
      </c>
      <c r="I76" s="3">
        <f>SUMIFS(Items!J:J,Items!$A:$A,SingleDay!$B76,Items!C:C,"&lt;&gt;8")</f>
        <v>0</v>
      </c>
      <c r="J76" s="3" t="e">
        <f>VLOOKUP(SingleDay!B76,Orders[],6)</f>
        <v>#N/A</v>
      </c>
      <c r="K76" s="3">
        <f>SUMIFS('Refunds'!$G:$G,'Refunds'!$A:$A,SingleDay!$B76)-SUMIFS('Refunds'!$C:$C,'Refunds'!$A:$A,SingleDay!$B76)</f>
        <v>0</v>
      </c>
      <c r="L76" s="3">
        <f>SUMIFS('Refunds'!$C:$C,'Refunds'!$A:$A,SingleDay!$B76,'Refunds'!$D:$D,2)+SUMIFS('Refunds'!$G:$G,'Refunds'!$A:$A,SingleDay!$B76,'Refunds'!$D:$D,2)</f>
        <v>0</v>
      </c>
      <c r="M76" s="3" t="e">
        <f t="shared" si="3"/>
        <v>#N/A</v>
      </c>
      <c r="N76" s="3" t="e">
        <f>VLOOKUP(SingleDay!$B76,Orders[],7)</f>
        <v>#N/A</v>
      </c>
      <c r="O76" s="3">
        <f>SUMIFS(Items!$J:$J,Items!$A:$A,SingleDay!$B76,Items!$C:$C,8)</f>
        <v>0</v>
      </c>
      <c r="P76" s="3"/>
    </row>
    <row r="77" spans="2:16" x14ac:dyDescent="0.25">
      <c r="B77" t="str">
        <f t="array" ref="B77">IFERROR(INDEX(Orders!A:A,SMALL(IF(Orders!E:E=SingleDay!$B$2,ROW(Orders!A:A)-MIN(ROW(Orders!A:A))+1),ROWS($B$6:B77))),"")</f>
        <v/>
      </c>
      <c r="C77" s="3">
        <f>SUMIFS(Items!$K:$K,Items!$A:$A,SingleDay!$B77,Items!D:D,TRUE)</f>
        <v>0</v>
      </c>
      <c r="D77" s="3">
        <f>SUMIFS(Items!$K:$K,Items!$A:$A,SingleDay!$B77,Items!C:C,2)</f>
        <v>0</v>
      </c>
      <c r="E77" s="3">
        <f>SUM(SUMIFS(Items!$K:$K,Items!$A:$A,SingleDay!$B77,Items!$C:$C,{3,12}))</f>
        <v>0</v>
      </c>
      <c r="F77" s="3">
        <f>SUMIFS(Items!$K:$K,Items!$A:$A,SingleDay!$B77,Items!$C:$C,7)</f>
        <v>0</v>
      </c>
      <c r="G77" s="3">
        <f>SUMIFS(Items!$K:$K,Items!$A:$A,SingleDay!$B77,Items!$C:$C,11)</f>
        <v>0</v>
      </c>
      <c r="H77" s="3">
        <f>SUMIFS(Items!L:L,Items!$A:$A,SingleDay!$B77,Items!C:C,"&lt;&gt;8")</f>
        <v>0</v>
      </c>
      <c r="I77" s="3">
        <f>SUMIFS(Items!J:J,Items!$A:$A,SingleDay!$B77,Items!C:C,"&lt;&gt;8")</f>
        <v>0</v>
      </c>
      <c r="J77" s="3" t="e">
        <f>VLOOKUP(SingleDay!B77,Orders[],6)</f>
        <v>#N/A</v>
      </c>
      <c r="K77" s="3">
        <f>SUMIFS('Refunds'!$G:$G,'Refunds'!$A:$A,SingleDay!$B77)-SUMIFS('Refunds'!$C:$C,'Refunds'!$A:$A,SingleDay!$B77)</f>
        <v>0</v>
      </c>
      <c r="L77" s="3">
        <f>SUMIFS('Refunds'!$C:$C,'Refunds'!$A:$A,SingleDay!$B77,'Refunds'!$D:$D,2)+SUMIFS('Refunds'!$G:$G,'Refunds'!$A:$A,SingleDay!$B77,'Refunds'!$D:$D,2)</f>
        <v>0</v>
      </c>
      <c r="M77" s="3" t="e">
        <f t="shared" si="3"/>
        <v>#N/A</v>
      </c>
      <c r="N77" s="3" t="e">
        <f>VLOOKUP(SingleDay!$B77,Orders[],7)</f>
        <v>#N/A</v>
      </c>
      <c r="O77" s="3">
        <f>SUMIFS(Items!$J:$J,Items!$A:$A,SingleDay!$B77,Items!$C:$C,8)</f>
        <v>0</v>
      </c>
      <c r="P77" s="3"/>
    </row>
    <row r="78" spans="2:16" x14ac:dyDescent="0.25">
      <c r="B78" t="str">
        <f t="array" ref="B78">IFERROR(INDEX(Orders!A:A,SMALL(IF(Orders!E:E=SingleDay!$B$2,ROW(Orders!A:A)-MIN(ROW(Orders!A:A))+1),ROWS($B$6:B78))),"")</f>
        <v/>
      </c>
      <c r="C78" s="3">
        <f>SUMIFS(Items!$K:$K,Items!$A:$A,SingleDay!$B78,Items!D:D,TRUE)</f>
        <v>0</v>
      </c>
      <c r="D78" s="3">
        <f>SUMIFS(Items!$K:$K,Items!$A:$A,SingleDay!$B78,Items!C:C,2)</f>
        <v>0</v>
      </c>
      <c r="E78" s="3">
        <f>SUM(SUMIFS(Items!$K:$K,Items!$A:$A,SingleDay!$B78,Items!$C:$C,{3,12}))</f>
        <v>0</v>
      </c>
      <c r="F78" s="3">
        <f>SUMIFS(Items!$K:$K,Items!$A:$A,SingleDay!$B78,Items!$C:$C,7)</f>
        <v>0</v>
      </c>
      <c r="G78" s="3">
        <f>SUMIFS(Items!$K:$K,Items!$A:$A,SingleDay!$B78,Items!$C:$C,11)</f>
        <v>0</v>
      </c>
      <c r="H78" s="3">
        <f>SUMIFS(Items!L:L,Items!$A:$A,SingleDay!$B78,Items!C:C,"&lt;&gt;8")</f>
        <v>0</v>
      </c>
      <c r="I78" s="3">
        <f>SUMIFS(Items!J:J,Items!$A:$A,SingleDay!$B78,Items!C:C,"&lt;&gt;8")</f>
        <v>0</v>
      </c>
      <c r="J78" s="3" t="e">
        <f>VLOOKUP(SingleDay!B78,Orders[],6)</f>
        <v>#N/A</v>
      </c>
      <c r="K78" s="3">
        <f>SUMIFS('Refunds'!$G:$G,'Refunds'!$A:$A,SingleDay!$B78)-SUMIFS('Refunds'!$C:$C,'Refunds'!$A:$A,SingleDay!$B78)</f>
        <v>0</v>
      </c>
      <c r="L78" s="3">
        <f>SUMIFS('Refunds'!$C:$C,'Refunds'!$A:$A,SingleDay!$B78,'Refunds'!$D:$D,2)+SUMIFS('Refunds'!$G:$G,'Refunds'!$A:$A,SingleDay!$B78,'Refunds'!$D:$D,2)</f>
        <v>0</v>
      </c>
      <c r="M78" s="3" t="e">
        <f t="shared" si="3"/>
        <v>#N/A</v>
      </c>
      <c r="N78" s="3" t="e">
        <f>VLOOKUP(SingleDay!$B78,Orders[],7)</f>
        <v>#N/A</v>
      </c>
      <c r="O78" s="3">
        <f>SUMIFS(Items!$J:$J,Items!$A:$A,SingleDay!$B78,Items!$C:$C,8)</f>
        <v>0</v>
      </c>
      <c r="P78" s="3"/>
    </row>
    <row r="79" spans="2:16" x14ac:dyDescent="0.25">
      <c r="B79" t="str">
        <f t="array" ref="B79">IFERROR(INDEX(Orders!A:A,SMALL(IF(Orders!E:E=SingleDay!$B$2,ROW(Orders!A:A)-MIN(ROW(Orders!A:A))+1),ROWS($B$6:B79))),"")</f>
        <v/>
      </c>
      <c r="C79" s="3">
        <f>SUMIFS(Items!$K:$K,Items!$A:$A,SingleDay!$B79,Items!D:D,TRUE)</f>
        <v>0</v>
      </c>
      <c r="D79" s="3">
        <f>SUMIFS(Items!$K:$K,Items!$A:$A,SingleDay!$B79,Items!C:C,2)</f>
        <v>0</v>
      </c>
      <c r="E79" s="3">
        <f>SUM(SUMIFS(Items!$K:$K,Items!$A:$A,SingleDay!$B79,Items!$C:$C,{3,12}))</f>
        <v>0</v>
      </c>
      <c r="F79" s="3">
        <f>SUMIFS(Items!$K:$K,Items!$A:$A,SingleDay!$B79,Items!$C:$C,7)</f>
        <v>0</v>
      </c>
      <c r="G79" s="3">
        <f>SUMIFS(Items!$K:$K,Items!$A:$A,SingleDay!$B79,Items!$C:$C,11)</f>
        <v>0</v>
      </c>
      <c r="H79" s="3">
        <f>SUMIFS(Items!L:L,Items!$A:$A,SingleDay!$B79,Items!C:C,"&lt;&gt;8")</f>
        <v>0</v>
      </c>
      <c r="I79" s="3">
        <f>SUMIFS(Items!J:J,Items!$A:$A,SingleDay!$B79,Items!C:C,"&lt;&gt;8")</f>
        <v>0</v>
      </c>
      <c r="J79" s="3" t="e">
        <f>VLOOKUP(SingleDay!B79,Orders[],6)</f>
        <v>#N/A</v>
      </c>
      <c r="K79" s="3">
        <f>SUMIFS('Refunds'!$G:$G,'Refunds'!$A:$A,SingleDay!$B79)-SUMIFS('Refunds'!$C:$C,'Refunds'!$A:$A,SingleDay!$B79)</f>
        <v>0</v>
      </c>
      <c r="L79" s="3">
        <f>SUMIFS('Refunds'!$C:$C,'Refunds'!$A:$A,SingleDay!$B79,'Refunds'!$D:$D,2)+SUMIFS('Refunds'!$G:$G,'Refunds'!$A:$A,SingleDay!$B79,'Refunds'!$D:$D,2)</f>
        <v>0</v>
      </c>
      <c r="M79" s="3" t="e">
        <f t="shared" si="3"/>
        <v>#N/A</v>
      </c>
      <c r="N79" s="3" t="e">
        <f>VLOOKUP(SingleDay!$B79,Orders[],7)</f>
        <v>#N/A</v>
      </c>
      <c r="O79" s="3">
        <f>SUMIFS(Items!$J:$J,Items!$A:$A,SingleDay!$B79,Items!$C:$C,8)</f>
        <v>0</v>
      </c>
      <c r="P79" s="3"/>
    </row>
    <row r="80" spans="2:16" x14ac:dyDescent="0.25">
      <c r="B80" t="str">
        <f t="array" ref="B80">IFERROR(INDEX(Orders!A:A,SMALL(IF(Orders!E:E=SingleDay!$B$2,ROW(Orders!A:A)-MIN(ROW(Orders!A:A))+1),ROWS($B$6:B80))),"")</f>
        <v/>
      </c>
      <c r="C80" s="3">
        <f>SUMIFS(Items!$K:$K,Items!$A:$A,SingleDay!$B80,Items!D:D,TRUE)</f>
        <v>0</v>
      </c>
      <c r="D80" s="3">
        <f>SUMIFS(Items!$K:$K,Items!$A:$A,SingleDay!$B80,Items!C:C,2)</f>
        <v>0</v>
      </c>
      <c r="E80" s="3">
        <f>SUM(SUMIFS(Items!$K:$K,Items!$A:$A,SingleDay!$B80,Items!$C:$C,{3,12}))</f>
        <v>0</v>
      </c>
      <c r="F80" s="3">
        <f>SUMIFS(Items!$K:$K,Items!$A:$A,SingleDay!$B80,Items!$C:$C,7)</f>
        <v>0</v>
      </c>
      <c r="G80" s="3">
        <f>SUMIFS(Items!$K:$K,Items!$A:$A,SingleDay!$B80,Items!$C:$C,11)</f>
        <v>0</v>
      </c>
      <c r="H80" s="3">
        <f>SUMIFS(Items!L:L,Items!$A:$A,SingleDay!$B80,Items!C:C,"&lt;&gt;8")</f>
        <v>0</v>
      </c>
      <c r="I80" s="3">
        <f>SUMIFS(Items!J:J,Items!$A:$A,SingleDay!$B80,Items!C:C,"&lt;&gt;8")</f>
        <v>0</v>
      </c>
      <c r="J80" s="3" t="e">
        <f>VLOOKUP(SingleDay!B80,Orders[],6)</f>
        <v>#N/A</v>
      </c>
      <c r="K80" s="3">
        <f>SUMIFS('Refunds'!$G:$G,'Refunds'!$A:$A,SingleDay!$B80)-SUMIFS('Refunds'!$C:$C,'Refunds'!$A:$A,SingleDay!$B80)</f>
        <v>0</v>
      </c>
      <c r="L80" s="3">
        <f>SUMIFS('Refunds'!$C:$C,'Refunds'!$A:$A,SingleDay!$B80,'Refunds'!$D:$D,2)+SUMIFS('Refunds'!$G:$G,'Refunds'!$A:$A,SingleDay!$B80,'Refunds'!$D:$D,2)</f>
        <v>0</v>
      </c>
      <c r="M80" s="3" t="e">
        <f t="shared" si="3"/>
        <v>#N/A</v>
      </c>
      <c r="N80" s="3" t="e">
        <f>VLOOKUP(SingleDay!$B80,Orders[],7)</f>
        <v>#N/A</v>
      </c>
      <c r="O80" s="3">
        <f>SUMIFS(Items!$J:$J,Items!$A:$A,SingleDay!$B80,Items!$C:$C,8)</f>
        <v>0</v>
      </c>
      <c r="P80" s="3"/>
    </row>
    <row r="81" spans="2:16" x14ac:dyDescent="0.25">
      <c r="B81" t="str">
        <f t="array" ref="B81">IFERROR(INDEX(Orders!A:A,SMALL(IF(Orders!E:E=SingleDay!$B$2,ROW(Orders!A:A)-MIN(ROW(Orders!A:A))+1),ROWS($B$6:B81))),"")</f>
        <v/>
      </c>
      <c r="C81" s="3">
        <f>SUMIFS(Items!$K:$K,Items!$A:$A,SingleDay!$B81,Items!D:D,TRUE)</f>
        <v>0</v>
      </c>
      <c r="D81" s="3">
        <f>SUMIFS(Items!$K:$K,Items!$A:$A,SingleDay!$B81,Items!C:C,2)</f>
        <v>0</v>
      </c>
      <c r="E81" s="3">
        <f>SUM(SUMIFS(Items!$K:$K,Items!$A:$A,SingleDay!$B81,Items!$C:$C,{3,12}))</f>
        <v>0</v>
      </c>
      <c r="F81" s="3">
        <f>SUMIFS(Items!$K:$K,Items!$A:$A,SingleDay!$B81,Items!$C:$C,7)</f>
        <v>0</v>
      </c>
      <c r="G81" s="3">
        <f>SUMIFS(Items!$K:$K,Items!$A:$A,SingleDay!$B81,Items!$C:$C,11)</f>
        <v>0</v>
      </c>
      <c r="H81" s="3">
        <f>SUMIFS(Items!L:L,Items!$A:$A,SingleDay!$B81,Items!C:C,"&lt;&gt;8")</f>
        <v>0</v>
      </c>
      <c r="I81" s="3">
        <f>SUMIFS(Items!J:J,Items!$A:$A,SingleDay!$B81,Items!C:C,"&lt;&gt;8")</f>
        <v>0</v>
      </c>
      <c r="J81" s="3" t="e">
        <f>VLOOKUP(SingleDay!B81,Orders[],6)</f>
        <v>#N/A</v>
      </c>
      <c r="K81" s="3">
        <f>SUMIFS('Refunds'!$G:$G,'Refunds'!$A:$A,SingleDay!$B81)-SUMIFS('Refunds'!$C:$C,'Refunds'!$A:$A,SingleDay!$B81)</f>
        <v>0</v>
      </c>
      <c r="L81" s="3">
        <f>SUMIFS('Refunds'!$C:$C,'Refunds'!$A:$A,SingleDay!$B81,'Refunds'!$D:$D,2)+SUMIFS('Refunds'!$G:$G,'Refunds'!$A:$A,SingleDay!$B81,'Refunds'!$D:$D,2)</f>
        <v>0</v>
      </c>
      <c r="M81" s="3" t="e">
        <f t="shared" si="3"/>
        <v>#N/A</v>
      </c>
      <c r="N81" s="3" t="e">
        <f>VLOOKUP(SingleDay!$B81,Orders[],7)</f>
        <v>#N/A</v>
      </c>
      <c r="O81" s="3">
        <f>SUMIFS(Items!$J:$J,Items!$A:$A,SingleDay!$B81,Items!$C:$C,8)</f>
        <v>0</v>
      </c>
      <c r="P81" s="3"/>
    </row>
    <row r="82" spans="2:16" x14ac:dyDescent="0.25">
      <c r="B82" t="str">
        <f t="array" ref="B82">IFERROR(INDEX(Orders!A:A,SMALL(IF(Orders!E:E=SingleDay!$B$2,ROW(Orders!A:A)-MIN(ROW(Orders!A:A))+1),ROWS($B$6:B82))),"")</f>
        <v/>
      </c>
      <c r="C82" s="3">
        <f>SUMIFS(Items!$K:$K,Items!$A:$A,SingleDay!$B82,Items!D:D,TRUE)</f>
        <v>0</v>
      </c>
      <c r="D82" s="3">
        <f>SUMIFS(Items!$K:$K,Items!$A:$A,SingleDay!$B82,Items!C:C,2)</f>
        <v>0</v>
      </c>
      <c r="E82" s="3">
        <f>SUM(SUMIFS(Items!$K:$K,Items!$A:$A,SingleDay!$B82,Items!$C:$C,{3,12}))</f>
        <v>0</v>
      </c>
      <c r="F82" s="3">
        <f>SUMIFS(Items!$K:$K,Items!$A:$A,SingleDay!$B82,Items!$C:$C,7)</f>
        <v>0</v>
      </c>
      <c r="G82" s="3">
        <f>SUMIFS(Items!$K:$K,Items!$A:$A,SingleDay!$B82,Items!$C:$C,11)</f>
        <v>0</v>
      </c>
      <c r="H82" s="3">
        <f>SUMIFS(Items!L:L,Items!$A:$A,SingleDay!$B82,Items!C:C,"&lt;&gt;8")</f>
        <v>0</v>
      </c>
      <c r="I82" s="3">
        <f>SUMIFS(Items!J:J,Items!$A:$A,SingleDay!$B82,Items!C:C,"&lt;&gt;8")</f>
        <v>0</v>
      </c>
      <c r="J82" s="3" t="e">
        <f>VLOOKUP(SingleDay!B82,Orders[],6)</f>
        <v>#N/A</v>
      </c>
      <c r="K82" s="3">
        <f>SUMIFS('Refunds'!$G:$G,'Refunds'!$A:$A,SingleDay!$B82)-SUMIFS('Refunds'!$C:$C,'Refunds'!$A:$A,SingleDay!$B82)</f>
        <v>0</v>
      </c>
      <c r="L82" s="3">
        <f>SUMIFS('Refunds'!$C:$C,'Refunds'!$A:$A,SingleDay!$B82,'Refunds'!$D:$D,2)+SUMIFS('Refunds'!$G:$G,'Refunds'!$A:$A,SingleDay!$B82,'Refunds'!$D:$D,2)</f>
        <v>0</v>
      </c>
      <c r="M82" s="3" t="e">
        <f t="shared" si="3"/>
        <v>#N/A</v>
      </c>
      <c r="N82" s="3" t="e">
        <f>VLOOKUP(SingleDay!$B82,Orders[],7)</f>
        <v>#N/A</v>
      </c>
      <c r="O82" s="3">
        <f>SUMIFS(Items!$J:$J,Items!$A:$A,SingleDay!$B82,Items!$C:$C,8)</f>
        <v>0</v>
      </c>
      <c r="P82" s="3"/>
    </row>
    <row r="83" spans="2:16" x14ac:dyDescent="0.25">
      <c r="B83" t="str">
        <f t="array" ref="B83">IFERROR(INDEX(Orders!A:A,SMALL(IF(Orders!E:E=SingleDay!$B$2,ROW(Orders!A:A)-MIN(ROW(Orders!A:A))+1),ROWS($B$6:B83))),"")</f>
        <v/>
      </c>
      <c r="C83" s="3">
        <f>SUMIFS(Items!$K:$K,Items!$A:$A,SingleDay!$B83,Items!D:D,TRUE)</f>
        <v>0</v>
      </c>
      <c r="D83" s="3">
        <f>SUMIFS(Items!$K:$K,Items!$A:$A,SingleDay!$B83,Items!C:C,2)</f>
        <v>0</v>
      </c>
      <c r="E83" s="3">
        <f>SUM(SUMIFS(Items!$K:$K,Items!$A:$A,SingleDay!$B83,Items!$C:$C,{3,12}))</f>
        <v>0</v>
      </c>
      <c r="F83" s="3">
        <f>SUMIFS(Items!$K:$K,Items!$A:$A,SingleDay!$B83,Items!$C:$C,7)</f>
        <v>0</v>
      </c>
      <c r="G83" s="3">
        <f>SUMIFS(Items!$K:$K,Items!$A:$A,SingleDay!$B83,Items!$C:$C,11)</f>
        <v>0</v>
      </c>
      <c r="H83" s="3">
        <f>SUMIFS(Items!L:L,Items!$A:$A,SingleDay!$B83,Items!C:C,"&lt;&gt;8")</f>
        <v>0</v>
      </c>
      <c r="I83" s="3">
        <f>SUMIFS(Items!J:J,Items!$A:$A,SingleDay!$B83,Items!C:C,"&lt;&gt;8")</f>
        <v>0</v>
      </c>
      <c r="J83" s="3" t="e">
        <f>VLOOKUP(SingleDay!B83,Orders[],6)</f>
        <v>#N/A</v>
      </c>
      <c r="K83" s="3">
        <f>SUMIFS('Refunds'!$G:$G,'Refunds'!$A:$A,SingleDay!$B83)-SUMIFS('Refunds'!$C:$C,'Refunds'!$A:$A,SingleDay!$B83)</f>
        <v>0</v>
      </c>
      <c r="L83" s="3">
        <f>SUMIFS('Refunds'!$C:$C,'Refunds'!$A:$A,SingleDay!$B83,'Refunds'!$D:$D,2)+SUMIFS('Refunds'!$G:$G,'Refunds'!$A:$A,SingleDay!$B83,'Refunds'!$D:$D,2)</f>
        <v>0</v>
      </c>
      <c r="M83" s="3" t="e">
        <f t="shared" si="3"/>
        <v>#N/A</v>
      </c>
      <c r="N83" s="3" t="e">
        <f>VLOOKUP(SingleDay!$B83,Orders[],7)</f>
        <v>#N/A</v>
      </c>
      <c r="O83" s="3">
        <f>SUMIFS(Items!$J:$J,Items!$A:$A,SingleDay!$B83,Items!$C:$C,8)</f>
        <v>0</v>
      </c>
      <c r="P83" s="3"/>
    </row>
    <row r="84" spans="2:16" x14ac:dyDescent="0.25">
      <c r="B84" t="str">
        <f t="array" ref="B84">IFERROR(INDEX(Orders!A:A,SMALL(IF(Orders!E:E=SingleDay!$B$2,ROW(Orders!A:A)-MIN(ROW(Orders!A:A))+1),ROWS($B$6:B84))),"")</f>
        <v/>
      </c>
      <c r="C84" s="3">
        <f>SUMIFS(Items!$K:$K,Items!$A:$A,SingleDay!$B84,Items!D:D,TRUE)</f>
        <v>0</v>
      </c>
      <c r="D84" s="3">
        <f>SUMIFS(Items!$K:$K,Items!$A:$A,SingleDay!$B84,Items!C:C,2)</f>
        <v>0</v>
      </c>
      <c r="E84" s="3">
        <f>SUM(SUMIFS(Items!$K:$K,Items!$A:$A,SingleDay!$B84,Items!$C:$C,{3,12}))</f>
        <v>0</v>
      </c>
      <c r="F84" s="3">
        <f>SUMIFS(Items!$K:$K,Items!$A:$A,SingleDay!$B84,Items!$C:$C,7)</f>
        <v>0</v>
      </c>
      <c r="G84" s="3">
        <f>SUMIFS(Items!$K:$K,Items!$A:$A,SingleDay!$B84,Items!$C:$C,11)</f>
        <v>0</v>
      </c>
      <c r="H84" s="3">
        <f>SUMIFS(Items!L:L,Items!$A:$A,SingleDay!$B84,Items!C:C,"&lt;&gt;8")</f>
        <v>0</v>
      </c>
      <c r="I84" s="3">
        <f>SUMIFS(Items!J:J,Items!$A:$A,SingleDay!$B84,Items!C:C,"&lt;&gt;8")</f>
        <v>0</v>
      </c>
      <c r="J84" s="3" t="e">
        <f>VLOOKUP(SingleDay!B84,Orders[],6)</f>
        <v>#N/A</v>
      </c>
      <c r="K84" s="3">
        <f>SUMIFS('Refunds'!$G:$G,'Refunds'!$A:$A,SingleDay!$B84)-SUMIFS('Refunds'!$C:$C,'Refunds'!$A:$A,SingleDay!$B84)</f>
        <v>0</v>
      </c>
      <c r="L84" s="3">
        <f>SUMIFS('Refunds'!$C:$C,'Refunds'!$A:$A,SingleDay!$B84,'Refunds'!$D:$D,2)+SUMIFS('Refunds'!$G:$G,'Refunds'!$A:$A,SingleDay!$B84,'Refunds'!$D:$D,2)</f>
        <v>0</v>
      </c>
      <c r="M84" s="3" t="e">
        <f t="shared" si="3"/>
        <v>#N/A</v>
      </c>
      <c r="N84" s="3" t="e">
        <f>VLOOKUP(SingleDay!$B84,Orders[],7)</f>
        <v>#N/A</v>
      </c>
      <c r="O84" s="3">
        <f>SUMIFS(Items!$J:$J,Items!$A:$A,SingleDay!$B84,Items!$C:$C,8)</f>
        <v>0</v>
      </c>
      <c r="P84" s="3"/>
    </row>
    <row r="85" spans="2:16" x14ac:dyDescent="0.25">
      <c r="B85" t="str">
        <f t="array" ref="B85">IFERROR(INDEX(Orders!A:A,SMALL(IF(Orders!E:E=SingleDay!$B$2,ROW(Orders!A:A)-MIN(ROW(Orders!A:A))+1),ROWS($B$6:B85))),"")</f>
        <v/>
      </c>
      <c r="C85" s="3">
        <f>SUMIFS(Items!$K:$K,Items!$A:$A,SingleDay!$B85,Items!D:D,TRUE)</f>
        <v>0</v>
      </c>
      <c r="D85" s="3">
        <f>SUMIFS(Items!$K:$K,Items!$A:$A,SingleDay!$B85,Items!C:C,2)</f>
        <v>0</v>
      </c>
      <c r="E85" s="3">
        <f>SUM(SUMIFS(Items!$K:$K,Items!$A:$A,SingleDay!$B85,Items!$C:$C,{3,12}))</f>
        <v>0</v>
      </c>
      <c r="F85" s="3">
        <f>SUMIFS(Items!$K:$K,Items!$A:$A,SingleDay!$B85,Items!$C:$C,7)</f>
        <v>0</v>
      </c>
      <c r="G85" s="3">
        <f>SUMIFS(Items!$K:$K,Items!$A:$A,SingleDay!$B85,Items!$C:$C,11)</f>
        <v>0</v>
      </c>
      <c r="H85" s="3">
        <f>SUMIFS(Items!L:L,Items!$A:$A,SingleDay!$B85,Items!C:C,"&lt;&gt;8")</f>
        <v>0</v>
      </c>
      <c r="I85" s="3">
        <f>SUMIFS(Items!J:J,Items!$A:$A,SingleDay!$B85,Items!C:C,"&lt;&gt;8")</f>
        <v>0</v>
      </c>
      <c r="J85" s="3" t="e">
        <f>VLOOKUP(SingleDay!B85,Orders[],6)</f>
        <v>#N/A</v>
      </c>
      <c r="K85" s="3">
        <f>SUMIFS('Refunds'!$G:$G,'Refunds'!$A:$A,SingleDay!$B85)-SUMIFS('Refunds'!$C:$C,'Refunds'!$A:$A,SingleDay!$B85)</f>
        <v>0</v>
      </c>
      <c r="L85" s="3">
        <f>SUMIFS('Refunds'!$C:$C,'Refunds'!$A:$A,SingleDay!$B85,'Refunds'!$D:$D,2)+SUMIFS('Refunds'!$G:$G,'Refunds'!$A:$A,SingleDay!$B85,'Refunds'!$D:$D,2)</f>
        <v>0</v>
      </c>
      <c r="M85" s="3" t="e">
        <f t="shared" si="3"/>
        <v>#N/A</v>
      </c>
      <c r="N85" s="3" t="e">
        <f>VLOOKUP(SingleDay!$B85,Orders[],7)</f>
        <v>#N/A</v>
      </c>
      <c r="O85" s="3">
        <f>SUMIFS(Items!$J:$J,Items!$A:$A,SingleDay!$B85,Items!$C:$C,8)</f>
        <v>0</v>
      </c>
      <c r="P85" s="3"/>
    </row>
    <row r="86" spans="2:16" x14ac:dyDescent="0.25">
      <c r="B86" t="str">
        <f t="array" ref="B86">IFERROR(INDEX(Orders!A:A,SMALL(IF(Orders!E:E=SingleDay!$B$2,ROW(Orders!A:A)-MIN(ROW(Orders!A:A))+1),ROWS($B$6:B86))),"")</f>
        <v/>
      </c>
      <c r="C86" s="3">
        <f>SUMIFS(Items!$K:$K,Items!$A:$A,SingleDay!$B86,Items!D:D,TRUE)</f>
        <v>0</v>
      </c>
      <c r="D86" s="3">
        <f>SUMIFS(Items!$K:$K,Items!$A:$A,SingleDay!$B86,Items!C:C,2)</f>
        <v>0</v>
      </c>
      <c r="E86" s="3">
        <f>SUM(SUMIFS(Items!$K:$K,Items!$A:$A,SingleDay!$B86,Items!$C:$C,{3,12}))</f>
        <v>0</v>
      </c>
      <c r="F86" s="3">
        <f>SUMIFS(Items!$K:$K,Items!$A:$A,SingleDay!$B86,Items!$C:$C,7)</f>
        <v>0</v>
      </c>
      <c r="G86" s="3">
        <f>SUMIFS(Items!$K:$K,Items!$A:$A,SingleDay!$B86,Items!$C:$C,11)</f>
        <v>0</v>
      </c>
      <c r="H86" s="3">
        <f>SUMIFS(Items!L:L,Items!$A:$A,SingleDay!$B86,Items!C:C,"&lt;&gt;8")</f>
        <v>0</v>
      </c>
      <c r="I86" s="3">
        <f>SUMIFS(Items!J:J,Items!$A:$A,SingleDay!$B86,Items!C:C,"&lt;&gt;8")</f>
        <v>0</v>
      </c>
      <c r="J86" s="3" t="e">
        <f>VLOOKUP(SingleDay!B86,Orders[],6)</f>
        <v>#N/A</v>
      </c>
      <c r="K86" s="3">
        <f>SUMIFS('Refunds'!$G:$G,'Refunds'!$A:$A,SingleDay!$B86)-SUMIFS('Refunds'!$C:$C,'Refunds'!$A:$A,SingleDay!$B86)</f>
        <v>0</v>
      </c>
      <c r="L86" s="3">
        <f>SUMIFS('Refunds'!$C:$C,'Refunds'!$A:$A,SingleDay!$B86,'Refunds'!$D:$D,2)+SUMIFS('Refunds'!$G:$G,'Refunds'!$A:$A,SingleDay!$B86,'Refunds'!$D:$D,2)</f>
        <v>0</v>
      </c>
      <c r="M86" s="3" t="e">
        <f t="shared" si="3"/>
        <v>#N/A</v>
      </c>
      <c r="N86" s="3" t="e">
        <f>VLOOKUP(SingleDay!$B86,Orders[],7)</f>
        <v>#N/A</v>
      </c>
      <c r="O86" s="3">
        <f>SUMIFS(Items!$J:$J,Items!$A:$A,SingleDay!$B86,Items!$C:$C,8)</f>
        <v>0</v>
      </c>
      <c r="P86" s="3"/>
    </row>
    <row r="87" spans="2:16" x14ac:dyDescent="0.25">
      <c r="B87" t="str">
        <f t="array" ref="B87">IFERROR(INDEX(Orders!A:A,SMALL(IF(Orders!E:E=SingleDay!$B$2,ROW(Orders!A:A)-MIN(ROW(Orders!A:A))+1),ROWS($B$6:B87))),"")</f>
        <v/>
      </c>
      <c r="C87" s="3">
        <f>SUMIFS(Items!$K:$K,Items!$A:$A,SingleDay!$B87,Items!D:D,TRUE)</f>
        <v>0</v>
      </c>
      <c r="D87" s="3">
        <f>SUMIFS(Items!$K:$K,Items!$A:$A,SingleDay!$B87,Items!C:C,2)</f>
        <v>0</v>
      </c>
      <c r="E87" s="3">
        <f>SUM(SUMIFS(Items!$K:$K,Items!$A:$A,SingleDay!$B87,Items!$C:$C,{3,12}))</f>
        <v>0</v>
      </c>
      <c r="F87" s="3">
        <f>SUMIFS(Items!$K:$K,Items!$A:$A,SingleDay!$B87,Items!$C:$C,7)</f>
        <v>0</v>
      </c>
      <c r="G87" s="3">
        <f>SUMIFS(Items!$K:$K,Items!$A:$A,SingleDay!$B87,Items!$C:$C,11)</f>
        <v>0</v>
      </c>
      <c r="H87" s="3">
        <f>SUMIFS(Items!L:L,Items!$A:$A,SingleDay!$B87,Items!C:C,"&lt;&gt;8")</f>
        <v>0</v>
      </c>
      <c r="I87" s="3">
        <f>SUMIFS(Items!J:J,Items!$A:$A,SingleDay!$B87,Items!C:C,"&lt;&gt;8")</f>
        <v>0</v>
      </c>
      <c r="J87" s="3" t="e">
        <f>VLOOKUP(SingleDay!B87,Orders[],6)</f>
        <v>#N/A</v>
      </c>
      <c r="K87" s="3">
        <f>SUMIFS('Refunds'!$G:$G,'Refunds'!$A:$A,SingleDay!$B87)-SUMIFS('Refunds'!$C:$C,'Refunds'!$A:$A,SingleDay!$B87)</f>
        <v>0</v>
      </c>
      <c r="L87" s="3">
        <f>SUMIFS('Refunds'!$C:$C,'Refunds'!$A:$A,SingleDay!$B87,'Refunds'!$D:$D,2)+SUMIFS('Refunds'!$G:$G,'Refunds'!$A:$A,SingleDay!$B87,'Refunds'!$D:$D,2)</f>
        <v>0</v>
      </c>
      <c r="M87" s="3" t="e">
        <f t="shared" si="3"/>
        <v>#N/A</v>
      </c>
      <c r="N87" s="3" t="e">
        <f>VLOOKUP(SingleDay!$B87,Orders[],7)</f>
        <v>#N/A</v>
      </c>
      <c r="O87" s="3">
        <f>SUMIFS(Items!$J:$J,Items!$A:$A,SingleDay!$B87,Items!$C:$C,8)</f>
        <v>0</v>
      </c>
      <c r="P87" s="3"/>
    </row>
    <row r="88" spans="2:16" x14ac:dyDescent="0.25">
      <c r="B88" t="str">
        <f t="array" ref="B88">IFERROR(INDEX(Orders!A:A,SMALL(IF(Orders!E:E=SingleDay!$B$2,ROW(Orders!A:A)-MIN(ROW(Orders!A:A))+1),ROWS($B$6:B88))),"")</f>
        <v/>
      </c>
      <c r="C88" s="3">
        <f>SUMIFS(Items!$K:$K,Items!$A:$A,SingleDay!$B88,Items!D:D,TRUE)</f>
        <v>0</v>
      </c>
      <c r="D88" s="3">
        <f>SUMIFS(Items!$K:$K,Items!$A:$A,SingleDay!$B88,Items!C:C,2)</f>
        <v>0</v>
      </c>
      <c r="E88" s="3">
        <f>SUM(SUMIFS(Items!$K:$K,Items!$A:$A,SingleDay!$B88,Items!$C:$C,{3,12}))</f>
        <v>0</v>
      </c>
      <c r="F88" s="3">
        <f>SUMIFS(Items!$K:$K,Items!$A:$A,SingleDay!$B88,Items!$C:$C,7)</f>
        <v>0</v>
      </c>
      <c r="G88" s="3">
        <f>SUMIFS(Items!$K:$K,Items!$A:$A,SingleDay!$B88,Items!$C:$C,11)</f>
        <v>0</v>
      </c>
      <c r="H88" s="3">
        <f>SUMIFS(Items!L:L,Items!$A:$A,SingleDay!$B88,Items!C:C,"&lt;&gt;8")</f>
        <v>0</v>
      </c>
      <c r="I88" s="3">
        <f>SUMIFS(Items!J:J,Items!$A:$A,SingleDay!$B88,Items!C:C,"&lt;&gt;8")</f>
        <v>0</v>
      </c>
      <c r="J88" s="3" t="e">
        <f>VLOOKUP(SingleDay!B88,Orders[],6)</f>
        <v>#N/A</v>
      </c>
      <c r="K88" s="3">
        <f>SUMIFS('Refunds'!$G:$G,'Refunds'!$A:$A,SingleDay!$B88)-SUMIFS('Refunds'!$C:$C,'Refunds'!$A:$A,SingleDay!$B88)</f>
        <v>0</v>
      </c>
      <c r="L88" s="3">
        <f>SUMIFS('Refunds'!$C:$C,'Refunds'!$A:$A,SingleDay!$B88,'Refunds'!$D:$D,2)+SUMIFS('Refunds'!$G:$G,'Refunds'!$A:$A,SingleDay!$B88,'Refunds'!$D:$D,2)</f>
        <v>0</v>
      </c>
      <c r="M88" s="3" t="e">
        <f t="shared" si="3"/>
        <v>#N/A</v>
      </c>
      <c r="N88" s="3" t="e">
        <f>VLOOKUP(SingleDay!$B88,Orders[],7)</f>
        <v>#N/A</v>
      </c>
      <c r="O88" s="3">
        <f>SUMIFS(Items!$J:$J,Items!$A:$A,SingleDay!$B88,Items!$C:$C,8)</f>
        <v>0</v>
      </c>
      <c r="P88" s="3"/>
    </row>
    <row r="89" spans="2:16" x14ac:dyDescent="0.25">
      <c r="B89" t="str">
        <f t="array" ref="B89">IFERROR(INDEX(Orders!A:A,SMALL(IF(Orders!E:E=SingleDay!$B$2,ROW(Orders!A:A)-MIN(ROW(Orders!A:A))+1),ROWS($B$6:B89))),"")</f>
        <v/>
      </c>
      <c r="C89" s="3">
        <f>SUMIFS(Items!$K:$K,Items!$A:$A,SingleDay!$B89,Items!D:D,TRUE)</f>
        <v>0</v>
      </c>
      <c r="D89" s="3">
        <f>SUMIFS(Items!$K:$K,Items!$A:$A,SingleDay!$B89,Items!C:C,2)</f>
        <v>0</v>
      </c>
      <c r="E89" s="3">
        <f>SUM(SUMIFS(Items!$K:$K,Items!$A:$A,SingleDay!$B89,Items!$C:$C,{3,12}))</f>
        <v>0</v>
      </c>
      <c r="F89" s="3">
        <f>SUMIFS(Items!$K:$K,Items!$A:$A,SingleDay!$B89,Items!$C:$C,7)</f>
        <v>0</v>
      </c>
      <c r="G89" s="3">
        <f>SUMIFS(Items!$K:$K,Items!$A:$A,SingleDay!$B89,Items!$C:$C,11)</f>
        <v>0</v>
      </c>
      <c r="H89" s="3">
        <f>SUMIFS(Items!L:L,Items!$A:$A,SingleDay!$B89,Items!C:C,"&lt;&gt;8")</f>
        <v>0</v>
      </c>
      <c r="I89" s="3">
        <f>SUMIFS(Items!J:J,Items!$A:$A,SingleDay!$B89,Items!C:C,"&lt;&gt;8")</f>
        <v>0</v>
      </c>
      <c r="J89" s="3" t="e">
        <f>VLOOKUP(SingleDay!B89,Orders[],6)</f>
        <v>#N/A</v>
      </c>
      <c r="K89" s="3">
        <f>SUMIFS('Refunds'!$G:$G,'Refunds'!$A:$A,SingleDay!$B89)-SUMIFS('Refunds'!$C:$C,'Refunds'!$A:$A,SingleDay!$B89)</f>
        <v>0</v>
      </c>
      <c r="L89" s="3">
        <f>SUMIFS('Refunds'!$C:$C,'Refunds'!$A:$A,SingleDay!$B89,'Refunds'!$D:$D,2)+SUMIFS('Refunds'!$G:$G,'Refunds'!$A:$A,SingleDay!$B89,'Refunds'!$D:$D,2)</f>
        <v>0</v>
      </c>
      <c r="M89" s="3" t="e">
        <f t="shared" si="3"/>
        <v>#N/A</v>
      </c>
      <c r="N89" s="3" t="e">
        <f>VLOOKUP(SingleDay!$B89,Orders[],7)</f>
        <v>#N/A</v>
      </c>
      <c r="O89" s="3">
        <f>SUMIFS(Items!$J:$J,Items!$A:$A,SingleDay!$B89,Items!$C:$C,8)</f>
        <v>0</v>
      </c>
      <c r="P89" s="3"/>
    </row>
    <row r="90" spans="2:16" x14ac:dyDescent="0.25">
      <c r="B90" t="str">
        <f t="array" ref="B90">IFERROR(INDEX(Orders!A:A,SMALL(IF(Orders!E:E=SingleDay!$B$2,ROW(Orders!A:A)-MIN(ROW(Orders!A:A))+1),ROWS($B$6:B90))),"")</f>
        <v/>
      </c>
      <c r="C90" s="3">
        <f>SUMIFS(Items!$K:$K,Items!$A:$A,SingleDay!$B90,Items!D:D,TRUE)</f>
        <v>0</v>
      </c>
      <c r="D90" s="3">
        <f>SUMIFS(Items!$K:$K,Items!$A:$A,SingleDay!$B90,Items!C:C,2)</f>
        <v>0</v>
      </c>
      <c r="E90" s="3">
        <f>SUM(SUMIFS(Items!$K:$K,Items!$A:$A,SingleDay!$B90,Items!$C:$C,{3,12}))</f>
        <v>0</v>
      </c>
      <c r="F90" s="3">
        <f>SUMIFS(Items!$K:$K,Items!$A:$A,SingleDay!$B90,Items!$C:$C,7)</f>
        <v>0</v>
      </c>
      <c r="G90" s="3">
        <f>SUMIFS(Items!$K:$K,Items!$A:$A,SingleDay!$B90,Items!$C:$C,11)</f>
        <v>0</v>
      </c>
      <c r="H90" s="3">
        <f>SUMIFS(Items!L:L,Items!$A:$A,SingleDay!$B90,Items!C:C,"&lt;&gt;8")</f>
        <v>0</v>
      </c>
      <c r="I90" s="3">
        <f>SUMIFS(Items!J:J,Items!$A:$A,SingleDay!$B90,Items!C:C,"&lt;&gt;8")</f>
        <v>0</v>
      </c>
      <c r="J90" s="3" t="e">
        <f>VLOOKUP(SingleDay!B90,Orders[],6)</f>
        <v>#N/A</v>
      </c>
      <c r="K90" s="3">
        <f>SUMIFS('Refunds'!$G:$G,'Refunds'!$A:$A,SingleDay!$B90)-SUMIFS('Refunds'!$C:$C,'Refunds'!$A:$A,SingleDay!$B90)</f>
        <v>0</v>
      </c>
      <c r="L90" s="3">
        <f>SUMIFS('Refunds'!$C:$C,'Refunds'!$A:$A,SingleDay!$B90,'Refunds'!$D:$D,2)+SUMIFS('Refunds'!$G:$G,'Refunds'!$A:$A,SingleDay!$B90,'Refunds'!$D:$D,2)</f>
        <v>0</v>
      </c>
      <c r="M90" s="3" t="e">
        <f t="shared" si="3"/>
        <v>#N/A</v>
      </c>
      <c r="N90" s="3" t="e">
        <f>VLOOKUP(SingleDay!$B90,Orders[],7)</f>
        <v>#N/A</v>
      </c>
      <c r="O90" s="3">
        <f>SUMIFS(Items!$J:$J,Items!$A:$A,SingleDay!$B90,Items!$C:$C,8)</f>
        <v>0</v>
      </c>
      <c r="P90" s="3"/>
    </row>
    <row r="91" spans="2:16" x14ac:dyDescent="0.25">
      <c r="B91" t="str">
        <f t="array" ref="B91">IFERROR(INDEX(Orders!A:A,SMALL(IF(Orders!E:E=SingleDay!$B$2,ROW(Orders!A:A)-MIN(ROW(Orders!A:A))+1),ROWS($B$6:B91))),"")</f>
        <v/>
      </c>
      <c r="C91" s="3">
        <f>SUMIFS(Items!$K:$K,Items!$A:$A,SingleDay!$B91,Items!D:D,TRUE)</f>
        <v>0</v>
      </c>
      <c r="D91" s="3">
        <f>SUMIFS(Items!$K:$K,Items!$A:$A,SingleDay!$B91,Items!C:C,2)</f>
        <v>0</v>
      </c>
      <c r="E91" s="3">
        <f>SUM(SUMIFS(Items!$K:$K,Items!$A:$A,SingleDay!$B91,Items!$C:$C,{3,12}))</f>
        <v>0</v>
      </c>
      <c r="F91" s="3">
        <f>SUMIFS(Items!$K:$K,Items!$A:$A,SingleDay!$B91,Items!$C:$C,7)</f>
        <v>0</v>
      </c>
      <c r="G91" s="3">
        <f>SUMIFS(Items!$K:$K,Items!$A:$A,SingleDay!$B91,Items!$C:$C,11)</f>
        <v>0</v>
      </c>
      <c r="H91" s="3">
        <f>SUMIFS(Items!L:L,Items!$A:$A,SingleDay!$B91,Items!C:C,"&lt;&gt;8")</f>
        <v>0</v>
      </c>
      <c r="I91" s="3">
        <f>SUMIFS(Items!J:J,Items!$A:$A,SingleDay!$B91,Items!C:C,"&lt;&gt;8")</f>
        <v>0</v>
      </c>
      <c r="J91" s="3" t="e">
        <f>VLOOKUP(SingleDay!B91,Orders[],6)</f>
        <v>#N/A</v>
      </c>
      <c r="K91" s="3">
        <f>SUMIFS('Refunds'!$G:$G,'Refunds'!$A:$A,SingleDay!$B91)-SUMIFS('Refunds'!$C:$C,'Refunds'!$A:$A,SingleDay!$B91)</f>
        <v>0</v>
      </c>
      <c r="L91" s="3">
        <f>SUMIFS('Refunds'!$C:$C,'Refunds'!$A:$A,SingleDay!$B91,'Refunds'!$D:$D,2)+SUMIFS('Refunds'!$G:$G,'Refunds'!$A:$A,SingleDay!$B91,'Refunds'!$D:$D,2)</f>
        <v>0</v>
      </c>
      <c r="M91" s="3" t="e">
        <f t="shared" si="3"/>
        <v>#N/A</v>
      </c>
      <c r="N91" s="3" t="e">
        <f>VLOOKUP(SingleDay!$B91,Orders[],7)</f>
        <v>#N/A</v>
      </c>
      <c r="O91" s="3">
        <f>SUMIFS(Items!$J:$J,Items!$A:$A,SingleDay!$B91,Items!$C:$C,8)</f>
        <v>0</v>
      </c>
      <c r="P91" s="3"/>
    </row>
    <row r="92" spans="2:16" x14ac:dyDescent="0.25">
      <c r="B92" t="str">
        <f t="array" ref="B92">IFERROR(INDEX(Orders!A:A,SMALL(IF(Orders!E:E=SingleDay!$B$2,ROW(Orders!A:A)-MIN(ROW(Orders!A:A))+1),ROWS($B$6:B92))),"")</f>
        <v/>
      </c>
      <c r="C92" s="3">
        <f>SUMIFS(Items!$K:$K,Items!$A:$A,SingleDay!$B92,Items!D:D,TRUE)</f>
        <v>0</v>
      </c>
      <c r="D92" s="3">
        <f>SUMIFS(Items!$K:$K,Items!$A:$A,SingleDay!$B92,Items!C:C,2)</f>
        <v>0</v>
      </c>
      <c r="E92" s="3">
        <f>SUM(SUMIFS(Items!$K:$K,Items!$A:$A,SingleDay!$B92,Items!$C:$C,{3,12}))</f>
        <v>0</v>
      </c>
      <c r="F92" s="3">
        <f>SUMIFS(Items!$K:$K,Items!$A:$A,SingleDay!$B92,Items!$C:$C,7)</f>
        <v>0</v>
      </c>
      <c r="G92" s="3">
        <f>SUMIFS(Items!$K:$K,Items!$A:$A,SingleDay!$B92,Items!$C:$C,11)</f>
        <v>0</v>
      </c>
      <c r="H92" s="3">
        <f>SUMIFS(Items!L:L,Items!$A:$A,SingleDay!$B92,Items!C:C,"&lt;&gt;8")</f>
        <v>0</v>
      </c>
      <c r="I92" s="3">
        <f>SUMIFS(Items!J:J,Items!$A:$A,SingleDay!$B92,Items!C:C,"&lt;&gt;8")</f>
        <v>0</v>
      </c>
      <c r="J92" s="3" t="e">
        <f>VLOOKUP(SingleDay!B92,Orders[],6)</f>
        <v>#N/A</v>
      </c>
      <c r="K92" s="3">
        <f>SUMIFS('Refunds'!$G:$G,'Refunds'!$A:$A,SingleDay!$B92)-SUMIFS('Refunds'!$C:$C,'Refunds'!$A:$A,SingleDay!$B92)</f>
        <v>0</v>
      </c>
      <c r="L92" s="3">
        <f>SUMIFS('Refunds'!$C:$C,'Refunds'!$A:$A,SingleDay!$B92,'Refunds'!$D:$D,2)+SUMIFS('Refunds'!$G:$G,'Refunds'!$A:$A,SingleDay!$B92,'Refunds'!$D:$D,2)</f>
        <v>0</v>
      </c>
      <c r="M92" s="3" t="e">
        <f t="shared" si="3"/>
        <v>#N/A</v>
      </c>
      <c r="N92" s="3" t="e">
        <f>VLOOKUP(SingleDay!$B92,Orders[],7)</f>
        <v>#N/A</v>
      </c>
      <c r="O92" s="3">
        <f>SUMIFS(Items!$J:$J,Items!$A:$A,SingleDay!$B92,Items!$C:$C,8)</f>
        <v>0</v>
      </c>
      <c r="P92" s="3"/>
    </row>
    <row r="93" spans="2:16" x14ac:dyDescent="0.25">
      <c r="B93" t="str">
        <f t="array" ref="B93">IFERROR(INDEX(Orders!A:A,SMALL(IF(Orders!E:E=SingleDay!$B$2,ROW(Orders!A:A)-MIN(ROW(Orders!A:A))+1),ROWS($B$6:B93))),"")</f>
        <v/>
      </c>
      <c r="C93" s="3">
        <f>SUMIFS(Items!$K:$K,Items!$A:$A,SingleDay!$B93,Items!D:D,TRUE)</f>
        <v>0</v>
      </c>
      <c r="D93" s="3">
        <f>SUMIFS(Items!$K:$K,Items!$A:$A,SingleDay!$B93,Items!C:C,2)</f>
        <v>0</v>
      </c>
      <c r="E93" s="3">
        <f>SUM(SUMIFS(Items!$K:$K,Items!$A:$A,SingleDay!$B93,Items!$C:$C,{3,12}))</f>
        <v>0</v>
      </c>
      <c r="F93" s="3">
        <f>SUMIFS(Items!$K:$K,Items!$A:$A,SingleDay!$B93,Items!$C:$C,7)</f>
        <v>0</v>
      </c>
      <c r="G93" s="3">
        <f>SUMIFS(Items!$K:$K,Items!$A:$A,SingleDay!$B93,Items!$C:$C,11)</f>
        <v>0</v>
      </c>
      <c r="H93" s="3">
        <f>SUMIFS(Items!L:L,Items!$A:$A,SingleDay!$B93,Items!C:C,"&lt;&gt;8")</f>
        <v>0</v>
      </c>
      <c r="I93" s="3">
        <f>SUMIFS(Items!J:J,Items!$A:$A,SingleDay!$B93,Items!C:C,"&lt;&gt;8")</f>
        <v>0</v>
      </c>
      <c r="J93" s="3" t="e">
        <f>VLOOKUP(SingleDay!B93,Orders[],6)</f>
        <v>#N/A</v>
      </c>
      <c r="K93" s="3">
        <f>SUMIFS('Refunds'!$G:$G,'Refunds'!$A:$A,SingleDay!$B93)-SUMIFS('Refunds'!$C:$C,'Refunds'!$A:$A,SingleDay!$B93)</f>
        <v>0</v>
      </c>
      <c r="L93" s="3">
        <f>SUMIFS('Refunds'!$C:$C,'Refunds'!$A:$A,SingleDay!$B93,'Refunds'!$D:$D,2)+SUMIFS('Refunds'!$G:$G,'Refunds'!$A:$A,SingleDay!$B93,'Refunds'!$D:$D,2)</f>
        <v>0</v>
      </c>
      <c r="M93" s="3" t="e">
        <f t="shared" si="3"/>
        <v>#N/A</v>
      </c>
      <c r="N93" s="3" t="e">
        <f>VLOOKUP(SingleDay!$B93,Orders[],7)</f>
        <v>#N/A</v>
      </c>
      <c r="O93" s="3">
        <f>SUMIFS(Items!$J:$J,Items!$A:$A,SingleDay!$B93,Items!$C:$C,8)</f>
        <v>0</v>
      </c>
      <c r="P93" s="3"/>
    </row>
    <row r="94" spans="2:16" x14ac:dyDescent="0.25">
      <c r="B94" t="str">
        <f t="array" ref="B94">IFERROR(INDEX(Orders!A:A,SMALL(IF(Orders!E:E=SingleDay!$B$2,ROW(Orders!A:A)-MIN(ROW(Orders!A:A))+1),ROWS($B$6:B94))),"")</f>
        <v/>
      </c>
      <c r="C94" s="3">
        <f>SUMIFS(Items!$K:$K,Items!$A:$A,SingleDay!$B94,Items!D:D,TRUE)</f>
        <v>0</v>
      </c>
      <c r="D94" s="3">
        <f>SUMIFS(Items!$K:$K,Items!$A:$A,SingleDay!$B94,Items!C:C,2)</f>
        <v>0</v>
      </c>
      <c r="E94" s="3">
        <f>SUM(SUMIFS(Items!$K:$K,Items!$A:$A,SingleDay!$B94,Items!$C:$C,{3,12}))</f>
        <v>0</v>
      </c>
      <c r="F94" s="3">
        <f>SUMIFS(Items!$K:$K,Items!$A:$A,SingleDay!$B94,Items!$C:$C,7)</f>
        <v>0</v>
      </c>
      <c r="G94" s="3">
        <f>SUMIFS(Items!$K:$K,Items!$A:$A,SingleDay!$B94,Items!$C:$C,11)</f>
        <v>0</v>
      </c>
      <c r="H94" s="3">
        <f>SUMIFS(Items!L:L,Items!$A:$A,SingleDay!$B94,Items!C:C,"&lt;&gt;8")</f>
        <v>0</v>
      </c>
      <c r="I94" s="3">
        <f>SUMIFS(Items!J:J,Items!$A:$A,SingleDay!$B94,Items!C:C,"&lt;&gt;8")</f>
        <v>0</v>
      </c>
      <c r="J94" s="3" t="e">
        <f>VLOOKUP(SingleDay!B94,Orders[],6)</f>
        <v>#N/A</v>
      </c>
      <c r="K94" s="3">
        <f>SUMIFS('Refunds'!$G:$G,'Refunds'!$A:$A,SingleDay!$B94)-SUMIFS('Refunds'!$C:$C,'Refunds'!$A:$A,SingleDay!$B94)</f>
        <v>0</v>
      </c>
      <c r="L94" s="3">
        <f>SUMIFS('Refunds'!$C:$C,'Refunds'!$A:$A,SingleDay!$B94,'Refunds'!$D:$D,2)+SUMIFS('Refunds'!$G:$G,'Refunds'!$A:$A,SingleDay!$B94,'Refunds'!$D:$D,2)</f>
        <v>0</v>
      </c>
      <c r="M94" s="3" t="e">
        <f t="shared" si="3"/>
        <v>#N/A</v>
      </c>
      <c r="N94" s="3" t="e">
        <f>VLOOKUP(SingleDay!$B94,Orders[],7)</f>
        <v>#N/A</v>
      </c>
      <c r="O94" s="3">
        <f>SUMIFS(Items!$J:$J,Items!$A:$A,SingleDay!$B94,Items!$C:$C,8)</f>
        <v>0</v>
      </c>
      <c r="P94" s="3"/>
    </row>
    <row r="95" spans="2:16" x14ac:dyDescent="0.25">
      <c r="B95" t="str">
        <f t="array" ref="B95">IFERROR(INDEX(Orders!A:A,SMALL(IF(Orders!E:E=SingleDay!$B$2,ROW(Orders!A:A)-MIN(ROW(Orders!A:A))+1),ROWS($B$6:B95))),"")</f>
        <v/>
      </c>
      <c r="C95" s="3">
        <f>SUMIFS(Items!$K:$K,Items!$A:$A,SingleDay!$B95,Items!D:D,TRUE)</f>
        <v>0</v>
      </c>
      <c r="D95" s="3">
        <f>SUMIFS(Items!$K:$K,Items!$A:$A,SingleDay!$B95,Items!C:C,2)</f>
        <v>0</v>
      </c>
      <c r="E95" s="3">
        <f>SUM(SUMIFS(Items!$K:$K,Items!$A:$A,SingleDay!$B95,Items!$C:$C,{3,12}))</f>
        <v>0</v>
      </c>
      <c r="F95" s="3">
        <f>SUMIFS(Items!$K:$K,Items!$A:$A,SingleDay!$B95,Items!$C:$C,7)</f>
        <v>0</v>
      </c>
      <c r="G95" s="3">
        <f>SUMIFS(Items!$K:$K,Items!$A:$A,SingleDay!$B95,Items!$C:$C,11)</f>
        <v>0</v>
      </c>
      <c r="H95" s="3">
        <f>SUMIFS(Items!L:L,Items!$A:$A,SingleDay!$B95,Items!C:C,"&lt;&gt;8")</f>
        <v>0</v>
      </c>
      <c r="I95" s="3">
        <f>SUMIFS(Items!J:J,Items!$A:$A,SingleDay!$B95,Items!C:C,"&lt;&gt;8")</f>
        <v>0</v>
      </c>
      <c r="J95" s="3" t="e">
        <f>VLOOKUP(SingleDay!B95,Orders[],6)</f>
        <v>#N/A</v>
      </c>
      <c r="K95" s="3">
        <f>SUMIFS('Refunds'!$G:$G,'Refunds'!$A:$A,SingleDay!$B95)-SUMIFS('Refunds'!$C:$C,'Refunds'!$A:$A,SingleDay!$B95)</f>
        <v>0</v>
      </c>
      <c r="L95" s="3">
        <f>SUMIFS('Refunds'!$C:$C,'Refunds'!$A:$A,SingleDay!$B95,'Refunds'!$D:$D,2)+SUMIFS('Refunds'!$G:$G,'Refunds'!$A:$A,SingleDay!$B95,'Refunds'!$D:$D,2)</f>
        <v>0</v>
      </c>
      <c r="M95" s="3" t="e">
        <f t="shared" si="3"/>
        <v>#N/A</v>
      </c>
      <c r="N95" s="3" t="e">
        <f>VLOOKUP(SingleDay!$B95,Orders[],7)</f>
        <v>#N/A</v>
      </c>
      <c r="O95" s="3">
        <f>SUMIFS(Items!$J:$J,Items!$A:$A,SingleDay!$B95,Items!$C:$C,8)</f>
        <v>0</v>
      </c>
      <c r="P95" s="3"/>
    </row>
    <row r="96" spans="2:16" x14ac:dyDescent="0.25">
      <c r="B96" t="str">
        <f t="array" ref="B96">IFERROR(INDEX(Orders!A:A,SMALL(IF(Orders!E:E=SingleDay!$B$2,ROW(Orders!A:A)-MIN(ROW(Orders!A:A))+1),ROWS($B$6:B96))),"")</f>
        <v/>
      </c>
      <c r="C96" s="3">
        <f>SUMIFS(Items!$K:$K,Items!$A:$A,SingleDay!$B96,Items!D:D,TRUE)</f>
        <v>0</v>
      </c>
      <c r="D96" s="3">
        <f>SUMIFS(Items!$K:$K,Items!$A:$A,SingleDay!$B96,Items!C:C,2)</f>
        <v>0</v>
      </c>
      <c r="E96" s="3">
        <f>SUM(SUMIFS(Items!$K:$K,Items!$A:$A,SingleDay!$B96,Items!$C:$C,{3,12}))</f>
        <v>0</v>
      </c>
      <c r="F96" s="3">
        <f>SUMIFS(Items!$K:$K,Items!$A:$A,SingleDay!$B96,Items!$C:$C,7)</f>
        <v>0</v>
      </c>
      <c r="G96" s="3">
        <f>SUMIFS(Items!$K:$K,Items!$A:$A,SingleDay!$B96,Items!$C:$C,11)</f>
        <v>0</v>
      </c>
      <c r="H96" s="3">
        <f>SUMIFS(Items!L:L,Items!$A:$A,SingleDay!$B96,Items!C:C,"&lt;&gt;8")</f>
        <v>0</v>
      </c>
      <c r="I96" s="3">
        <f>SUMIFS(Items!J:J,Items!$A:$A,SingleDay!$B96,Items!C:C,"&lt;&gt;8")</f>
        <v>0</v>
      </c>
      <c r="J96" s="3" t="e">
        <f>VLOOKUP(SingleDay!B96,Orders[],6)</f>
        <v>#N/A</v>
      </c>
      <c r="K96" s="3">
        <f>SUMIFS('Refunds'!$G:$G,'Refunds'!$A:$A,SingleDay!$B96)-SUMIFS('Refunds'!$C:$C,'Refunds'!$A:$A,SingleDay!$B96)</f>
        <v>0</v>
      </c>
      <c r="L96" s="3">
        <f>SUMIFS('Refunds'!$C:$C,'Refunds'!$A:$A,SingleDay!$B96,'Refunds'!$D:$D,2)+SUMIFS('Refunds'!$G:$G,'Refunds'!$A:$A,SingleDay!$B96,'Refunds'!$D:$D,2)</f>
        <v>0</v>
      </c>
      <c r="M96" s="3" t="e">
        <f t="shared" si="3"/>
        <v>#N/A</v>
      </c>
      <c r="N96" s="3" t="e">
        <f>VLOOKUP(SingleDay!$B96,Orders[],7)</f>
        <v>#N/A</v>
      </c>
      <c r="O96" s="3">
        <f>SUMIFS(Items!$J:$J,Items!$A:$A,SingleDay!$B96,Items!$C:$C,8)</f>
        <v>0</v>
      </c>
      <c r="P96" s="3"/>
    </row>
    <row r="97" spans="2:16" x14ac:dyDescent="0.25">
      <c r="B97" t="str">
        <f t="array" ref="B97">IFERROR(INDEX(Orders!A:A,SMALL(IF(Orders!E:E=SingleDay!$B$2,ROW(Orders!A:A)-MIN(ROW(Orders!A:A))+1),ROWS($B$6:B97))),"")</f>
        <v/>
      </c>
      <c r="C97" s="3">
        <f>SUMIFS(Items!$K:$K,Items!$A:$A,SingleDay!$B97,Items!D:D,TRUE)</f>
        <v>0</v>
      </c>
      <c r="D97" s="3">
        <f>SUMIFS(Items!$K:$K,Items!$A:$A,SingleDay!$B97,Items!C:C,2)</f>
        <v>0</v>
      </c>
      <c r="E97" s="3">
        <f>SUM(SUMIFS(Items!$K:$K,Items!$A:$A,SingleDay!$B97,Items!$C:$C,{3,12}))</f>
        <v>0</v>
      </c>
      <c r="F97" s="3">
        <f>SUMIFS(Items!$K:$K,Items!$A:$A,SingleDay!$B97,Items!$C:$C,7)</f>
        <v>0</v>
      </c>
      <c r="G97" s="3">
        <f>SUMIFS(Items!$K:$K,Items!$A:$A,SingleDay!$B97,Items!$C:$C,11)</f>
        <v>0</v>
      </c>
      <c r="H97" s="3">
        <f>SUMIFS(Items!L:L,Items!$A:$A,SingleDay!$B97,Items!C:C,"&lt;&gt;8")</f>
        <v>0</v>
      </c>
      <c r="I97" s="3">
        <f>SUMIFS(Items!J:J,Items!$A:$A,SingleDay!$B97,Items!C:C,"&lt;&gt;8")</f>
        <v>0</v>
      </c>
      <c r="J97" s="3" t="e">
        <f>VLOOKUP(SingleDay!B97,Orders[],6)</f>
        <v>#N/A</v>
      </c>
      <c r="K97" s="3">
        <f>SUMIFS('Refunds'!$G:$G,'Refunds'!$A:$A,SingleDay!$B97)-SUMIFS('Refunds'!$C:$C,'Refunds'!$A:$A,SingleDay!$B97)</f>
        <v>0</v>
      </c>
      <c r="L97" s="3">
        <f>SUMIFS('Refunds'!$C:$C,'Refunds'!$A:$A,SingleDay!$B97,'Refunds'!$D:$D,2)+SUMIFS('Refunds'!$G:$G,'Refunds'!$A:$A,SingleDay!$B97,'Refunds'!$D:$D,2)</f>
        <v>0</v>
      </c>
      <c r="M97" s="3" t="e">
        <f t="shared" si="3"/>
        <v>#N/A</v>
      </c>
      <c r="N97" s="3" t="e">
        <f>VLOOKUP(SingleDay!$B97,Orders[],7)</f>
        <v>#N/A</v>
      </c>
      <c r="O97" s="3">
        <f>SUMIFS(Items!$J:$J,Items!$A:$A,SingleDay!$B97,Items!$C:$C,8)</f>
        <v>0</v>
      </c>
      <c r="P97" s="3"/>
    </row>
    <row r="98" spans="2:16" x14ac:dyDescent="0.25">
      <c r="B98" t="str">
        <f t="array" ref="B98">IFERROR(INDEX(Orders!A:A,SMALL(IF(Orders!E:E=SingleDay!$B$2,ROW(Orders!A:A)-MIN(ROW(Orders!A:A))+1),ROWS($B$6:B98))),"")</f>
        <v/>
      </c>
      <c r="C98" s="3">
        <f>SUMIFS(Items!$K:$K,Items!$A:$A,SingleDay!$B98,Items!D:D,TRUE)</f>
        <v>0</v>
      </c>
      <c r="D98" s="3">
        <f>SUMIFS(Items!$K:$K,Items!$A:$A,SingleDay!$B98,Items!C:C,2)</f>
        <v>0</v>
      </c>
      <c r="E98" s="3">
        <f>SUM(SUMIFS(Items!$K:$K,Items!$A:$A,SingleDay!$B98,Items!$C:$C,{3,12}))</f>
        <v>0</v>
      </c>
      <c r="F98" s="3">
        <f>SUMIFS(Items!$K:$K,Items!$A:$A,SingleDay!$B98,Items!$C:$C,7)</f>
        <v>0</v>
      </c>
      <c r="G98" s="3">
        <f>SUMIFS(Items!$K:$K,Items!$A:$A,SingleDay!$B98,Items!$C:$C,11)</f>
        <v>0</v>
      </c>
      <c r="H98" s="3">
        <f>SUMIFS(Items!L:L,Items!$A:$A,SingleDay!$B98,Items!C:C,"&lt;&gt;8")</f>
        <v>0</v>
      </c>
      <c r="I98" s="3">
        <f>SUMIFS(Items!J:J,Items!$A:$A,SingleDay!$B98,Items!C:C,"&lt;&gt;8")</f>
        <v>0</v>
      </c>
      <c r="J98" s="3" t="e">
        <f>VLOOKUP(SingleDay!B98,Orders[],6)</f>
        <v>#N/A</v>
      </c>
      <c r="K98" s="3">
        <f>SUMIFS('Refunds'!$G:$G,'Refunds'!$A:$A,SingleDay!$B98)-SUMIFS('Refunds'!$C:$C,'Refunds'!$A:$A,SingleDay!$B98)</f>
        <v>0</v>
      </c>
      <c r="L98" s="3">
        <f>SUMIFS('Refunds'!$C:$C,'Refunds'!$A:$A,SingleDay!$B98,'Refunds'!$D:$D,2)+SUMIFS('Refunds'!$G:$G,'Refunds'!$A:$A,SingleDay!$B98,'Refunds'!$D:$D,2)</f>
        <v>0</v>
      </c>
      <c r="M98" s="3" t="e">
        <f t="shared" si="3"/>
        <v>#N/A</v>
      </c>
      <c r="N98" s="3" t="e">
        <f>VLOOKUP(SingleDay!$B98,Orders[],7)</f>
        <v>#N/A</v>
      </c>
      <c r="O98" s="3">
        <f>SUMIFS(Items!$J:$J,Items!$A:$A,SingleDay!$B98,Items!$C:$C,8)</f>
        <v>0</v>
      </c>
      <c r="P98" s="3"/>
    </row>
    <row r="99" spans="2:16" x14ac:dyDescent="0.25">
      <c r="B99" t="str">
        <f t="array" ref="B99">IFERROR(INDEX(Orders!A:A,SMALL(IF(Orders!E:E=SingleDay!$B$2,ROW(Orders!A:A)-MIN(ROW(Orders!A:A))+1),ROWS($B$6:B99))),"")</f>
        <v/>
      </c>
      <c r="C99" s="3">
        <f>SUMIFS(Items!$K:$K,Items!$A:$A,SingleDay!$B99,Items!D:D,TRUE)</f>
        <v>0</v>
      </c>
      <c r="D99" s="3">
        <f>SUMIFS(Items!$K:$K,Items!$A:$A,SingleDay!$B99,Items!C:C,2)</f>
        <v>0</v>
      </c>
      <c r="E99" s="3">
        <f>SUM(SUMIFS(Items!$K:$K,Items!$A:$A,SingleDay!$B99,Items!$C:$C,{3,12}))</f>
        <v>0</v>
      </c>
      <c r="F99" s="3">
        <f>SUMIFS(Items!$K:$K,Items!$A:$A,SingleDay!$B99,Items!$C:$C,7)</f>
        <v>0</v>
      </c>
      <c r="G99" s="3">
        <f>SUMIFS(Items!$K:$K,Items!$A:$A,SingleDay!$B99,Items!$C:$C,11)</f>
        <v>0</v>
      </c>
      <c r="H99" s="3">
        <f>SUMIFS(Items!L:L,Items!$A:$A,SingleDay!$B99,Items!C:C,"&lt;&gt;8")</f>
        <v>0</v>
      </c>
      <c r="I99" s="3">
        <f>SUMIFS(Items!J:J,Items!$A:$A,SingleDay!$B99,Items!C:C,"&lt;&gt;8")</f>
        <v>0</v>
      </c>
      <c r="J99" s="3" t="e">
        <f>VLOOKUP(SingleDay!B99,Orders[],6)</f>
        <v>#N/A</v>
      </c>
      <c r="K99" s="3">
        <f>SUMIFS('Refunds'!$G:$G,'Refunds'!$A:$A,SingleDay!$B99)-SUMIFS('Refunds'!$C:$C,'Refunds'!$A:$A,SingleDay!$B99)</f>
        <v>0</v>
      </c>
      <c r="L99" s="3">
        <f>SUMIFS('Refunds'!$C:$C,'Refunds'!$A:$A,SingleDay!$B99,'Refunds'!$D:$D,2)+SUMIFS('Refunds'!$G:$G,'Refunds'!$A:$A,SingleDay!$B99,'Refunds'!$D:$D,2)</f>
        <v>0</v>
      </c>
      <c r="M99" s="3" t="e">
        <f t="shared" si="3"/>
        <v>#N/A</v>
      </c>
      <c r="N99" s="3" t="e">
        <f>VLOOKUP(SingleDay!$B99,Orders[],7)</f>
        <v>#N/A</v>
      </c>
      <c r="O99" s="3">
        <f>SUMIFS(Items!$J:$J,Items!$A:$A,SingleDay!$B99,Items!$C:$C,8)</f>
        <v>0</v>
      </c>
      <c r="P99" s="3"/>
    </row>
    <row r="100" spans="2:16" x14ac:dyDescent="0.25">
      <c r="B100" t="str">
        <f t="array" ref="B100">IFERROR(INDEX(Orders!A:A,SMALL(IF(Orders!E:E=SingleDay!$B$2,ROW(Orders!A:A)-MIN(ROW(Orders!A:A))+1),ROWS($B$6:B100))),"")</f>
        <v/>
      </c>
      <c r="C100" s="3">
        <f>SUMIFS(Items!$K:$K,Items!$A:$A,SingleDay!$B100,Items!D:D,TRUE)</f>
        <v>0</v>
      </c>
      <c r="D100" s="3">
        <f>SUMIFS(Items!$K:$K,Items!$A:$A,SingleDay!$B100,Items!C:C,2)</f>
        <v>0</v>
      </c>
      <c r="E100" s="3">
        <f>SUM(SUMIFS(Items!$K:$K,Items!$A:$A,SingleDay!$B100,Items!$C:$C,{3,12}))</f>
        <v>0</v>
      </c>
      <c r="F100" s="3">
        <f>SUMIFS(Items!$K:$K,Items!$A:$A,SingleDay!$B100,Items!$C:$C,7)</f>
        <v>0</v>
      </c>
      <c r="G100" s="3">
        <f>SUMIFS(Items!$K:$K,Items!$A:$A,SingleDay!$B100,Items!$C:$C,11)</f>
        <v>0</v>
      </c>
      <c r="H100" s="3">
        <f>SUMIFS(Items!L:L,Items!$A:$A,SingleDay!$B100,Items!C:C,"&lt;&gt;8")</f>
        <v>0</v>
      </c>
      <c r="I100" s="3">
        <f>SUMIFS(Items!J:J,Items!$A:$A,SingleDay!$B100,Items!C:C,"&lt;&gt;8")</f>
        <v>0</v>
      </c>
      <c r="J100" s="3" t="e">
        <f>VLOOKUP(SingleDay!B100,Orders[],6)</f>
        <v>#N/A</v>
      </c>
      <c r="K100" s="3">
        <f>SUMIFS('Refunds'!$G:$G,'Refunds'!$A:$A,SingleDay!$B100)-SUMIFS('Refunds'!$C:$C,'Refunds'!$A:$A,SingleDay!$B100)</f>
        <v>0</v>
      </c>
      <c r="L100" s="3">
        <f>SUMIFS('Refunds'!$C:$C,'Refunds'!$A:$A,SingleDay!$B100,'Refunds'!$D:$D,2)+SUMIFS('Refunds'!$G:$G,'Refunds'!$A:$A,SingleDay!$B100,'Refunds'!$D:$D,2)</f>
        <v>0</v>
      </c>
      <c r="M100" s="3" t="e">
        <f t="shared" si="3"/>
        <v>#N/A</v>
      </c>
      <c r="N100" s="3" t="e">
        <f>VLOOKUP(SingleDay!$B100,Orders[],7)</f>
        <v>#N/A</v>
      </c>
      <c r="O100" s="3">
        <f>SUMIFS(Items!$J:$J,Items!$A:$A,SingleDay!$B100,Items!$C:$C,8)</f>
        <v>0</v>
      </c>
      <c r="P100" s="3"/>
    </row>
    <row r="101" spans="2:16" x14ac:dyDescent="0.25">
      <c r="B101" t="str">
        <f t="array" ref="B101">IFERROR(INDEX(Orders!A:A,SMALL(IF(Orders!E:E=SingleDay!$B$2,ROW(Orders!A:A)-MIN(ROW(Orders!A:A))+1),ROWS($B$6:B101))),"")</f>
        <v/>
      </c>
      <c r="C101" s="3">
        <f>SUMIFS(Items!$K:$K,Items!$A:$A,SingleDay!$B101,Items!D:D,TRUE)</f>
        <v>0</v>
      </c>
      <c r="D101" s="3">
        <f>SUMIFS(Items!$K:$K,Items!$A:$A,SingleDay!$B101,Items!C:C,2)</f>
        <v>0</v>
      </c>
      <c r="E101" s="3">
        <f>SUM(SUMIFS(Items!$K:$K,Items!$A:$A,SingleDay!$B101,Items!$C:$C,{3,12}))</f>
        <v>0</v>
      </c>
      <c r="F101" s="3">
        <f>SUMIFS(Items!$K:$K,Items!$A:$A,SingleDay!$B101,Items!$C:$C,7)</f>
        <v>0</v>
      </c>
      <c r="G101" s="3">
        <f>SUMIFS(Items!$K:$K,Items!$A:$A,SingleDay!$B101,Items!$C:$C,11)</f>
        <v>0</v>
      </c>
      <c r="H101" s="3">
        <f>SUMIFS(Items!L:L,Items!$A:$A,SingleDay!$B101,Items!C:C,"&lt;&gt;8")</f>
        <v>0</v>
      </c>
      <c r="I101" s="3">
        <f>SUMIFS(Items!J:J,Items!$A:$A,SingleDay!$B101,Items!C:C,"&lt;&gt;8")</f>
        <v>0</v>
      </c>
      <c r="J101" s="3" t="e">
        <f>VLOOKUP(SingleDay!B101,Orders[],6)</f>
        <v>#N/A</v>
      </c>
      <c r="K101" s="3">
        <f>SUMIFS('Refunds'!$G:$G,'Refunds'!$A:$A,SingleDay!$B101)-SUMIFS('Refunds'!$C:$C,'Refunds'!$A:$A,SingleDay!$B101)</f>
        <v>0</v>
      </c>
      <c r="L101" s="3">
        <f>SUMIFS('Refunds'!$C:$C,'Refunds'!$A:$A,SingleDay!$B101,'Refunds'!$D:$D,2)+SUMIFS('Refunds'!$G:$G,'Refunds'!$A:$A,SingleDay!$B101,'Refunds'!$D:$D,2)</f>
        <v>0</v>
      </c>
      <c r="M101" s="3" t="e">
        <f t="shared" si="3"/>
        <v>#N/A</v>
      </c>
      <c r="N101" s="3" t="e">
        <f>VLOOKUP(SingleDay!$B101,Orders[],7)</f>
        <v>#N/A</v>
      </c>
      <c r="O101" s="3">
        <f>SUMIFS(Items!$J:$J,Items!$A:$A,SingleDay!$B101,Items!$C:$C,8)</f>
        <v>0</v>
      </c>
      <c r="P101" s="3"/>
    </row>
    <row r="102" spans="2:16" x14ac:dyDescent="0.25">
      <c r="B102" t="str">
        <f t="array" ref="B102">IFERROR(INDEX(Orders!A:A,SMALL(IF(Orders!E:E=SingleDay!$B$2,ROW(Orders!A:A)-MIN(ROW(Orders!A:A))+1),ROWS($B$6:B102))),"")</f>
        <v/>
      </c>
      <c r="C102" s="3">
        <f>SUMIFS(Items!$K:$K,Items!$A:$A,SingleDay!$B102,Items!D:D,TRUE)</f>
        <v>0</v>
      </c>
      <c r="D102" s="3">
        <f>SUMIFS(Items!$K:$K,Items!$A:$A,SingleDay!$B102,Items!C:C,2)</f>
        <v>0</v>
      </c>
      <c r="E102" s="3">
        <f>SUM(SUMIFS(Items!$K:$K,Items!$A:$A,SingleDay!$B102,Items!$C:$C,{3,12}))</f>
        <v>0</v>
      </c>
      <c r="F102" s="3">
        <f>SUMIFS(Items!$K:$K,Items!$A:$A,SingleDay!$B102,Items!$C:$C,7)</f>
        <v>0</v>
      </c>
      <c r="G102" s="3">
        <f>SUMIFS(Items!$K:$K,Items!$A:$A,SingleDay!$B102,Items!$C:$C,11)</f>
        <v>0</v>
      </c>
      <c r="H102" s="3">
        <f>SUMIFS(Items!L:L,Items!$A:$A,SingleDay!$B102,Items!C:C,"&lt;&gt;8")</f>
        <v>0</v>
      </c>
      <c r="I102" s="3">
        <f>SUMIFS(Items!J:J,Items!$A:$A,SingleDay!$B102,Items!C:C,"&lt;&gt;8")</f>
        <v>0</v>
      </c>
      <c r="J102" s="3" t="e">
        <f>VLOOKUP(SingleDay!B102,Orders[],6)</f>
        <v>#N/A</v>
      </c>
      <c r="K102" s="3">
        <f>SUMIFS('Refunds'!$G:$G,'Refunds'!$A:$A,SingleDay!$B102)-SUMIFS('Refunds'!$C:$C,'Refunds'!$A:$A,SingleDay!$B102)</f>
        <v>0</v>
      </c>
      <c r="L102" s="3">
        <f>SUMIFS('Refunds'!$C:$C,'Refunds'!$A:$A,SingleDay!$B102,'Refunds'!$D:$D,2)+SUMIFS('Refunds'!$G:$G,'Refunds'!$A:$A,SingleDay!$B102,'Refunds'!$D:$D,2)</f>
        <v>0</v>
      </c>
      <c r="M102" s="3" t="e">
        <f t="shared" si="3"/>
        <v>#N/A</v>
      </c>
      <c r="N102" s="3" t="e">
        <f>VLOOKUP(SingleDay!$B102,Orders[],7)</f>
        <v>#N/A</v>
      </c>
      <c r="O102" s="3">
        <f>SUMIFS(Items!$J:$J,Items!$A:$A,SingleDay!$B102,Items!$C:$C,8)</f>
        <v>0</v>
      </c>
      <c r="P102" s="3"/>
    </row>
    <row r="103" spans="2:16" x14ac:dyDescent="0.25">
      <c r="B103" t="str">
        <f t="array" ref="B103">IFERROR(INDEX(Orders!A:A,SMALL(IF(Orders!E:E=SingleDay!$B$2,ROW(Orders!A:A)-MIN(ROW(Orders!A:A))+1),ROWS($B$6:B103))),"")</f>
        <v/>
      </c>
      <c r="C103" s="3">
        <f>SUMIFS(Items!$K:$K,Items!$A:$A,SingleDay!$B103,Items!D:D,TRUE)</f>
        <v>0</v>
      </c>
      <c r="D103" s="3">
        <f>SUMIFS(Items!$K:$K,Items!$A:$A,SingleDay!$B103,Items!C:C,2)</f>
        <v>0</v>
      </c>
      <c r="E103" s="3">
        <f>SUM(SUMIFS(Items!$K:$K,Items!$A:$A,SingleDay!$B103,Items!$C:$C,{3,12}))</f>
        <v>0</v>
      </c>
      <c r="F103" s="3">
        <f>SUMIFS(Items!$K:$K,Items!$A:$A,SingleDay!$B103,Items!$C:$C,7)</f>
        <v>0</v>
      </c>
      <c r="G103" s="3">
        <f>SUMIFS(Items!$K:$K,Items!$A:$A,SingleDay!$B103,Items!$C:$C,11)</f>
        <v>0</v>
      </c>
      <c r="H103" s="3">
        <f>SUMIFS(Items!L:L,Items!$A:$A,SingleDay!$B103,Items!C:C,"&lt;&gt;8")</f>
        <v>0</v>
      </c>
      <c r="I103" s="3">
        <f>SUMIFS(Items!J:J,Items!$A:$A,SingleDay!$B103,Items!C:C,"&lt;&gt;8")</f>
        <v>0</v>
      </c>
      <c r="J103" s="3" t="e">
        <f>VLOOKUP(SingleDay!B103,Orders[],6)</f>
        <v>#N/A</v>
      </c>
      <c r="K103" s="3">
        <f>SUMIFS('Refunds'!$G:$G,'Refunds'!$A:$A,SingleDay!$B103)-SUMIFS('Refunds'!$C:$C,'Refunds'!$A:$A,SingleDay!$B103)</f>
        <v>0</v>
      </c>
      <c r="L103" s="3">
        <f>SUMIFS('Refunds'!$C:$C,'Refunds'!$A:$A,SingleDay!$B103,'Refunds'!$D:$D,2)+SUMIFS('Refunds'!$G:$G,'Refunds'!$A:$A,SingleDay!$B103,'Refunds'!$D:$D,2)</f>
        <v>0</v>
      </c>
      <c r="M103" s="3" t="e">
        <f t="shared" si="3"/>
        <v>#N/A</v>
      </c>
      <c r="N103" s="3" t="e">
        <f>VLOOKUP(SingleDay!$B103,Orders[],7)</f>
        <v>#N/A</v>
      </c>
      <c r="O103" s="3">
        <f>SUMIFS(Items!$J:$J,Items!$A:$A,SingleDay!$B103,Items!$C:$C,8)</f>
        <v>0</v>
      </c>
      <c r="P103" s="3"/>
    </row>
    <row r="104" spans="2:16" x14ac:dyDescent="0.25">
      <c r="B104" t="str">
        <f t="array" ref="B104">IFERROR(INDEX(Orders!A:A,SMALL(IF(Orders!E:E=SingleDay!$B$2,ROW(Orders!A:A)-MIN(ROW(Orders!A:A))+1),ROWS($B$6:B104))),"")</f>
        <v/>
      </c>
      <c r="C104" s="3">
        <f>SUMIFS(Items!$K:$K,Items!$A:$A,SingleDay!$B104,Items!D:D,TRUE)</f>
        <v>0</v>
      </c>
      <c r="D104" s="3">
        <f>SUMIFS(Items!$K:$K,Items!$A:$A,SingleDay!$B104,Items!C:C,2)</f>
        <v>0</v>
      </c>
      <c r="E104" s="3">
        <f>SUM(SUMIFS(Items!$K:$K,Items!$A:$A,SingleDay!$B104,Items!$C:$C,{3,12}))</f>
        <v>0</v>
      </c>
      <c r="F104" s="3">
        <f>SUMIFS(Items!$K:$K,Items!$A:$A,SingleDay!$B104,Items!$C:$C,7)</f>
        <v>0</v>
      </c>
      <c r="G104" s="3">
        <f>SUMIFS(Items!$K:$K,Items!$A:$A,SingleDay!$B104,Items!$C:$C,11)</f>
        <v>0</v>
      </c>
      <c r="H104" s="3">
        <f>SUMIFS(Items!L:L,Items!$A:$A,SingleDay!$B104,Items!C:C,"&lt;&gt;8")</f>
        <v>0</v>
      </c>
      <c r="I104" s="3">
        <f>SUMIFS(Items!J:J,Items!$A:$A,SingleDay!$B104,Items!C:C,"&lt;&gt;8")</f>
        <v>0</v>
      </c>
      <c r="J104" s="3" t="e">
        <f>VLOOKUP(SingleDay!B104,Orders[],6)</f>
        <v>#N/A</v>
      </c>
      <c r="K104" s="3">
        <f>SUMIFS('Refunds'!$G:$G,'Refunds'!$A:$A,SingleDay!$B104)-SUMIFS('Refunds'!$C:$C,'Refunds'!$A:$A,SingleDay!$B104)</f>
        <v>0</v>
      </c>
      <c r="L104" s="3">
        <f>SUMIFS('Refunds'!$C:$C,'Refunds'!$A:$A,SingleDay!$B104,'Refunds'!$D:$D,2)+SUMIFS('Refunds'!$G:$G,'Refunds'!$A:$A,SingleDay!$B104,'Refunds'!$D:$D,2)</f>
        <v>0</v>
      </c>
      <c r="M104" s="3" t="e">
        <f t="shared" si="3"/>
        <v>#N/A</v>
      </c>
      <c r="N104" s="3" t="e">
        <f>VLOOKUP(SingleDay!$B104,Orders[],7)</f>
        <v>#N/A</v>
      </c>
      <c r="O104" s="3">
        <f>SUMIFS(Items!$J:$J,Items!$A:$A,SingleDay!$B104,Items!$C:$C,8)</f>
        <v>0</v>
      </c>
      <c r="P104" s="3"/>
    </row>
    <row r="105" spans="2:16" x14ac:dyDescent="0.25">
      <c r="B105" t="str">
        <f t="array" ref="B105">IFERROR(INDEX(Orders!A:A,SMALL(IF(Orders!E:E=SingleDay!$B$2,ROW(Orders!A:A)-MIN(ROW(Orders!A:A))+1),ROWS($B$6:B105))),"")</f>
        <v/>
      </c>
      <c r="C105" s="3">
        <f>SUMIFS(Items!$K:$K,Items!$A:$A,SingleDay!$B105,Items!D:D,TRUE)</f>
        <v>0</v>
      </c>
      <c r="D105" s="3">
        <f>SUMIFS(Items!$K:$K,Items!$A:$A,SingleDay!$B105,Items!C:C,2)</f>
        <v>0</v>
      </c>
      <c r="E105" s="3">
        <f>SUM(SUMIFS(Items!$K:$K,Items!$A:$A,SingleDay!$B105,Items!$C:$C,{3,12}))</f>
        <v>0</v>
      </c>
      <c r="F105" s="3">
        <f>SUMIFS(Items!$K:$K,Items!$A:$A,SingleDay!$B105,Items!$C:$C,7)</f>
        <v>0</v>
      </c>
      <c r="G105" s="3">
        <f>SUMIFS(Items!$K:$K,Items!$A:$A,SingleDay!$B105,Items!$C:$C,11)</f>
        <v>0</v>
      </c>
      <c r="H105" s="3">
        <f>SUMIFS(Items!L:L,Items!$A:$A,SingleDay!$B105,Items!C:C,"&lt;&gt;8")</f>
        <v>0</v>
      </c>
      <c r="I105" s="3">
        <f>SUMIFS(Items!J:J,Items!$A:$A,SingleDay!$B105,Items!C:C,"&lt;&gt;8")</f>
        <v>0</v>
      </c>
      <c r="J105" s="3" t="e">
        <f>VLOOKUP(SingleDay!B105,Orders[],6)</f>
        <v>#N/A</v>
      </c>
      <c r="K105" s="3">
        <f>SUMIFS('Refunds'!$G:$G,'Refunds'!$A:$A,SingleDay!$B105)-SUMIFS('Refunds'!$C:$C,'Refunds'!$A:$A,SingleDay!$B105)</f>
        <v>0</v>
      </c>
      <c r="L105" s="3">
        <f>SUMIFS('Refunds'!$C:$C,'Refunds'!$A:$A,SingleDay!$B105,'Refunds'!$D:$D,2)+SUMIFS('Refunds'!$G:$G,'Refunds'!$A:$A,SingleDay!$B105,'Refunds'!$D:$D,2)</f>
        <v>0</v>
      </c>
      <c r="M105" s="3" t="e">
        <f t="shared" si="3"/>
        <v>#N/A</v>
      </c>
      <c r="N105" s="3" t="e">
        <f>VLOOKUP(SingleDay!$B105,Orders[],7)</f>
        <v>#N/A</v>
      </c>
      <c r="O105" s="3">
        <f>SUMIFS(Items!$J:$J,Items!$A:$A,SingleDay!$B105,Items!$C:$C,8)</f>
        <v>0</v>
      </c>
      <c r="P105" s="3"/>
    </row>
    <row r="106" spans="2:16" x14ac:dyDescent="0.25">
      <c r="B106" t="str">
        <f t="array" ref="B106">IFERROR(INDEX(Orders!A:A,SMALL(IF(Orders!E:E=SingleDay!$B$2,ROW(Orders!A:A)-MIN(ROW(Orders!A:A))+1),ROWS($B$6:B106))),"")</f>
        <v/>
      </c>
      <c r="C106" s="3">
        <f>SUMIFS(Items!$K:$K,Items!$A:$A,SingleDay!$B106,Items!D:D,TRUE)</f>
        <v>0</v>
      </c>
      <c r="D106" s="3">
        <f>SUMIFS(Items!$K:$K,Items!$A:$A,SingleDay!$B106,Items!C:C,2)</f>
        <v>0</v>
      </c>
      <c r="E106" s="3">
        <f>SUM(SUMIFS(Items!$K:$K,Items!$A:$A,SingleDay!$B106,Items!$C:$C,{3,12}))</f>
        <v>0</v>
      </c>
      <c r="F106" s="3">
        <f>SUMIFS(Items!$K:$K,Items!$A:$A,SingleDay!$B106,Items!$C:$C,7)</f>
        <v>0</v>
      </c>
      <c r="G106" s="3">
        <f>SUMIFS(Items!$K:$K,Items!$A:$A,SingleDay!$B106,Items!$C:$C,11)</f>
        <v>0</v>
      </c>
      <c r="H106" s="3">
        <f>SUMIFS(Items!L:L,Items!$A:$A,SingleDay!$B106,Items!C:C,"&lt;&gt;8")</f>
        <v>0</v>
      </c>
      <c r="I106" s="3">
        <f>SUMIFS(Items!J:J,Items!$A:$A,SingleDay!$B106,Items!C:C,"&lt;&gt;8")</f>
        <v>0</v>
      </c>
      <c r="J106" s="3" t="e">
        <f>VLOOKUP(SingleDay!B106,Orders[],6)</f>
        <v>#N/A</v>
      </c>
      <c r="K106" s="3">
        <f>SUMIFS('Refunds'!$G:$G,'Refunds'!$A:$A,SingleDay!$B106)-SUMIFS('Refunds'!$C:$C,'Refunds'!$A:$A,SingleDay!$B106)</f>
        <v>0</v>
      </c>
      <c r="L106" s="3">
        <f>SUMIFS('Refunds'!$C:$C,'Refunds'!$A:$A,SingleDay!$B106,'Refunds'!$D:$D,2)+SUMIFS('Refunds'!$G:$G,'Refunds'!$A:$A,SingleDay!$B106,'Refunds'!$D:$D,2)</f>
        <v>0</v>
      </c>
      <c r="M106" s="3" t="e">
        <f t="shared" si="3"/>
        <v>#N/A</v>
      </c>
      <c r="N106" s="3" t="e">
        <f>VLOOKUP(SingleDay!$B106,Orders[],7)</f>
        <v>#N/A</v>
      </c>
      <c r="O106" s="3">
        <f>SUMIFS(Items!$J:$J,Items!$A:$A,SingleDay!$B106,Items!$C:$C,8)</f>
        <v>0</v>
      </c>
      <c r="P106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5821-4D5B-4AF6-855B-50F05AD3D46F}">
  <dimension ref="A1:N47"/>
  <sheetViews>
    <sheetView workbookViewId="0">
      <selection activeCell="B14" sqref="B14"/>
    </sheetView>
  </sheetViews>
  <sheetFormatPr defaultRowHeight="15" x14ac:dyDescent="0.25"/>
  <cols>
    <col min="1" max="1" width="13.140625" customWidth="1"/>
    <col min="2" max="2" width="13.7109375" bestFit="1" customWidth="1"/>
    <col min="3" max="3" width="11.28515625" bestFit="1" customWidth="1"/>
    <col min="4" max="4" width="12.140625" bestFit="1" customWidth="1"/>
    <col min="5" max="5" width="23.7109375" bestFit="1" customWidth="1"/>
    <col min="6" max="6" width="18.28515625" bestFit="1" customWidth="1"/>
    <col min="7" max="7" width="12.42578125" bestFit="1" customWidth="1"/>
    <col min="8" max="8" width="16.85546875" bestFit="1" customWidth="1"/>
    <col min="9" max="9" width="14.85546875" bestFit="1" customWidth="1"/>
    <col min="10" max="10" width="15.5703125" bestFit="1" customWidth="1"/>
    <col min="11" max="11" width="18.140625" bestFit="1" customWidth="1"/>
    <col min="12" max="12" width="13.140625" bestFit="1" customWidth="1"/>
    <col min="13" max="13" width="10.28515625" bestFit="1" customWidth="1"/>
    <col min="14" max="14" width="12.7109375" customWidth="1"/>
    <col min="15" max="15" width="12.140625" customWidth="1"/>
    <col min="16" max="16" width="9.28515625" customWidth="1"/>
    <col min="17" max="17" width="9" customWidth="1"/>
    <col min="18" max="18" width="14.28515625" customWidth="1"/>
    <col min="19" max="19" width="10.5703125" customWidth="1"/>
    <col min="20" max="20" width="5.7109375" bestFit="1" customWidth="1"/>
    <col min="21" max="21" width="6.28515625" customWidth="1"/>
  </cols>
  <sheetData>
    <row r="1" spans="1:14" ht="18.75" x14ac:dyDescent="0.3">
      <c r="A1" s="18" t="s">
        <v>2</v>
      </c>
      <c r="B1" s="18"/>
      <c r="C1" s="19" t="s">
        <v>411</v>
      </c>
      <c r="D1" s="19"/>
      <c r="E1" s="10">
        <f>(J7+Table5[Tax])</f>
        <v>50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4" x14ac:dyDescent="0.25">
      <c r="A2" s="13">
        <v>100138225566</v>
      </c>
      <c r="G2" s="2">
        <f>INDEX(Orders[OrderID],MATCH(OrderView!$A$2,Orders[OrderNumber],0))</f>
        <v>138225566</v>
      </c>
      <c r="H2" s="2">
        <f>INDEX(Orders[LocationID],MATCH(OrderView!$A$2,Orders[OrderNumber],0))</f>
        <v>30234</v>
      </c>
      <c r="I2" s="2">
        <f>INDEX(Orders[OrderNumber],MATCH(OrderView!$A$2,Orders[OrderNumber],0))</f>
        <v>100138225566</v>
      </c>
      <c r="J2" s="2">
        <f>INDEX(Orders[StatusID],MATCH(OrderView!$A$2,Orders[OrderNumber],0))</f>
        <v>2</v>
      </c>
      <c r="K2" s="2" t="str">
        <f>INDEX(Orders[DatePaid],MATCH(OrderView!$A$2,Orders[OrderNumber],0))</f>
        <v>2015-04-29</v>
      </c>
      <c r="L2" s="3">
        <f>INDEX(Orders[PrePaid],MATCH(OrderView!$A$2,Orders[OrderNumber],0))</f>
        <v>0</v>
      </c>
      <c r="M2" s="3">
        <f>INDEX(Orders[Tax],MATCH(OrderView!$A$2,Orders[OrderNumber],0))</f>
        <v>0</v>
      </c>
    </row>
    <row r="4" spans="1:14" x14ac:dyDescent="0.25">
      <c r="A4" t="s">
        <v>48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  <c r="G4" t="s">
        <v>178</v>
      </c>
      <c r="H4" t="s">
        <v>5</v>
      </c>
      <c r="I4" t="s">
        <v>179</v>
      </c>
      <c r="J4" t="s">
        <v>180</v>
      </c>
      <c r="K4" t="s">
        <v>181</v>
      </c>
      <c r="L4" t="s">
        <v>6</v>
      </c>
      <c r="M4" t="s">
        <v>182</v>
      </c>
    </row>
    <row r="5" spans="1:14" x14ac:dyDescent="0.25">
      <c r="A5" s="3">
        <f>SUMIFS(Items!$K:$K,Items!$A:$A,Table5[OrderID],Items!D:D,TRUE)</f>
        <v>70</v>
      </c>
      <c r="B5" s="3">
        <f>SUMIFS(Items!$K:$K,Items!$A:$A,Table5[OrderID],Items!C:C,2)</f>
        <v>0</v>
      </c>
      <c r="C5" s="3">
        <f>SUM(SUMIFS(Items!$K:$K,Items!$A:$A,Table5[OrderID],Items!$C:$C,{3,12}))</f>
        <v>0</v>
      </c>
      <c r="D5" s="3">
        <f>SUMIFS(Items!$K:$K,Items!$A:$A,Table5[OrderID],Items!$C:$C,7)</f>
        <v>0</v>
      </c>
      <c r="E5" s="3">
        <f>SUMIFS(Items!$K:$K,Items!$A:$A,Table5[OrderID],Items!$C:$C,11)</f>
        <v>0</v>
      </c>
      <c r="F5" s="3">
        <f>SUMIFS(Items!L:L,Items!$A:$A,Table5[OrderID],Items!C:C,"&lt;&gt;8")</f>
        <v>-35</v>
      </c>
      <c r="G5" s="3">
        <f>SUMIFS(Items!J:J,Items!$A:$A,Table5[OrderID],Items!C:C,"&lt;&gt;8")</f>
        <v>35</v>
      </c>
      <c r="H5" s="3">
        <f>Table5[PrePaid]</f>
        <v>0</v>
      </c>
      <c r="I5" s="3">
        <f>SUMIFS('Refunds'!$G:$G,'Refunds'!$A:$A,Table5[OrderID])-SUMIFS('Refunds'!$C:$C,'Refunds'!$A:$A,Table5[OrderID])</f>
        <v>0</v>
      </c>
      <c r="J5" s="3">
        <f>SUMIFS('Refunds'!$C:$C,'Refunds'!$A:$A,Table5[OrderID],'Refunds'!$D:$D,2)+SUMIFS('Refunds'!$G:$G,'Refunds'!$A:$A,Table5[OrderID],'Refunds'!$D:$D,2)</f>
        <v>0</v>
      </c>
      <c r="K5" s="3">
        <f>(G5+H5+I5+J5)</f>
        <v>35</v>
      </c>
      <c r="L5" s="3">
        <f>VLOOKUP(Table5[OrderID],Orders[],7)</f>
        <v>0</v>
      </c>
      <c r="M5" s="3">
        <f>SUMIFS(Items!$J:$J,Items!$A:$A,Table5[OrderID],Items!$C:$C,8)</f>
        <v>15</v>
      </c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ht="18.75" x14ac:dyDescent="0.3">
      <c r="A7" s="14" t="s">
        <v>327</v>
      </c>
      <c r="F7" s="7" t="s">
        <v>183</v>
      </c>
      <c r="G7" s="8"/>
      <c r="H7" s="8"/>
      <c r="I7" s="9">
        <f>SUM(I9:I39)</f>
        <v>2</v>
      </c>
      <c r="J7" s="8">
        <f>SUM(J9:J39)</f>
        <v>50</v>
      </c>
      <c r="K7" s="8">
        <f>SUM(K9:K39)</f>
        <v>85</v>
      </c>
      <c r="L7" s="8">
        <f>SUM(L9:L39)</f>
        <v>-35</v>
      </c>
      <c r="M7" s="7"/>
      <c r="N7" s="10"/>
    </row>
    <row r="8" spans="1:14" x14ac:dyDescent="0.25">
      <c r="A8" t="s">
        <v>0</v>
      </c>
      <c r="B8" t="s">
        <v>40</v>
      </c>
      <c r="C8" t="s">
        <v>41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171</v>
      </c>
      <c r="K8" t="s">
        <v>172</v>
      </c>
      <c r="L8" t="s">
        <v>177</v>
      </c>
      <c r="M8" t="s">
        <v>47</v>
      </c>
    </row>
    <row r="9" spans="1:14" x14ac:dyDescent="0.25">
      <c r="A9">
        <f>IFERROR(INDEX(Items[OrderID],MATCH(OrderView!$B9,Items[OrderItemID],0)),"")</f>
        <v>138225566</v>
      </c>
      <c r="B9">
        <f t="array" ref="B9">IFERROR(INDEX(Items[OrderItemID],SMALL(IF(Items[OrderID]=OrderView!$G$2,ROW(Items[OrderItemID])-MIN(ROW(Items[OrderItemID]))+1),ROWS($B$9:B9))),"")</f>
        <v>194486068</v>
      </c>
      <c r="C9">
        <f>IFERROR(INDEX(Items[Type],MATCH(OrderView!$B9,Items[OrderItemID],0)),"")</f>
        <v>1</v>
      </c>
      <c r="D9" t="b">
        <f>IFERROR(INDEX(Items[IsService],MATCH(OrderView!$B9,Items[OrderItemID],0)),"")</f>
        <v>1</v>
      </c>
      <c r="E9" t="str">
        <f>IFERROR(INDEX(Items[EmployeeName],MATCH(OrderView!$B9,Items[OrderItemID],0)),"")</f>
        <v>M4-Elizabeth Santander</v>
      </c>
      <c r="F9" t="str">
        <f>IFERROR(INDEX(Items[DisplayName],MATCH(OrderView!$B9,Items[OrderItemID],0)),"")</f>
        <v>None</v>
      </c>
      <c r="G9" s="3">
        <f>IFERROR(INDEX(Items[FinalPrice],MATCH(OrderView!$B9,Items[OrderItemID],0)),"")</f>
        <v>35</v>
      </c>
      <c r="H9" s="3">
        <f>IFERROR(INDEX(Items[OriginalTagPrice],MATCH(OrderView!$B9,Items[OrderItemID],0)),"")</f>
        <v>70</v>
      </c>
      <c r="I9" s="15">
        <f>IFERROR(INDEX(Items[Quantity],MATCH(OrderView!$B9,Items[OrderItemID],0)),"")</f>
        <v>1</v>
      </c>
      <c r="J9" s="3">
        <f>IFERROR(INDEX(Items[TotalFinalPrice],MATCH(OrderView!$B9,Items[OrderItemID],0)),"")</f>
        <v>35</v>
      </c>
      <c r="K9" s="3">
        <f>IFERROR(INDEX(Items[TotalOriginalPrice],MATCH(OrderView!$B9,Items[OrderItemID],0)),"")</f>
        <v>70</v>
      </c>
      <c r="L9" s="3">
        <f>IFERROR(INDEX(Items[Adjustment],MATCH(OrderView!$B9,Items[OrderItemID],0)),"")</f>
        <v>-35</v>
      </c>
      <c r="M9" t="str">
        <f>IFERROR(INDEX(Items[Date],MATCH(OrderView!$B9,Items[OrderItemID],0)),"")</f>
        <v>2015-04-29</v>
      </c>
    </row>
    <row r="10" spans="1:14" x14ac:dyDescent="0.25">
      <c r="A10">
        <f>IFERROR(INDEX(Items[OrderID],MATCH(OrderView!$B10,Items[OrderItemID],0)),"")</f>
        <v>138225566</v>
      </c>
      <c r="B10">
        <f t="array" ref="B10">IFERROR(INDEX(Items[OrderItemID],SMALL(IF(Items[OrderID]=OrderView!$G$2,ROW(Items[OrderItemID])-MIN(ROW(Items[OrderItemID]))+1),ROWS($B$9:B10))),"")</f>
        <v>197067037</v>
      </c>
      <c r="C10">
        <f>IFERROR(INDEX(Items[Type],MATCH(OrderView!$B10,Items[OrderItemID],0)),"")</f>
        <v>8</v>
      </c>
      <c r="D10" t="b">
        <f>IFERROR(INDEX(Items[IsService],MATCH(OrderView!$B10,Items[OrderItemID],0)),"")</f>
        <v>0</v>
      </c>
      <c r="E10" t="str">
        <f>IFERROR(INDEX(Items[EmployeeName],MATCH(OrderView!$B10,Items[OrderItemID],0)),"")</f>
        <v>M4-Elizabeth Santander</v>
      </c>
      <c r="F10" t="str">
        <f>IFERROR(INDEX(Items[DisplayName],MATCH(OrderView!$B10,Items[OrderItemID],0)),"")</f>
        <v>None</v>
      </c>
      <c r="G10" s="3">
        <f>IFERROR(INDEX(Items[FinalPrice],MATCH(OrderView!$B10,Items[OrderItemID],0)),"")</f>
        <v>15</v>
      </c>
      <c r="H10" s="3">
        <f>IFERROR(INDEX(Items[OriginalTagPrice],MATCH(OrderView!$B10,Items[OrderItemID],0)),"")</f>
        <v>15</v>
      </c>
      <c r="I10" s="15">
        <f>IFERROR(INDEX(Items[Quantity],MATCH(OrderView!$B10,Items[OrderItemID],0)),"")</f>
        <v>1</v>
      </c>
      <c r="J10" s="3">
        <f>IFERROR(INDEX(Items[TotalFinalPrice],MATCH(OrderView!$B10,Items[OrderItemID],0)),"")</f>
        <v>15</v>
      </c>
      <c r="K10" s="3">
        <f>IFERROR(INDEX(Items[TotalOriginalPrice],MATCH(OrderView!$B10,Items[OrderItemID],0)),"")</f>
        <v>15</v>
      </c>
      <c r="L10" s="3">
        <f>IFERROR(INDEX(Items[Adjustment],MATCH(OrderView!$B10,Items[OrderItemID],0)),"")</f>
        <v>0</v>
      </c>
      <c r="M10" t="str">
        <f>IFERROR(INDEX(Items[Date],MATCH(OrderView!$B10,Items[OrderItemID],0)),"")</f>
        <v>2015-04-29</v>
      </c>
    </row>
    <row r="11" spans="1:14" x14ac:dyDescent="0.25">
      <c r="A11" t="str">
        <f>IFERROR(INDEX(Items[OrderID],MATCH(OrderView!$B11,Items[OrderItemID],0)),"")</f>
        <v/>
      </c>
      <c r="B11" t="str">
        <f t="array" ref="B11">IFERROR(INDEX(Items[OrderItemID],SMALL(IF(Items[OrderID]=OrderView!$G$2,ROW(Items[OrderItemID])-MIN(ROW(Items[OrderItemID]))+1),ROWS($B$9:B11))),"")</f>
        <v/>
      </c>
      <c r="C11" t="str">
        <f>IFERROR(INDEX(Items[Type],MATCH(OrderView!$B11,Items[OrderItemID],0)),"")</f>
        <v/>
      </c>
      <c r="D11" t="str">
        <f>IFERROR(INDEX(Items[IsService],MATCH(OrderView!$B11,Items[OrderItemID],0)),"")</f>
        <v/>
      </c>
      <c r="E11" t="str">
        <f>IFERROR(INDEX(Items[EmployeeName],MATCH(OrderView!$B11,Items[OrderItemID],0)),"")</f>
        <v/>
      </c>
      <c r="F11" t="str">
        <f>IFERROR(INDEX(Items[DisplayName],MATCH(OrderView!$B11,Items[OrderItemID],0)),"")</f>
        <v/>
      </c>
      <c r="G11" s="3" t="str">
        <f>IFERROR(INDEX(Items[FinalPrice],MATCH(OrderView!$B11,Items[OrderItemID],0)),"")</f>
        <v/>
      </c>
      <c r="H11" s="3" t="str">
        <f>IFERROR(INDEX(Items[OriginalTagPrice],MATCH(OrderView!$B11,Items[OrderItemID],0)),"")</f>
        <v/>
      </c>
      <c r="I11" s="15" t="str">
        <f>IFERROR(INDEX(Items[Quantity],MATCH(OrderView!$B11,Items[OrderItemID],0)),"")</f>
        <v/>
      </c>
      <c r="J11" s="3" t="str">
        <f>IFERROR(INDEX(Items[TotalFinalPrice],MATCH(OrderView!$B11,Items[OrderItemID],0)),"")</f>
        <v/>
      </c>
      <c r="K11" s="3" t="str">
        <f>IFERROR(INDEX(Items[TotalOriginalPrice],MATCH(OrderView!$B11,Items[OrderItemID],0)),"")</f>
        <v/>
      </c>
      <c r="L11" s="3" t="str">
        <f>IFERROR(INDEX(Items[Adjustment],MATCH(OrderView!$B11,Items[OrderItemID],0)),"")</f>
        <v/>
      </c>
      <c r="M11" t="str">
        <f>IFERROR(INDEX(Items[Date],MATCH(OrderView!$B11,Items[OrderItemID],0)),"")</f>
        <v/>
      </c>
    </row>
    <row r="12" spans="1:14" x14ac:dyDescent="0.25">
      <c r="A12" t="str">
        <f>IFERROR(INDEX(Items[OrderID],MATCH(OrderView!$B12,Items[OrderItemID],0)),"")</f>
        <v/>
      </c>
      <c r="B12" t="str">
        <f t="array" ref="B12">IFERROR(INDEX(Items[OrderItemID],SMALL(IF(Items[OrderID]=OrderView!$G$2,ROW(Items[OrderItemID])-MIN(ROW(Items[OrderItemID]))+1),ROWS($B$9:B12))),"")</f>
        <v/>
      </c>
      <c r="C12" t="str">
        <f>IFERROR(INDEX(Items[Type],MATCH(OrderView!$B12,Items[OrderItemID],0)),"")</f>
        <v/>
      </c>
      <c r="D12" t="str">
        <f>IFERROR(INDEX(Items[IsService],MATCH(OrderView!$B12,Items[OrderItemID],0)),"")</f>
        <v/>
      </c>
      <c r="E12" t="str">
        <f>IFERROR(INDEX(Items[EmployeeName],MATCH(OrderView!$B12,Items[OrderItemID],0)),"")</f>
        <v/>
      </c>
      <c r="F12" t="str">
        <f>IFERROR(INDEX(Items[DisplayName],MATCH(OrderView!$B12,Items[OrderItemID],0)),"")</f>
        <v/>
      </c>
      <c r="G12" s="3" t="str">
        <f>IFERROR(INDEX(Items[FinalPrice],MATCH(OrderView!$B12,Items[OrderItemID],0)),"")</f>
        <v/>
      </c>
      <c r="H12" s="3" t="str">
        <f>IFERROR(INDEX(Items[OriginalTagPrice],MATCH(OrderView!$B12,Items[OrderItemID],0)),"")</f>
        <v/>
      </c>
      <c r="I12" s="15" t="str">
        <f>IFERROR(INDEX(Items[Quantity],MATCH(OrderView!$B12,Items[OrderItemID],0)),"")</f>
        <v/>
      </c>
      <c r="J12" s="3" t="str">
        <f>IFERROR(INDEX(Items[TotalFinalPrice],MATCH(OrderView!$B12,Items[OrderItemID],0)),"")</f>
        <v/>
      </c>
      <c r="K12" s="3" t="str">
        <f>IFERROR(INDEX(Items[TotalOriginalPrice],MATCH(OrderView!$B12,Items[OrderItemID],0)),"")</f>
        <v/>
      </c>
      <c r="L12" s="3" t="str">
        <f>IFERROR(INDEX(Items[Adjustment],MATCH(OrderView!$B12,Items[OrderItemID],0)),"")</f>
        <v/>
      </c>
      <c r="M12" t="str">
        <f>IFERROR(INDEX(Items[Date],MATCH(OrderView!$B12,Items[OrderItemID],0)),"")</f>
        <v/>
      </c>
    </row>
    <row r="13" spans="1:14" x14ac:dyDescent="0.25">
      <c r="A13" t="str">
        <f>IFERROR(INDEX(Items[OrderID],MATCH(OrderView!$B13,Items[OrderItemID],0)),"")</f>
        <v/>
      </c>
      <c r="B13" t="str">
        <f t="array" ref="B13">IFERROR(INDEX(Items[OrderItemID],SMALL(IF(Items[OrderID]=OrderView!$G$2,ROW(Items[OrderItemID])-MIN(ROW(Items[OrderItemID]))+1),ROWS($B$9:B13))),"")</f>
        <v/>
      </c>
      <c r="C13" t="str">
        <f>IFERROR(INDEX(Items[Type],MATCH(OrderView!$B13,Items[OrderItemID],0)),"")</f>
        <v/>
      </c>
      <c r="D13" t="str">
        <f>IFERROR(INDEX(Items[IsService],MATCH(OrderView!$B13,Items[OrderItemID],0)),"")</f>
        <v/>
      </c>
      <c r="E13" t="str">
        <f>IFERROR(INDEX(Items[EmployeeName],MATCH(OrderView!$B13,Items[OrderItemID],0)),"")</f>
        <v/>
      </c>
      <c r="F13" t="str">
        <f>IFERROR(INDEX(Items[DisplayName],MATCH(OrderView!$B13,Items[OrderItemID],0)),"")</f>
        <v/>
      </c>
      <c r="G13" s="3" t="str">
        <f>IFERROR(INDEX(Items[FinalPrice],MATCH(OrderView!$B13,Items[OrderItemID],0)),"")</f>
        <v/>
      </c>
      <c r="H13" s="3" t="str">
        <f>IFERROR(INDEX(Items[OriginalTagPrice],MATCH(OrderView!$B13,Items[OrderItemID],0)),"")</f>
        <v/>
      </c>
      <c r="I13" s="15" t="str">
        <f>IFERROR(INDEX(Items[Quantity],MATCH(OrderView!$B13,Items[OrderItemID],0)),"")</f>
        <v/>
      </c>
      <c r="J13" s="3" t="str">
        <f>IFERROR(INDEX(Items[TotalFinalPrice],MATCH(OrderView!$B13,Items[OrderItemID],0)),"")</f>
        <v/>
      </c>
      <c r="K13" s="3" t="str">
        <f>IFERROR(INDEX(Items[TotalOriginalPrice],MATCH(OrderView!$B13,Items[OrderItemID],0)),"")</f>
        <v/>
      </c>
      <c r="L13" s="3" t="str">
        <f>IFERROR(INDEX(Items[Adjustment],MATCH(OrderView!$B13,Items[OrderItemID],0)),"")</f>
        <v/>
      </c>
      <c r="M13" t="str">
        <f>IFERROR(INDEX(Items[Date],MATCH(OrderView!$B13,Items[OrderItemID],0)),"")</f>
        <v/>
      </c>
    </row>
    <row r="14" spans="1:14" x14ac:dyDescent="0.25">
      <c r="A14" t="str">
        <f>IFERROR(INDEX(Items[OrderID],MATCH(OrderView!$B14,Items[OrderItemID],0)),"")</f>
        <v/>
      </c>
      <c r="B14" t="str">
        <f t="array" ref="B14">IFERROR(INDEX(Items[OrderItemID],SMALL(IF(Items[OrderID]=OrderView!$G$2,ROW(Items[OrderItemID])-MIN(ROW(Items[OrderItemID]))+1),ROWS($B$9:B14))),"")</f>
        <v/>
      </c>
      <c r="C14" t="str">
        <f>IFERROR(INDEX(Items[Type],MATCH(OrderView!$B14,Items[OrderItemID],0)),"")</f>
        <v/>
      </c>
      <c r="D14" t="str">
        <f>IFERROR(INDEX(Items[IsService],MATCH(OrderView!$B14,Items[OrderItemID],0)),"")</f>
        <v/>
      </c>
      <c r="E14" t="str">
        <f>IFERROR(INDEX(Items[EmployeeName],MATCH(OrderView!$B14,Items[OrderItemID],0)),"")</f>
        <v/>
      </c>
      <c r="F14" t="str">
        <f>IFERROR(INDEX(Items[DisplayName],MATCH(OrderView!$B14,Items[OrderItemID],0)),"")</f>
        <v/>
      </c>
      <c r="G14" s="3" t="str">
        <f>IFERROR(INDEX(Items[FinalPrice],MATCH(OrderView!$B14,Items[OrderItemID],0)),"")</f>
        <v/>
      </c>
      <c r="H14" s="3" t="str">
        <f>IFERROR(INDEX(Items[OriginalTagPrice],MATCH(OrderView!$B14,Items[OrderItemID],0)),"")</f>
        <v/>
      </c>
      <c r="I14" s="15" t="str">
        <f>IFERROR(INDEX(Items[Quantity],MATCH(OrderView!$B14,Items[OrderItemID],0)),"")</f>
        <v/>
      </c>
      <c r="J14" s="3" t="str">
        <f>IFERROR(INDEX(Items[TotalFinalPrice],MATCH(OrderView!$B14,Items[OrderItemID],0)),"")</f>
        <v/>
      </c>
      <c r="K14" s="3" t="str">
        <f>IFERROR(INDEX(Items[TotalOriginalPrice],MATCH(OrderView!$B14,Items[OrderItemID],0)),"")</f>
        <v/>
      </c>
      <c r="L14" s="3" t="str">
        <f>IFERROR(INDEX(Items[Adjustment],MATCH(OrderView!$B14,Items[OrderItemID],0)),"")</f>
        <v/>
      </c>
      <c r="M14" t="str">
        <f>IFERROR(INDEX(Items[Date],MATCH(OrderView!$B14,Items[OrderItemID],0)),"")</f>
        <v/>
      </c>
    </row>
    <row r="15" spans="1:14" x14ac:dyDescent="0.25">
      <c r="A15" t="str">
        <f>IFERROR(INDEX(Items[OrderID],MATCH(OrderView!$B15,Items[OrderItemID],0)),"")</f>
        <v/>
      </c>
      <c r="B15" t="str">
        <f t="array" ref="B15">IFERROR(INDEX(Items[OrderItemID],SMALL(IF(Items[OrderID]=OrderView!$G$2,ROW(Items[OrderItemID])-MIN(ROW(Items[OrderItemID]))+1),ROWS($B$9:B15))),"")</f>
        <v/>
      </c>
      <c r="C15" t="str">
        <f>IFERROR(INDEX(Items[Type],MATCH(OrderView!$B15,Items[OrderItemID],0)),"")</f>
        <v/>
      </c>
      <c r="D15" t="str">
        <f>IFERROR(INDEX(Items[IsService],MATCH(OrderView!$B15,Items[OrderItemID],0)),"")</f>
        <v/>
      </c>
      <c r="E15" t="str">
        <f>IFERROR(INDEX(Items[EmployeeName],MATCH(OrderView!$B15,Items[OrderItemID],0)),"")</f>
        <v/>
      </c>
      <c r="F15" t="str">
        <f>IFERROR(INDEX(Items[DisplayName],MATCH(OrderView!$B15,Items[OrderItemID],0)),"")</f>
        <v/>
      </c>
      <c r="G15" t="str">
        <f>IFERROR(INDEX(Items[FinalPrice],MATCH(OrderView!$B15,Items[OrderItemID],0)),"")</f>
        <v/>
      </c>
      <c r="H15" t="str">
        <f>IFERROR(INDEX(Items[OriginalTagPrice],MATCH(OrderView!$B15,Items[OrderItemID],0)),"")</f>
        <v/>
      </c>
      <c r="I15" t="str">
        <f>IFERROR(INDEX(Items[Quantity],MATCH(OrderView!$B15,Items[OrderItemID],0)),"")</f>
        <v/>
      </c>
      <c r="J15" t="str">
        <f>IFERROR(INDEX(Items[TotalFinalPrice],MATCH(OrderView!$B15,Items[OrderItemID],0)),"")</f>
        <v/>
      </c>
      <c r="K15" t="str">
        <f>IFERROR(INDEX(Items[TotalOriginalPrice],MATCH(OrderView!$B15,Items[OrderItemID],0)),"")</f>
        <v/>
      </c>
      <c r="L15" t="str">
        <f>IFERROR(INDEX(Items[Adjustment],MATCH(OrderView!$B15,Items[OrderItemID],0)),"")</f>
        <v/>
      </c>
      <c r="M15" t="str">
        <f>IFERROR(INDEX(Items[Date],MATCH(OrderView!$B15,Items[OrderItemID],0)),"")</f>
        <v/>
      </c>
    </row>
    <row r="16" spans="1:14" x14ac:dyDescent="0.25">
      <c r="A16" t="str">
        <f>IFERROR(INDEX(Items[OrderID],MATCH(OrderView!$B16,Items[OrderItemID],0)),"")</f>
        <v/>
      </c>
      <c r="B16" t="str">
        <f t="array" ref="B16">IFERROR(INDEX(Items[OrderItemID],SMALL(IF(Items[OrderID]=OrderView!$G$2,ROW(Items[OrderItemID])-MIN(ROW(Items[OrderItemID]))+1),ROWS($B$9:B16))),"")</f>
        <v/>
      </c>
      <c r="C16" t="str">
        <f>IFERROR(INDEX(Items[Type],MATCH(OrderView!$B16,Items[OrderItemID],0)),"")</f>
        <v/>
      </c>
      <c r="D16" t="str">
        <f>IFERROR(INDEX(Items[IsService],MATCH(OrderView!$B16,Items[OrderItemID],0)),"")</f>
        <v/>
      </c>
      <c r="E16" t="str">
        <f>IFERROR(INDEX(Items[EmployeeName],MATCH(OrderView!$B16,Items[OrderItemID],0)),"")</f>
        <v/>
      </c>
      <c r="F16" t="str">
        <f>IFERROR(INDEX(Items[DisplayName],MATCH(OrderView!$B16,Items[OrderItemID],0)),"")</f>
        <v/>
      </c>
      <c r="G16" t="str">
        <f>IFERROR(INDEX(Items[FinalPrice],MATCH(OrderView!$B16,Items[OrderItemID],0)),"")</f>
        <v/>
      </c>
      <c r="H16" t="str">
        <f>IFERROR(INDEX(Items[OriginalTagPrice],MATCH(OrderView!$B16,Items[OrderItemID],0)),"")</f>
        <v/>
      </c>
      <c r="I16" t="str">
        <f>IFERROR(INDEX(Items[Quantity],MATCH(OrderView!$B16,Items[OrderItemID],0)),"")</f>
        <v/>
      </c>
      <c r="J16" t="str">
        <f>IFERROR(INDEX(Items[TotalFinalPrice],MATCH(OrderView!$B16,Items[OrderItemID],0)),"")</f>
        <v/>
      </c>
      <c r="K16" t="str">
        <f>IFERROR(INDEX(Items[TotalOriginalPrice],MATCH(OrderView!$B16,Items[OrderItemID],0)),"")</f>
        <v/>
      </c>
      <c r="L16" t="str">
        <f>IFERROR(INDEX(Items[Adjustment],MATCH(OrderView!$B16,Items[OrderItemID],0)),"")</f>
        <v/>
      </c>
      <c r="M16" t="str">
        <f>IFERROR(INDEX(Items[Date],MATCH(OrderView!$B16,Items[OrderItemID],0)),"")</f>
        <v/>
      </c>
    </row>
    <row r="17" spans="1:13" x14ac:dyDescent="0.25">
      <c r="A17" t="str">
        <f>IFERROR(INDEX(Items[OrderID],MATCH(OrderView!$B17,Items[OrderItemID],0)),"")</f>
        <v/>
      </c>
      <c r="B17" t="str">
        <f t="array" ref="B17">IFERROR(INDEX(Items[OrderItemID],SMALL(IF(Items[OrderID]=OrderView!$G$2,ROW(Items[OrderItemID])-MIN(ROW(Items[OrderItemID]))+1),ROWS($B$9:B17))),"")</f>
        <v/>
      </c>
      <c r="C17" t="str">
        <f>IFERROR(INDEX(Items[Type],MATCH(OrderView!$B17,Items[OrderItemID],0)),"")</f>
        <v/>
      </c>
      <c r="D17" t="str">
        <f>IFERROR(INDEX(Items[IsService],MATCH(OrderView!$B17,Items[OrderItemID],0)),"")</f>
        <v/>
      </c>
      <c r="E17" t="str">
        <f>IFERROR(INDEX(Items[EmployeeName],MATCH(OrderView!$B17,Items[OrderItemID],0)),"")</f>
        <v/>
      </c>
      <c r="F17" t="str">
        <f>IFERROR(INDEX(Items[DisplayName],MATCH(OrderView!$B17,Items[OrderItemID],0)),"")</f>
        <v/>
      </c>
      <c r="G17" t="str">
        <f>IFERROR(INDEX(Items[FinalPrice],MATCH(OrderView!$B17,Items[OrderItemID],0)),"")</f>
        <v/>
      </c>
      <c r="H17" t="str">
        <f>IFERROR(INDEX(Items[OriginalTagPrice],MATCH(OrderView!$B17,Items[OrderItemID],0)),"")</f>
        <v/>
      </c>
      <c r="I17" t="str">
        <f>IFERROR(INDEX(Items[Quantity],MATCH(OrderView!$B17,Items[OrderItemID],0)),"")</f>
        <v/>
      </c>
      <c r="J17" t="str">
        <f>IFERROR(INDEX(Items[TotalFinalPrice],MATCH(OrderView!$B17,Items[OrderItemID],0)),"")</f>
        <v/>
      </c>
      <c r="K17" t="str">
        <f>IFERROR(INDEX(Items[TotalOriginalPrice],MATCH(OrderView!$B17,Items[OrderItemID],0)),"")</f>
        <v/>
      </c>
      <c r="L17" t="str">
        <f>IFERROR(INDEX(Items[Adjustment],MATCH(OrderView!$B17,Items[OrderItemID],0)),"")</f>
        <v/>
      </c>
      <c r="M17" t="str">
        <f>IFERROR(INDEX(Items[Date],MATCH(OrderView!$B17,Items[OrderItemID],0)),"")</f>
        <v/>
      </c>
    </row>
    <row r="18" spans="1:13" x14ac:dyDescent="0.25">
      <c r="A18" t="str">
        <f>IFERROR(INDEX(Items[OrderID],MATCH(OrderView!$B18,Items[OrderItemID],0)),"")</f>
        <v/>
      </c>
      <c r="B18" t="str">
        <f t="array" ref="B18">IFERROR(INDEX(Items[OrderItemID],SMALL(IF(Items[OrderID]=OrderView!$G$2,ROW(Items[OrderItemID])-MIN(ROW(Items[OrderItemID]))+1),ROWS($B$9:B18))),"")</f>
        <v/>
      </c>
      <c r="C18" t="str">
        <f>IFERROR(INDEX(Items[Type],MATCH(OrderView!$B18,Items[OrderItemID],0)),"")</f>
        <v/>
      </c>
      <c r="D18" t="str">
        <f>IFERROR(INDEX(Items[IsService],MATCH(OrderView!$B18,Items[OrderItemID],0)),"")</f>
        <v/>
      </c>
      <c r="E18" t="str">
        <f>IFERROR(INDEX(Items[EmployeeName],MATCH(OrderView!$B18,Items[OrderItemID],0)),"")</f>
        <v/>
      </c>
      <c r="F18" t="str">
        <f>IFERROR(INDEX(Items[DisplayName],MATCH(OrderView!$B18,Items[OrderItemID],0)),"")</f>
        <v/>
      </c>
      <c r="G18" t="str">
        <f>IFERROR(INDEX(Items[FinalPrice],MATCH(OrderView!$B18,Items[OrderItemID],0)),"")</f>
        <v/>
      </c>
      <c r="H18" t="str">
        <f>IFERROR(INDEX(Items[OriginalTagPrice],MATCH(OrderView!$B18,Items[OrderItemID],0)),"")</f>
        <v/>
      </c>
      <c r="I18" t="str">
        <f>IFERROR(INDEX(Items[Quantity],MATCH(OrderView!$B18,Items[OrderItemID],0)),"")</f>
        <v/>
      </c>
      <c r="J18" t="str">
        <f>IFERROR(INDEX(Items[TotalFinalPrice],MATCH(OrderView!$B18,Items[OrderItemID],0)),"")</f>
        <v/>
      </c>
      <c r="K18" t="str">
        <f>IFERROR(INDEX(Items[TotalOriginalPrice],MATCH(OrderView!$B18,Items[OrderItemID],0)),"")</f>
        <v/>
      </c>
      <c r="L18" t="str">
        <f>IFERROR(INDEX(Items[Adjustment],MATCH(OrderView!$B18,Items[OrderItemID],0)),"")</f>
        <v/>
      </c>
      <c r="M18" t="str">
        <f>IFERROR(INDEX(Items[Date],MATCH(OrderView!$B18,Items[OrderItemID],0)),"")</f>
        <v/>
      </c>
    </row>
    <row r="19" spans="1:13" x14ac:dyDescent="0.25">
      <c r="A19" t="str">
        <f>IFERROR(INDEX(Items[OrderID],MATCH(OrderView!$B19,Items[OrderItemID],0)),"")</f>
        <v/>
      </c>
      <c r="B19" t="str">
        <f t="array" ref="B19">IFERROR(INDEX(Items[OrderItemID],SMALL(IF(Items[OrderID]=OrderView!$G$2,ROW(Items[OrderItemID])-MIN(ROW(Items[OrderItemID]))+1),ROWS($B$9:B19))),"")</f>
        <v/>
      </c>
      <c r="C19" t="str">
        <f>IFERROR(INDEX(Items[Type],MATCH(OrderView!$B19,Items[OrderItemID],0)),"")</f>
        <v/>
      </c>
      <c r="D19" t="str">
        <f>IFERROR(INDEX(Items[IsService],MATCH(OrderView!$B19,Items[OrderItemID],0)),"")</f>
        <v/>
      </c>
      <c r="E19" t="str">
        <f>IFERROR(INDEX(Items[EmployeeName],MATCH(OrderView!$B19,Items[OrderItemID],0)),"")</f>
        <v/>
      </c>
      <c r="F19" t="str">
        <f>IFERROR(INDEX(Items[DisplayName],MATCH(OrderView!$B19,Items[OrderItemID],0)),"")</f>
        <v/>
      </c>
      <c r="G19" t="str">
        <f>IFERROR(INDEX(Items[FinalPrice],MATCH(OrderView!$B19,Items[OrderItemID],0)),"")</f>
        <v/>
      </c>
      <c r="H19" t="str">
        <f>IFERROR(INDEX(Items[OriginalTagPrice],MATCH(OrderView!$B19,Items[OrderItemID],0)),"")</f>
        <v/>
      </c>
      <c r="I19" t="str">
        <f>IFERROR(INDEX(Items[Quantity],MATCH(OrderView!$B19,Items[OrderItemID],0)),"")</f>
        <v/>
      </c>
      <c r="J19" t="str">
        <f>IFERROR(INDEX(Items[TotalFinalPrice],MATCH(OrderView!$B19,Items[OrderItemID],0)),"")</f>
        <v/>
      </c>
      <c r="K19" t="str">
        <f>IFERROR(INDEX(Items[TotalOriginalPrice],MATCH(OrderView!$B19,Items[OrderItemID],0)),"")</f>
        <v/>
      </c>
      <c r="L19" t="str">
        <f>IFERROR(INDEX(Items[Adjustment],MATCH(OrderView!$B19,Items[OrderItemID],0)),"")</f>
        <v/>
      </c>
      <c r="M19" t="str">
        <f>IFERROR(INDEX(Items[Date],MATCH(OrderView!$B19,Items[OrderItemID],0)),"")</f>
        <v/>
      </c>
    </row>
    <row r="20" spans="1:13" x14ac:dyDescent="0.25">
      <c r="A20" t="str">
        <f>IFERROR(INDEX(Items[OrderID],MATCH(OrderView!$B20,Items[OrderItemID],0)),"")</f>
        <v/>
      </c>
      <c r="B20" t="str">
        <f t="array" ref="B20">IFERROR(INDEX(Items[OrderItemID],SMALL(IF(Items[OrderID]=OrderView!$G$2,ROW(Items[OrderItemID])-MIN(ROW(Items[OrderItemID]))+1),ROWS($B$9:B20))),"")</f>
        <v/>
      </c>
      <c r="C20" t="str">
        <f>IFERROR(INDEX(Items[Type],MATCH(OrderView!$B20,Items[OrderItemID],0)),"")</f>
        <v/>
      </c>
      <c r="D20" t="str">
        <f>IFERROR(INDEX(Items[IsService],MATCH(OrderView!$B20,Items[OrderItemID],0)),"")</f>
        <v/>
      </c>
      <c r="E20" t="str">
        <f>IFERROR(INDEX(Items[EmployeeName],MATCH(OrderView!$B20,Items[OrderItemID],0)),"")</f>
        <v/>
      </c>
      <c r="F20" t="str">
        <f>IFERROR(INDEX(Items[DisplayName],MATCH(OrderView!$B20,Items[OrderItemID],0)),"")</f>
        <v/>
      </c>
      <c r="G20" t="str">
        <f>IFERROR(INDEX(Items[FinalPrice],MATCH(OrderView!$B20,Items[OrderItemID],0)),"")</f>
        <v/>
      </c>
      <c r="H20" t="str">
        <f>IFERROR(INDEX(Items[OriginalTagPrice],MATCH(OrderView!$B20,Items[OrderItemID],0)),"")</f>
        <v/>
      </c>
      <c r="I20" t="str">
        <f>IFERROR(INDEX(Items[Quantity],MATCH(OrderView!$B20,Items[OrderItemID],0)),"")</f>
        <v/>
      </c>
      <c r="J20" t="str">
        <f>IFERROR(INDEX(Items[TotalFinalPrice],MATCH(OrderView!$B20,Items[OrderItemID],0)),"")</f>
        <v/>
      </c>
      <c r="K20" t="str">
        <f>IFERROR(INDEX(Items[TotalOriginalPrice],MATCH(OrderView!$B20,Items[OrderItemID],0)),"")</f>
        <v/>
      </c>
      <c r="L20" t="str">
        <f>IFERROR(INDEX(Items[Adjustment],MATCH(OrderView!$B20,Items[OrderItemID],0)),"")</f>
        <v/>
      </c>
      <c r="M20" t="str">
        <f>IFERROR(INDEX(Items[Date],MATCH(OrderView!$B20,Items[OrderItemID],0)),"")</f>
        <v/>
      </c>
    </row>
    <row r="21" spans="1:13" x14ac:dyDescent="0.25">
      <c r="A21" t="str">
        <f>IFERROR(INDEX(Items[OrderID],MATCH(OrderView!$B21,Items[OrderItemID],0)),"")</f>
        <v/>
      </c>
      <c r="B21" t="str">
        <f t="array" ref="B21">IFERROR(INDEX(Items[OrderItemID],SMALL(IF(Items[OrderID]=OrderView!$G$2,ROW(Items[OrderItemID])-MIN(ROW(Items[OrderItemID]))+1),ROWS($B$9:B21))),"")</f>
        <v/>
      </c>
      <c r="C21" t="str">
        <f>IFERROR(INDEX(Items[Type],MATCH(OrderView!$B21,Items[OrderItemID],0)),"")</f>
        <v/>
      </c>
      <c r="D21" t="str">
        <f>IFERROR(INDEX(Items[IsService],MATCH(OrderView!$B21,Items[OrderItemID],0)),"")</f>
        <v/>
      </c>
      <c r="E21" t="str">
        <f>IFERROR(INDEX(Items[EmployeeName],MATCH(OrderView!$B21,Items[OrderItemID],0)),"")</f>
        <v/>
      </c>
      <c r="F21" t="str">
        <f>IFERROR(INDEX(Items[DisplayName],MATCH(OrderView!$B21,Items[OrderItemID],0)),"")</f>
        <v/>
      </c>
      <c r="G21" t="str">
        <f>IFERROR(INDEX(Items[FinalPrice],MATCH(OrderView!$B21,Items[OrderItemID],0)),"")</f>
        <v/>
      </c>
      <c r="H21" t="str">
        <f>IFERROR(INDEX(Items[OriginalTagPrice],MATCH(OrderView!$B21,Items[OrderItemID],0)),"")</f>
        <v/>
      </c>
      <c r="I21" t="str">
        <f>IFERROR(INDEX(Items[Quantity],MATCH(OrderView!$B21,Items[OrderItemID],0)),"")</f>
        <v/>
      </c>
      <c r="J21" t="str">
        <f>IFERROR(INDEX(Items[TotalFinalPrice],MATCH(OrderView!$B21,Items[OrderItemID],0)),"")</f>
        <v/>
      </c>
      <c r="K21" t="str">
        <f>IFERROR(INDEX(Items[TotalOriginalPrice],MATCH(OrderView!$B21,Items[OrderItemID],0)),"")</f>
        <v/>
      </c>
      <c r="L21" t="str">
        <f>IFERROR(INDEX(Items[Adjustment],MATCH(OrderView!$B21,Items[OrderItemID],0)),"")</f>
        <v/>
      </c>
      <c r="M21" t="str">
        <f>IFERROR(INDEX(Items[Date],MATCH(OrderView!$B21,Items[OrderItemID],0)),"")</f>
        <v/>
      </c>
    </row>
    <row r="22" spans="1:13" x14ac:dyDescent="0.25">
      <c r="A22" t="str">
        <f>IFERROR(INDEX(Items[OrderID],MATCH(OrderView!$B22,Items[OrderItemID],0)),"")</f>
        <v/>
      </c>
      <c r="B22" t="str">
        <f t="array" ref="B22">IFERROR(INDEX(Items[OrderItemID],SMALL(IF(Items[OrderID]=OrderView!$G$2,ROW(Items[OrderItemID])-MIN(ROW(Items[OrderItemID]))+1),ROWS($B$9:B22))),"")</f>
        <v/>
      </c>
      <c r="C22" t="str">
        <f>IFERROR(INDEX(Items[Type],MATCH(OrderView!$B22,Items[OrderItemID],0)),"")</f>
        <v/>
      </c>
      <c r="D22" t="str">
        <f>IFERROR(INDEX(Items[IsService],MATCH(OrderView!$B22,Items[OrderItemID],0)),"")</f>
        <v/>
      </c>
      <c r="E22" t="str">
        <f>IFERROR(INDEX(Items[EmployeeName],MATCH(OrderView!$B22,Items[OrderItemID],0)),"")</f>
        <v/>
      </c>
      <c r="F22" t="str">
        <f>IFERROR(INDEX(Items[DisplayName],MATCH(OrderView!$B22,Items[OrderItemID],0)),"")</f>
        <v/>
      </c>
      <c r="G22" t="str">
        <f>IFERROR(INDEX(Items[FinalPrice],MATCH(OrderView!$B22,Items[OrderItemID],0)),"")</f>
        <v/>
      </c>
      <c r="H22" t="str">
        <f>IFERROR(INDEX(Items[OriginalTagPrice],MATCH(OrderView!$B22,Items[OrderItemID],0)),"")</f>
        <v/>
      </c>
      <c r="I22" t="str">
        <f>IFERROR(INDEX(Items[Quantity],MATCH(OrderView!$B22,Items[OrderItemID],0)),"")</f>
        <v/>
      </c>
      <c r="J22" t="str">
        <f>IFERROR(INDEX(Items[TotalFinalPrice],MATCH(OrderView!$B22,Items[OrderItemID],0)),"")</f>
        <v/>
      </c>
      <c r="K22" t="str">
        <f>IFERROR(INDEX(Items[TotalOriginalPrice],MATCH(OrderView!$B22,Items[OrderItemID],0)),"")</f>
        <v/>
      </c>
      <c r="L22" t="str">
        <f>IFERROR(INDEX(Items[Adjustment],MATCH(OrderView!$B22,Items[OrderItemID],0)),"")</f>
        <v/>
      </c>
      <c r="M22" t="str">
        <f>IFERROR(INDEX(Items[Date],MATCH(OrderView!$B22,Items[OrderItemID],0)),"")</f>
        <v/>
      </c>
    </row>
    <row r="23" spans="1:13" x14ac:dyDescent="0.25">
      <c r="A23" t="str">
        <f>IFERROR(INDEX(Items[OrderID],MATCH(OrderView!$B23,Items[OrderItemID],0)),"")</f>
        <v/>
      </c>
      <c r="B23" t="str">
        <f t="array" ref="B23">IFERROR(INDEX(Items[OrderItemID],SMALL(IF(Items[OrderID]=OrderView!$G$2,ROW(Items[OrderItemID])-MIN(ROW(Items[OrderItemID]))+1),ROWS($B$9:B23))),"")</f>
        <v/>
      </c>
      <c r="C23" t="str">
        <f>IFERROR(INDEX(Items[Type],MATCH(OrderView!$B23,Items[OrderItemID],0)),"")</f>
        <v/>
      </c>
      <c r="D23" t="str">
        <f>IFERROR(INDEX(Items[IsService],MATCH(OrderView!$B23,Items[OrderItemID],0)),"")</f>
        <v/>
      </c>
      <c r="E23" t="str">
        <f>IFERROR(INDEX(Items[EmployeeName],MATCH(OrderView!$B23,Items[OrderItemID],0)),"")</f>
        <v/>
      </c>
      <c r="F23" t="str">
        <f>IFERROR(INDEX(Items[DisplayName],MATCH(OrderView!$B23,Items[OrderItemID],0)),"")</f>
        <v/>
      </c>
      <c r="G23" t="str">
        <f>IFERROR(INDEX(Items[FinalPrice],MATCH(OrderView!$B23,Items[OrderItemID],0)),"")</f>
        <v/>
      </c>
      <c r="H23" t="str">
        <f>IFERROR(INDEX(Items[OriginalTagPrice],MATCH(OrderView!$B23,Items[OrderItemID],0)),"")</f>
        <v/>
      </c>
      <c r="I23" t="str">
        <f>IFERROR(INDEX(Items[Quantity],MATCH(OrderView!$B23,Items[OrderItemID],0)),"")</f>
        <v/>
      </c>
      <c r="J23" t="str">
        <f>IFERROR(INDEX(Items[TotalFinalPrice],MATCH(OrderView!$B23,Items[OrderItemID],0)),"")</f>
        <v/>
      </c>
      <c r="K23" t="str">
        <f>IFERROR(INDEX(Items[TotalOriginalPrice],MATCH(OrderView!$B23,Items[OrderItemID],0)),"")</f>
        <v/>
      </c>
      <c r="L23" t="str">
        <f>IFERROR(INDEX(Items[Adjustment],MATCH(OrderView!$B23,Items[OrderItemID],0)),"")</f>
        <v/>
      </c>
      <c r="M23" t="str">
        <f>IFERROR(INDEX(Items[Date],MATCH(OrderView!$B23,Items[OrderItemID],0)),"")</f>
        <v/>
      </c>
    </row>
    <row r="24" spans="1:13" x14ac:dyDescent="0.25">
      <c r="A24" t="str">
        <f>IFERROR(INDEX(Items[OrderID],MATCH(OrderView!$B24,Items[OrderItemID],0)),"")</f>
        <v/>
      </c>
      <c r="B24" t="str">
        <f t="array" ref="B24">IFERROR(INDEX(Items[OrderItemID],SMALL(IF(Items[OrderID]=OrderView!$G$2,ROW(Items[OrderItemID])-MIN(ROW(Items[OrderItemID]))+1),ROWS($B$9:B24))),"")</f>
        <v/>
      </c>
      <c r="C24" t="str">
        <f>IFERROR(INDEX(Items[Type],MATCH(OrderView!$B24,Items[OrderItemID],0)),"")</f>
        <v/>
      </c>
      <c r="D24" t="str">
        <f>IFERROR(INDEX(Items[IsService],MATCH(OrderView!$B24,Items[OrderItemID],0)),"")</f>
        <v/>
      </c>
      <c r="E24" t="str">
        <f>IFERROR(INDEX(Items[EmployeeName],MATCH(OrderView!$B24,Items[OrderItemID],0)),"")</f>
        <v/>
      </c>
      <c r="F24" t="str">
        <f>IFERROR(INDEX(Items[DisplayName],MATCH(OrderView!$B24,Items[OrderItemID],0)),"")</f>
        <v/>
      </c>
      <c r="G24" t="str">
        <f>IFERROR(INDEX(Items[FinalPrice],MATCH(OrderView!$B24,Items[OrderItemID],0)),"")</f>
        <v/>
      </c>
      <c r="H24" t="str">
        <f>IFERROR(INDEX(Items[OriginalTagPrice],MATCH(OrderView!$B24,Items[OrderItemID],0)),"")</f>
        <v/>
      </c>
      <c r="I24" t="str">
        <f>IFERROR(INDEX(Items[Quantity],MATCH(OrderView!$B24,Items[OrderItemID],0)),"")</f>
        <v/>
      </c>
      <c r="J24" t="str">
        <f>IFERROR(INDEX(Items[TotalFinalPrice],MATCH(OrderView!$B24,Items[OrderItemID],0)),"")</f>
        <v/>
      </c>
      <c r="K24" t="str">
        <f>IFERROR(INDEX(Items[TotalOriginalPrice],MATCH(OrderView!$B24,Items[OrderItemID],0)),"")</f>
        <v/>
      </c>
      <c r="L24" t="str">
        <f>IFERROR(INDEX(Items[Adjustment],MATCH(OrderView!$B24,Items[OrderItemID],0)),"")</f>
        <v/>
      </c>
      <c r="M24" t="str">
        <f>IFERROR(INDEX(Items[Date],MATCH(OrderView!$B24,Items[OrderItemID],0)),"")</f>
        <v/>
      </c>
    </row>
    <row r="25" spans="1:13" x14ac:dyDescent="0.25">
      <c r="A25" t="str">
        <f>IFERROR(INDEX(Items[OrderID],MATCH(OrderView!$B25,Items[OrderItemID],0)),"")</f>
        <v/>
      </c>
      <c r="B25" t="str">
        <f t="array" ref="B25">IFERROR(INDEX(Items[OrderItemID],SMALL(IF(Items[OrderID]=OrderView!$G$2,ROW(Items[OrderItemID])-MIN(ROW(Items[OrderItemID]))+1),ROWS($B$9:B25))),"")</f>
        <v/>
      </c>
      <c r="C25" t="str">
        <f>IFERROR(INDEX(Items[Type],MATCH(OrderView!$B25,Items[OrderItemID],0)),"")</f>
        <v/>
      </c>
      <c r="D25" t="str">
        <f>IFERROR(INDEX(Items[IsService],MATCH(OrderView!$B25,Items[OrderItemID],0)),"")</f>
        <v/>
      </c>
      <c r="E25" t="str">
        <f>IFERROR(INDEX(Items[EmployeeName],MATCH(OrderView!$B25,Items[OrderItemID],0)),"")</f>
        <v/>
      </c>
      <c r="F25" t="str">
        <f>IFERROR(INDEX(Items[DisplayName],MATCH(OrderView!$B25,Items[OrderItemID],0)),"")</f>
        <v/>
      </c>
      <c r="G25" t="str">
        <f>IFERROR(INDEX(Items[FinalPrice],MATCH(OrderView!$B25,Items[OrderItemID],0)),"")</f>
        <v/>
      </c>
      <c r="H25" t="str">
        <f>IFERROR(INDEX(Items[OriginalTagPrice],MATCH(OrderView!$B25,Items[OrderItemID],0)),"")</f>
        <v/>
      </c>
      <c r="I25" t="str">
        <f>IFERROR(INDEX(Items[Quantity],MATCH(OrderView!$B25,Items[OrderItemID],0)),"")</f>
        <v/>
      </c>
      <c r="J25" t="str">
        <f>IFERROR(INDEX(Items[TotalFinalPrice],MATCH(OrderView!$B25,Items[OrderItemID],0)),"")</f>
        <v/>
      </c>
      <c r="K25" t="str">
        <f>IFERROR(INDEX(Items[TotalOriginalPrice],MATCH(OrderView!$B25,Items[OrderItemID],0)),"")</f>
        <v/>
      </c>
      <c r="L25" t="str">
        <f>IFERROR(INDEX(Items[Adjustment],MATCH(OrderView!$B25,Items[OrderItemID],0)),"")</f>
        <v/>
      </c>
      <c r="M25" t="str">
        <f>IFERROR(INDEX(Items[Date],MATCH(OrderView!$B25,Items[OrderItemID],0)),"")</f>
        <v/>
      </c>
    </row>
    <row r="26" spans="1:13" x14ac:dyDescent="0.25">
      <c r="A26" t="str">
        <f>IFERROR(INDEX(Items[OrderID],MATCH(OrderView!$B26,Items[OrderItemID],0)),"")</f>
        <v/>
      </c>
      <c r="B26" t="str">
        <f t="array" ref="B26">IFERROR(INDEX(Items[OrderItemID],SMALL(IF(Items[OrderID]=OrderView!$G$2,ROW(Items[OrderItemID])-MIN(ROW(Items[OrderItemID]))+1),ROWS($B$9:B26))),"")</f>
        <v/>
      </c>
      <c r="C26" t="str">
        <f>IFERROR(INDEX(Items[Type],MATCH(OrderView!$B26,Items[OrderItemID],0)),"")</f>
        <v/>
      </c>
      <c r="D26" t="str">
        <f>IFERROR(INDEX(Items[IsService],MATCH(OrderView!$B26,Items[OrderItemID],0)),"")</f>
        <v/>
      </c>
      <c r="E26" t="str">
        <f>IFERROR(INDEX(Items[EmployeeName],MATCH(OrderView!$B26,Items[OrderItemID],0)),"")</f>
        <v/>
      </c>
      <c r="F26" t="str">
        <f>IFERROR(INDEX(Items[DisplayName],MATCH(OrderView!$B26,Items[OrderItemID],0)),"")</f>
        <v/>
      </c>
      <c r="G26" t="str">
        <f>IFERROR(INDEX(Items[FinalPrice],MATCH(OrderView!$B26,Items[OrderItemID],0)),"")</f>
        <v/>
      </c>
      <c r="H26" t="str">
        <f>IFERROR(INDEX(Items[OriginalTagPrice],MATCH(OrderView!$B26,Items[OrderItemID],0)),"")</f>
        <v/>
      </c>
      <c r="I26" t="str">
        <f>IFERROR(INDEX(Items[Quantity],MATCH(OrderView!$B26,Items[OrderItemID],0)),"")</f>
        <v/>
      </c>
      <c r="J26" t="str">
        <f>IFERROR(INDEX(Items[TotalFinalPrice],MATCH(OrderView!$B26,Items[OrderItemID],0)),"")</f>
        <v/>
      </c>
      <c r="K26" t="str">
        <f>IFERROR(INDEX(Items[TotalOriginalPrice],MATCH(OrderView!$B26,Items[OrderItemID],0)),"")</f>
        <v/>
      </c>
      <c r="L26" t="str">
        <f>IFERROR(INDEX(Items[Adjustment],MATCH(OrderView!$B26,Items[OrderItemID],0)),"")</f>
        <v/>
      </c>
      <c r="M26" t="str">
        <f>IFERROR(INDEX(Items[Date],MATCH(OrderView!$B26,Items[OrderItemID],0)),"")</f>
        <v/>
      </c>
    </row>
    <row r="27" spans="1:13" x14ac:dyDescent="0.25">
      <c r="A27" t="str">
        <f>IFERROR(INDEX(Items[OrderID],MATCH(OrderView!$B27,Items[OrderItemID],0)),"")</f>
        <v/>
      </c>
      <c r="B27" t="str">
        <f t="array" ref="B27">IFERROR(INDEX(Items[OrderItemID],SMALL(IF(Items[OrderID]=OrderView!$G$2,ROW(Items[OrderItemID])-MIN(ROW(Items[OrderItemID]))+1),ROWS($B$9:B27))),"")</f>
        <v/>
      </c>
      <c r="C27" t="str">
        <f>IFERROR(INDEX(Items[Type],MATCH(OrderView!$B27,Items[OrderItemID],0)),"")</f>
        <v/>
      </c>
      <c r="D27" t="str">
        <f>IFERROR(INDEX(Items[IsService],MATCH(OrderView!$B27,Items[OrderItemID],0)),"")</f>
        <v/>
      </c>
      <c r="E27" t="str">
        <f>IFERROR(INDEX(Items[EmployeeName],MATCH(OrderView!$B27,Items[OrderItemID],0)),"")</f>
        <v/>
      </c>
      <c r="F27" t="str">
        <f>IFERROR(INDEX(Items[DisplayName],MATCH(OrderView!$B27,Items[OrderItemID],0)),"")</f>
        <v/>
      </c>
      <c r="G27" t="str">
        <f>IFERROR(INDEX(Items[FinalPrice],MATCH(OrderView!$B27,Items[OrderItemID],0)),"")</f>
        <v/>
      </c>
      <c r="H27" t="str">
        <f>IFERROR(INDEX(Items[OriginalTagPrice],MATCH(OrderView!$B27,Items[OrderItemID],0)),"")</f>
        <v/>
      </c>
      <c r="I27" t="str">
        <f>IFERROR(INDEX(Items[Quantity],MATCH(OrderView!$B27,Items[OrderItemID],0)),"")</f>
        <v/>
      </c>
      <c r="J27" t="str">
        <f>IFERROR(INDEX(Items[TotalFinalPrice],MATCH(OrderView!$B27,Items[OrderItemID],0)),"")</f>
        <v/>
      </c>
      <c r="K27" t="str">
        <f>IFERROR(INDEX(Items[TotalOriginalPrice],MATCH(OrderView!$B27,Items[OrderItemID],0)),"")</f>
        <v/>
      </c>
      <c r="L27" t="str">
        <f>IFERROR(INDEX(Items[Adjustment],MATCH(OrderView!$B27,Items[OrderItemID],0)),"")</f>
        <v/>
      </c>
      <c r="M27" t="str">
        <f>IFERROR(INDEX(Items[Date],MATCH(OrderView!$B27,Items[OrderItemID],0)),"")</f>
        <v/>
      </c>
    </row>
    <row r="28" spans="1:13" x14ac:dyDescent="0.25">
      <c r="A28" t="str">
        <f>IFERROR(INDEX(Items[OrderID],MATCH(OrderView!$B28,Items[OrderItemID],0)),"")</f>
        <v/>
      </c>
      <c r="B28" t="str">
        <f t="array" ref="B28">IFERROR(INDEX(Items[OrderItemID],SMALL(IF(Items[OrderID]=OrderView!$G$2,ROW(Items[OrderItemID])-MIN(ROW(Items[OrderItemID]))+1),ROWS($B$9:B28))),"")</f>
        <v/>
      </c>
      <c r="C28" t="str">
        <f>IFERROR(INDEX(Items[Type],MATCH(OrderView!$B28,Items[OrderItemID],0)),"")</f>
        <v/>
      </c>
      <c r="D28" t="str">
        <f>IFERROR(INDEX(Items[IsService],MATCH(OrderView!$B28,Items[OrderItemID],0)),"")</f>
        <v/>
      </c>
      <c r="E28" t="str">
        <f>IFERROR(INDEX(Items[EmployeeName],MATCH(OrderView!$B28,Items[OrderItemID],0)),"")</f>
        <v/>
      </c>
      <c r="F28" t="str">
        <f>IFERROR(INDEX(Items[DisplayName],MATCH(OrderView!$B28,Items[OrderItemID],0)),"")</f>
        <v/>
      </c>
      <c r="G28" t="str">
        <f>IFERROR(INDEX(Items[FinalPrice],MATCH(OrderView!$B28,Items[OrderItemID],0)),"")</f>
        <v/>
      </c>
      <c r="H28" t="str">
        <f>IFERROR(INDEX(Items[OriginalTagPrice],MATCH(OrderView!$B28,Items[OrderItemID],0)),"")</f>
        <v/>
      </c>
      <c r="I28" t="str">
        <f>IFERROR(INDEX(Items[Quantity],MATCH(OrderView!$B28,Items[OrderItemID],0)),"")</f>
        <v/>
      </c>
      <c r="J28" t="str">
        <f>IFERROR(INDEX(Items[TotalFinalPrice],MATCH(OrderView!$B28,Items[OrderItemID],0)),"")</f>
        <v/>
      </c>
      <c r="K28" t="str">
        <f>IFERROR(INDEX(Items[TotalOriginalPrice],MATCH(OrderView!$B28,Items[OrderItemID],0)),"")</f>
        <v/>
      </c>
      <c r="L28" t="str">
        <f>IFERROR(INDEX(Items[Adjustment],MATCH(OrderView!$B28,Items[OrderItemID],0)),"")</f>
        <v/>
      </c>
      <c r="M28" t="str">
        <f>IFERROR(INDEX(Items[Date],MATCH(OrderView!$B28,Items[OrderItemID],0)),"")</f>
        <v/>
      </c>
    </row>
    <row r="29" spans="1:13" x14ac:dyDescent="0.25">
      <c r="A29" t="str">
        <f>IFERROR(INDEX(Items[OrderID],MATCH(OrderView!$B29,Items[OrderItemID],0)),"")</f>
        <v/>
      </c>
      <c r="B29" t="str">
        <f t="array" ref="B29">IFERROR(INDEX(Items[OrderItemID],SMALL(IF(Items[OrderID]=OrderView!$G$2,ROW(Items[OrderItemID])-MIN(ROW(Items[OrderItemID]))+1),ROWS($B$9:B29))),"")</f>
        <v/>
      </c>
      <c r="C29" t="str">
        <f>IFERROR(INDEX(Items[Type],MATCH(OrderView!$B29,Items[OrderItemID],0)),"")</f>
        <v/>
      </c>
      <c r="D29" t="str">
        <f>IFERROR(INDEX(Items[IsService],MATCH(OrderView!$B29,Items[OrderItemID],0)),"")</f>
        <v/>
      </c>
      <c r="E29" t="str">
        <f>IFERROR(INDEX(Items[EmployeeName],MATCH(OrderView!$B29,Items[OrderItemID],0)),"")</f>
        <v/>
      </c>
      <c r="F29" t="str">
        <f>IFERROR(INDEX(Items[DisplayName],MATCH(OrderView!$B29,Items[OrderItemID],0)),"")</f>
        <v/>
      </c>
      <c r="G29" t="str">
        <f>IFERROR(INDEX(Items[FinalPrice],MATCH(OrderView!$B29,Items[OrderItemID],0)),"")</f>
        <v/>
      </c>
      <c r="H29" t="str">
        <f>IFERROR(INDEX(Items[OriginalTagPrice],MATCH(OrderView!$B29,Items[OrderItemID],0)),"")</f>
        <v/>
      </c>
      <c r="I29" t="str">
        <f>IFERROR(INDEX(Items[Quantity],MATCH(OrderView!$B29,Items[OrderItemID],0)),"")</f>
        <v/>
      </c>
      <c r="J29" t="str">
        <f>IFERROR(INDEX(Items[TotalFinalPrice],MATCH(OrderView!$B29,Items[OrderItemID],0)),"")</f>
        <v/>
      </c>
      <c r="K29" t="str">
        <f>IFERROR(INDEX(Items[TotalOriginalPrice],MATCH(OrderView!$B29,Items[OrderItemID],0)),"")</f>
        <v/>
      </c>
      <c r="L29" t="str">
        <f>IFERROR(INDEX(Items[Adjustment],MATCH(OrderView!$B29,Items[OrderItemID],0)),"")</f>
        <v/>
      </c>
      <c r="M29" t="str">
        <f>IFERROR(INDEX(Items[Date],MATCH(OrderView!$B29,Items[OrderItemID],0)),"")</f>
        <v/>
      </c>
    </row>
    <row r="30" spans="1:13" x14ac:dyDescent="0.25">
      <c r="A30" t="str">
        <f>IFERROR(INDEX(Items[OrderID],MATCH(OrderView!$B30,Items[OrderItemID],0)),"")</f>
        <v/>
      </c>
      <c r="B30" t="str">
        <f t="array" ref="B30">IFERROR(INDEX(Items[OrderItemID],SMALL(IF(Items[OrderID]=OrderView!$G$2,ROW(Items[OrderItemID])-MIN(ROW(Items[OrderItemID]))+1),ROWS($B$9:B30))),"")</f>
        <v/>
      </c>
      <c r="C30" t="str">
        <f>IFERROR(INDEX(Items[Type],MATCH(OrderView!$B30,Items[OrderItemID],0)),"")</f>
        <v/>
      </c>
      <c r="D30" t="str">
        <f>IFERROR(INDEX(Items[IsService],MATCH(OrderView!$B30,Items[OrderItemID],0)),"")</f>
        <v/>
      </c>
      <c r="E30" t="str">
        <f>IFERROR(INDEX(Items[EmployeeName],MATCH(OrderView!$B30,Items[OrderItemID],0)),"")</f>
        <v/>
      </c>
      <c r="F30" t="str">
        <f>IFERROR(INDEX(Items[DisplayName],MATCH(OrderView!$B30,Items[OrderItemID],0)),"")</f>
        <v/>
      </c>
      <c r="G30" t="str">
        <f>IFERROR(INDEX(Items[FinalPrice],MATCH(OrderView!$B30,Items[OrderItemID],0)),"")</f>
        <v/>
      </c>
      <c r="H30" t="str">
        <f>IFERROR(INDEX(Items[OriginalTagPrice],MATCH(OrderView!$B30,Items[OrderItemID],0)),"")</f>
        <v/>
      </c>
      <c r="I30" t="str">
        <f>IFERROR(INDEX(Items[Quantity],MATCH(OrderView!$B30,Items[OrderItemID],0)),"")</f>
        <v/>
      </c>
      <c r="J30" t="str">
        <f>IFERROR(INDEX(Items[TotalFinalPrice],MATCH(OrderView!$B30,Items[OrderItemID],0)),"")</f>
        <v/>
      </c>
      <c r="K30" t="str">
        <f>IFERROR(INDEX(Items[TotalOriginalPrice],MATCH(OrderView!$B30,Items[OrderItemID],0)),"")</f>
        <v/>
      </c>
      <c r="L30" t="str">
        <f>IFERROR(INDEX(Items[Adjustment],MATCH(OrderView!$B30,Items[OrderItemID],0)),"")</f>
        <v/>
      </c>
      <c r="M30" t="str">
        <f>IFERROR(INDEX(Items[Date],MATCH(OrderView!$B30,Items[OrderItemID],0)),"")</f>
        <v/>
      </c>
    </row>
    <row r="31" spans="1:13" x14ac:dyDescent="0.25">
      <c r="A31" t="str">
        <f>IFERROR(INDEX(Items[OrderID],MATCH(OrderView!$B31,Items[OrderItemID],0)),"")</f>
        <v/>
      </c>
      <c r="B31" t="str">
        <f t="array" ref="B31">IFERROR(INDEX(Items[OrderItemID],SMALL(IF(Items[OrderID]=OrderView!$G$2,ROW(Items[OrderItemID])-MIN(ROW(Items[OrderItemID]))+1),ROWS($B$9:B31))),"")</f>
        <v/>
      </c>
      <c r="C31" t="str">
        <f>IFERROR(INDEX(Items[Type],MATCH(OrderView!$B31,Items[OrderItemID],0)),"")</f>
        <v/>
      </c>
      <c r="D31" t="str">
        <f>IFERROR(INDEX(Items[IsService],MATCH(OrderView!$B31,Items[OrderItemID],0)),"")</f>
        <v/>
      </c>
      <c r="E31" t="str">
        <f>IFERROR(INDEX(Items[EmployeeName],MATCH(OrderView!$B31,Items[OrderItemID],0)),"")</f>
        <v/>
      </c>
      <c r="F31" t="str">
        <f>IFERROR(INDEX(Items[DisplayName],MATCH(OrderView!$B31,Items[OrderItemID],0)),"")</f>
        <v/>
      </c>
      <c r="G31" t="str">
        <f>IFERROR(INDEX(Items[FinalPrice],MATCH(OrderView!$B31,Items[OrderItemID],0)),"")</f>
        <v/>
      </c>
      <c r="H31" t="str">
        <f>IFERROR(INDEX(Items[OriginalTagPrice],MATCH(OrderView!$B31,Items[OrderItemID],0)),"")</f>
        <v/>
      </c>
      <c r="I31" t="str">
        <f>IFERROR(INDEX(Items[Quantity],MATCH(OrderView!$B31,Items[OrderItemID],0)),"")</f>
        <v/>
      </c>
      <c r="J31" t="str">
        <f>IFERROR(INDEX(Items[TotalFinalPrice],MATCH(OrderView!$B31,Items[OrderItemID],0)),"")</f>
        <v/>
      </c>
      <c r="K31" t="str">
        <f>IFERROR(INDEX(Items[TotalOriginalPrice],MATCH(OrderView!$B31,Items[OrderItemID],0)),"")</f>
        <v/>
      </c>
      <c r="L31" t="str">
        <f>IFERROR(INDEX(Items[Adjustment],MATCH(OrderView!$B31,Items[OrderItemID],0)),"")</f>
        <v/>
      </c>
      <c r="M31" t="str">
        <f>IFERROR(INDEX(Items[Date],MATCH(OrderView!$B31,Items[OrderItemID],0)),"")</f>
        <v/>
      </c>
    </row>
    <row r="32" spans="1:13" x14ac:dyDescent="0.25">
      <c r="A32" t="str">
        <f>IFERROR(INDEX(Items[OrderID],MATCH(OrderView!$B32,Items[OrderItemID],0)),"")</f>
        <v/>
      </c>
      <c r="B32" t="str">
        <f t="array" ref="B32">IFERROR(INDEX(Items[OrderItemID],SMALL(IF(Items[OrderID]=OrderView!$G$2,ROW(Items[OrderItemID])-MIN(ROW(Items[OrderItemID]))+1),ROWS($B$9:B32))),"")</f>
        <v/>
      </c>
      <c r="C32" t="str">
        <f>IFERROR(INDEX(Items[Type],MATCH(OrderView!$B32,Items[OrderItemID],0)),"")</f>
        <v/>
      </c>
      <c r="D32" t="str">
        <f>IFERROR(INDEX(Items[IsService],MATCH(OrderView!$B32,Items[OrderItemID],0)),"")</f>
        <v/>
      </c>
      <c r="E32" t="str">
        <f>IFERROR(INDEX(Items[EmployeeName],MATCH(OrderView!$B32,Items[OrderItemID],0)),"")</f>
        <v/>
      </c>
      <c r="F32" t="str">
        <f>IFERROR(INDEX(Items[DisplayName],MATCH(OrderView!$B32,Items[OrderItemID],0)),"")</f>
        <v/>
      </c>
      <c r="G32" t="str">
        <f>IFERROR(INDEX(Items[FinalPrice],MATCH(OrderView!$B32,Items[OrderItemID],0)),"")</f>
        <v/>
      </c>
      <c r="H32" t="str">
        <f>IFERROR(INDEX(Items[OriginalTagPrice],MATCH(OrderView!$B32,Items[OrderItemID],0)),"")</f>
        <v/>
      </c>
      <c r="I32" t="str">
        <f>IFERROR(INDEX(Items[Quantity],MATCH(OrderView!$B32,Items[OrderItemID],0)),"")</f>
        <v/>
      </c>
      <c r="J32" t="str">
        <f>IFERROR(INDEX(Items[TotalFinalPrice],MATCH(OrderView!$B32,Items[OrderItemID],0)),"")</f>
        <v/>
      </c>
      <c r="K32" t="str">
        <f>IFERROR(INDEX(Items[TotalOriginalPrice],MATCH(OrderView!$B32,Items[OrderItemID],0)),"")</f>
        <v/>
      </c>
      <c r="L32" t="str">
        <f>IFERROR(INDEX(Items[Adjustment],MATCH(OrderView!$B32,Items[OrderItemID],0)),"")</f>
        <v/>
      </c>
      <c r="M32" t="str">
        <f>IFERROR(INDEX(Items[Date],MATCH(OrderView!$B32,Items[OrderItemID],0)),"")</f>
        <v/>
      </c>
    </row>
    <row r="33" spans="1:13" x14ac:dyDescent="0.25">
      <c r="A33" t="str">
        <f>IFERROR(INDEX(Items[OrderID],MATCH(OrderView!$B33,Items[OrderItemID],0)),"")</f>
        <v/>
      </c>
      <c r="B33" t="str">
        <f t="array" ref="B33">IFERROR(INDEX(Items[OrderItemID],SMALL(IF(Items[OrderID]=OrderView!$G$2,ROW(Items[OrderItemID])-MIN(ROW(Items[OrderItemID]))+1),ROWS($B$9:B33))),"")</f>
        <v/>
      </c>
      <c r="C33" t="str">
        <f>IFERROR(INDEX(Items[Type],MATCH(OrderView!$B33,Items[OrderItemID],0)),"")</f>
        <v/>
      </c>
      <c r="D33" t="str">
        <f>IFERROR(INDEX(Items[IsService],MATCH(OrderView!$B33,Items[OrderItemID],0)),"")</f>
        <v/>
      </c>
      <c r="E33" t="str">
        <f>IFERROR(INDEX(Items[EmployeeName],MATCH(OrderView!$B33,Items[OrderItemID],0)),"")</f>
        <v/>
      </c>
      <c r="F33" t="str">
        <f>IFERROR(INDEX(Items[DisplayName],MATCH(OrderView!$B33,Items[OrderItemID],0)),"")</f>
        <v/>
      </c>
      <c r="G33" t="str">
        <f>IFERROR(INDEX(Items[FinalPrice],MATCH(OrderView!$B33,Items[OrderItemID],0)),"")</f>
        <v/>
      </c>
      <c r="H33" t="str">
        <f>IFERROR(INDEX(Items[OriginalTagPrice],MATCH(OrderView!$B33,Items[OrderItemID],0)),"")</f>
        <v/>
      </c>
      <c r="I33" t="str">
        <f>IFERROR(INDEX(Items[Quantity],MATCH(OrderView!$B33,Items[OrderItemID],0)),"")</f>
        <v/>
      </c>
      <c r="J33" t="str">
        <f>IFERROR(INDEX(Items[TotalFinalPrice],MATCH(OrderView!$B33,Items[OrderItemID],0)),"")</f>
        <v/>
      </c>
      <c r="K33" t="str">
        <f>IFERROR(INDEX(Items[TotalOriginalPrice],MATCH(OrderView!$B33,Items[OrderItemID],0)),"")</f>
        <v/>
      </c>
      <c r="L33" t="str">
        <f>IFERROR(INDEX(Items[Adjustment],MATCH(OrderView!$B33,Items[OrderItemID],0)),"")</f>
        <v/>
      </c>
      <c r="M33" t="str">
        <f>IFERROR(INDEX(Items[Date],MATCH(OrderView!$B33,Items[OrderItemID],0)),"")</f>
        <v/>
      </c>
    </row>
    <row r="34" spans="1:13" x14ac:dyDescent="0.25">
      <c r="A34" t="str">
        <f>IFERROR(INDEX(Items[OrderID],MATCH(OrderView!$B34,Items[OrderItemID],0)),"")</f>
        <v/>
      </c>
      <c r="B34" t="str">
        <f t="array" ref="B34">IFERROR(INDEX(Items[OrderItemID],SMALL(IF(Items[OrderID]=OrderView!$G$2,ROW(Items[OrderItemID])-MIN(ROW(Items[OrderItemID]))+1),ROWS($B$9:B34))),"")</f>
        <v/>
      </c>
      <c r="C34" t="str">
        <f>IFERROR(INDEX(Items[Type],MATCH(OrderView!$B34,Items[OrderItemID],0)),"")</f>
        <v/>
      </c>
      <c r="D34" t="str">
        <f>IFERROR(INDEX(Items[IsService],MATCH(OrderView!$B34,Items[OrderItemID],0)),"")</f>
        <v/>
      </c>
      <c r="E34" t="str">
        <f>IFERROR(INDEX(Items[EmployeeName],MATCH(OrderView!$B34,Items[OrderItemID],0)),"")</f>
        <v/>
      </c>
      <c r="F34" t="str">
        <f>IFERROR(INDEX(Items[DisplayName],MATCH(OrderView!$B34,Items[OrderItemID],0)),"")</f>
        <v/>
      </c>
      <c r="G34" t="str">
        <f>IFERROR(INDEX(Items[FinalPrice],MATCH(OrderView!$B34,Items[OrderItemID],0)),"")</f>
        <v/>
      </c>
      <c r="H34" t="str">
        <f>IFERROR(INDEX(Items[OriginalTagPrice],MATCH(OrderView!$B34,Items[OrderItemID],0)),"")</f>
        <v/>
      </c>
      <c r="I34" t="str">
        <f>IFERROR(INDEX(Items[Quantity],MATCH(OrderView!$B34,Items[OrderItemID],0)),"")</f>
        <v/>
      </c>
      <c r="J34" t="str">
        <f>IFERROR(INDEX(Items[TotalFinalPrice],MATCH(OrderView!$B34,Items[OrderItemID],0)),"")</f>
        <v/>
      </c>
      <c r="K34" t="str">
        <f>IFERROR(INDEX(Items[TotalOriginalPrice],MATCH(OrderView!$B34,Items[OrderItemID],0)),"")</f>
        <v/>
      </c>
      <c r="L34" t="str">
        <f>IFERROR(INDEX(Items[Adjustment],MATCH(OrderView!$B34,Items[OrderItemID],0)),"")</f>
        <v/>
      </c>
      <c r="M34" t="str">
        <f>IFERROR(INDEX(Items[Date],MATCH(OrderView!$B34,Items[OrderItemID],0)),"")</f>
        <v/>
      </c>
    </row>
    <row r="35" spans="1:13" x14ac:dyDescent="0.25">
      <c r="A35" t="str">
        <f>IFERROR(INDEX(Items[OrderID],MATCH(OrderView!$B35,Items[OrderItemID],0)),"")</f>
        <v/>
      </c>
      <c r="B35" t="str">
        <f t="array" ref="B35">IFERROR(INDEX(Items[OrderItemID],SMALL(IF(Items[OrderID]=OrderView!$G$2,ROW(Items[OrderItemID])-MIN(ROW(Items[OrderItemID]))+1),ROWS($B$9:B35))),"")</f>
        <v/>
      </c>
      <c r="C35" t="str">
        <f>IFERROR(INDEX(Items[Type],MATCH(OrderView!$B35,Items[OrderItemID],0)),"")</f>
        <v/>
      </c>
      <c r="D35" t="str">
        <f>IFERROR(INDEX(Items[IsService],MATCH(OrderView!$B35,Items[OrderItemID],0)),"")</f>
        <v/>
      </c>
      <c r="E35" t="str">
        <f>IFERROR(INDEX(Items[EmployeeName],MATCH(OrderView!$B35,Items[OrderItemID],0)),"")</f>
        <v/>
      </c>
      <c r="F35" t="str">
        <f>IFERROR(INDEX(Items[DisplayName],MATCH(OrderView!$B35,Items[OrderItemID],0)),"")</f>
        <v/>
      </c>
      <c r="G35" t="str">
        <f>IFERROR(INDEX(Items[FinalPrice],MATCH(OrderView!$B35,Items[OrderItemID],0)),"")</f>
        <v/>
      </c>
      <c r="H35" t="str">
        <f>IFERROR(INDEX(Items[OriginalTagPrice],MATCH(OrderView!$B35,Items[OrderItemID],0)),"")</f>
        <v/>
      </c>
      <c r="I35" t="str">
        <f>IFERROR(INDEX(Items[Quantity],MATCH(OrderView!$B35,Items[OrderItemID],0)),"")</f>
        <v/>
      </c>
      <c r="J35" t="str">
        <f>IFERROR(INDEX(Items[TotalFinalPrice],MATCH(OrderView!$B35,Items[OrderItemID],0)),"")</f>
        <v/>
      </c>
      <c r="K35" t="str">
        <f>IFERROR(INDEX(Items[TotalOriginalPrice],MATCH(OrderView!$B35,Items[OrderItemID],0)),"")</f>
        <v/>
      </c>
      <c r="L35" t="str">
        <f>IFERROR(INDEX(Items[Adjustment],MATCH(OrderView!$B35,Items[OrderItemID],0)),"")</f>
        <v/>
      </c>
      <c r="M35" t="str">
        <f>IFERROR(INDEX(Items[Date],MATCH(OrderView!$B35,Items[OrderItemID],0)),"")</f>
        <v/>
      </c>
    </row>
    <row r="36" spans="1:13" x14ac:dyDescent="0.25">
      <c r="A36" t="str">
        <f>IFERROR(INDEX(Items[OrderID],MATCH(OrderView!$B36,Items[OrderItemID],0)),"")</f>
        <v/>
      </c>
      <c r="B36" t="str">
        <f t="array" ref="B36">IFERROR(INDEX(Items[OrderItemID],SMALL(IF(Items[OrderID]=OrderView!$G$2,ROW(Items[OrderItemID])-MIN(ROW(Items[OrderItemID]))+1),ROWS($B$9:B36))),"")</f>
        <v/>
      </c>
      <c r="C36" t="str">
        <f>IFERROR(INDEX(Items[Type],MATCH(OrderView!$B36,Items[OrderItemID],0)),"")</f>
        <v/>
      </c>
      <c r="D36" t="str">
        <f>IFERROR(INDEX(Items[IsService],MATCH(OrderView!$B36,Items[OrderItemID],0)),"")</f>
        <v/>
      </c>
      <c r="E36" t="str">
        <f>IFERROR(INDEX(Items[EmployeeName],MATCH(OrderView!$B36,Items[OrderItemID],0)),"")</f>
        <v/>
      </c>
      <c r="F36" t="str">
        <f>IFERROR(INDEX(Items[DisplayName],MATCH(OrderView!$B36,Items[OrderItemID],0)),"")</f>
        <v/>
      </c>
      <c r="G36" t="str">
        <f>IFERROR(INDEX(Items[FinalPrice],MATCH(OrderView!$B36,Items[OrderItemID],0)),"")</f>
        <v/>
      </c>
      <c r="H36" t="str">
        <f>IFERROR(INDEX(Items[OriginalTagPrice],MATCH(OrderView!$B36,Items[OrderItemID],0)),"")</f>
        <v/>
      </c>
      <c r="I36" t="str">
        <f>IFERROR(INDEX(Items[Quantity],MATCH(OrderView!$B36,Items[OrderItemID],0)),"")</f>
        <v/>
      </c>
      <c r="J36" t="str">
        <f>IFERROR(INDEX(Items[TotalFinalPrice],MATCH(OrderView!$B36,Items[OrderItemID],0)),"")</f>
        <v/>
      </c>
      <c r="K36" t="str">
        <f>IFERROR(INDEX(Items[TotalOriginalPrice],MATCH(OrderView!$B36,Items[OrderItemID],0)),"")</f>
        <v/>
      </c>
      <c r="L36" t="str">
        <f>IFERROR(INDEX(Items[Adjustment],MATCH(OrderView!$B36,Items[OrderItemID],0)),"")</f>
        <v/>
      </c>
      <c r="M36" t="str">
        <f>IFERROR(INDEX(Items[Date],MATCH(OrderView!$B36,Items[OrderItemID],0)),"")</f>
        <v/>
      </c>
    </row>
    <row r="37" spans="1:13" x14ac:dyDescent="0.25">
      <c r="A37" t="str">
        <f>IFERROR(INDEX(Items[OrderID],MATCH(OrderView!$B37,Items[OrderItemID],0)),"")</f>
        <v/>
      </c>
      <c r="B37" t="str">
        <f t="array" ref="B37">IFERROR(INDEX(Items[OrderItemID],SMALL(IF(Items[OrderID]=OrderView!$G$2,ROW(Items[OrderItemID])-MIN(ROW(Items[OrderItemID]))+1),ROWS($B$9:B37))),"")</f>
        <v/>
      </c>
      <c r="C37" t="str">
        <f>IFERROR(INDEX(Items[Type],MATCH(OrderView!$B37,Items[OrderItemID],0)),"")</f>
        <v/>
      </c>
      <c r="D37" t="str">
        <f>IFERROR(INDEX(Items[IsService],MATCH(OrderView!$B37,Items[OrderItemID],0)),"")</f>
        <v/>
      </c>
      <c r="E37" t="str">
        <f>IFERROR(INDEX(Items[EmployeeName],MATCH(OrderView!$B37,Items[OrderItemID],0)),"")</f>
        <v/>
      </c>
      <c r="F37" t="str">
        <f>IFERROR(INDEX(Items[DisplayName],MATCH(OrderView!$B37,Items[OrderItemID],0)),"")</f>
        <v/>
      </c>
      <c r="G37" t="str">
        <f>IFERROR(INDEX(Items[FinalPrice],MATCH(OrderView!$B37,Items[OrderItemID],0)),"")</f>
        <v/>
      </c>
      <c r="H37" t="str">
        <f>IFERROR(INDEX(Items[OriginalTagPrice],MATCH(OrderView!$B37,Items[OrderItemID],0)),"")</f>
        <v/>
      </c>
      <c r="I37" t="str">
        <f>IFERROR(INDEX(Items[Quantity],MATCH(OrderView!$B37,Items[OrderItemID],0)),"")</f>
        <v/>
      </c>
      <c r="J37" t="str">
        <f>IFERROR(INDEX(Items[TotalFinalPrice],MATCH(OrderView!$B37,Items[OrderItemID],0)),"")</f>
        <v/>
      </c>
      <c r="K37" t="str">
        <f>IFERROR(INDEX(Items[TotalOriginalPrice],MATCH(OrderView!$B37,Items[OrderItemID],0)),"")</f>
        <v/>
      </c>
      <c r="L37" t="str">
        <f>IFERROR(INDEX(Items[Adjustment],MATCH(OrderView!$B37,Items[OrderItemID],0)),"")</f>
        <v/>
      </c>
      <c r="M37" t="str">
        <f>IFERROR(INDEX(Items[Date],MATCH(OrderView!$B37,Items[OrderItemID],0)),"")</f>
        <v/>
      </c>
    </row>
    <row r="38" spans="1:13" x14ac:dyDescent="0.25">
      <c r="A38" t="str">
        <f>IFERROR(INDEX(Items[OrderID],MATCH(OrderView!$B38,Items[OrderItemID],0)),"")</f>
        <v/>
      </c>
      <c r="B38" t="str">
        <f t="array" ref="B38">IFERROR(INDEX(Items[OrderItemID],SMALL(IF(Items[OrderID]=OrderView!$G$2,ROW(Items[OrderItemID])-MIN(ROW(Items[OrderItemID]))+1),ROWS($B$9:B38))),"")</f>
        <v/>
      </c>
      <c r="C38" t="str">
        <f>IFERROR(INDEX(Items[Type],MATCH(OrderView!$B38,Items[OrderItemID],0)),"")</f>
        <v/>
      </c>
      <c r="D38" t="str">
        <f>IFERROR(INDEX(Items[IsService],MATCH(OrderView!$B38,Items[OrderItemID],0)),"")</f>
        <v/>
      </c>
      <c r="E38" t="str">
        <f>IFERROR(INDEX(Items[EmployeeName],MATCH(OrderView!$B38,Items[OrderItemID],0)),"")</f>
        <v/>
      </c>
      <c r="F38" t="str">
        <f>IFERROR(INDEX(Items[DisplayName],MATCH(OrderView!$B38,Items[OrderItemID],0)),"")</f>
        <v/>
      </c>
      <c r="G38" t="str">
        <f>IFERROR(INDEX(Items[FinalPrice],MATCH(OrderView!$B38,Items[OrderItemID],0)),"")</f>
        <v/>
      </c>
      <c r="H38" t="str">
        <f>IFERROR(INDEX(Items[OriginalTagPrice],MATCH(OrderView!$B38,Items[OrderItemID],0)),"")</f>
        <v/>
      </c>
      <c r="I38" t="str">
        <f>IFERROR(INDEX(Items[Quantity],MATCH(OrderView!$B38,Items[OrderItemID],0)),"")</f>
        <v/>
      </c>
      <c r="J38" t="str">
        <f>IFERROR(INDEX(Items[TotalFinalPrice],MATCH(OrderView!$B38,Items[OrderItemID],0)),"")</f>
        <v/>
      </c>
      <c r="K38" t="str">
        <f>IFERROR(INDEX(Items[TotalOriginalPrice],MATCH(OrderView!$B38,Items[OrderItemID],0)),"")</f>
        <v/>
      </c>
      <c r="L38" t="str">
        <f>IFERROR(INDEX(Items[Adjustment],MATCH(OrderView!$B38,Items[OrderItemID],0)),"")</f>
        <v/>
      </c>
      <c r="M38" t="str">
        <f>IFERROR(INDEX(Items[Date],MATCH(OrderView!$B38,Items[OrderItemID],0)),"")</f>
        <v/>
      </c>
    </row>
    <row r="39" spans="1:13" x14ac:dyDescent="0.25">
      <c r="A39" t="str">
        <f>IFERROR(INDEX(Items[OrderID],MATCH(OrderView!$B39,Items[OrderItemID],0)),"")</f>
        <v/>
      </c>
      <c r="B39" t="str">
        <f t="array" ref="B39">IFERROR(INDEX(Items[OrderItemID],SMALL(IF(Items[OrderID]=OrderView!$G$2,ROW(Items[OrderItemID])-MIN(ROW(Items[OrderItemID]))+1),ROWS($B$9:B39))),"")</f>
        <v/>
      </c>
      <c r="C39" t="str">
        <f>IFERROR(INDEX(Items[Type],MATCH(OrderView!$B39,Items[OrderItemID],0)),"")</f>
        <v/>
      </c>
      <c r="D39" t="str">
        <f>IFERROR(INDEX(Items[IsService],MATCH(OrderView!$B39,Items[OrderItemID],0)),"")</f>
        <v/>
      </c>
      <c r="E39" t="str">
        <f>IFERROR(INDEX(Items[EmployeeName],MATCH(OrderView!$B39,Items[OrderItemID],0)),"")</f>
        <v/>
      </c>
      <c r="F39" t="str">
        <f>IFERROR(INDEX(Items[DisplayName],MATCH(OrderView!$B39,Items[OrderItemID],0)),"")</f>
        <v/>
      </c>
      <c r="G39" t="str">
        <f>IFERROR(INDEX(Items[FinalPrice],MATCH(OrderView!$B39,Items[OrderItemID],0)),"")</f>
        <v/>
      </c>
      <c r="H39" t="str">
        <f>IFERROR(INDEX(Items[OriginalTagPrice],MATCH(OrderView!$B39,Items[OrderItemID],0)),"")</f>
        <v/>
      </c>
      <c r="I39" t="str">
        <f>IFERROR(INDEX(Items[Quantity],MATCH(OrderView!$B39,Items[OrderItemID],0)),"")</f>
        <v/>
      </c>
      <c r="J39" t="str">
        <f>IFERROR(INDEX(Items[TotalFinalPrice],MATCH(OrderView!$B39,Items[OrderItemID],0)),"")</f>
        <v/>
      </c>
      <c r="K39" t="str">
        <f>IFERROR(INDEX(Items[TotalOriginalPrice],MATCH(OrderView!$B39,Items[OrderItemID],0)),"")</f>
        <v/>
      </c>
      <c r="L39" t="str">
        <f>IFERROR(INDEX(Items[Adjustment],MATCH(OrderView!$B39,Items[OrderItemID],0)),"")</f>
        <v/>
      </c>
      <c r="M39" t="str">
        <f>IFERROR(INDEX(Items[Date],MATCH(OrderView!$B39,Items[OrderItemID],0)),"")</f>
        <v/>
      </c>
    </row>
    <row r="40" spans="1:13" x14ac:dyDescent="0.25">
      <c r="A40" t="str">
        <f>IFERROR(INDEX(Items[OrderID],MATCH(OrderView!$B40,Items[OrderItemID],0)),"")</f>
        <v/>
      </c>
      <c r="B40" t="str">
        <f t="array" ref="B40">IFERROR(INDEX(Items[OrderItemID],SMALL(IF(Items[OrderID]=OrderView!$G$2,ROW(Items[OrderItemID])-MIN(ROW(Items[OrderItemID]))+1),ROWS($B$9:B40))),"")</f>
        <v/>
      </c>
      <c r="C40" t="str">
        <f>IFERROR(INDEX(Items[Type],MATCH(OrderView!$B40,Items[OrderItemID],0)),"")</f>
        <v/>
      </c>
      <c r="D40" t="str">
        <f>IFERROR(INDEX(Items[IsService],MATCH(OrderView!$B40,Items[OrderItemID],0)),"")</f>
        <v/>
      </c>
      <c r="E40" t="str">
        <f>IFERROR(INDEX(Items[EmployeeName],MATCH(OrderView!$B40,Items[OrderItemID],0)),"")</f>
        <v/>
      </c>
      <c r="F40" t="str">
        <f>IFERROR(INDEX(Items[DisplayName],MATCH(OrderView!$B40,Items[OrderItemID],0)),"")</f>
        <v/>
      </c>
      <c r="G40" t="str">
        <f>IFERROR(INDEX(Items[FinalPrice],MATCH(OrderView!$B40,Items[OrderItemID],0)),"")</f>
        <v/>
      </c>
      <c r="H40" t="str">
        <f>IFERROR(INDEX(Items[OriginalTagPrice],MATCH(OrderView!$B40,Items[OrderItemID],0)),"")</f>
        <v/>
      </c>
      <c r="I40" t="str">
        <f>IFERROR(INDEX(Items[Quantity],MATCH(OrderView!$B40,Items[OrderItemID],0)),"")</f>
        <v/>
      </c>
      <c r="J40" t="str">
        <f>IFERROR(INDEX(Items[TotalFinalPrice],MATCH(OrderView!$B40,Items[OrderItemID],0)),"")</f>
        <v/>
      </c>
      <c r="K40" t="str">
        <f>IFERROR(INDEX(Items[TotalOriginalPrice],MATCH(OrderView!$B40,Items[OrderItemID],0)),"")</f>
        <v/>
      </c>
      <c r="L40" t="str">
        <f>IFERROR(INDEX(Items[Adjustment],MATCH(OrderView!$B40,Items[OrderItemID],0)),"")</f>
        <v/>
      </c>
      <c r="M40" t="str">
        <f>IFERROR(INDEX(Items[Date],MATCH(OrderView!$B40,Items[OrderItemID],0)),"")</f>
        <v/>
      </c>
    </row>
    <row r="41" spans="1:13" x14ac:dyDescent="0.25">
      <c r="B41" t="str">
        <f>IFERROR(INDEX(Items!B:B,SMALL(IF(Items!A:A=OrderView!$G$2,ROW(Items!B:B)-MIN(ROW(Items!B:B))+1),ROWS($B$9:B41))),"")</f>
        <v/>
      </c>
    </row>
    <row r="42" spans="1:13" x14ac:dyDescent="0.25">
      <c r="B42" t="str">
        <f>IFERROR(INDEX(Items!B:B,SMALL(IF(Items!A:A=OrderView!$G$2,ROW(Items!B:B)-MIN(ROW(Items!B:B))+1),ROWS($B$9:B42))),"")</f>
        <v/>
      </c>
    </row>
    <row r="43" spans="1:13" x14ac:dyDescent="0.25">
      <c r="B43" t="str">
        <f>IFERROR(INDEX(Items!B:B,SMALL(IF(Items!A:A=OrderView!$G$2,ROW(Items!B:B)-MIN(ROW(Items!B:B))+1),ROWS($B$9:B43))),"")</f>
        <v/>
      </c>
    </row>
    <row r="44" spans="1:13" x14ac:dyDescent="0.25">
      <c r="B44" t="str">
        <f>IFERROR(INDEX(Items!B:B,SMALL(IF(Items!A:A=OrderView!$G$2,ROW(Items!B:B)-MIN(ROW(Items!B:B))+1),ROWS($B$9:B44))),"")</f>
        <v/>
      </c>
    </row>
    <row r="45" spans="1:13" x14ac:dyDescent="0.25">
      <c r="B45" t="str">
        <f>IFERROR(INDEX(Items!B:B,SMALL(IF(Items!A:A=OrderView!$G$2,ROW(Items!B:B)-MIN(ROW(Items!B:B))+1),ROWS($B$9:B45))),"")</f>
        <v/>
      </c>
    </row>
    <row r="46" spans="1:13" x14ac:dyDescent="0.25">
      <c r="B46" t="str">
        <f>IFERROR(INDEX(Items!B:B,SMALL(IF(Items!A:A=OrderView!$G$2,ROW(Items!B:B)-MIN(ROW(Items!B:B))+1),ROWS($B$9:B46))),"")</f>
        <v/>
      </c>
    </row>
    <row r="47" spans="1:13" x14ac:dyDescent="0.25">
      <c r="B47" t="str">
        <f>IFERROR(INDEX(Items!B:B,SMALL(IF(Items!A:A=OrderView!$G$2,ROW(Items!B:B)-MIN(ROW(Items!B:B))+1),ROWS($B$9:B47))),"")</f>
        <v/>
      </c>
    </row>
  </sheetData>
  <mergeCells count="2">
    <mergeCell ref="A1:B1"/>
    <mergeCell ref="C1:D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FF8B-9829-4744-8FCC-FFE94403CFDC}">
  <dimension ref="A1:AI36"/>
  <sheetViews>
    <sheetView workbookViewId="0">
      <selection activeCell="B34" sqref="B34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0.5703125" bestFit="1" customWidth="1"/>
    <col min="5" max="5" width="11.5703125" bestFit="1" customWidth="1"/>
    <col min="6" max="6" width="9.85546875" bestFit="1" customWidth="1"/>
    <col min="7" max="7" width="11.28515625" bestFit="1" customWidth="1"/>
    <col min="8" max="8" width="12.28515625" bestFit="1" customWidth="1"/>
    <col min="9" max="9" width="11.7109375" bestFit="1" customWidth="1"/>
    <col min="10" max="10" width="11.28515625" bestFit="1" customWidth="1"/>
    <col min="11" max="11" width="11.140625" bestFit="1" customWidth="1"/>
    <col min="12" max="12" width="12" bestFit="1" customWidth="1"/>
    <col min="13" max="13" width="11.5703125" bestFit="1" customWidth="1"/>
    <col min="14" max="14" width="9" bestFit="1" customWidth="1"/>
    <col min="15" max="15" width="11.140625" bestFit="1" customWidth="1"/>
    <col min="16" max="16" width="20" customWidth="1"/>
    <col min="17" max="17" width="14.140625" bestFit="1" customWidth="1"/>
    <col min="18" max="18" width="10.42578125" bestFit="1" customWidth="1"/>
    <col min="19" max="19" width="12.42578125" bestFit="1" customWidth="1"/>
    <col min="20" max="21" width="11.42578125" bestFit="1" customWidth="1"/>
    <col min="22" max="22" width="6" bestFit="1" customWidth="1"/>
    <col min="24" max="24" width="11.42578125" bestFit="1" customWidth="1"/>
    <col min="25" max="25" width="13.28515625" bestFit="1" customWidth="1"/>
    <col min="26" max="26" width="12.85546875" bestFit="1" customWidth="1"/>
    <col min="27" max="27" width="11.42578125" bestFit="1" customWidth="1"/>
    <col min="28" max="28" width="12.140625" bestFit="1" customWidth="1"/>
    <col min="29" max="29" width="8.5703125" bestFit="1" customWidth="1"/>
    <col min="30" max="30" width="11.85546875" bestFit="1" customWidth="1"/>
    <col min="31" max="31" width="11.42578125" bestFit="1" customWidth="1"/>
    <col min="33" max="33" width="10.85546875" bestFit="1" customWidth="1"/>
    <col min="34" max="34" width="11.42578125" bestFit="1" customWidth="1"/>
    <col min="35" max="35" width="13.42578125" bestFit="1" customWidth="1"/>
  </cols>
  <sheetData>
    <row r="1" spans="1:35" x14ac:dyDescent="0.25">
      <c r="B1" s="2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35" x14ac:dyDescent="0.25">
      <c r="B2" s="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35" x14ac:dyDescent="0.25">
      <c r="A3" t="s">
        <v>325</v>
      </c>
      <c r="B3" s="9">
        <f>SUMIF(B5:B35,"&lt;&gt;#N/A")</f>
        <v>75</v>
      </c>
      <c r="C3" s="8">
        <f t="shared" ref="C3:O3" si="0">SUMIF(C5:C35,"&lt;&gt;#N/A")</f>
        <v>3178</v>
      </c>
      <c r="D3" s="8">
        <f t="shared" si="0"/>
        <v>575.54999999999995</v>
      </c>
      <c r="E3" s="8">
        <f t="shared" si="0"/>
        <v>1020</v>
      </c>
      <c r="F3" s="8">
        <f t="shared" si="0"/>
        <v>0</v>
      </c>
      <c r="G3" s="8">
        <f t="shared" si="0"/>
        <v>450</v>
      </c>
      <c r="H3" s="8">
        <f t="shared" si="0"/>
        <v>-3241.2599999999998</v>
      </c>
      <c r="I3" s="8">
        <f t="shared" si="0"/>
        <v>1982.29</v>
      </c>
      <c r="J3" s="8">
        <f t="shared" si="0"/>
        <v>-99.1</v>
      </c>
      <c r="K3" s="8">
        <f t="shared" si="0"/>
        <v>0</v>
      </c>
      <c r="L3" s="8">
        <f t="shared" si="0"/>
        <v>0</v>
      </c>
      <c r="M3" s="8">
        <f t="shared" si="0"/>
        <v>1883.19</v>
      </c>
      <c r="N3" s="8">
        <f t="shared" si="0"/>
        <v>31.31</v>
      </c>
      <c r="O3" s="8">
        <f t="shared" si="0"/>
        <v>454.1</v>
      </c>
      <c r="P3" s="16">
        <f>SUM(P5:P34)</f>
        <v>9</v>
      </c>
      <c r="Q3" s="8"/>
      <c r="R3" s="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x14ac:dyDescent="0.25">
      <c r="B4" t="s">
        <v>46</v>
      </c>
      <c r="C4" t="s">
        <v>48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  <c r="J4" t="s">
        <v>5</v>
      </c>
      <c r="K4" t="s">
        <v>179</v>
      </c>
      <c r="L4" t="s">
        <v>180</v>
      </c>
      <c r="M4" t="s">
        <v>181</v>
      </c>
      <c r="N4" t="s">
        <v>6</v>
      </c>
      <c r="O4" t="s">
        <v>182</v>
      </c>
      <c r="P4" t="s">
        <v>386</v>
      </c>
    </row>
    <row r="5" spans="1:35" x14ac:dyDescent="0.25">
      <c r="A5" s="5" t="s">
        <v>362</v>
      </c>
      <c r="B5" s="2">
        <f>COUNTIF(Orders[DatePaid],April!A5)</f>
        <v>0</v>
      </c>
      <c r="C5" s="3">
        <f>SUMIFS(Items!$K:$K,Items!$M:$M,$A5,Items!D:D,TRUE)</f>
        <v>0</v>
      </c>
      <c r="D5" s="3">
        <f>SUMIFS(Items!$K:$K,Items!$M:$M,$A5,Items!C:C,2)</f>
        <v>0</v>
      </c>
      <c r="E5" s="3">
        <f>SUM(SUMIFS(Items!$K:$K,Items!$M:$M,$A5,Items!$C:$C,{3,12}))</f>
        <v>0</v>
      </c>
      <c r="F5" s="3">
        <f>SUMIFS(Items!$K:$K,Items!$M:$M,$A5,Items!$C:$C,7)</f>
        <v>0</v>
      </c>
      <c r="G5" s="3">
        <f>SUMIFS(Items!$K:$K,Items!$M:$M,$A5,Items!$C:$C,11)</f>
        <v>0</v>
      </c>
      <c r="H5" s="3">
        <f>SUMIFS(Items!L:L,Items!$M:$M,$A5,Items!C:C,"&lt;&gt;8")</f>
        <v>0</v>
      </c>
      <c r="I5" s="3">
        <f>SUMIFS(Items!J:J,Items!$M:$M,$A5,Items!C:C,"&lt;&gt;8")</f>
        <v>0</v>
      </c>
      <c r="J5" s="3">
        <f>SUMIFS(Orders[PrePaid],Orders[DatePaid],April!$A5)</f>
        <v>0</v>
      </c>
      <c r="K5" s="3">
        <f>SUMIFS('Refunds'!$G:$G,'Refunds'!$F:$F,$A5)-SUMIFS('Refunds'!$C:$C,'Refunds'!$F:$F,$A5)</f>
        <v>0</v>
      </c>
      <c r="L5" s="3">
        <f>SUMIFS('Refunds'!$C:$C,'Refunds'!$F:$F,$A5,'Refunds'!$D:$D,2)+SUMIFS('Refunds'!$G:$G,'Refunds'!$F:$F,$A5,'Refunds'!$D:$D,2)</f>
        <v>0</v>
      </c>
      <c r="M5" s="3">
        <f>(I5+J5+K5+L5)</f>
        <v>0</v>
      </c>
      <c r="N5" s="3">
        <f>SUMIF(Orders[DatePaid],April!A5,Orders[Tax])</f>
        <v>0</v>
      </c>
      <c r="O5" s="3">
        <f>SUMIFS(Items!$J:$J,Items!$M:$M,$A5,Items!$C:$C,8)</f>
        <v>0</v>
      </c>
      <c r="P5" s="6">
        <f>COUNTIFS(Items!M:M,April!A5,Items!C:C,10)</f>
        <v>0</v>
      </c>
      <c r="Q5" s="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5">
      <c r="A6" s="5" t="s">
        <v>363</v>
      </c>
      <c r="B6" s="2">
        <f>COUNTIF(Orders[DatePaid],April!A6)</f>
        <v>0</v>
      </c>
      <c r="C6" s="3">
        <f>SUMIFS(Items!$K:$K,Items!$M:$M,$A6,Items!D:D,TRUE)</f>
        <v>0</v>
      </c>
      <c r="D6" s="3">
        <f>SUMIFS(Items!$K:$K,Items!$M:$M,$A6,Items!C:C,2)</f>
        <v>0</v>
      </c>
      <c r="E6" s="3">
        <f>SUM(SUMIFS(Items!$K:$K,Items!$M:$M,$A6,Items!$C:$C,{3,12}))</f>
        <v>0</v>
      </c>
      <c r="F6" s="3">
        <f>SUMIFS(Items!$K:$K,Items!$M:$M,$A6,Items!$C:$C,7)</f>
        <v>0</v>
      </c>
      <c r="G6" s="3">
        <f>SUMIFS(Items!$K:$K,Items!$M:$M,$A6,Items!$C:$C,11)</f>
        <v>0</v>
      </c>
      <c r="H6" s="3">
        <f>SUMIFS(Items!L:L,Items!$M:$M,$A6,Items!C:C,"&lt;&gt;8")</f>
        <v>0</v>
      </c>
      <c r="I6" s="3">
        <f>SUMIFS(Items!J:J,Items!$M:$M,$A6,Items!C:C,"&lt;&gt;8")</f>
        <v>0</v>
      </c>
      <c r="J6" s="3">
        <f>SUMIFS(Orders[PrePaid],Orders[DatePaid],April!$A6)</f>
        <v>0</v>
      </c>
      <c r="K6" s="3">
        <f>SUMIFS('Refunds'!$G:$G,'Refunds'!$F:$F,$A6)-SUMIFS('Refunds'!$C:$C,'Refunds'!$F:$F,$A6)</f>
        <v>0</v>
      </c>
      <c r="L6" s="3">
        <f>SUMIFS('Refunds'!$C:$C,'Refunds'!$F:$F,$A6,'Refunds'!$D:$D,2)+SUMIFS('Refunds'!$G:$G,'Refunds'!$F:$F,$A6,'Refunds'!$D:$D,2)</f>
        <v>0</v>
      </c>
      <c r="M6" s="3">
        <f t="shared" ref="M6:M34" si="1">(I6+J6+K6+L6)</f>
        <v>0</v>
      </c>
      <c r="N6" s="3">
        <f>SUMIF(Orders[DatePaid],April!A6,Orders[Tax])</f>
        <v>0</v>
      </c>
      <c r="O6" s="3">
        <f>SUMIFS(Items!$J:$J,Items!$M:$M,$A6,Items!$C:$C,8)</f>
        <v>0</v>
      </c>
      <c r="P6" s="6">
        <f>COUNTIFS(Items!M:M,April!A6,Items!C:C,10)</f>
        <v>0</v>
      </c>
      <c r="Q6" s="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25">
      <c r="A7" s="5" t="s">
        <v>364</v>
      </c>
      <c r="B7" s="2">
        <f>COUNTIF(Orders[DatePaid],April!A7)</f>
        <v>0</v>
      </c>
      <c r="C7" s="3">
        <f>SUMIFS(Items!$K:$K,Items!$M:$M,$A7,Items!D:D,TRUE)</f>
        <v>0</v>
      </c>
      <c r="D7" s="3">
        <f>SUMIFS(Items!$K:$K,Items!$M:$M,$A7,Items!C:C,2)</f>
        <v>0</v>
      </c>
      <c r="E7" s="3">
        <f>SUM(SUMIFS(Items!$K:$K,Items!$M:$M,$A7,Items!$C:$C,{3,12}))</f>
        <v>0</v>
      </c>
      <c r="F7" s="3">
        <f>SUMIFS(Items!$K:$K,Items!$M:$M,$A7,Items!$C:$C,7)</f>
        <v>0</v>
      </c>
      <c r="G7" s="3">
        <f>SUMIFS(Items!$K:$K,Items!$M:$M,$A7,Items!$C:$C,11)</f>
        <v>0</v>
      </c>
      <c r="H7" s="3">
        <f>SUMIFS(Items!L:L,Items!$M:$M,$A7,Items!C:C,"&lt;&gt;8")</f>
        <v>0</v>
      </c>
      <c r="I7" s="3">
        <f>SUMIFS(Items!J:J,Items!$M:$M,$A7,Items!C:C,"&lt;&gt;8")</f>
        <v>0</v>
      </c>
      <c r="J7" s="3">
        <f>SUMIFS(Orders[PrePaid],Orders[DatePaid],April!$A7)</f>
        <v>0</v>
      </c>
      <c r="K7" s="3">
        <f>SUMIFS('Refunds'!$G:$G,'Refunds'!$F:$F,$A7)-SUMIFS('Refunds'!$C:$C,'Refunds'!$F:$F,$A7)</f>
        <v>0</v>
      </c>
      <c r="L7" s="3">
        <f>SUMIFS('Refunds'!$C:$C,'Refunds'!$F:$F,$A7,'Refunds'!$D:$D,2)+SUMIFS('Refunds'!$G:$G,'Refunds'!$F:$F,$A7,'Refunds'!$D:$D,2)</f>
        <v>0</v>
      </c>
      <c r="M7" s="3">
        <f t="shared" si="1"/>
        <v>0</v>
      </c>
      <c r="N7" s="3">
        <f>SUMIF(Orders[DatePaid],April!A7,Orders[Tax])</f>
        <v>0</v>
      </c>
      <c r="O7" s="3">
        <f>SUMIFS(Items!$J:$J,Items!$M:$M,$A7,Items!$C:$C,8)</f>
        <v>0</v>
      </c>
      <c r="P7" s="6">
        <f>COUNTIFS(Items!M:M,April!A7,Items!C:C,10)</f>
        <v>0</v>
      </c>
      <c r="Q7" s="1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5">
      <c r="A8" s="5" t="s">
        <v>365</v>
      </c>
      <c r="B8" s="2">
        <f>COUNTIF(Orders[DatePaid],April!A8)</f>
        <v>0</v>
      </c>
      <c r="C8" s="3">
        <f>SUMIFS(Items!$K:$K,Items!$M:$M,$A8,Items!D:D,TRUE)</f>
        <v>0</v>
      </c>
      <c r="D8" s="3">
        <f>SUMIFS(Items!$K:$K,Items!$M:$M,$A8,Items!C:C,2)</f>
        <v>0</v>
      </c>
      <c r="E8" s="3">
        <f>SUM(SUMIFS(Items!$K:$K,Items!$M:$M,$A8,Items!$C:$C,{3,12}))</f>
        <v>0</v>
      </c>
      <c r="F8" s="3">
        <f>SUMIFS(Items!$K:$K,Items!$M:$M,$A8,Items!$C:$C,7)</f>
        <v>0</v>
      </c>
      <c r="G8" s="3">
        <f>SUMIFS(Items!$K:$K,Items!$M:$M,$A8,Items!$C:$C,11)</f>
        <v>0</v>
      </c>
      <c r="H8" s="3">
        <f>SUMIFS(Items!L:L,Items!$M:$M,$A8,Items!C:C,"&lt;&gt;8")</f>
        <v>0</v>
      </c>
      <c r="I8" s="3">
        <f>SUMIFS(Items!J:J,Items!$M:$M,$A8,Items!C:C,"&lt;&gt;8")</f>
        <v>0</v>
      </c>
      <c r="J8" s="3">
        <f>SUMIFS(Orders[PrePaid],Orders[DatePaid],April!$A8)</f>
        <v>0</v>
      </c>
      <c r="K8" s="3">
        <f>SUMIFS('Refunds'!$G:$G,'Refunds'!$F:$F,$A8)-SUMIFS('Refunds'!$C:$C,'Refunds'!$F:$F,$A8)</f>
        <v>0</v>
      </c>
      <c r="L8" s="3">
        <f>SUMIFS('Refunds'!$C:$C,'Refunds'!$F:$F,$A8,'Refunds'!$D:$D,2)+SUMIFS('Refunds'!$G:$G,'Refunds'!$F:$F,$A8,'Refunds'!$D:$D,2)</f>
        <v>0</v>
      </c>
      <c r="M8" s="3">
        <f t="shared" si="1"/>
        <v>0</v>
      </c>
      <c r="N8" s="3">
        <f>SUMIF(Orders[DatePaid],April!A8,Orders[Tax])</f>
        <v>0</v>
      </c>
      <c r="O8" s="3">
        <f>SUMIFS(Items!$J:$J,Items!$M:$M,$A8,Items!$C:$C,8)</f>
        <v>0</v>
      </c>
      <c r="P8" s="6">
        <f>COUNTIFS(Items!M:M,April!A8,Items!C:C,10)</f>
        <v>0</v>
      </c>
      <c r="Q8" s="1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5">
      <c r="A9" s="5" t="s">
        <v>366</v>
      </c>
      <c r="B9" s="2">
        <f>COUNTIF(Orders[DatePaid],April!A9)</f>
        <v>0</v>
      </c>
      <c r="C9" s="3">
        <f>SUMIFS(Items!$K:$K,Items!$M:$M,$A9,Items!D:D,TRUE)</f>
        <v>0</v>
      </c>
      <c r="D9" s="3">
        <f>SUMIFS(Items!$K:$K,Items!$M:$M,$A9,Items!C:C,2)</f>
        <v>0</v>
      </c>
      <c r="E9" s="3">
        <f>SUM(SUMIFS(Items!$K:$K,Items!$M:$M,$A9,Items!$C:$C,{3,12}))</f>
        <v>0</v>
      </c>
      <c r="F9" s="3">
        <f>SUMIFS(Items!$K:$K,Items!$M:$M,$A9,Items!$C:$C,7)</f>
        <v>0</v>
      </c>
      <c r="G9" s="3">
        <f>SUMIFS(Items!$K:$K,Items!$M:$M,$A9,Items!$C:$C,11)</f>
        <v>0</v>
      </c>
      <c r="H9" s="3">
        <f>SUMIFS(Items!L:L,Items!$M:$M,$A9,Items!C:C,"&lt;&gt;8")</f>
        <v>0</v>
      </c>
      <c r="I9" s="3">
        <f>SUMIFS(Items!J:J,Items!$M:$M,$A9,Items!C:C,"&lt;&gt;8")</f>
        <v>0</v>
      </c>
      <c r="J9" s="3">
        <f>SUMIFS(Orders[PrePaid],Orders[DatePaid],April!$A9)</f>
        <v>0</v>
      </c>
      <c r="K9" s="3">
        <f>SUMIFS('Refunds'!$G:$G,'Refunds'!$F:$F,$A9)-SUMIFS('Refunds'!$C:$C,'Refunds'!$F:$F,$A9)</f>
        <v>0</v>
      </c>
      <c r="L9" s="3">
        <f>SUMIFS('Refunds'!$C:$C,'Refunds'!$F:$F,$A9,'Refunds'!$D:$D,2)+SUMIFS('Refunds'!$G:$G,'Refunds'!$F:$F,$A9,'Refunds'!$D:$D,2)</f>
        <v>0</v>
      </c>
      <c r="M9" s="3">
        <f t="shared" si="1"/>
        <v>0</v>
      </c>
      <c r="N9" s="3">
        <f>SUMIF(Orders[DatePaid],April!A9,Orders[Tax])</f>
        <v>0</v>
      </c>
      <c r="O9" s="3">
        <f>SUMIFS(Items!$J:$J,Items!$M:$M,$A9,Items!$C:$C,8)</f>
        <v>0</v>
      </c>
      <c r="P9" s="6">
        <f>COUNTIFS(Items!M:M,April!A9,Items!C:C,10)</f>
        <v>0</v>
      </c>
      <c r="Q9" s="1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5">
      <c r="A10" s="5" t="s">
        <v>367</v>
      </c>
      <c r="B10" s="2">
        <f>COUNTIF(Orders[DatePaid],April!A10)</f>
        <v>0</v>
      </c>
      <c r="C10" s="3">
        <f>SUMIFS(Items!$K:$K,Items!$M:$M,$A10,Items!D:D,TRUE)</f>
        <v>0</v>
      </c>
      <c r="D10" s="3">
        <f>SUMIFS(Items!$K:$K,Items!$M:$M,$A10,Items!C:C,2)</f>
        <v>0</v>
      </c>
      <c r="E10" s="3">
        <f>SUM(SUMIFS(Items!$K:$K,Items!$M:$M,$A10,Items!$C:$C,{3,12}))</f>
        <v>0</v>
      </c>
      <c r="F10" s="3">
        <f>SUMIFS(Items!$K:$K,Items!$M:$M,$A10,Items!$C:$C,7)</f>
        <v>0</v>
      </c>
      <c r="G10" s="3">
        <f>SUMIFS(Items!$K:$K,Items!$M:$M,$A10,Items!$C:$C,11)</f>
        <v>0</v>
      </c>
      <c r="H10" s="3">
        <f>SUMIFS(Items!L:L,Items!$M:$M,$A10,Items!C:C,"&lt;&gt;8")</f>
        <v>0</v>
      </c>
      <c r="I10" s="3">
        <f>SUMIFS(Items!J:J,Items!$M:$M,$A10,Items!C:C,"&lt;&gt;8")</f>
        <v>0</v>
      </c>
      <c r="J10" s="3">
        <f>SUMIFS(Orders[PrePaid],Orders[DatePaid],April!$A10)</f>
        <v>0</v>
      </c>
      <c r="K10" s="3">
        <f>SUMIFS('Refunds'!$G:$G,'Refunds'!$F:$F,$A10)-SUMIFS('Refunds'!$C:$C,'Refunds'!$F:$F,$A10)</f>
        <v>0</v>
      </c>
      <c r="L10" s="3">
        <f>SUMIFS('Refunds'!$C:$C,'Refunds'!$F:$F,$A10,'Refunds'!$D:$D,2)+SUMIFS('Refunds'!$G:$G,'Refunds'!$F:$F,$A10,'Refunds'!$D:$D,2)</f>
        <v>0</v>
      </c>
      <c r="M10" s="3">
        <f t="shared" si="1"/>
        <v>0</v>
      </c>
      <c r="N10" s="3">
        <f>SUMIF(Orders[DatePaid],April!A10,Orders[Tax])</f>
        <v>0</v>
      </c>
      <c r="O10" s="3">
        <f>SUMIFS(Items!$J:$J,Items!$M:$M,$A10,Items!$C:$C,8)</f>
        <v>0</v>
      </c>
      <c r="P10" s="6">
        <f>COUNTIFS(Items!M:M,April!A10,Items!C:C,10)</f>
        <v>0</v>
      </c>
      <c r="Q10" s="1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25">
      <c r="A11" s="5" t="s">
        <v>368</v>
      </c>
      <c r="B11" s="2">
        <f>COUNTIF(Orders[DatePaid],April!A11)</f>
        <v>0</v>
      </c>
      <c r="C11" s="3">
        <f>SUMIFS(Items!$K:$K,Items!$M:$M,$A11,Items!D:D,TRUE)</f>
        <v>0</v>
      </c>
      <c r="D11" s="3">
        <f>SUMIFS(Items!$K:$K,Items!$M:$M,$A11,Items!C:C,2)</f>
        <v>0</v>
      </c>
      <c r="E11" s="3">
        <f>SUM(SUMIFS(Items!$K:$K,Items!$M:$M,$A11,Items!$C:$C,{3,12}))</f>
        <v>0</v>
      </c>
      <c r="F11" s="3">
        <f>SUMIFS(Items!$K:$K,Items!$M:$M,$A11,Items!$C:$C,7)</f>
        <v>0</v>
      </c>
      <c r="G11" s="3">
        <f>SUMIFS(Items!$K:$K,Items!$M:$M,$A11,Items!$C:$C,11)</f>
        <v>0</v>
      </c>
      <c r="H11" s="3">
        <f>SUMIFS(Items!L:L,Items!$M:$M,$A11,Items!C:C,"&lt;&gt;8")</f>
        <v>0</v>
      </c>
      <c r="I11" s="3">
        <f>SUMIFS(Items!J:J,Items!$M:$M,$A11,Items!C:C,"&lt;&gt;8")</f>
        <v>0</v>
      </c>
      <c r="J11" s="3">
        <f>SUMIFS(Orders[PrePaid],Orders[DatePaid],April!$A11)</f>
        <v>0</v>
      </c>
      <c r="K11" s="3">
        <f>SUMIFS('Refunds'!$G:$G,'Refunds'!$F:$F,$A11)-SUMIFS('Refunds'!$C:$C,'Refunds'!$F:$F,$A11)</f>
        <v>0</v>
      </c>
      <c r="L11" s="3">
        <f>SUMIFS('Refunds'!$C:$C,'Refunds'!$F:$F,$A11,'Refunds'!$D:$D,2)+SUMIFS('Refunds'!$G:$G,'Refunds'!$F:$F,$A11,'Refunds'!$D:$D,2)</f>
        <v>0</v>
      </c>
      <c r="M11" s="3">
        <f t="shared" si="1"/>
        <v>0</v>
      </c>
      <c r="N11" s="3">
        <f>SUMIF(Orders[DatePaid],April!A11,Orders[Tax])</f>
        <v>0</v>
      </c>
      <c r="O11" s="3">
        <f>SUMIFS(Items!$J:$J,Items!$M:$M,$A11,Items!$C:$C,8)</f>
        <v>0</v>
      </c>
      <c r="P11" s="6">
        <f>COUNTIFS(Items!M:M,April!A11,Items!C:C,10)</f>
        <v>0</v>
      </c>
      <c r="Q11" s="1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5">
      <c r="A12" s="5" t="s">
        <v>369</v>
      </c>
      <c r="B12" s="2">
        <f>COUNTIF(Orders[DatePaid],April!A12)</f>
        <v>0</v>
      </c>
      <c r="C12" s="3">
        <f>SUMIFS(Items!$K:$K,Items!$M:$M,$A12,Items!D:D,TRUE)</f>
        <v>0</v>
      </c>
      <c r="D12" s="3">
        <f>SUMIFS(Items!$K:$K,Items!$M:$M,$A12,Items!C:C,2)</f>
        <v>0</v>
      </c>
      <c r="E12" s="3">
        <f>SUM(SUMIFS(Items!$K:$K,Items!$M:$M,$A12,Items!$C:$C,{3,12}))</f>
        <v>0</v>
      </c>
      <c r="F12" s="3">
        <f>SUMIFS(Items!$K:$K,Items!$M:$M,$A12,Items!$C:$C,7)</f>
        <v>0</v>
      </c>
      <c r="G12" s="3">
        <f>SUMIFS(Items!$K:$K,Items!$M:$M,$A12,Items!$C:$C,11)</f>
        <v>0</v>
      </c>
      <c r="H12" s="3">
        <f>SUMIFS(Items!L:L,Items!$M:$M,$A12,Items!C:C,"&lt;&gt;8")</f>
        <v>0</v>
      </c>
      <c r="I12" s="3">
        <f>SUMIFS(Items!J:J,Items!$M:$M,$A12,Items!C:C,"&lt;&gt;8")</f>
        <v>0</v>
      </c>
      <c r="J12" s="3">
        <f>SUMIFS(Orders[PrePaid],Orders[DatePaid],April!$A12)</f>
        <v>0</v>
      </c>
      <c r="K12" s="3">
        <f>SUMIFS('Refunds'!$G:$G,'Refunds'!$F:$F,$A12)-SUMIFS('Refunds'!$C:$C,'Refunds'!$F:$F,$A12)</f>
        <v>0</v>
      </c>
      <c r="L12" s="3">
        <f>SUMIFS('Refunds'!$C:$C,'Refunds'!$F:$F,$A12,'Refunds'!$D:$D,2)+SUMIFS('Refunds'!$G:$G,'Refunds'!$F:$F,$A12,'Refunds'!$D:$D,2)</f>
        <v>0</v>
      </c>
      <c r="M12" s="3">
        <f t="shared" si="1"/>
        <v>0</v>
      </c>
      <c r="N12" s="3">
        <f>SUMIF(Orders[DatePaid],April!A12,Orders[Tax])</f>
        <v>0</v>
      </c>
      <c r="O12" s="3">
        <f>SUMIFS(Items!$J:$J,Items!$M:$M,$A12,Items!$C:$C,8)</f>
        <v>0</v>
      </c>
      <c r="P12" s="6">
        <f>COUNTIFS(Items!M:M,April!A12,Items!C:C,10)</f>
        <v>0</v>
      </c>
      <c r="Q12" s="1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25">
      <c r="A13" s="5" t="s">
        <v>370</v>
      </c>
      <c r="B13" s="2">
        <f>COUNTIF(Orders[DatePaid],April!A13)</f>
        <v>0</v>
      </c>
      <c r="C13" s="3">
        <f>SUMIFS(Items!$K:$K,Items!$M:$M,$A13,Items!D:D,TRUE)</f>
        <v>0</v>
      </c>
      <c r="D13" s="3">
        <f>SUMIFS(Items!$K:$K,Items!$M:$M,$A13,Items!C:C,2)</f>
        <v>0</v>
      </c>
      <c r="E13" s="3">
        <f>SUM(SUMIFS(Items!$K:$K,Items!$M:$M,$A13,Items!$C:$C,{3,12}))</f>
        <v>0</v>
      </c>
      <c r="F13" s="3">
        <f>SUMIFS(Items!$K:$K,Items!$M:$M,$A13,Items!$C:$C,7)</f>
        <v>0</v>
      </c>
      <c r="G13" s="3">
        <f>SUMIFS(Items!$K:$K,Items!$M:$M,$A13,Items!$C:$C,11)</f>
        <v>0</v>
      </c>
      <c r="H13" s="3">
        <f>SUMIFS(Items!L:L,Items!$M:$M,$A13,Items!C:C,"&lt;&gt;8")</f>
        <v>0</v>
      </c>
      <c r="I13" s="3">
        <f>SUMIFS(Items!J:J,Items!$M:$M,$A13,Items!C:C,"&lt;&gt;8")</f>
        <v>0</v>
      </c>
      <c r="J13" s="3">
        <f>SUMIFS(Orders[PrePaid],Orders[DatePaid],April!$A13)</f>
        <v>0</v>
      </c>
      <c r="K13" s="3">
        <f>SUMIFS('Refunds'!$G:$G,'Refunds'!$F:$F,$A13)-SUMIFS('Refunds'!$C:$C,'Refunds'!$F:$F,$A13)</f>
        <v>0</v>
      </c>
      <c r="L13" s="3">
        <f>SUMIFS('Refunds'!$C:$C,'Refunds'!$F:$F,$A13,'Refunds'!$D:$D,2)+SUMIFS('Refunds'!$G:$G,'Refunds'!$F:$F,$A13,'Refunds'!$D:$D,2)</f>
        <v>0</v>
      </c>
      <c r="M13" s="3">
        <f t="shared" si="1"/>
        <v>0</v>
      </c>
      <c r="N13" s="3">
        <f>SUMIF(Orders[DatePaid],April!A13,Orders[Tax])</f>
        <v>0</v>
      </c>
      <c r="O13" s="3">
        <f>SUMIFS(Items!$J:$J,Items!$M:$M,$A13,Items!$C:$C,8)</f>
        <v>0</v>
      </c>
      <c r="P13" s="6">
        <f>COUNTIFS(Items!M:M,April!A13,Items!C:C,10)</f>
        <v>0</v>
      </c>
      <c r="Q13" s="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5">
      <c r="A14" s="5" t="s">
        <v>371</v>
      </c>
      <c r="B14" s="2">
        <f>COUNTIF(Orders[DatePaid],April!A14)</f>
        <v>0</v>
      </c>
      <c r="C14" s="3">
        <f>SUMIFS(Items!$K:$K,Items!$M:$M,$A14,Items!D:D,TRUE)</f>
        <v>0</v>
      </c>
      <c r="D14" s="3">
        <f>SUMIFS(Items!$K:$K,Items!$M:$M,$A14,Items!C:C,2)</f>
        <v>0</v>
      </c>
      <c r="E14" s="3">
        <f>SUM(SUMIFS(Items!$K:$K,Items!$M:$M,$A14,Items!$C:$C,{3,12}))</f>
        <v>0</v>
      </c>
      <c r="F14" s="3">
        <f>SUMIFS(Items!$K:$K,Items!$M:$M,$A14,Items!$C:$C,7)</f>
        <v>0</v>
      </c>
      <c r="G14" s="3">
        <f>SUMIFS(Items!$K:$K,Items!$M:$M,$A14,Items!$C:$C,11)</f>
        <v>0</v>
      </c>
      <c r="H14" s="3">
        <f>SUMIFS(Items!L:L,Items!$M:$M,$A14,Items!C:C,"&lt;&gt;8")</f>
        <v>0</v>
      </c>
      <c r="I14" s="3">
        <f>SUMIFS(Items!J:J,Items!$M:$M,$A14,Items!C:C,"&lt;&gt;8")</f>
        <v>0</v>
      </c>
      <c r="J14" s="3">
        <f>SUMIFS(Orders[PrePaid],Orders[DatePaid],April!$A14)</f>
        <v>0</v>
      </c>
      <c r="K14" s="3">
        <f>SUMIFS('Refunds'!$G:$G,'Refunds'!$F:$F,$A14)-SUMIFS('Refunds'!$C:$C,'Refunds'!$F:$F,$A14)</f>
        <v>0</v>
      </c>
      <c r="L14" s="3">
        <f>SUMIFS('Refunds'!$C:$C,'Refunds'!$F:$F,$A14,'Refunds'!$D:$D,2)+SUMIFS('Refunds'!$G:$G,'Refunds'!$F:$F,$A14,'Refunds'!$D:$D,2)</f>
        <v>0</v>
      </c>
      <c r="M14" s="3">
        <f t="shared" si="1"/>
        <v>0</v>
      </c>
      <c r="N14" s="3">
        <f>SUMIF(Orders[DatePaid],April!A14,Orders[Tax])</f>
        <v>0</v>
      </c>
      <c r="O14" s="3">
        <f>SUMIFS(Items!$J:$J,Items!$M:$M,$A14,Items!$C:$C,8)</f>
        <v>0</v>
      </c>
      <c r="P14" s="6">
        <f>COUNTIFS(Items!M:M,April!A14,Items!C:C,10)</f>
        <v>0</v>
      </c>
      <c r="Q14" s="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25">
      <c r="A15" s="5" t="s">
        <v>372</v>
      </c>
      <c r="B15" s="2">
        <f>COUNTIF(Orders[DatePaid],April!A15)</f>
        <v>0</v>
      </c>
      <c r="C15" s="3">
        <f>SUMIFS(Items!$K:$K,Items!$M:$M,$A15,Items!D:D,TRUE)</f>
        <v>0</v>
      </c>
      <c r="D15" s="3">
        <f>SUMIFS(Items!$K:$K,Items!$M:$M,$A15,Items!C:C,2)</f>
        <v>0</v>
      </c>
      <c r="E15" s="3">
        <f>SUM(SUMIFS(Items!$K:$K,Items!$M:$M,$A15,Items!$C:$C,{3,12}))</f>
        <v>0</v>
      </c>
      <c r="F15" s="3">
        <f>SUMIFS(Items!$K:$K,Items!$M:$M,$A15,Items!$C:$C,7)</f>
        <v>0</v>
      </c>
      <c r="G15" s="3">
        <f>SUMIFS(Items!$K:$K,Items!$M:$M,$A15,Items!$C:$C,11)</f>
        <v>0</v>
      </c>
      <c r="H15" s="3">
        <f>SUMIFS(Items!L:L,Items!$M:$M,$A15,Items!C:C,"&lt;&gt;8")</f>
        <v>0</v>
      </c>
      <c r="I15" s="3">
        <f>SUMIFS(Items!J:J,Items!$M:$M,$A15,Items!C:C,"&lt;&gt;8")</f>
        <v>0</v>
      </c>
      <c r="J15" s="3">
        <f>SUMIFS(Orders[PrePaid],Orders[DatePaid],April!$A15)</f>
        <v>0</v>
      </c>
      <c r="K15" s="3">
        <f>SUMIFS('Refunds'!$G:$G,'Refunds'!$F:$F,$A15)-SUMIFS('Refunds'!$C:$C,'Refunds'!$F:$F,$A15)</f>
        <v>0</v>
      </c>
      <c r="L15" s="3">
        <f>SUMIFS('Refunds'!$C:$C,'Refunds'!$F:$F,$A15,'Refunds'!$D:$D,2)+SUMIFS('Refunds'!$G:$G,'Refunds'!$F:$F,$A15,'Refunds'!$D:$D,2)</f>
        <v>0</v>
      </c>
      <c r="M15" s="3">
        <f t="shared" si="1"/>
        <v>0</v>
      </c>
      <c r="N15" s="3">
        <f>SUMIF(Orders[DatePaid],April!A15,Orders[Tax])</f>
        <v>0</v>
      </c>
      <c r="O15" s="3">
        <f>SUMIFS(Items!$J:$J,Items!$M:$M,$A15,Items!$C:$C,8)</f>
        <v>0</v>
      </c>
      <c r="P15" s="6">
        <f>COUNTIFS(Items!M:M,April!A15,Items!C:C,10)</f>
        <v>0</v>
      </c>
      <c r="Q15" s="1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5">
      <c r="A16" s="5" t="s">
        <v>373</v>
      </c>
      <c r="B16" s="2">
        <f>COUNTIF(Orders[DatePaid],April!A16)</f>
        <v>0</v>
      </c>
      <c r="C16" s="3">
        <f>SUMIFS(Items!$K:$K,Items!$M:$M,$A16,Items!D:D,TRUE)</f>
        <v>0</v>
      </c>
      <c r="D16" s="3">
        <f>SUMIFS(Items!$K:$K,Items!$M:$M,$A16,Items!C:C,2)</f>
        <v>0</v>
      </c>
      <c r="E16" s="3">
        <f>SUM(SUMIFS(Items!$K:$K,Items!$M:$M,$A16,Items!$C:$C,{3,12}))</f>
        <v>0</v>
      </c>
      <c r="F16" s="3">
        <f>SUMIFS(Items!$K:$K,Items!$M:$M,$A16,Items!$C:$C,7)</f>
        <v>0</v>
      </c>
      <c r="G16" s="3">
        <f>SUMIFS(Items!$K:$K,Items!$M:$M,$A16,Items!$C:$C,11)</f>
        <v>0</v>
      </c>
      <c r="H16" s="3">
        <f>SUMIFS(Items!L:L,Items!$M:$M,$A16,Items!C:C,"&lt;&gt;8")</f>
        <v>0</v>
      </c>
      <c r="I16" s="3">
        <f>SUMIFS(Items!J:J,Items!$M:$M,$A16,Items!C:C,"&lt;&gt;8")</f>
        <v>0</v>
      </c>
      <c r="J16" s="3">
        <f>SUMIFS(Orders[PrePaid],Orders[DatePaid],April!$A16)</f>
        <v>0</v>
      </c>
      <c r="K16" s="3">
        <f>SUMIFS('Refunds'!$G:$G,'Refunds'!$F:$F,$A16)-SUMIFS('Refunds'!$C:$C,'Refunds'!$F:$F,$A16)</f>
        <v>0</v>
      </c>
      <c r="L16" s="3">
        <f>SUMIFS('Refunds'!$C:$C,'Refunds'!$F:$F,$A16,'Refunds'!$D:$D,2)+SUMIFS('Refunds'!$G:$G,'Refunds'!$F:$F,$A16,'Refunds'!$D:$D,2)</f>
        <v>0</v>
      </c>
      <c r="M16" s="3">
        <f t="shared" si="1"/>
        <v>0</v>
      </c>
      <c r="N16" s="3">
        <f>SUMIF(Orders[DatePaid],April!A16,Orders[Tax])</f>
        <v>0</v>
      </c>
      <c r="O16" s="3">
        <f>SUMIFS(Items!$J:$J,Items!$M:$M,$A16,Items!$C:$C,8)</f>
        <v>0</v>
      </c>
      <c r="P16" s="6">
        <f>COUNTIFS(Items!M:M,April!A16,Items!C:C,10)</f>
        <v>0</v>
      </c>
      <c r="Q16" s="1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25">
      <c r="A17" s="5" t="s">
        <v>374</v>
      </c>
      <c r="B17" s="2">
        <f>COUNTIF(Orders[DatePaid],April!A17)</f>
        <v>0</v>
      </c>
      <c r="C17" s="3">
        <f>SUMIFS(Items!$K:$K,Items!$M:$M,$A17,Items!D:D,TRUE)</f>
        <v>0</v>
      </c>
      <c r="D17" s="3">
        <f>SUMIFS(Items!$K:$K,Items!$M:$M,$A17,Items!C:C,2)</f>
        <v>0</v>
      </c>
      <c r="E17" s="3">
        <f>SUM(SUMIFS(Items!$K:$K,Items!$M:$M,$A17,Items!$C:$C,{3,12}))</f>
        <v>0</v>
      </c>
      <c r="F17" s="3">
        <f>SUMIFS(Items!$K:$K,Items!$M:$M,$A17,Items!$C:$C,7)</f>
        <v>0</v>
      </c>
      <c r="G17" s="3">
        <f>SUMIFS(Items!$K:$K,Items!$M:$M,$A17,Items!$C:$C,11)</f>
        <v>0</v>
      </c>
      <c r="H17" s="3">
        <f>SUMIFS(Items!L:L,Items!$M:$M,$A17,Items!C:C,"&lt;&gt;8")</f>
        <v>0</v>
      </c>
      <c r="I17" s="3">
        <f>SUMIFS(Items!J:J,Items!$M:$M,$A17,Items!C:C,"&lt;&gt;8")</f>
        <v>0</v>
      </c>
      <c r="J17" s="3">
        <f>SUMIFS(Orders[PrePaid],Orders[DatePaid],April!$A17)</f>
        <v>0</v>
      </c>
      <c r="K17" s="3">
        <f>SUMIFS('Refunds'!$G:$G,'Refunds'!$F:$F,$A17)-SUMIFS('Refunds'!$C:$C,'Refunds'!$F:$F,$A17)</f>
        <v>0</v>
      </c>
      <c r="L17" s="3">
        <f>SUMIFS('Refunds'!$C:$C,'Refunds'!$F:$F,$A17,'Refunds'!$D:$D,2)+SUMIFS('Refunds'!$G:$G,'Refunds'!$F:$F,$A17,'Refunds'!$D:$D,2)</f>
        <v>0</v>
      </c>
      <c r="M17" s="3">
        <f t="shared" si="1"/>
        <v>0</v>
      </c>
      <c r="N17" s="3">
        <f>SUMIF(Orders[DatePaid],April!A17,Orders[Tax])</f>
        <v>0</v>
      </c>
      <c r="O17" s="3">
        <f>SUMIFS(Items!$J:$J,Items!$M:$M,$A17,Items!$C:$C,8)</f>
        <v>0</v>
      </c>
      <c r="P17" s="6">
        <f>COUNTIFS(Items!M:M,April!A17,Items!C:C,10)</f>
        <v>0</v>
      </c>
      <c r="Q17" s="1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5">
      <c r="A18" s="5" t="s">
        <v>375</v>
      </c>
      <c r="B18" s="2">
        <f>COUNTIF(Orders[DatePaid],April!A18)</f>
        <v>0</v>
      </c>
      <c r="C18" s="3">
        <f>SUMIFS(Items!$K:$K,Items!$M:$M,$A18,Items!D:D,TRUE)</f>
        <v>0</v>
      </c>
      <c r="D18" s="3">
        <f>SUMIFS(Items!$K:$K,Items!$M:$M,$A18,Items!C:C,2)</f>
        <v>0</v>
      </c>
      <c r="E18" s="3">
        <f>SUM(SUMIFS(Items!$K:$K,Items!$M:$M,$A18,Items!$C:$C,{3,12}))</f>
        <v>0</v>
      </c>
      <c r="F18" s="3">
        <f>SUMIFS(Items!$K:$K,Items!$M:$M,$A18,Items!$C:$C,7)</f>
        <v>0</v>
      </c>
      <c r="G18" s="3">
        <f>SUMIFS(Items!$K:$K,Items!$M:$M,$A18,Items!$C:$C,11)</f>
        <v>0</v>
      </c>
      <c r="H18" s="3">
        <f>SUMIFS(Items!L:L,Items!$M:$M,$A18,Items!C:C,"&lt;&gt;8")</f>
        <v>0</v>
      </c>
      <c r="I18" s="3">
        <f>SUMIFS(Items!J:J,Items!$M:$M,$A18,Items!C:C,"&lt;&gt;8")</f>
        <v>0</v>
      </c>
      <c r="J18" s="3">
        <f>SUMIFS(Orders[PrePaid],Orders[DatePaid],April!$A18)</f>
        <v>0</v>
      </c>
      <c r="K18" s="3">
        <f>SUMIFS('Refunds'!$G:$G,'Refunds'!$F:$F,$A18)-SUMIFS('Refunds'!$C:$C,'Refunds'!$F:$F,$A18)</f>
        <v>0</v>
      </c>
      <c r="L18" s="3">
        <f>SUMIFS('Refunds'!$C:$C,'Refunds'!$F:$F,$A18,'Refunds'!$D:$D,2)+SUMIFS('Refunds'!$G:$G,'Refunds'!$F:$F,$A18,'Refunds'!$D:$D,2)</f>
        <v>0</v>
      </c>
      <c r="M18" s="3">
        <f t="shared" si="1"/>
        <v>0</v>
      </c>
      <c r="N18" s="3">
        <f>SUMIF(Orders[DatePaid],April!A18,Orders[Tax])</f>
        <v>0</v>
      </c>
      <c r="O18" s="3">
        <f>SUMIFS(Items!$J:$J,Items!$M:$M,$A18,Items!$C:$C,8)</f>
        <v>0</v>
      </c>
      <c r="P18" s="6">
        <f>COUNTIFS(Items!M:M,April!A18,Items!C:C,10)</f>
        <v>0</v>
      </c>
      <c r="Q18" s="1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5">
      <c r="A19" s="5" t="s">
        <v>376</v>
      </c>
      <c r="B19" s="2">
        <f>COUNTIF(Orders[DatePaid],April!A19)</f>
        <v>0</v>
      </c>
      <c r="C19" s="3">
        <f>SUMIFS(Items!$K:$K,Items!$M:$M,$A19,Items!D:D,TRUE)</f>
        <v>0</v>
      </c>
      <c r="D19" s="3">
        <f>SUMIFS(Items!$K:$K,Items!$M:$M,$A19,Items!C:C,2)</f>
        <v>0</v>
      </c>
      <c r="E19" s="3">
        <f>SUM(SUMIFS(Items!$K:$K,Items!$M:$M,$A19,Items!$C:$C,{3,12}))</f>
        <v>0</v>
      </c>
      <c r="F19" s="3">
        <f>SUMIFS(Items!$K:$K,Items!$M:$M,$A19,Items!$C:$C,7)</f>
        <v>0</v>
      </c>
      <c r="G19" s="3">
        <f>SUMIFS(Items!$K:$K,Items!$M:$M,$A19,Items!$C:$C,11)</f>
        <v>0</v>
      </c>
      <c r="H19" s="3">
        <f>SUMIFS(Items!L:L,Items!$M:$M,$A19,Items!C:C,"&lt;&gt;8")</f>
        <v>0</v>
      </c>
      <c r="I19" s="3">
        <f>SUMIFS(Items!J:J,Items!$M:$M,$A19,Items!C:C,"&lt;&gt;8")</f>
        <v>0</v>
      </c>
      <c r="J19" s="3">
        <f>SUMIFS(Orders[PrePaid],Orders[DatePaid],April!$A19)</f>
        <v>0</v>
      </c>
      <c r="K19" s="3">
        <f>SUMIFS('Refunds'!$G:$G,'Refunds'!$F:$F,$A19)-SUMIFS('Refunds'!$C:$C,'Refunds'!$F:$F,$A19)</f>
        <v>0</v>
      </c>
      <c r="L19" s="3">
        <f>SUMIFS('Refunds'!$C:$C,'Refunds'!$F:$F,$A19,'Refunds'!$D:$D,2)+SUMIFS('Refunds'!$G:$G,'Refunds'!$F:$F,$A19,'Refunds'!$D:$D,2)</f>
        <v>0</v>
      </c>
      <c r="M19" s="3">
        <f t="shared" si="1"/>
        <v>0</v>
      </c>
      <c r="N19" s="3">
        <f>SUMIF(Orders[DatePaid],April!A19,Orders[Tax])</f>
        <v>0</v>
      </c>
      <c r="O19" s="3">
        <f>SUMIFS(Items!$J:$J,Items!$M:$M,$A19,Items!$C:$C,8)</f>
        <v>0</v>
      </c>
      <c r="P19" s="6">
        <f>COUNTIFS(Items!M:M,April!A19,Items!C:C,10)</f>
        <v>0</v>
      </c>
      <c r="Q19" s="1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5">
      <c r="A20" s="5" t="s">
        <v>377</v>
      </c>
      <c r="B20" s="2">
        <f>COUNTIF(Orders[DatePaid],April!A20)</f>
        <v>0</v>
      </c>
      <c r="C20" s="3">
        <f>SUMIFS(Items!$K:$K,Items!$M:$M,$A20,Items!D:D,TRUE)</f>
        <v>0</v>
      </c>
      <c r="D20" s="3">
        <f>SUMIFS(Items!$K:$K,Items!$M:$M,$A20,Items!C:C,2)</f>
        <v>0</v>
      </c>
      <c r="E20" s="3">
        <f>SUM(SUMIFS(Items!$K:$K,Items!$M:$M,$A20,Items!$C:$C,{3,12}))</f>
        <v>0</v>
      </c>
      <c r="F20" s="3">
        <f>SUMIFS(Items!$K:$K,Items!$M:$M,$A20,Items!$C:$C,7)</f>
        <v>0</v>
      </c>
      <c r="G20" s="3">
        <f>SUMIFS(Items!$K:$K,Items!$M:$M,$A20,Items!$C:$C,11)</f>
        <v>0</v>
      </c>
      <c r="H20" s="3">
        <f>SUMIFS(Items!L:L,Items!$M:$M,$A20,Items!C:C,"&lt;&gt;8")</f>
        <v>0</v>
      </c>
      <c r="I20" s="3">
        <f>SUMIFS(Items!J:J,Items!$M:$M,$A20,Items!C:C,"&lt;&gt;8")</f>
        <v>0</v>
      </c>
      <c r="J20" s="3">
        <f>SUMIFS(Orders[PrePaid],Orders[DatePaid],April!$A20)</f>
        <v>0</v>
      </c>
      <c r="K20" s="3">
        <f>SUMIFS('Refunds'!$G:$G,'Refunds'!$F:$F,$A20)-SUMIFS('Refunds'!$C:$C,'Refunds'!$F:$F,$A20)</f>
        <v>0</v>
      </c>
      <c r="L20" s="3">
        <f>SUMIFS('Refunds'!$C:$C,'Refunds'!$F:$F,$A20,'Refunds'!$D:$D,2)+SUMIFS('Refunds'!$G:$G,'Refunds'!$F:$F,$A20,'Refunds'!$D:$D,2)</f>
        <v>0</v>
      </c>
      <c r="M20" s="3">
        <f t="shared" si="1"/>
        <v>0</v>
      </c>
      <c r="N20" s="3">
        <f>SUMIF(Orders[DatePaid],April!A20,Orders[Tax])</f>
        <v>0</v>
      </c>
      <c r="O20" s="3">
        <f>SUMIFS(Items!$J:$J,Items!$M:$M,$A20,Items!$C:$C,8)</f>
        <v>0</v>
      </c>
      <c r="P20" s="6">
        <f>COUNTIFS(Items!M:M,April!A20,Items!C:C,10)</f>
        <v>0</v>
      </c>
      <c r="Q20" s="1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5">
      <c r="A21" s="5" t="s">
        <v>15</v>
      </c>
      <c r="B21" s="2">
        <f>COUNTIF(Orders[DatePaid],April!A21)</f>
        <v>1</v>
      </c>
      <c r="C21" s="3">
        <f>SUMIFS(Items!$K:$K,Items!$M:$M,$A21,Items!D:D,TRUE)</f>
        <v>0</v>
      </c>
      <c r="D21" s="3">
        <f>SUMIFS(Items!$K:$K,Items!$M:$M,$A21,Items!C:C,2)</f>
        <v>0</v>
      </c>
      <c r="E21" s="3">
        <f>SUM(SUMIFS(Items!$K:$K,Items!$M:$M,$A21,Items!$C:$C,{3,12}))</f>
        <v>0</v>
      </c>
      <c r="F21" s="3">
        <f>SUMIFS(Items!$K:$K,Items!$M:$M,$A21,Items!$C:$C,7)</f>
        <v>0</v>
      </c>
      <c r="G21" s="3">
        <f>SUMIFS(Items!$K:$K,Items!$M:$M,$A21,Items!$C:$C,11)</f>
        <v>0</v>
      </c>
      <c r="H21" s="3">
        <f>SUMIFS(Items!L:L,Items!$M:$M,$A21,Items!C:C,"&lt;&gt;8")</f>
        <v>0</v>
      </c>
      <c r="I21" s="3">
        <f>SUMIFS(Items!J:J,Items!$M:$M,$A21,Items!C:C,"&lt;&gt;8")</f>
        <v>0</v>
      </c>
      <c r="J21" s="3">
        <f>SUMIFS(Orders[PrePaid],Orders[DatePaid],April!$A21)</f>
        <v>0</v>
      </c>
      <c r="K21" s="3">
        <f>SUMIFS('Refunds'!$G:$G,'Refunds'!$F:$F,$A21)-SUMIFS('Refunds'!$C:$C,'Refunds'!$F:$F,$A21)</f>
        <v>0</v>
      </c>
      <c r="L21" s="3">
        <f>SUMIFS('Refunds'!$C:$C,'Refunds'!$F:$F,$A21,'Refunds'!$D:$D,2)+SUMIFS('Refunds'!$G:$G,'Refunds'!$F:$F,$A21,'Refunds'!$D:$D,2)</f>
        <v>0</v>
      </c>
      <c r="M21" s="3">
        <f t="shared" si="1"/>
        <v>0</v>
      </c>
      <c r="N21" s="3">
        <f>SUMIF(Orders[DatePaid],April!A21,Orders[Tax])</f>
        <v>0</v>
      </c>
      <c r="O21" s="3">
        <f>SUMIFS(Items!$J:$J,Items!$M:$M,$A21,Items!$C:$C,8)</f>
        <v>0</v>
      </c>
      <c r="P21" s="6">
        <f>COUNTIFS(Items!M:M,April!A21,Items!C:C,10)</f>
        <v>0</v>
      </c>
      <c r="Q21" s="1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A22" s="5" t="s">
        <v>378</v>
      </c>
      <c r="B22" s="2">
        <f>COUNTIF(Orders[DatePaid],April!A22)</f>
        <v>0</v>
      </c>
      <c r="C22" s="3">
        <f>SUMIFS(Items!$K:$K,Items!$M:$M,$A22,Items!D:D,TRUE)</f>
        <v>0</v>
      </c>
      <c r="D22" s="3">
        <f>SUMIFS(Items!$K:$K,Items!$M:$M,$A22,Items!C:C,2)</f>
        <v>0</v>
      </c>
      <c r="E22" s="3">
        <f>SUM(SUMIFS(Items!$K:$K,Items!$M:$M,$A22,Items!$C:$C,{3,12}))</f>
        <v>0</v>
      </c>
      <c r="F22" s="3">
        <f>SUMIFS(Items!$K:$K,Items!$M:$M,$A22,Items!$C:$C,7)</f>
        <v>0</v>
      </c>
      <c r="G22" s="3">
        <f>SUMIFS(Items!$K:$K,Items!$M:$M,$A22,Items!$C:$C,11)</f>
        <v>0</v>
      </c>
      <c r="H22" s="3">
        <f>SUMIFS(Items!L:L,Items!$M:$M,$A22,Items!C:C,"&lt;&gt;8")</f>
        <v>0</v>
      </c>
      <c r="I22" s="3">
        <f>SUMIFS(Items!J:J,Items!$M:$M,$A22,Items!C:C,"&lt;&gt;8")</f>
        <v>0</v>
      </c>
      <c r="J22" s="3">
        <f>SUMIFS(Orders[PrePaid],Orders[DatePaid],April!$A22)</f>
        <v>0</v>
      </c>
      <c r="K22" s="3">
        <f>SUMIFS('Refunds'!$G:$G,'Refunds'!$F:$F,$A22)-SUMIFS('Refunds'!$C:$C,'Refunds'!$F:$F,$A22)</f>
        <v>0</v>
      </c>
      <c r="L22" s="3">
        <f>SUMIFS('Refunds'!$C:$C,'Refunds'!$F:$F,$A22,'Refunds'!$D:$D,2)+SUMIFS('Refunds'!$G:$G,'Refunds'!$F:$F,$A22,'Refunds'!$D:$D,2)</f>
        <v>0</v>
      </c>
      <c r="M22" s="3">
        <f t="shared" si="1"/>
        <v>0</v>
      </c>
      <c r="N22" s="3">
        <f>SUMIF(Orders[DatePaid],April!A22,Orders[Tax])</f>
        <v>0</v>
      </c>
      <c r="O22" s="3">
        <f>SUMIFS(Items!$J:$J,Items!$M:$M,$A22,Items!$C:$C,8)</f>
        <v>0</v>
      </c>
      <c r="P22" s="6">
        <f>COUNTIFS(Items!M:M,April!A22,Items!C:C,10)</f>
        <v>0</v>
      </c>
      <c r="Q22" s="1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A23" s="5" t="s">
        <v>379</v>
      </c>
      <c r="B23" s="2">
        <f>COUNTIF(Orders[DatePaid],April!A23)</f>
        <v>0</v>
      </c>
      <c r="C23" s="3">
        <f>SUMIFS(Items!$K:$K,Items!$M:$M,$A23,Items!D:D,TRUE)</f>
        <v>0</v>
      </c>
      <c r="D23" s="3">
        <f>SUMIFS(Items!$K:$K,Items!$M:$M,$A23,Items!C:C,2)</f>
        <v>0</v>
      </c>
      <c r="E23" s="3">
        <f>SUM(SUMIFS(Items!$K:$K,Items!$M:$M,$A23,Items!$C:$C,{3,12}))</f>
        <v>0</v>
      </c>
      <c r="F23" s="3">
        <f>SUMIFS(Items!$K:$K,Items!$M:$M,$A23,Items!$C:$C,7)</f>
        <v>0</v>
      </c>
      <c r="G23" s="3">
        <f>SUMIFS(Items!$K:$K,Items!$M:$M,$A23,Items!$C:$C,11)</f>
        <v>0</v>
      </c>
      <c r="H23" s="3">
        <f>SUMIFS(Items!L:L,Items!$M:$M,$A23,Items!C:C,"&lt;&gt;8")</f>
        <v>0</v>
      </c>
      <c r="I23" s="3">
        <f>SUMIFS(Items!J:J,Items!$M:$M,$A23,Items!C:C,"&lt;&gt;8")</f>
        <v>0</v>
      </c>
      <c r="J23" s="3">
        <f>SUMIFS(Orders[PrePaid],Orders[DatePaid],April!$A23)</f>
        <v>0</v>
      </c>
      <c r="K23" s="3">
        <f>SUMIFS('Refunds'!$G:$G,'Refunds'!$F:$F,$A23)-SUMIFS('Refunds'!$C:$C,'Refunds'!$F:$F,$A23)</f>
        <v>0</v>
      </c>
      <c r="L23" s="3">
        <f>SUMIFS('Refunds'!$C:$C,'Refunds'!$F:$F,$A23,'Refunds'!$D:$D,2)+SUMIFS('Refunds'!$G:$G,'Refunds'!$F:$F,$A23,'Refunds'!$D:$D,2)</f>
        <v>0</v>
      </c>
      <c r="M23" s="3">
        <f t="shared" si="1"/>
        <v>0</v>
      </c>
      <c r="N23" s="3">
        <f>SUMIF(Orders[DatePaid],April!A23,Orders[Tax])</f>
        <v>0</v>
      </c>
      <c r="O23" s="3">
        <f>SUMIFS(Items!$J:$J,Items!$M:$M,$A23,Items!$C:$C,8)</f>
        <v>0</v>
      </c>
      <c r="P23" s="6">
        <f>COUNTIFS(Items!M:M,April!A23,Items!C:C,10)</f>
        <v>0</v>
      </c>
      <c r="Q23" s="1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s="5" t="s">
        <v>380</v>
      </c>
      <c r="B24" s="2">
        <f>COUNTIF(Orders[DatePaid],April!A24)</f>
        <v>0</v>
      </c>
      <c r="C24" s="3">
        <f>SUMIFS(Items!$K:$K,Items!$M:$M,$A24,Items!D:D,TRUE)</f>
        <v>0</v>
      </c>
      <c r="D24" s="3">
        <f>SUMIFS(Items!$K:$K,Items!$M:$M,$A24,Items!C:C,2)</f>
        <v>0</v>
      </c>
      <c r="E24" s="3">
        <f>SUM(SUMIFS(Items!$K:$K,Items!$M:$M,$A24,Items!$C:$C,{3,12}))</f>
        <v>0</v>
      </c>
      <c r="F24" s="3">
        <f>SUMIFS(Items!$K:$K,Items!$M:$M,$A24,Items!$C:$C,7)</f>
        <v>0</v>
      </c>
      <c r="G24" s="3">
        <f>SUMIFS(Items!$K:$K,Items!$M:$M,$A24,Items!$C:$C,11)</f>
        <v>0</v>
      </c>
      <c r="H24" s="3">
        <f>SUMIFS(Items!L:L,Items!$M:$M,$A24,Items!C:C,"&lt;&gt;8")</f>
        <v>0</v>
      </c>
      <c r="I24" s="3">
        <f>SUMIFS(Items!J:J,Items!$M:$M,$A24,Items!C:C,"&lt;&gt;8")</f>
        <v>0</v>
      </c>
      <c r="J24" s="3">
        <f>SUMIFS(Orders[PrePaid],Orders[DatePaid],April!$A24)</f>
        <v>0</v>
      </c>
      <c r="K24" s="3">
        <f>SUMIFS('Refunds'!$G:$G,'Refunds'!$F:$F,$A24)-SUMIFS('Refunds'!$C:$C,'Refunds'!$F:$F,$A24)</f>
        <v>0</v>
      </c>
      <c r="L24" s="3">
        <f>SUMIFS('Refunds'!$C:$C,'Refunds'!$F:$F,$A24,'Refunds'!$D:$D,2)+SUMIFS('Refunds'!$G:$G,'Refunds'!$F:$F,$A24,'Refunds'!$D:$D,2)</f>
        <v>0</v>
      </c>
      <c r="M24" s="3">
        <f t="shared" si="1"/>
        <v>0</v>
      </c>
      <c r="N24" s="3">
        <f>SUMIF(Orders[DatePaid],April!A24,Orders[Tax])</f>
        <v>0</v>
      </c>
      <c r="O24" s="3">
        <f>SUMIFS(Items!$J:$J,Items!$M:$M,$A24,Items!$C:$C,8)</f>
        <v>0</v>
      </c>
      <c r="P24" s="6">
        <f>COUNTIFS(Items!M:M,April!A24,Items!C:C,10)</f>
        <v>0</v>
      </c>
      <c r="Q24" s="1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25">
      <c r="A25" s="5" t="s">
        <v>8</v>
      </c>
      <c r="B25" s="2">
        <f>COUNTIF(Orders[DatePaid],April!A25)</f>
        <v>2</v>
      </c>
      <c r="C25" s="3">
        <f>SUMIFS(Items!$K:$K,Items!$M:$M,$A25,Items!D:D,TRUE)</f>
        <v>0</v>
      </c>
      <c r="D25" s="3">
        <f>SUMIFS(Items!$K:$K,Items!$M:$M,$A25,Items!C:C,2)</f>
        <v>0</v>
      </c>
      <c r="E25" s="3">
        <f>SUM(SUMIFS(Items!$K:$K,Items!$M:$M,$A25,Items!$C:$C,{3,12}))</f>
        <v>0</v>
      </c>
      <c r="F25" s="3">
        <f>SUMIFS(Items!$K:$K,Items!$M:$M,$A25,Items!$C:$C,7)</f>
        <v>0</v>
      </c>
      <c r="G25" s="3">
        <f>SUMIFS(Items!$K:$K,Items!$M:$M,$A25,Items!$C:$C,11)</f>
        <v>0</v>
      </c>
      <c r="H25" s="3">
        <f>SUMIFS(Items!L:L,Items!$M:$M,$A25,Items!C:C,"&lt;&gt;8")</f>
        <v>0</v>
      </c>
      <c r="I25" s="3">
        <f>SUMIFS(Items!J:J,Items!$M:$M,$A25,Items!C:C,"&lt;&gt;8")</f>
        <v>0</v>
      </c>
      <c r="J25" s="3">
        <f>SUMIFS(Orders[PrePaid],Orders[DatePaid],April!$A25)</f>
        <v>0</v>
      </c>
      <c r="K25" s="3">
        <f>SUMIFS('Refunds'!$G:$G,'Refunds'!$F:$F,$A25)-SUMIFS('Refunds'!$C:$C,'Refunds'!$F:$F,$A25)</f>
        <v>0</v>
      </c>
      <c r="L25" s="3">
        <f>SUMIFS('Refunds'!$C:$C,'Refunds'!$F:$F,$A25,'Refunds'!$D:$D,2)+SUMIFS('Refunds'!$G:$G,'Refunds'!$F:$F,$A25,'Refunds'!$D:$D,2)</f>
        <v>0</v>
      </c>
      <c r="M25" s="3">
        <f t="shared" si="1"/>
        <v>0</v>
      </c>
      <c r="N25" s="3">
        <f>SUMIF(Orders[DatePaid],April!A25,Orders[Tax])</f>
        <v>0</v>
      </c>
      <c r="O25" s="3">
        <f>SUMIFS(Items!$J:$J,Items!$M:$M,$A25,Items!$C:$C,8)</f>
        <v>0</v>
      </c>
      <c r="P25" s="6">
        <f>COUNTIFS(Items!M:M,April!A25,Items!C:C,10)</f>
        <v>0</v>
      </c>
      <c r="Q25" s="1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A26" s="5" t="s">
        <v>381</v>
      </c>
      <c r="B26" s="2">
        <f>COUNTIF(Orders[DatePaid],April!A26)</f>
        <v>0</v>
      </c>
      <c r="C26" s="3">
        <f>SUMIFS(Items!$K:$K,Items!$M:$M,$A26,Items!D:D,TRUE)</f>
        <v>0</v>
      </c>
      <c r="D26" s="3">
        <f>SUMIFS(Items!$K:$K,Items!$M:$M,$A26,Items!C:C,2)</f>
        <v>0</v>
      </c>
      <c r="E26" s="3">
        <f>SUM(SUMIFS(Items!$K:$K,Items!$M:$M,$A26,Items!$C:$C,{3,12}))</f>
        <v>0</v>
      </c>
      <c r="F26" s="3">
        <f>SUMIFS(Items!$K:$K,Items!$M:$M,$A26,Items!$C:$C,7)</f>
        <v>0</v>
      </c>
      <c r="G26" s="3">
        <f>SUMIFS(Items!$K:$K,Items!$M:$M,$A26,Items!$C:$C,11)</f>
        <v>0</v>
      </c>
      <c r="H26" s="3">
        <f>SUMIFS(Items!L:L,Items!$M:$M,$A26,Items!C:C,"&lt;&gt;8")</f>
        <v>0</v>
      </c>
      <c r="I26" s="3">
        <f>SUMIFS(Items!J:J,Items!$M:$M,$A26,Items!C:C,"&lt;&gt;8")</f>
        <v>0</v>
      </c>
      <c r="J26" s="3">
        <f>SUMIFS(Orders[PrePaid],Orders[DatePaid],April!$A26)</f>
        <v>0</v>
      </c>
      <c r="K26" s="3">
        <f>SUMIFS('Refunds'!$G:$G,'Refunds'!$F:$F,$A26)-SUMIFS('Refunds'!$C:$C,'Refunds'!$F:$F,$A26)</f>
        <v>0</v>
      </c>
      <c r="L26" s="3">
        <f>SUMIFS('Refunds'!$C:$C,'Refunds'!$F:$F,$A26,'Refunds'!$D:$D,2)+SUMIFS('Refunds'!$G:$G,'Refunds'!$F:$F,$A26,'Refunds'!$D:$D,2)</f>
        <v>0</v>
      </c>
      <c r="M26" s="3">
        <f t="shared" si="1"/>
        <v>0</v>
      </c>
      <c r="N26" s="3">
        <f>SUMIF(Orders[DatePaid],April!A26,Orders[Tax])</f>
        <v>0</v>
      </c>
      <c r="O26" s="3">
        <f>SUMIFS(Items!$J:$J,Items!$M:$M,$A26,Items!$C:$C,8)</f>
        <v>0</v>
      </c>
      <c r="P26" s="6">
        <f>COUNTIFS(Items!M:M,April!A26,Items!C:C,10)</f>
        <v>0</v>
      </c>
      <c r="Q26" s="1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25">
      <c r="A27" s="5" t="s">
        <v>382</v>
      </c>
      <c r="B27" s="2">
        <f>COUNTIF(Orders[DatePaid],April!A27)</f>
        <v>0</v>
      </c>
      <c r="C27" s="3">
        <f>SUMIFS(Items!$K:$K,Items!$M:$M,$A27,Items!D:D,TRUE)</f>
        <v>0</v>
      </c>
      <c r="D27" s="3">
        <f>SUMIFS(Items!$K:$K,Items!$M:$M,$A27,Items!C:C,2)</f>
        <v>0</v>
      </c>
      <c r="E27" s="3">
        <f>SUM(SUMIFS(Items!$K:$K,Items!$M:$M,$A27,Items!$C:$C,{3,12}))</f>
        <v>0</v>
      </c>
      <c r="F27" s="3">
        <f>SUMIFS(Items!$K:$K,Items!$M:$M,$A27,Items!$C:$C,7)</f>
        <v>0</v>
      </c>
      <c r="G27" s="3">
        <f>SUMIFS(Items!$K:$K,Items!$M:$M,$A27,Items!$C:$C,11)</f>
        <v>0</v>
      </c>
      <c r="H27" s="3">
        <f>SUMIFS(Items!L:L,Items!$M:$M,$A27,Items!C:C,"&lt;&gt;8")</f>
        <v>0</v>
      </c>
      <c r="I27" s="3">
        <f>SUMIFS(Items!J:J,Items!$M:$M,$A27,Items!C:C,"&lt;&gt;8")</f>
        <v>0</v>
      </c>
      <c r="J27" s="3">
        <f>SUMIFS(Orders[PrePaid],Orders[DatePaid],April!$A27)</f>
        <v>0</v>
      </c>
      <c r="K27" s="3">
        <f>SUMIFS('Refunds'!$G:$G,'Refunds'!$F:$F,$A27)-SUMIFS('Refunds'!$C:$C,'Refunds'!$F:$F,$A27)</f>
        <v>0</v>
      </c>
      <c r="L27" s="3">
        <f>SUMIFS('Refunds'!$C:$C,'Refunds'!$F:$F,$A27,'Refunds'!$D:$D,2)+SUMIFS('Refunds'!$G:$G,'Refunds'!$F:$F,$A27,'Refunds'!$D:$D,2)</f>
        <v>0</v>
      </c>
      <c r="M27" s="3">
        <f t="shared" si="1"/>
        <v>0</v>
      </c>
      <c r="N27" s="3">
        <f>SUMIF(Orders[DatePaid],April!A27,Orders[Tax])</f>
        <v>0</v>
      </c>
      <c r="O27" s="3">
        <f>SUMIFS(Items!$J:$J,Items!$M:$M,$A27,Items!$C:$C,8)</f>
        <v>0</v>
      </c>
      <c r="P27" s="6">
        <f>COUNTIFS(Items!M:M,April!A27,Items!C:C,10)</f>
        <v>0</v>
      </c>
      <c r="Q27" s="1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5">
      <c r="A28" s="5" t="s">
        <v>383</v>
      </c>
      <c r="B28" s="2">
        <f>COUNTIF(Orders[DatePaid],April!A28)</f>
        <v>0</v>
      </c>
      <c r="C28" s="3">
        <f>SUMIFS(Items!$K:$K,Items!$M:$M,$A28,Items!D:D,TRUE)</f>
        <v>0</v>
      </c>
      <c r="D28" s="3">
        <f>SUMIFS(Items!$K:$K,Items!$M:$M,$A28,Items!C:C,2)</f>
        <v>0</v>
      </c>
      <c r="E28" s="3">
        <f>SUM(SUMIFS(Items!$K:$K,Items!$M:$M,$A28,Items!$C:$C,{3,12}))</f>
        <v>0</v>
      </c>
      <c r="F28" s="3">
        <f>SUMIFS(Items!$K:$K,Items!$M:$M,$A28,Items!$C:$C,7)</f>
        <v>0</v>
      </c>
      <c r="G28" s="3">
        <f>SUMIFS(Items!$K:$K,Items!$M:$M,$A28,Items!$C:$C,11)</f>
        <v>0</v>
      </c>
      <c r="H28" s="3">
        <f>SUMIFS(Items!L:L,Items!$M:$M,$A28,Items!C:C,"&lt;&gt;8")</f>
        <v>0</v>
      </c>
      <c r="I28" s="3">
        <f>SUMIFS(Items!J:J,Items!$M:$M,$A28,Items!C:C,"&lt;&gt;8")</f>
        <v>0</v>
      </c>
      <c r="J28" s="3">
        <f>SUMIFS(Orders[PrePaid],Orders[DatePaid],April!$A28)</f>
        <v>0</v>
      </c>
      <c r="K28" s="3">
        <f>SUMIFS('Refunds'!$G:$G,'Refunds'!$F:$F,$A28)-SUMIFS('Refunds'!$C:$C,'Refunds'!$F:$F,$A28)</f>
        <v>0</v>
      </c>
      <c r="L28" s="3">
        <f>SUMIFS('Refunds'!$C:$C,'Refunds'!$F:$F,$A28,'Refunds'!$D:$D,2)+SUMIFS('Refunds'!$G:$G,'Refunds'!$F:$F,$A28,'Refunds'!$D:$D,2)</f>
        <v>0</v>
      </c>
      <c r="M28" s="3">
        <f t="shared" si="1"/>
        <v>0</v>
      </c>
      <c r="N28" s="3">
        <f>SUMIF(Orders[DatePaid],April!A28,Orders[Tax])</f>
        <v>0</v>
      </c>
      <c r="O28" s="3">
        <f>SUMIFS(Items!$J:$J,Items!$M:$M,$A28,Items!$C:$C,8)</f>
        <v>0</v>
      </c>
      <c r="P28" s="6">
        <f>COUNTIFS(Items!M:M,April!A28,Items!C:C,10)</f>
        <v>0</v>
      </c>
      <c r="Q28" s="1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25">
      <c r="A29" s="5" t="s">
        <v>384</v>
      </c>
      <c r="B29" s="2">
        <f>COUNTIF(Orders[DatePaid],April!A29)</f>
        <v>0</v>
      </c>
      <c r="C29" s="3">
        <f>SUMIFS(Items!$K:$K,Items!$M:$M,$A29,Items!D:D,TRUE)</f>
        <v>0</v>
      </c>
      <c r="D29" s="3">
        <f>SUMIFS(Items!$K:$K,Items!$M:$M,$A29,Items!C:C,2)</f>
        <v>0</v>
      </c>
      <c r="E29" s="3">
        <f>SUM(SUMIFS(Items!$K:$K,Items!$M:$M,$A29,Items!$C:$C,{3,12}))</f>
        <v>0</v>
      </c>
      <c r="F29" s="3">
        <f>SUMIFS(Items!$K:$K,Items!$M:$M,$A29,Items!$C:$C,7)</f>
        <v>0</v>
      </c>
      <c r="G29" s="3">
        <f>SUMIFS(Items!$K:$K,Items!$M:$M,$A29,Items!$C:$C,11)</f>
        <v>0</v>
      </c>
      <c r="H29" s="3">
        <f>SUMIFS(Items!L:L,Items!$M:$M,$A29,Items!C:C,"&lt;&gt;8")</f>
        <v>0</v>
      </c>
      <c r="I29" s="3">
        <f>SUMIFS(Items!J:J,Items!$M:$M,$A29,Items!C:C,"&lt;&gt;8")</f>
        <v>0</v>
      </c>
      <c r="J29" s="3">
        <f>SUMIFS(Orders[PrePaid],Orders[DatePaid],April!$A29)</f>
        <v>0</v>
      </c>
      <c r="K29" s="3">
        <f>SUMIFS('Refunds'!$G:$G,'Refunds'!$F:$F,$A29)-SUMIFS('Refunds'!$C:$C,'Refunds'!$F:$F,$A29)</f>
        <v>0</v>
      </c>
      <c r="L29" s="3">
        <f>SUMIFS('Refunds'!$C:$C,'Refunds'!$F:$F,$A29,'Refunds'!$D:$D,2)+SUMIFS('Refunds'!$G:$G,'Refunds'!$F:$F,$A29,'Refunds'!$D:$D,2)</f>
        <v>0</v>
      </c>
      <c r="M29" s="3">
        <f t="shared" si="1"/>
        <v>0</v>
      </c>
      <c r="N29" s="3">
        <f>SUMIF(Orders[DatePaid],April!A29,Orders[Tax])</f>
        <v>0</v>
      </c>
      <c r="O29" s="3">
        <f>SUMIFS(Items!$J:$J,Items!$M:$M,$A29,Items!$C:$C,8)</f>
        <v>0</v>
      </c>
      <c r="P29" s="6">
        <f>COUNTIFS(Items!M:M,April!A29,Items!C:C,10)</f>
        <v>0</v>
      </c>
      <c r="Q29" s="1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A30" s="5" t="s">
        <v>385</v>
      </c>
      <c r="B30" s="2">
        <f>COUNTIF(Orders[DatePaid],April!A30)</f>
        <v>0</v>
      </c>
      <c r="C30" s="3">
        <f>SUMIFS(Items!$K:$K,Items!$M:$M,$A30,Items!D:D,TRUE)</f>
        <v>0</v>
      </c>
      <c r="D30" s="3">
        <f>SUMIFS(Items!$K:$K,Items!$M:$M,$A30,Items!C:C,2)</f>
        <v>0</v>
      </c>
      <c r="E30" s="3">
        <f>SUM(SUMIFS(Items!$K:$K,Items!$M:$M,$A30,Items!$C:$C,{3,12}))</f>
        <v>0</v>
      </c>
      <c r="F30" s="3">
        <f>SUMIFS(Items!$K:$K,Items!$M:$M,$A30,Items!$C:$C,7)</f>
        <v>0</v>
      </c>
      <c r="G30" s="3">
        <f>SUMIFS(Items!$K:$K,Items!$M:$M,$A30,Items!$C:$C,11)</f>
        <v>0</v>
      </c>
      <c r="H30" s="3">
        <f>SUMIFS(Items!L:L,Items!$M:$M,$A30,Items!C:C,"&lt;&gt;8")</f>
        <v>0</v>
      </c>
      <c r="I30" s="3">
        <f>SUMIFS(Items!J:J,Items!$M:$M,$A30,Items!C:C,"&lt;&gt;8")</f>
        <v>0</v>
      </c>
      <c r="J30" s="3">
        <f>SUMIFS(Orders[PrePaid],Orders[DatePaid],April!$A30)</f>
        <v>0</v>
      </c>
      <c r="K30" s="3">
        <f>SUMIFS('Refunds'!$G:$G,'Refunds'!$F:$F,$A30)-SUMIFS('Refunds'!$C:$C,'Refunds'!$F:$F,$A30)</f>
        <v>0</v>
      </c>
      <c r="L30" s="3">
        <f>SUMIFS('Refunds'!$C:$C,'Refunds'!$F:$F,$A30,'Refunds'!$D:$D,2)+SUMIFS('Refunds'!$G:$G,'Refunds'!$F:$F,$A30,'Refunds'!$D:$D,2)</f>
        <v>0</v>
      </c>
      <c r="M30" s="3">
        <f t="shared" si="1"/>
        <v>0</v>
      </c>
      <c r="N30" s="3">
        <f>SUMIF(Orders[DatePaid],April!A30,Orders[Tax])</f>
        <v>0</v>
      </c>
      <c r="O30" s="3">
        <f>SUMIFS(Items!$J:$J,Items!$M:$M,$A30,Items!$C:$C,8)</f>
        <v>0</v>
      </c>
      <c r="P30" s="6">
        <f>COUNTIFS(Items!M:M,April!A30,Items!C:C,10)</f>
        <v>0</v>
      </c>
      <c r="Q30" s="1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25">
      <c r="A31" s="5" t="s">
        <v>14</v>
      </c>
      <c r="B31" s="2">
        <f>COUNTIF(Orders[DatePaid],April!A31)</f>
        <v>2</v>
      </c>
      <c r="C31" s="3">
        <f>SUMIFS(Items!$K:$K,Items!$M:$M,$A31,Items!D:D,TRUE)</f>
        <v>0</v>
      </c>
      <c r="D31" s="3">
        <f>SUMIFS(Items!$K:$K,Items!$M:$M,$A31,Items!C:C,2)</f>
        <v>47.9</v>
      </c>
      <c r="E31" s="3">
        <f>SUM(SUMIFS(Items!$K:$K,Items!$M:$M,$A31,Items!$C:$C,{3,12}))</f>
        <v>0</v>
      </c>
      <c r="F31" s="3">
        <f>SUMIFS(Items!$K:$K,Items!$M:$M,$A31,Items!$C:$C,7)</f>
        <v>0</v>
      </c>
      <c r="G31" s="3">
        <f>SUMIFS(Items!$K:$K,Items!$M:$M,$A31,Items!$C:$C,11)</f>
        <v>0</v>
      </c>
      <c r="H31" s="3">
        <f>SUMIFS(Items!L:L,Items!$M:$M,$A31,Items!C:C,"&lt;&gt;8")</f>
        <v>0</v>
      </c>
      <c r="I31" s="3">
        <f>SUMIFS(Items!J:J,Items!$M:$M,$A31,Items!C:C,"&lt;&gt;8")</f>
        <v>47.9</v>
      </c>
      <c r="J31" s="3">
        <f>SUMIFS(Orders[PrePaid],Orders[DatePaid],April!$A31)</f>
        <v>0</v>
      </c>
      <c r="K31" s="3">
        <f>SUMIFS('Refunds'!$G:$G,'Refunds'!$F:$F,$A31)-SUMIFS('Refunds'!$C:$C,'Refunds'!$F:$F,$A31)</f>
        <v>0</v>
      </c>
      <c r="L31" s="3">
        <f>SUMIFS('Refunds'!$C:$C,'Refunds'!$F:$F,$A31,'Refunds'!$D:$D,2)+SUMIFS('Refunds'!$G:$G,'Refunds'!$F:$F,$A31,'Refunds'!$D:$D,2)</f>
        <v>0</v>
      </c>
      <c r="M31" s="3">
        <f t="shared" si="1"/>
        <v>47.9</v>
      </c>
      <c r="N31" s="3">
        <f>SUMIF(Orders[DatePaid],April!A31,Orders[Tax])</f>
        <v>3.66</v>
      </c>
      <c r="O31" s="3">
        <f>SUMIFS(Items!$J:$J,Items!$M:$M,$A31,Items!$C:$C,8)</f>
        <v>0</v>
      </c>
      <c r="P31" s="6">
        <f>COUNTIFS(Items!M:M,April!A31,Items!C:C,10)</f>
        <v>0</v>
      </c>
      <c r="Q31" s="1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25">
      <c r="A32" s="5" t="s">
        <v>27</v>
      </c>
      <c r="B32" s="2">
        <f>COUNTIF(Orders[DatePaid],April!A32)</f>
        <v>6</v>
      </c>
      <c r="C32" s="3">
        <f>SUMIFS(Items!$K:$K,Items!$M:$M,$A32,Items!D:D,TRUE)</f>
        <v>0</v>
      </c>
      <c r="D32" s="3">
        <f>SUMIFS(Items!$K:$K,Items!$M:$M,$A32,Items!C:C,2)</f>
        <v>0</v>
      </c>
      <c r="E32" s="3">
        <f>SUM(SUMIFS(Items!$K:$K,Items!$M:$M,$A32,Items!$C:$C,{3,12}))</f>
        <v>0</v>
      </c>
      <c r="F32" s="3">
        <f>SUMIFS(Items!$K:$K,Items!$M:$M,$A32,Items!$C:$C,7)</f>
        <v>0</v>
      </c>
      <c r="G32" s="3">
        <f>SUMIFS(Items!$K:$K,Items!$M:$M,$A32,Items!$C:$C,11)</f>
        <v>0</v>
      </c>
      <c r="H32" s="3">
        <f>SUMIFS(Items!L:L,Items!$M:$M,$A32,Items!C:C,"&lt;&gt;8")</f>
        <v>0</v>
      </c>
      <c r="I32" s="3">
        <f>SUMIFS(Items!J:J,Items!$M:$M,$A32,Items!C:C,"&lt;&gt;8")</f>
        <v>0</v>
      </c>
      <c r="J32" s="3">
        <f>SUMIFS(Orders[PrePaid],Orders[DatePaid],April!$A32)</f>
        <v>0</v>
      </c>
      <c r="K32" s="3">
        <f>SUMIFS('Refunds'!$G:$G,'Refunds'!$F:$F,$A32)-SUMIFS('Refunds'!$C:$C,'Refunds'!$F:$F,$A32)</f>
        <v>0</v>
      </c>
      <c r="L32" s="3">
        <f>SUMIFS('Refunds'!$C:$C,'Refunds'!$F:$F,$A32,'Refunds'!$D:$D,2)+SUMIFS('Refunds'!$G:$G,'Refunds'!$F:$F,$A32,'Refunds'!$D:$D,2)</f>
        <v>0</v>
      </c>
      <c r="M32" s="3">
        <f t="shared" si="1"/>
        <v>0</v>
      </c>
      <c r="N32" s="3">
        <f>SUMIF(Orders[DatePaid],April!A32,Orders[Tax])</f>
        <v>0</v>
      </c>
      <c r="O32" s="3">
        <f>SUMIFS(Items!$J:$J,Items!$M:$M,$A32,Items!$C:$C,8)</f>
        <v>0</v>
      </c>
      <c r="P32" s="6">
        <f>COUNTIFS(Items!M:M,April!A32,Items!C:C,10)</f>
        <v>0</v>
      </c>
      <c r="Q32" s="1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5" t="s">
        <v>23</v>
      </c>
      <c r="B33" s="2">
        <f>COUNTIF(Orders[DatePaid],April!A33)</f>
        <v>22</v>
      </c>
      <c r="C33" s="3">
        <f>SUMIFS(Items!$K:$K,Items!$M:$M,$A33,Items!D:D,TRUE)</f>
        <v>1448</v>
      </c>
      <c r="D33" s="3">
        <f>SUMIFS(Items!$K:$K,Items!$M:$M,$A33,Items!C:C,2)</f>
        <v>281.89999999999998</v>
      </c>
      <c r="E33" s="3">
        <f>SUM(SUMIFS(Items!$K:$K,Items!$M:$M,$A33,Items!$C:$C,{3,12}))</f>
        <v>5</v>
      </c>
      <c r="F33" s="3">
        <f>SUMIFS(Items!$K:$K,Items!$M:$M,$A33,Items!$C:$C,7)</f>
        <v>0</v>
      </c>
      <c r="G33" s="3">
        <f>SUMIFS(Items!$K:$K,Items!$M:$M,$A33,Items!$C:$C,11)</f>
        <v>150</v>
      </c>
      <c r="H33" s="3">
        <f>SUMIFS(Items!L:L,Items!$M:$M,$A33,Items!C:C,"&lt;&gt;8")</f>
        <v>-1122.5999999999999</v>
      </c>
      <c r="I33" s="3">
        <f>SUMIFS(Items!J:J,Items!$M:$M,$A33,Items!C:C,"&lt;&gt;8")</f>
        <v>762.3</v>
      </c>
      <c r="J33" s="3">
        <f>SUMIFS(Orders[PrePaid],Orders[DatePaid],April!$A33)</f>
        <v>-40</v>
      </c>
      <c r="K33" s="3">
        <f>SUMIFS('Refunds'!$G:$G,'Refunds'!$F:$F,$A33)-SUMIFS('Refunds'!$C:$C,'Refunds'!$F:$F,$A33)</f>
        <v>0</v>
      </c>
      <c r="L33" s="3">
        <f>SUMIFS('Refunds'!$C:$C,'Refunds'!$F:$F,$A33,'Refunds'!$D:$D,2)+SUMIFS('Refunds'!$G:$G,'Refunds'!$F:$F,$A33,'Refunds'!$D:$D,2)</f>
        <v>0</v>
      </c>
      <c r="M33" s="3">
        <f t="shared" si="1"/>
        <v>722.3</v>
      </c>
      <c r="N33" s="3">
        <f>SUMIF(Orders[DatePaid],April!A33,Orders[Tax])</f>
        <v>15.629999999999999</v>
      </c>
      <c r="O33" s="3">
        <f>SUMIFS(Items!$J:$J,Items!$M:$M,$A33,Items!$C:$C,8)</f>
        <v>197.1</v>
      </c>
      <c r="P33" s="6">
        <f>COUNTIFS(Items!M:M,April!A33,Items!C:C,10)</f>
        <v>3</v>
      </c>
      <c r="Q33" s="1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5" t="s">
        <v>12</v>
      </c>
      <c r="B34" s="2">
        <f>COUNTIF(Orders[DatePaid],April!A34)</f>
        <v>42</v>
      </c>
      <c r="C34" s="3">
        <f>SUMIFS(Items!$K:$K,Items!$M:$M,$A34,Items!D:D,TRUE)</f>
        <v>1730</v>
      </c>
      <c r="D34" s="3">
        <f>SUMIFS(Items!$K:$K,Items!$M:$M,$A34,Items!C:C,2)</f>
        <v>245.75</v>
      </c>
      <c r="E34" s="3">
        <f>SUM(SUMIFS(Items!$K:$K,Items!$M:$M,$A34,Items!$C:$C,{3,12}))</f>
        <v>1015</v>
      </c>
      <c r="F34" s="3">
        <f>SUMIFS(Items!$K:$K,Items!$M:$M,$A34,Items!$C:$C,7)</f>
        <v>0</v>
      </c>
      <c r="G34" s="3">
        <f>SUMIFS(Items!$K:$K,Items!$M:$M,$A34,Items!$C:$C,11)</f>
        <v>300</v>
      </c>
      <c r="H34" s="3">
        <f>SUMIFS(Items!L:L,Items!$M:$M,$A34,Items!C:C,"&lt;&gt;8")</f>
        <v>-2118.66</v>
      </c>
      <c r="I34" s="3">
        <f>SUMIFS(Items!J:J,Items!$M:$M,$A34,Items!C:C,"&lt;&gt;8")</f>
        <v>1172.0900000000001</v>
      </c>
      <c r="J34" s="3">
        <f>SUMIFS(Orders[PrePaid],Orders[DatePaid],April!$A34)</f>
        <v>-59.1</v>
      </c>
      <c r="K34" s="3">
        <f>SUMIFS('Refunds'!$G:$G,'Refunds'!$F:$F,$A34)-SUMIFS('Refunds'!$C:$C,'Refunds'!$F:$F,$A34)</f>
        <v>0</v>
      </c>
      <c r="L34" s="3">
        <f>SUMIFS('Refunds'!$C:$C,'Refunds'!$F:$F,$A34,'Refunds'!$D:$D,2)+SUMIFS('Refunds'!$G:$G,'Refunds'!$F:$F,$A34,'Refunds'!$D:$D,2)</f>
        <v>0</v>
      </c>
      <c r="M34" s="3">
        <f t="shared" si="1"/>
        <v>1112.9900000000002</v>
      </c>
      <c r="N34" s="3">
        <f>SUMIF(Orders[DatePaid],April!A34,Orders[Tax])</f>
        <v>12.02</v>
      </c>
      <c r="O34" s="3">
        <f>SUMIFS(Items!$J:$J,Items!$M:$M,$A34,Items!$C:$C,8)</f>
        <v>257</v>
      </c>
      <c r="P34" s="6">
        <f>COUNTIFS(Items!M:M,April!A34,Items!C:C,10)</f>
        <v>6</v>
      </c>
      <c r="Q34" s="1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5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Q35" s="1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Q36" s="7"/>
      <c r="R36" s="7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</sheetData>
  <phoneticPr fontId="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A97B-378D-46DE-A256-D154A19AC115}">
  <dimension ref="A1:AJ36"/>
  <sheetViews>
    <sheetView topLeftCell="E1" workbookViewId="0">
      <selection activeCell="M5" sqref="M5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0.5703125" bestFit="1" customWidth="1"/>
    <col min="5" max="5" width="11.5703125" bestFit="1" customWidth="1"/>
    <col min="6" max="6" width="9.85546875" bestFit="1" customWidth="1"/>
    <col min="7" max="7" width="11.28515625" bestFit="1" customWidth="1"/>
    <col min="8" max="8" width="12.28515625" bestFit="1" customWidth="1"/>
    <col min="9" max="9" width="11.7109375" bestFit="1" customWidth="1"/>
    <col min="10" max="10" width="11.28515625" bestFit="1" customWidth="1"/>
    <col min="11" max="11" width="11.140625" bestFit="1" customWidth="1"/>
    <col min="12" max="12" width="12" bestFit="1" customWidth="1"/>
    <col min="13" max="13" width="11.5703125" bestFit="1" customWidth="1"/>
    <col min="14" max="14" width="9" bestFit="1" customWidth="1"/>
    <col min="15" max="15" width="11.140625" bestFit="1" customWidth="1"/>
    <col min="16" max="16" width="19.85546875" bestFit="1" customWidth="1"/>
    <col min="17" max="17" width="3.140625" customWidth="1"/>
    <col min="18" max="18" width="14.140625" bestFit="1" customWidth="1"/>
    <col min="19" max="19" width="10.42578125" bestFit="1" customWidth="1"/>
    <col min="20" max="20" width="12.42578125" bestFit="1" customWidth="1"/>
    <col min="21" max="22" width="11.42578125" bestFit="1" customWidth="1"/>
    <col min="23" max="23" width="6" bestFit="1" customWidth="1"/>
    <col min="25" max="25" width="11.42578125" bestFit="1" customWidth="1"/>
    <col min="26" max="26" width="13.28515625" bestFit="1" customWidth="1"/>
    <col min="27" max="27" width="12.85546875" bestFit="1" customWidth="1"/>
    <col min="28" max="28" width="11.42578125" bestFit="1" customWidth="1"/>
    <col min="29" max="29" width="12.140625" bestFit="1" customWidth="1"/>
    <col min="30" max="30" width="8.5703125" bestFit="1" customWidth="1"/>
    <col min="31" max="31" width="11.85546875" bestFit="1" customWidth="1"/>
    <col min="32" max="32" width="11.42578125" bestFit="1" customWidth="1"/>
    <col min="34" max="34" width="10.85546875" bestFit="1" customWidth="1"/>
    <col min="35" max="35" width="11.42578125" bestFit="1" customWidth="1"/>
    <col min="36" max="36" width="13.42578125" bestFit="1" customWidth="1"/>
  </cols>
  <sheetData>
    <row r="1" spans="1:36" x14ac:dyDescent="0.25">
      <c r="B1" s="2">
        <f>(B3-B2)</f>
        <v>0</v>
      </c>
      <c r="C1" s="10">
        <f t="shared" ref="C1:O1" si="0">(C3-C2)</f>
        <v>24</v>
      </c>
      <c r="D1" s="10">
        <f t="shared" si="0"/>
        <v>0</v>
      </c>
      <c r="E1" s="10">
        <f t="shared" si="0"/>
        <v>0</v>
      </c>
      <c r="F1" s="10">
        <f t="shared" si="0"/>
        <v>0</v>
      </c>
      <c r="G1" s="10">
        <f t="shared" si="0"/>
        <v>0</v>
      </c>
      <c r="H1" s="10">
        <f t="shared" si="0"/>
        <v>36.666599999996834</v>
      </c>
      <c r="I1" s="10">
        <f t="shared" si="0"/>
        <v>0</v>
      </c>
      <c r="J1" s="10">
        <f t="shared" si="0"/>
        <v>0</v>
      </c>
      <c r="K1" s="10">
        <f t="shared" si="0"/>
        <v>0</v>
      </c>
      <c r="L1" s="10">
        <f t="shared" si="0"/>
        <v>0</v>
      </c>
      <c r="M1" s="10">
        <f t="shared" si="0"/>
        <v>0</v>
      </c>
      <c r="N1" s="10">
        <f t="shared" si="0"/>
        <v>0</v>
      </c>
      <c r="O1" s="10">
        <f t="shared" si="0"/>
        <v>0</v>
      </c>
      <c r="P1" s="10"/>
    </row>
    <row r="2" spans="1:36" x14ac:dyDescent="0.25">
      <c r="A2" t="s">
        <v>326</v>
      </c>
      <c r="B2" s="2">
        <f>S3</f>
        <v>1029</v>
      </c>
      <c r="C2" s="10">
        <f>T3</f>
        <v>53591</v>
      </c>
      <c r="D2" s="10">
        <f>U3</f>
        <v>5337.4499999999989</v>
      </c>
      <c r="E2" s="10">
        <f>V3</f>
        <v>25893</v>
      </c>
      <c r="F2" s="10">
        <f>X3</f>
        <v>121.5</v>
      </c>
      <c r="G2" s="10">
        <f>Y3</f>
        <v>6395</v>
      </c>
      <c r="H2" s="10">
        <f>Z3</f>
        <v>-51069.996599999991</v>
      </c>
      <c r="I2" s="10">
        <f t="shared" ref="I2:N2" si="1">AB3</f>
        <v>40328.620000000003</v>
      </c>
      <c r="J2" s="10">
        <f t="shared" si="1"/>
        <v>-8483.4499999999989</v>
      </c>
      <c r="K2" s="10">
        <f t="shared" si="1"/>
        <v>-30</v>
      </c>
      <c r="L2" s="10">
        <f t="shared" si="1"/>
        <v>20</v>
      </c>
      <c r="M2" s="10">
        <f t="shared" si="1"/>
        <v>31835.170000000002</v>
      </c>
      <c r="N2" s="10">
        <f t="shared" si="1"/>
        <v>331.19</v>
      </c>
      <c r="O2" s="10">
        <f>AI3</f>
        <v>7004.1800000000012</v>
      </c>
      <c r="P2" s="10"/>
    </row>
    <row r="3" spans="1:36" x14ac:dyDescent="0.25">
      <c r="A3" t="s">
        <v>325</v>
      </c>
      <c r="B3" s="9">
        <f>SUMIF(B5:B35,"&lt;&gt;#N/A")</f>
        <v>1029</v>
      </c>
      <c r="C3" s="8">
        <f t="shared" ref="C3:O3" si="2">SUMIF(C5:C35,"&lt;&gt;#N/A")</f>
        <v>53615</v>
      </c>
      <c r="D3" s="8">
        <f t="shared" si="2"/>
        <v>5337.4499999999989</v>
      </c>
      <c r="E3" s="8">
        <f t="shared" si="2"/>
        <v>25893</v>
      </c>
      <c r="F3" s="8">
        <f t="shared" si="2"/>
        <v>121.5</v>
      </c>
      <c r="G3" s="8">
        <f t="shared" si="2"/>
        <v>6395</v>
      </c>
      <c r="H3" s="8">
        <f t="shared" si="2"/>
        <v>-51033.329999999994</v>
      </c>
      <c r="I3" s="8">
        <f t="shared" si="2"/>
        <v>40328.620000000003</v>
      </c>
      <c r="J3" s="8">
        <f t="shared" si="2"/>
        <v>-8483.4499999999989</v>
      </c>
      <c r="K3" s="8">
        <f t="shared" si="2"/>
        <v>-30</v>
      </c>
      <c r="L3" s="8">
        <f t="shared" si="2"/>
        <v>20</v>
      </c>
      <c r="M3" s="8">
        <f t="shared" si="2"/>
        <v>31835.170000000002</v>
      </c>
      <c r="N3" s="8">
        <f t="shared" si="2"/>
        <v>331.19</v>
      </c>
      <c r="O3" s="8">
        <f t="shared" si="2"/>
        <v>7004.1800000000012</v>
      </c>
      <c r="P3" s="16">
        <f>SUM(P5:P35)</f>
        <v>119</v>
      </c>
      <c r="Q3" s="8"/>
      <c r="R3" s="8"/>
      <c r="S3" s="9">
        <f>SUMIF(S5:S35,"&lt;&gt;#N/A")</f>
        <v>1029</v>
      </c>
      <c r="T3" s="8">
        <f>SUMIF(T5:T35,"&lt;&gt;#N/A")</f>
        <v>53591</v>
      </c>
      <c r="U3" s="8">
        <f t="shared" ref="U3:AJ3" si="3">SUMIF(U5:U35,"&lt;&gt;#N/A")</f>
        <v>5337.4499999999989</v>
      </c>
      <c r="V3" s="8">
        <f t="shared" si="3"/>
        <v>25893</v>
      </c>
      <c r="W3" s="8">
        <f t="shared" si="3"/>
        <v>0</v>
      </c>
      <c r="X3" s="8">
        <f t="shared" si="3"/>
        <v>121.5</v>
      </c>
      <c r="Y3" s="8">
        <f t="shared" si="3"/>
        <v>6395</v>
      </c>
      <c r="Z3" s="8">
        <f t="shared" si="3"/>
        <v>-51069.996599999991</v>
      </c>
      <c r="AA3" s="8">
        <f t="shared" si="3"/>
        <v>0</v>
      </c>
      <c r="AB3" s="8">
        <f t="shared" si="3"/>
        <v>40328.620000000003</v>
      </c>
      <c r="AC3" s="8">
        <f t="shared" si="3"/>
        <v>-8483.4499999999989</v>
      </c>
      <c r="AD3" s="8">
        <f t="shared" si="3"/>
        <v>-30</v>
      </c>
      <c r="AE3" s="8">
        <f t="shared" si="3"/>
        <v>20</v>
      </c>
      <c r="AF3" s="8">
        <f t="shared" si="3"/>
        <v>31835.170000000002</v>
      </c>
      <c r="AG3" s="8">
        <f t="shared" si="3"/>
        <v>331.19</v>
      </c>
      <c r="AH3" s="8">
        <f t="shared" si="3"/>
        <v>0</v>
      </c>
      <c r="AI3" s="8">
        <f t="shared" si="3"/>
        <v>7004.1800000000012</v>
      </c>
      <c r="AJ3" s="8">
        <f t="shared" si="3"/>
        <v>39170.539999999986</v>
      </c>
    </row>
    <row r="4" spans="1:36" x14ac:dyDescent="0.25">
      <c r="B4" t="s">
        <v>46</v>
      </c>
      <c r="C4" t="s">
        <v>48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  <c r="J4" t="s">
        <v>5</v>
      </c>
      <c r="K4" t="s">
        <v>179</v>
      </c>
      <c r="L4" t="s">
        <v>180</v>
      </c>
      <c r="M4" t="s">
        <v>181</v>
      </c>
      <c r="N4" t="s">
        <v>6</v>
      </c>
      <c r="O4" t="s">
        <v>182</v>
      </c>
      <c r="P4" t="s">
        <v>386</v>
      </c>
      <c r="R4" t="s">
        <v>47</v>
      </c>
      <c r="S4" t="s">
        <v>46</v>
      </c>
      <c r="T4" t="s">
        <v>48</v>
      </c>
      <c r="U4" t="s">
        <v>173</v>
      </c>
      <c r="V4" t="s">
        <v>316</v>
      </c>
      <c r="W4" t="s">
        <v>317</v>
      </c>
      <c r="X4" t="s">
        <v>318</v>
      </c>
      <c r="Y4" t="s">
        <v>176</v>
      </c>
      <c r="Z4" t="s">
        <v>177</v>
      </c>
      <c r="AA4" t="s">
        <v>319</v>
      </c>
      <c r="AB4" t="s">
        <v>178</v>
      </c>
      <c r="AC4" t="s">
        <v>5</v>
      </c>
      <c r="AD4" t="s">
        <v>179</v>
      </c>
      <c r="AE4" t="s">
        <v>180</v>
      </c>
      <c r="AF4" t="s">
        <v>181</v>
      </c>
      <c r="AG4" t="s">
        <v>320</v>
      </c>
      <c r="AH4" t="s">
        <v>321</v>
      </c>
      <c r="AI4" t="s">
        <v>322</v>
      </c>
      <c r="AJ4" t="s">
        <v>323</v>
      </c>
    </row>
    <row r="5" spans="1:36" x14ac:dyDescent="0.25">
      <c r="A5" s="5" t="s">
        <v>13</v>
      </c>
      <c r="B5" s="2">
        <f>COUNTIF(Orders[DatePaid],May!A5)</f>
        <v>46</v>
      </c>
      <c r="C5" s="3">
        <f>SUMIFS(Items!$K:$K,Items!$M:$M,$A5,Items!D:D,TRUE)</f>
        <v>2255</v>
      </c>
      <c r="D5" s="3">
        <f>SUMIFS(Items!$K:$K,Items!$M:$M,$A5,Items!C:C,2)</f>
        <v>558</v>
      </c>
      <c r="E5" s="3">
        <f>SUM(SUMIFS(Items!$K:$K,Items!$M:$M,$A5,Items!$C:$C,{3,12}))</f>
        <v>1140</v>
      </c>
      <c r="F5" s="3">
        <f>SUMIFS(Items!$K:$K,Items!$M:$M,$A5,Items!$C:$C,7)</f>
        <v>0</v>
      </c>
      <c r="G5" s="3">
        <f>SUMIFS(Items!$K:$K,Items!$M:$M,$A5,Items!$C:$C,11)</f>
        <v>600</v>
      </c>
      <c r="H5" s="3">
        <f>SUMIFS(Items!L:L,Items!$M:$M,$A5,Items!C:C,"&lt;&gt;8")</f>
        <v>-2226.1</v>
      </c>
      <c r="I5" s="3">
        <f>SUMIFS(Items!J:J,Items!$M:$M,$A5,Items!C:C,"&lt;&gt;8")</f>
        <v>2326.9</v>
      </c>
      <c r="J5" s="3">
        <f>SUMIFS(Orders[PrePaid],Orders[DatePaid],May!$A5)</f>
        <v>-657.19</v>
      </c>
      <c r="K5" s="3">
        <f>SUMIFS('Refunds'!$G:$G,'Refunds'!$F:$F,$A5)-SUMIFS('Refunds'!$C:$C,'Refunds'!$F:$F,$A5)</f>
        <v>0</v>
      </c>
      <c r="L5" s="3">
        <f>SUMIFS('Refunds'!$C:$C,'Refunds'!$F:$F,$A5,'Refunds'!$D:$D,2)+SUMIFS('Refunds'!$G:$G,'Refunds'!$F:$F,$A5,'Refunds'!$D:$D,2)</f>
        <v>0</v>
      </c>
      <c r="M5" s="3">
        <f>(I5+J5+K5+L5)</f>
        <v>1669.71</v>
      </c>
      <c r="N5" s="3">
        <f>SUMIF(Orders[DatePaid],May!A5,Orders[Tax])</f>
        <v>35.20000000000001</v>
      </c>
      <c r="O5" s="3">
        <f>SUMIFS(Items!$J:$J,Items!$M:$M,$A5,Items!$C:$C,8)</f>
        <v>298</v>
      </c>
      <c r="P5" s="6">
        <f>COUNTIFS(Items!M:M,May!A5,Items!C:C,10)</f>
        <v>4</v>
      </c>
      <c r="R5" s="1">
        <v>42125</v>
      </c>
      <c r="S5">
        <v>46</v>
      </c>
      <c r="T5" s="3">
        <v>2255</v>
      </c>
      <c r="U5" s="3">
        <v>558</v>
      </c>
      <c r="V5" s="3">
        <v>1140</v>
      </c>
      <c r="W5" s="3">
        <v>0</v>
      </c>
      <c r="X5" s="3">
        <v>0</v>
      </c>
      <c r="Y5" s="3">
        <v>600</v>
      </c>
      <c r="Z5" s="3">
        <v>-2226.1</v>
      </c>
      <c r="AA5" s="3">
        <v>0</v>
      </c>
      <c r="AB5" s="3">
        <v>2326.9</v>
      </c>
      <c r="AC5" s="3">
        <v>-657.19</v>
      </c>
      <c r="AD5" s="3">
        <v>0</v>
      </c>
      <c r="AE5" s="3">
        <v>0</v>
      </c>
      <c r="AF5" s="3">
        <v>1669.71</v>
      </c>
      <c r="AG5" s="3">
        <v>35.200000000000003</v>
      </c>
      <c r="AH5" s="3">
        <v>0</v>
      </c>
      <c r="AI5" s="3">
        <v>298</v>
      </c>
      <c r="AJ5" s="3">
        <v>2002.91</v>
      </c>
    </row>
    <row r="6" spans="1:36" x14ac:dyDescent="0.25">
      <c r="A6" s="5" t="s">
        <v>22</v>
      </c>
      <c r="B6" s="2">
        <f>COUNTIF(Orders[DatePaid],May!A6)</f>
        <v>54</v>
      </c>
      <c r="C6" s="3">
        <f>SUMIFS(Items!$K:$K,Items!$M:$M,$A6,Items!D:D,TRUE)</f>
        <v>1714</v>
      </c>
      <c r="D6" s="3">
        <f>SUMIFS(Items!$K:$K,Items!$M:$M,$A6,Items!C:C,2)</f>
        <v>248.4</v>
      </c>
      <c r="E6" s="3">
        <f>SUM(SUMIFS(Items!$K:$K,Items!$M:$M,$A6,Items!$C:$C,{3,12}))</f>
        <v>4540</v>
      </c>
      <c r="F6" s="3">
        <f>SUMIFS(Items!$K:$K,Items!$M:$M,$A6,Items!$C:$C,7)</f>
        <v>26.5</v>
      </c>
      <c r="G6" s="3">
        <f>SUMIFS(Items!$K:$K,Items!$M:$M,$A6,Items!$C:$C,11)</f>
        <v>200</v>
      </c>
      <c r="H6" s="3">
        <f>SUMIFS(Items!L:L,Items!$M:$M,$A6,Items!C:C,"&lt;&gt;8")</f>
        <v>-3513.5099999999998</v>
      </c>
      <c r="I6" s="3">
        <f>SUMIFS(Items!J:J,Items!$M:$M,$A6,Items!C:C,"&lt;&gt;8")</f>
        <v>3215.39</v>
      </c>
      <c r="J6" s="3">
        <f>SUMIFS(Orders[PrePaid],Orders[DatePaid],May!$A6)</f>
        <v>-123.28999999999999</v>
      </c>
      <c r="K6" s="3">
        <f>SUMIFS('Refunds'!$G:$G,'Refunds'!$F:$F,$A6)-SUMIFS('Refunds'!$C:$C,'Refunds'!$F:$F,$A6)</f>
        <v>0</v>
      </c>
      <c r="L6" s="3">
        <f>SUMIFS('Refunds'!$C:$C,'Refunds'!$F:$F,$A6,'Refunds'!$D:$D,2)+SUMIFS('Refunds'!$G:$G,'Refunds'!$F:$F,$A6,'Refunds'!$D:$D,2)</f>
        <v>0</v>
      </c>
      <c r="M6" s="3">
        <f t="shared" ref="M6:M35" si="4">(I6+J6+K6+L6)</f>
        <v>3092.1</v>
      </c>
      <c r="N6" s="3">
        <f>SUMIF(Orders[DatePaid],May!A6,Orders[Tax])</f>
        <v>16.750000000000004</v>
      </c>
      <c r="O6" s="3">
        <f>SUMIFS(Items!$J:$J,Items!$M:$M,$A6,Items!$C:$C,8)</f>
        <v>231.5</v>
      </c>
      <c r="P6" s="6">
        <f>COUNTIFS(Items!M:M,May!A6,Items!C:C,10)</f>
        <v>4</v>
      </c>
      <c r="R6" s="1">
        <v>42126</v>
      </c>
      <c r="S6">
        <v>54</v>
      </c>
      <c r="T6" s="3">
        <v>1714</v>
      </c>
      <c r="U6" s="3">
        <v>248.4</v>
      </c>
      <c r="V6" s="3">
        <v>4540</v>
      </c>
      <c r="W6" s="3">
        <v>0</v>
      </c>
      <c r="X6" s="3">
        <v>26.5</v>
      </c>
      <c r="Y6" s="3">
        <v>200</v>
      </c>
      <c r="Z6" s="3">
        <v>-3513.51</v>
      </c>
      <c r="AA6" s="3">
        <v>0</v>
      </c>
      <c r="AB6" s="3">
        <v>3215.39</v>
      </c>
      <c r="AC6" s="3">
        <v>-123.29</v>
      </c>
      <c r="AD6" s="3">
        <v>0</v>
      </c>
      <c r="AE6" s="3">
        <v>0</v>
      </c>
      <c r="AF6" s="3">
        <v>3092.1</v>
      </c>
      <c r="AG6" s="3">
        <v>16.75</v>
      </c>
      <c r="AH6" s="3">
        <v>0</v>
      </c>
      <c r="AI6" s="3">
        <v>231.5</v>
      </c>
      <c r="AJ6" s="3">
        <v>3340.35</v>
      </c>
    </row>
    <row r="7" spans="1:36" x14ac:dyDescent="0.25">
      <c r="A7" s="5" t="s">
        <v>19</v>
      </c>
      <c r="B7" s="2">
        <f>COUNTIF(Orders[DatePaid],May!A7)</f>
        <v>29</v>
      </c>
      <c r="C7" s="3">
        <f>SUMIFS(Items!$K:$K,Items!$M:$M,$A7,Items!D:D,TRUE)</f>
        <v>1560</v>
      </c>
      <c r="D7" s="3">
        <f>SUMIFS(Items!$K:$K,Items!$M:$M,$A7,Items!C:C,2)</f>
        <v>74</v>
      </c>
      <c r="E7" s="3">
        <f>SUM(SUMIFS(Items!$K:$K,Items!$M:$M,$A7,Items!$C:$C,{3,12}))</f>
        <v>1090</v>
      </c>
      <c r="F7" s="3">
        <f>SUMIFS(Items!$K:$K,Items!$M:$M,$A7,Items!$C:$C,7)</f>
        <v>0</v>
      </c>
      <c r="G7" s="3">
        <f>SUMIFS(Items!$K:$K,Items!$M:$M,$A7,Items!$C:$C,11)</f>
        <v>250</v>
      </c>
      <c r="H7" s="3">
        <f>SUMIFS(Items!L:L,Items!$M:$M,$A7,Items!C:C,"&lt;&gt;8")</f>
        <v>-1573.5</v>
      </c>
      <c r="I7" s="3">
        <f>SUMIFS(Items!J:J,Items!$M:$M,$A7,Items!C:C,"&lt;&gt;8")</f>
        <v>1400.5</v>
      </c>
      <c r="J7" s="3">
        <f>SUMIFS(Orders[PrePaid],Orders[DatePaid],May!$A7)</f>
        <v>-251.68</v>
      </c>
      <c r="K7" s="3">
        <f>SUMIFS('Refunds'!$G:$G,'Refunds'!$F:$F,$A7)-SUMIFS('Refunds'!$C:$C,'Refunds'!$F:$F,$A7)</f>
        <v>0</v>
      </c>
      <c r="L7" s="3">
        <f>SUMIFS('Refunds'!$C:$C,'Refunds'!$F:$F,$A7,'Refunds'!$D:$D,2)+SUMIFS('Refunds'!$G:$G,'Refunds'!$F:$F,$A7,'Refunds'!$D:$D,2)</f>
        <v>0</v>
      </c>
      <c r="M7" s="3">
        <f t="shared" si="4"/>
        <v>1148.82</v>
      </c>
      <c r="N7" s="3">
        <f>SUMIF(Orders[DatePaid],May!A7,Orders[Tax])</f>
        <v>5.15</v>
      </c>
      <c r="O7" s="3">
        <f>SUMIFS(Items!$J:$J,Items!$M:$M,$A7,Items!$C:$C,8)</f>
        <v>177.8</v>
      </c>
      <c r="P7" s="6">
        <f>COUNTIFS(Items!M:M,May!A7,Items!C:C,10)</f>
        <v>5</v>
      </c>
      <c r="R7" s="1">
        <v>42127</v>
      </c>
      <c r="S7">
        <v>29</v>
      </c>
      <c r="T7" s="3">
        <v>1560</v>
      </c>
      <c r="U7" s="3">
        <v>74</v>
      </c>
      <c r="V7" s="3">
        <v>1090</v>
      </c>
      <c r="W7" s="3">
        <v>0</v>
      </c>
      <c r="X7" s="3">
        <v>0</v>
      </c>
      <c r="Y7" s="3">
        <v>250</v>
      </c>
      <c r="Z7" s="3">
        <v>-1573.5</v>
      </c>
      <c r="AA7" s="3">
        <v>0</v>
      </c>
      <c r="AB7" s="3">
        <v>1400.5</v>
      </c>
      <c r="AC7" s="3">
        <v>-251.68</v>
      </c>
      <c r="AD7" s="3">
        <v>0</v>
      </c>
      <c r="AE7" s="3">
        <v>0</v>
      </c>
      <c r="AF7" s="3">
        <v>1148.82</v>
      </c>
      <c r="AG7" s="3">
        <v>5.15</v>
      </c>
      <c r="AH7" s="3">
        <v>0</v>
      </c>
      <c r="AI7" s="3">
        <v>177.8</v>
      </c>
      <c r="AJ7" s="3">
        <v>1331.77</v>
      </c>
    </row>
    <row r="8" spans="1:36" x14ac:dyDescent="0.25">
      <c r="A8" s="5" t="s">
        <v>16</v>
      </c>
      <c r="B8" s="2">
        <f>COUNTIF(Orders[DatePaid],May!A8)</f>
        <v>19</v>
      </c>
      <c r="C8" s="3">
        <f>SUMIFS(Items!$K:$K,Items!$M:$M,$A8,Items!D:D,TRUE)</f>
        <v>750</v>
      </c>
      <c r="D8" s="3">
        <f>SUMIFS(Items!$K:$K,Items!$M:$M,$A8,Items!C:C,2)</f>
        <v>70.25</v>
      </c>
      <c r="E8" s="3">
        <f>SUM(SUMIFS(Items!$K:$K,Items!$M:$M,$A8,Items!$C:$C,{3,12}))</f>
        <v>425</v>
      </c>
      <c r="F8" s="3">
        <f>SUMIFS(Items!$K:$K,Items!$M:$M,$A8,Items!$C:$C,7)</f>
        <v>0</v>
      </c>
      <c r="G8" s="3">
        <f>SUMIFS(Items!$K:$K,Items!$M:$M,$A8,Items!$C:$C,11)</f>
        <v>150</v>
      </c>
      <c r="H8" s="3">
        <f>SUMIFS(Items!L:L,Items!$M:$M,$A8,Items!C:C,"&lt;&gt;8")</f>
        <v>-840.06</v>
      </c>
      <c r="I8" s="3">
        <f>SUMIFS(Items!J:J,Items!$M:$M,$A8,Items!C:C,"&lt;&gt;8")</f>
        <v>555.19000000000005</v>
      </c>
      <c r="J8" s="3">
        <f>SUMIFS(Orders[PrePaid],Orders[DatePaid],May!$A8)</f>
        <v>-136.06</v>
      </c>
      <c r="K8" s="3">
        <f>SUMIFS('Refunds'!$G:$G,'Refunds'!$F:$F,$A8)-SUMIFS('Refunds'!$C:$C,'Refunds'!$F:$F,$A8)</f>
        <v>0</v>
      </c>
      <c r="L8" s="3">
        <f>SUMIFS('Refunds'!$C:$C,'Refunds'!$F:$F,$A8,'Refunds'!$D:$D,2)+SUMIFS('Refunds'!$G:$G,'Refunds'!$F:$F,$A8,'Refunds'!$D:$D,2)</f>
        <v>0</v>
      </c>
      <c r="M8" s="3">
        <f t="shared" si="4"/>
        <v>419.13000000000005</v>
      </c>
      <c r="N8" s="3">
        <f>SUMIF(Orders[DatePaid],May!A8,Orders[Tax])</f>
        <v>2.6900000000000004</v>
      </c>
      <c r="O8" s="3">
        <f>SUMIFS(Items!$J:$J,Items!$M:$M,$A8,Items!$C:$C,8)</f>
        <v>98.6</v>
      </c>
      <c r="P8" s="6">
        <f>COUNTIFS(Items!M:M,May!A8,Items!C:C,10)</f>
        <v>3</v>
      </c>
      <c r="R8" s="1">
        <v>42128</v>
      </c>
      <c r="S8">
        <v>19</v>
      </c>
      <c r="T8" s="3">
        <v>750</v>
      </c>
      <c r="U8" s="3">
        <v>70.25</v>
      </c>
      <c r="V8" s="3">
        <v>425</v>
      </c>
      <c r="W8" s="3">
        <v>0</v>
      </c>
      <c r="X8" s="3">
        <v>0</v>
      </c>
      <c r="Y8" s="3">
        <v>150</v>
      </c>
      <c r="Z8" s="3">
        <v>-840.06</v>
      </c>
      <c r="AA8" s="3">
        <v>0</v>
      </c>
      <c r="AB8" s="3">
        <v>555.19000000000005</v>
      </c>
      <c r="AC8" s="3">
        <v>-136.06</v>
      </c>
      <c r="AD8" s="3">
        <v>0</v>
      </c>
      <c r="AE8" s="3">
        <v>0</v>
      </c>
      <c r="AF8" s="3">
        <v>419.13</v>
      </c>
      <c r="AG8" s="3">
        <v>2.69</v>
      </c>
      <c r="AH8" s="3">
        <v>0</v>
      </c>
      <c r="AI8" s="3">
        <v>98.6</v>
      </c>
      <c r="AJ8" s="3">
        <v>520.41999999999996</v>
      </c>
    </row>
    <row r="9" spans="1:36" x14ac:dyDescent="0.25">
      <c r="A9" s="5" t="s">
        <v>20</v>
      </c>
      <c r="B9" s="2">
        <f>COUNTIF(Orders[DatePaid],May!A9)</f>
        <v>19</v>
      </c>
      <c r="C9" s="3">
        <f>SUMIFS(Items!$K:$K,Items!$M:$M,$A9,Items!D:D,TRUE)</f>
        <v>700</v>
      </c>
      <c r="D9" s="3">
        <f>SUMIFS(Items!$K:$K,Items!$M:$M,$A9,Items!C:C,2)</f>
        <v>173</v>
      </c>
      <c r="E9" s="3">
        <f>SUM(SUMIFS(Items!$K:$K,Items!$M:$M,$A9,Items!$C:$C,{3,12}))</f>
        <v>1215</v>
      </c>
      <c r="F9" s="3">
        <f>SUMIFS(Items!$K:$K,Items!$M:$M,$A9,Items!$C:$C,7)</f>
        <v>0</v>
      </c>
      <c r="G9" s="3">
        <f>SUMIFS(Items!$K:$K,Items!$M:$M,$A9,Items!$C:$C,11)</f>
        <v>50</v>
      </c>
      <c r="H9" s="3">
        <f>SUMIFS(Items!L:L,Items!$M:$M,$A9,Items!C:C,"&lt;&gt;8")</f>
        <v>-1004.55</v>
      </c>
      <c r="I9" s="3">
        <f>SUMIFS(Items!J:J,Items!$M:$M,$A9,Items!C:C,"&lt;&gt;8")</f>
        <v>1133.45</v>
      </c>
      <c r="J9" s="3">
        <f>SUMIFS(Orders[PrePaid],Orders[DatePaid],May!$A9)</f>
        <v>-133.49</v>
      </c>
      <c r="K9" s="3">
        <f>SUMIFS('Refunds'!$G:$G,'Refunds'!$F:$F,$A9)-SUMIFS('Refunds'!$C:$C,'Refunds'!$F:$F,$A9)</f>
        <v>0</v>
      </c>
      <c r="L9" s="3">
        <f>SUMIFS('Refunds'!$C:$C,'Refunds'!$F:$F,$A9,'Refunds'!$D:$D,2)+SUMIFS('Refunds'!$G:$G,'Refunds'!$F:$F,$A9,'Refunds'!$D:$D,2)</f>
        <v>0</v>
      </c>
      <c r="M9" s="3">
        <f t="shared" si="4"/>
        <v>999.96</v>
      </c>
      <c r="N9" s="3">
        <f>SUMIF(Orders[DatePaid],May!A9,Orders[Tax])</f>
        <v>9.83</v>
      </c>
      <c r="O9" s="3">
        <f>SUMIFS(Items!$J:$J,Items!$M:$M,$A9,Items!$C:$C,8)</f>
        <v>79.5</v>
      </c>
      <c r="P9" s="6">
        <f>COUNTIFS(Items!M:M,May!A9,Items!C:C,10)</f>
        <v>1</v>
      </c>
      <c r="R9" s="1">
        <v>42129</v>
      </c>
      <c r="S9">
        <v>19</v>
      </c>
      <c r="T9" s="3">
        <v>700</v>
      </c>
      <c r="U9" s="3">
        <v>173</v>
      </c>
      <c r="V9" s="3">
        <v>1215</v>
      </c>
      <c r="W9" s="3">
        <v>0</v>
      </c>
      <c r="X9" s="3">
        <v>0</v>
      </c>
      <c r="Y9" s="3">
        <v>50</v>
      </c>
      <c r="Z9" s="3">
        <v>-1004.55</v>
      </c>
      <c r="AA9" s="3">
        <v>0</v>
      </c>
      <c r="AB9" s="3">
        <v>1133.45</v>
      </c>
      <c r="AC9" s="3">
        <v>-133.49</v>
      </c>
      <c r="AD9" s="3">
        <v>0</v>
      </c>
      <c r="AE9" s="3">
        <v>0</v>
      </c>
      <c r="AF9" s="3">
        <v>999.96</v>
      </c>
      <c r="AG9" s="3">
        <v>9.83</v>
      </c>
      <c r="AH9" s="3">
        <v>0</v>
      </c>
      <c r="AI9" s="3">
        <v>79.5</v>
      </c>
      <c r="AJ9" s="3">
        <v>1089.29</v>
      </c>
    </row>
    <row r="10" spans="1:36" x14ac:dyDescent="0.25">
      <c r="A10" s="5" t="s">
        <v>33</v>
      </c>
      <c r="B10" s="2">
        <f>COUNTIF(Orders[DatePaid],May!A10)</f>
        <v>29</v>
      </c>
      <c r="C10" s="3">
        <f>SUMIFS(Items!$K:$K,Items!$M:$M,$A10,Items!D:D,TRUE)</f>
        <v>1334</v>
      </c>
      <c r="D10" s="3">
        <f>SUMIFS(Items!$K:$K,Items!$M:$M,$A10,Items!C:C,2)</f>
        <v>49.5</v>
      </c>
      <c r="E10" s="3">
        <f>SUM(SUMIFS(Items!$K:$K,Items!$M:$M,$A10,Items!$C:$C,{3,12}))</f>
        <v>2520</v>
      </c>
      <c r="F10" s="3">
        <f>SUMIFS(Items!$K:$K,Items!$M:$M,$A10,Items!$C:$C,7)</f>
        <v>0</v>
      </c>
      <c r="G10" s="3">
        <f>SUMIFS(Items!$K:$K,Items!$M:$M,$A10,Items!$C:$C,11)</f>
        <v>150</v>
      </c>
      <c r="H10" s="3">
        <f>SUMIFS(Items!L:L,Items!$M:$M,$A10,Items!C:C,"&lt;&gt;8")</f>
        <v>-1924.8</v>
      </c>
      <c r="I10" s="3">
        <f>SUMIFS(Items!J:J,Items!$M:$M,$A10,Items!C:C,"&lt;&gt;8")</f>
        <v>2128.6999999999998</v>
      </c>
      <c r="J10" s="3">
        <f>SUMIFS(Orders[PrePaid],Orders[DatePaid],May!$A10)</f>
        <v>-423.77</v>
      </c>
      <c r="K10" s="3">
        <f>SUMIFS('Refunds'!$G:$G,'Refunds'!$F:$F,$A10)-SUMIFS('Refunds'!$C:$C,'Refunds'!$F:$F,$A10)</f>
        <v>0</v>
      </c>
      <c r="L10" s="3">
        <f>SUMIFS('Refunds'!$C:$C,'Refunds'!$F:$F,$A10,'Refunds'!$D:$D,2)+SUMIFS('Refunds'!$G:$G,'Refunds'!$F:$F,$A10,'Refunds'!$D:$D,2)</f>
        <v>0</v>
      </c>
      <c r="M10" s="3">
        <f t="shared" si="4"/>
        <v>1704.9299999999998</v>
      </c>
      <c r="N10" s="3">
        <f>SUMIF(Orders[DatePaid],May!A10,Orders[Tax])</f>
        <v>3.19</v>
      </c>
      <c r="O10" s="3">
        <f>SUMIFS(Items!$J:$J,Items!$M:$M,$A10,Items!$C:$C,8)</f>
        <v>145.5</v>
      </c>
      <c r="P10" s="6">
        <f>COUNTIFS(Items!M:M,May!A10,Items!C:C,10)</f>
        <v>3</v>
      </c>
      <c r="R10" s="1">
        <v>42130</v>
      </c>
      <c r="S10">
        <v>29</v>
      </c>
      <c r="T10" s="3">
        <v>1310</v>
      </c>
      <c r="U10" s="3">
        <v>49.5</v>
      </c>
      <c r="V10" s="3">
        <v>2520</v>
      </c>
      <c r="W10" s="3">
        <v>0</v>
      </c>
      <c r="X10" s="3">
        <v>0</v>
      </c>
      <c r="Y10" s="3">
        <v>150</v>
      </c>
      <c r="Z10" s="3">
        <v>-1961.4666</v>
      </c>
      <c r="AA10" s="3">
        <v>0</v>
      </c>
      <c r="AB10" s="3">
        <v>2128.6999999999998</v>
      </c>
      <c r="AC10" s="3">
        <v>-423.77</v>
      </c>
      <c r="AD10" s="3">
        <v>0</v>
      </c>
      <c r="AE10" s="3">
        <v>0</v>
      </c>
      <c r="AF10" s="3">
        <v>1704.93</v>
      </c>
      <c r="AG10" s="3">
        <v>3.19</v>
      </c>
      <c r="AH10" s="3">
        <v>0</v>
      </c>
      <c r="AI10" s="3">
        <v>145.5</v>
      </c>
      <c r="AJ10" s="3">
        <v>1853.62</v>
      </c>
    </row>
    <row r="11" spans="1:36" x14ac:dyDescent="0.25">
      <c r="A11" s="5" t="s">
        <v>28</v>
      </c>
      <c r="B11" s="2">
        <f>COUNTIF(Orders[DatePaid],May!A11)</f>
        <v>35</v>
      </c>
      <c r="C11" s="3">
        <f>SUMIFS(Items!$K:$K,Items!$M:$M,$A11,Items!D:D,TRUE)</f>
        <v>1179</v>
      </c>
      <c r="D11" s="3">
        <f>SUMIFS(Items!$K:$K,Items!$M:$M,$A11,Items!C:C,2)</f>
        <v>250</v>
      </c>
      <c r="E11" s="3">
        <f>SUM(SUMIFS(Items!$K:$K,Items!$M:$M,$A11,Items!$C:$C,{3,12}))</f>
        <v>1020</v>
      </c>
      <c r="F11" s="3">
        <f>SUMIFS(Items!$K:$K,Items!$M:$M,$A11,Items!$C:$C,7)</f>
        <v>0</v>
      </c>
      <c r="G11" s="3">
        <f>SUMIFS(Items!$K:$K,Items!$M:$M,$A11,Items!$C:$C,11)</f>
        <v>300</v>
      </c>
      <c r="H11" s="3">
        <f>SUMIFS(Items!L:L,Items!$M:$M,$A11,Items!C:C,"&lt;&gt;8")</f>
        <v>-1542.4</v>
      </c>
      <c r="I11" s="3">
        <f>SUMIFS(Items!J:J,Items!$M:$M,$A11,Items!C:C,"&lt;&gt;8")</f>
        <v>1206.5999999999999</v>
      </c>
      <c r="J11" s="3">
        <f>SUMIFS(Orders[PrePaid],Orders[DatePaid],May!$A11)</f>
        <v>-373.44</v>
      </c>
      <c r="K11" s="3">
        <f>SUMIFS('Refunds'!$G:$G,'Refunds'!$F:$F,$A11)-SUMIFS('Refunds'!$C:$C,'Refunds'!$F:$F,$A11)</f>
        <v>0</v>
      </c>
      <c r="L11" s="3">
        <f>SUMIFS('Refunds'!$C:$C,'Refunds'!$F:$F,$A11,'Refunds'!$D:$D,2)+SUMIFS('Refunds'!$G:$G,'Refunds'!$F:$F,$A11,'Refunds'!$D:$D,2)</f>
        <v>0</v>
      </c>
      <c r="M11" s="3">
        <f t="shared" si="4"/>
        <v>833.15999999999985</v>
      </c>
      <c r="N11" s="3">
        <f>SUMIF(Orders[DatePaid],May!A11,Orders[Tax])</f>
        <v>16.940000000000001</v>
      </c>
      <c r="O11" s="3">
        <f>SUMIFS(Items!$J:$J,Items!$M:$M,$A11,Items!$C:$C,8)</f>
        <v>137.5</v>
      </c>
      <c r="P11" s="6">
        <f>COUNTIFS(Items!M:M,May!A11,Items!C:C,10)</f>
        <v>5</v>
      </c>
      <c r="R11" s="1">
        <v>42131</v>
      </c>
      <c r="S11">
        <v>35</v>
      </c>
      <c r="T11" s="3">
        <v>1179</v>
      </c>
      <c r="U11" s="3">
        <v>250</v>
      </c>
      <c r="V11" s="3">
        <v>1020</v>
      </c>
      <c r="W11" s="3">
        <v>0</v>
      </c>
      <c r="X11" s="3">
        <v>0</v>
      </c>
      <c r="Y11" s="3">
        <v>300</v>
      </c>
      <c r="Z11" s="3">
        <v>-1542.4</v>
      </c>
      <c r="AA11" s="3">
        <v>0</v>
      </c>
      <c r="AB11" s="3">
        <v>1206.5999999999999</v>
      </c>
      <c r="AC11" s="3">
        <v>-373.44</v>
      </c>
      <c r="AD11" s="3">
        <v>0</v>
      </c>
      <c r="AE11" s="3">
        <v>0</v>
      </c>
      <c r="AF11" s="3">
        <v>833.16</v>
      </c>
      <c r="AG11" s="3">
        <v>16.940000000000001</v>
      </c>
      <c r="AH11" s="3">
        <v>0</v>
      </c>
      <c r="AI11" s="3">
        <v>137.5</v>
      </c>
      <c r="AJ11" s="3">
        <v>987.6</v>
      </c>
    </row>
    <row r="12" spans="1:36" x14ac:dyDescent="0.25">
      <c r="A12" s="5" t="s">
        <v>21</v>
      </c>
      <c r="B12" s="2">
        <f>COUNTIF(Orders[DatePaid],May!A12)</f>
        <v>51</v>
      </c>
      <c r="C12" s="3">
        <f>SUMIFS(Items!$K:$K,Items!$M:$M,$A12,Items!D:D,TRUE)</f>
        <v>2670</v>
      </c>
      <c r="D12" s="3">
        <f>SUMIFS(Items!$K:$K,Items!$M:$M,$A12,Items!C:C,2)</f>
        <v>208</v>
      </c>
      <c r="E12" s="3">
        <f>SUM(SUMIFS(Items!$K:$K,Items!$M:$M,$A12,Items!$C:$C,{3,12}))</f>
        <v>1970</v>
      </c>
      <c r="F12" s="3">
        <f>SUMIFS(Items!$K:$K,Items!$M:$M,$A12,Items!$C:$C,7)</f>
        <v>17.5</v>
      </c>
      <c r="G12" s="3">
        <f>SUMIFS(Items!$K:$K,Items!$M:$M,$A12,Items!$C:$C,11)</f>
        <v>350</v>
      </c>
      <c r="H12" s="3">
        <f>SUMIFS(Items!L:L,Items!$M:$M,$A12,Items!C:C,"&lt;&gt;8")</f>
        <v>-3119.55</v>
      </c>
      <c r="I12" s="3">
        <f>SUMIFS(Items!J:J,Items!$M:$M,$A12,Items!C:C,"&lt;&gt;8")</f>
        <v>2095.9499999999998</v>
      </c>
      <c r="J12" s="3">
        <f>SUMIFS(Orders[PrePaid],Orders[DatePaid],May!$A12)</f>
        <v>-256.82</v>
      </c>
      <c r="K12" s="3">
        <f>SUMIFS('Refunds'!$G:$G,'Refunds'!$F:$F,$A12)-SUMIFS('Refunds'!$C:$C,'Refunds'!$F:$F,$A12)</f>
        <v>0</v>
      </c>
      <c r="L12" s="3">
        <f>SUMIFS('Refunds'!$C:$C,'Refunds'!$F:$F,$A12,'Refunds'!$D:$D,2)+SUMIFS('Refunds'!$G:$G,'Refunds'!$F:$F,$A12,'Refunds'!$D:$D,2)</f>
        <v>0</v>
      </c>
      <c r="M12" s="3">
        <f t="shared" si="4"/>
        <v>1839.1299999999999</v>
      </c>
      <c r="N12" s="3">
        <f>SUMIF(Orders[DatePaid],May!A12,Orders[Tax])</f>
        <v>13.960000000000004</v>
      </c>
      <c r="O12" s="3">
        <f>SUMIFS(Items!$J:$J,Items!$M:$M,$A12,Items!$C:$C,8)</f>
        <v>410.29999999999995</v>
      </c>
      <c r="P12" s="6">
        <f>COUNTIFS(Items!M:M,May!A12,Items!C:C,10)</f>
        <v>7</v>
      </c>
      <c r="R12" s="1">
        <v>42132</v>
      </c>
      <c r="S12">
        <v>51</v>
      </c>
      <c r="T12" s="3">
        <v>2670</v>
      </c>
      <c r="U12" s="3">
        <v>208</v>
      </c>
      <c r="V12" s="3">
        <v>1970</v>
      </c>
      <c r="W12" s="3">
        <v>0</v>
      </c>
      <c r="X12" s="3">
        <v>17.5</v>
      </c>
      <c r="Y12" s="3">
        <v>350</v>
      </c>
      <c r="Z12" s="3">
        <v>-3119.55</v>
      </c>
      <c r="AA12" s="3">
        <v>0</v>
      </c>
      <c r="AB12" s="3">
        <v>2095.9499999999998</v>
      </c>
      <c r="AC12" s="3">
        <v>-256.82</v>
      </c>
      <c r="AD12" s="3">
        <v>0</v>
      </c>
      <c r="AE12" s="3">
        <v>0</v>
      </c>
      <c r="AF12" s="3">
        <v>1839.13</v>
      </c>
      <c r="AG12" s="3">
        <v>13.96</v>
      </c>
      <c r="AH12" s="3">
        <v>0</v>
      </c>
      <c r="AI12" s="3">
        <v>410.3</v>
      </c>
      <c r="AJ12" s="3">
        <v>2263.39</v>
      </c>
    </row>
    <row r="13" spans="1:36" x14ac:dyDescent="0.25">
      <c r="A13" s="5" t="s">
        <v>7</v>
      </c>
      <c r="B13" s="2">
        <f>COUNTIF(Orders[DatePaid],May!A13)</f>
        <v>56</v>
      </c>
      <c r="C13" s="3">
        <f>SUMIFS(Items!$K:$K,Items!$M:$M,$A13,Items!D:D,TRUE)</f>
        <v>2830</v>
      </c>
      <c r="D13" s="3">
        <f>SUMIFS(Items!$K:$K,Items!$M:$M,$A13,Items!C:C,2)</f>
        <v>177.75</v>
      </c>
      <c r="E13" s="3">
        <f>SUM(SUMIFS(Items!$K:$K,Items!$M:$M,$A13,Items!$C:$C,{3,12}))</f>
        <v>2465</v>
      </c>
      <c r="F13" s="3">
        <f>SUMIFS(Items!$K:$K,Items!$M:$M,$A13,Items!$C:$C,7)</f>
        <v>0</v>
      </c>
      <c r="G13" s="3">
        <f>SUMIFS(Items!$K:$K,Items!$M:$M,$A13,Items!$C:$C,11)</f>
        <v>0</v>
      </c>
      <c r="H13" s="3">
        <f>SUMIFS(Items!L:L,Items!$M:$M,$A13,Items!C:C,"&lt;&gt;8")</f>
        <v>-2892.1</v>
      </c>
      <c r="I13" s="3">
        <f>SUMIFS(Items!J:J,Items!$M:$M,$A13,Items!C:C,"&lt;&gt;8")</f>
        <v>2580.65</v>
      </c>
      <c r="J13" s="3">
        <f>SUMIFS(Orders[PrePaid],Orders[DatePaid],May!$A13)</f>
        <v>-435.5</v>
      </c>
      <c r="K13" s="3">
        <f>SUMIFS('Refunds'!$G:$G,'Refunds'!$F:$F,$A13)-SUMIFS('Refunds'!$C:$C,'Refunds'!$F:$F,$A13)</f>
        <v>0</v>
      </c>
      <c r="L13" s="3">
        <f>SUMIFS('Refunds'!$C:$C,'Refunds'!$F:$F,$A13,'Refunds'!$D:$D,2)+SUMIFS('Refunds'!$G:$G,'Refunds'!$F:$F,$A13,'Refunds'!$D:$D,2)</f>
        <v>0</v>
      </c>
      <c r="M13" s="3">
        <f t="shared" si="4"/>
        <v>2145.15</v>
      </c>
      <c r="N13" s="3">
        <f>SUMIF(Orders[DatePaid],May!A13,Orders[Tax])</f>
        <v>11.89</v>
      </c>
      <c r="O13" s="3">
        <f>SUMIFS(Items!$J:$J,Items!$M:$M,$A13,Items!$C:$C,8)</f>
        <v>382.6</v>
      </c>
      <c r="P13" s="6">
        <f>COUNTIFS(Items!M:M,May!A13,Items!C:C,10)</f>
        <v>0</v>
      </c>
      <c r="R13" s="1">
        <v>42133</v>
      </c>
      <c r="S13">
        <v>56</v>
      </c>
      <c r="T13" s="3">
        <v>2830</v>
      </c>
      <c r="U13" s="3">
        <v>177.75</v>
      </c>
      <c r="V13" s="3">
        <v>2465</v>
      </c>
      <c r="W13" s="3">
        <v>0</v>
      </c>
      <c r="X13" s="3">
        <v>0</v>
      </c>
      <c r="Y13" s="3">
        <v>0</v>
      </c>
      <c r="Z13" s="3">
        <v>-2892.1</v>
      </c>
      <c r="AA13" s="3">
        <v>0</v>
      </c>
      <c r="AB13" s="3">
        <v>2580.65</v>
      </c>
      <c r="AC13" s="3">
        <v>-435.5</v>
      </c>
      <c r="AD13" s="3">
        <v>0</v>
      </c>
      <c r="AE13" s="3">
        <v>0</v>
      </c>
      <c r="AF13" s="3">
        <v>2145.15</v>
      </c>
      <c r="AG13" s="3">
        <v>11.89</v>
      </c>
      <c r="AH13" s="3">
        <v>0</v>
      </c>
      <c r="AI13" s="3">
        <v>382.6</v>
      </c>
      <c r="AJ13" s="3">
        <v>2539.64</v>
      </c>
    </row>
    <row r="14" spans="1:36" x14ac:dyDescent="0.25">
      <c r="A14" s="5" t="s">
        <v>26</v>
      </c>
      <c r="B14" s="2">
        <f>COUNTIF(Orders[DatePaid],May!A14)</f>
        <v>24</v>
      </c>
      <c r="C14" s="3">
        <f>SUMIFS(Items!$K:$K,Items!$M:$M,$A14,Items!D:D,TRUE)</f>
        <v>1855</v>
      </c>
      <c r="D14" s="3">
        <f>SUMIFS(Items!$K:$K,Items!$M:$M,$A14,Items!C:C,2)</f>
        <v>286.75</v>
      </c>
      <c r="E14" s="3">
        <f>SUM(SUMIFS(Items!$K:$K,Items!$M:$M,$A14,Items!$C:$C,{3,12}))</f>
        <v>1030</v>
      </c>
      <c r="F14" s="3">
        <f>SUMIFS(Items!$K:$K,Items!$M:$M,$A14,Items!$C:$C,7)</f>
        <v>0</v>
      </c>
      <c r="G14" s="3">
        <f>SUMIFS(Items!$K:$K,Items!$M:$M,$A14,Items!$C:$C,11)</f>
        <v>150</v>
      </c>
      <c r="H14" s="3">
        <f>SUMIFS(Items!L:L,Items!$M:$M,$A14,Items!C:C,"&lt;&gt;8")</f>
        <v>-1741.4199999999998</v>
      </c>
      <c r="I14" s="3">
        <f>SUMIFS(Items!J:J,Items!$M:$M,$A14,Items!C:C,"&lt;&gt;8")</f>
        <v>1580.3300000000002</v>
      </c>
      <c r="J14" s="3">
        <f>SUMIFS(Orders[PrePaid],Orders[DatePaid],May!$A14)</f>
        <v>-797.8599999999999</v>
      </c>
      <c r="K14" s="3">
        <f>SUMIFS('Refunds'!$G:$G,'Refunds'!$F:$F,$A14)-SUMIFS('Refunds'!$C:$C,'Refunds'!$F:$F,$A14)</f>
        <v>0</v>
      </c>
      <c r="L14" s="3">
        <f>SUMIFS('Refunds'!$C:$C,'Refunds'!$F:$F,$A14,'Refunds'!$D:$D,2)+SUMIFS('Refunds'!$G:$G,'Refunds'!$F:$F,$A14,'Refunds'!$D:$D,2)</f>
        <v>0</v>
      </c>
      <c r="M14" s="3">
        <f t="shared" si="4"/>
        <v>782.47000000000025</v>
      </c>
      <c r="N14" s="3">
        <f>SUMIF(Orders[DatePaid],May!A14,Orders[Tax])</f>
        <v>19.52</v>
      </c>
      <c r="O14" s="3">
        <f>SUMIFS(Items!$J:$J,Items!$M:$M,$A14,Items!$C:$C,8)</f>
        <v>132.5</v>
      </c>
      <c r="P14" s="6">
        <f>COUNTIFS(Items!M:M,May!A14,Items!C:C,10)</f>
        <v>3</v>
      </c>
      <c r="R14" s="1">
        <v>42134</v>
      </c>
      <c r="S14">
        <v>24</v>
      </c>
      <c r="T14" s="3">
        <v>1855</v>
      </c>
      <c r="U14" s="3">
        <v>286.75</v>
      </c>
      <c r="V14" s="3">
        <v>1030</v>
      </c>
      <c r="W14" s="3">
        <v>0</v>
      </c>
      <c r="X14" s="3">
        <v>0</v>
      </c>
      <c r="Y14" s="3">
        <v>150</v>
      </c>
      <c r="Z14" s="3">
        <v>-1741.42</v>
      </c>
      <c r="AA14" s="3">
        <v>0</v>
      </c>
      <c r="AB14" s="3">
        <v>1580.33</v>
      </c>
      <c r="AC14" s="3">
        <v>-797.86</v>
      </c>
      <c r="AD14" s="3">
        <v>0</v>
      </c>
      <c r="AE14" s="3">
        <v>0</v>
      </c>
      <c r="AF14" s="3">
        <v>782.47</v>
      </c>
      <c r="AG14" s="3">
        <v>19.52</v>
      </c>
      <c r="AH14" s="3">
        <v>0</v>
      </c>
      <c r="AI14" s="3">
        <v>132.5</v>
      </c>
      <c r="AJ14" s="3">
        <v>934.49</v>
      </c>
    </row>
    <row r="15" spans="1:36" x14ac:dyDescent="0.25">
      <c r="A15" s="5" t="s">
        <v>9</v>
      </c>
      <c r="B15" s="2">
        <f>COUNTIF(Orders[DatePaid],May!A15)</f>
        <v>19</v>
      </c>
      <c r="C15" s="3">
        <f>SUMIFS(Items!$K:$K,Items!$M:$M,$A15,Items!D:D,TRUE)</f>
        <v>1145</v>
      </c>
      <c r="D15" s="3">
        <f>SUMIFS(Items!$K:$K,Items!$M:$M,$A15,Items!C:C,2)</f>
        <v>102</v>
      </c>
      <c r="E15" s="3">
        <f>SUM(SUMIFS(Items!$K:$K,Items!$M:$M,$A15,Items!$C:$C,{3,12}))</f>
        <v>260</v>
      </c>
      <c r="F15" s="3">
        <f>SUMIFS(Items!$K:$K,Items!$M:$M,$A15,Items!$C:$C,7)</f>
        <v>0</v>
      </c>
      <c r="G15" s="3">
        <f>SUMIFS(Items!$K:$K,Items!$M:$M,$A15,Items!$C:$C,11)</f>
        <v>100</v>
      </c>
      <c r="H15" s="3">
        <f>SUMIFS(Items!L:L,Items!$M:$M,$A15,Items!C:C,"&lt;&gt;8")</f>
        <v>-1016.3000000000001</v>
      </c>
      <c r="I15" s="3">
        <f>SUMIFS(Items!J:J,Items!$M:$M,$A15,Items!C:C,"&lt;&gt;8")</f>
        <v>590.70000000000005</v>
      </c>
      <c r="J15" s="3">
        <f>SUMIFS(Orders[PrePaid],Orders[DatePaid],May!$A15)</f>
        <v>-70</v>
      </c>
      <c r="K15" s="3">
        <f>SUMIFS('Refunds'!$G:$G,'Refunds'!$F:$F,$A15)-SUMIFS('Refunds'!$C:$C,'Refunds'!$F:$F,$A15)</f>
        <v>0</v>
      </c>
      <c r="L15" s="3">
        <f>SUMIFS('Refunds'!$C:$C,'Refunds'!$F:$F,$A15,'Refunds'!$D:$D,2)+SUMIFS('Refunds'!$G:$G,'Refunds'!$F:$F,$A15,'Refunds'!$D:$D,2)</f>
        <v>0</v>
      </c>
      <c r="M15" s="3">
        <f t="shared" si="4"/>
        <v>520.70000000000005</v>
      </c>
      <c r="N15" s="3">
        <f>SUMIF(Orders[DatePaid],May!A15,Orders[Tax])</f>
        <v>6.9399999999999995</v>
      </c>
      <c r="O15" s="3">
        <f>SUMIFS(Items!$J:$J,Items!$M:$M,$A15,Items!$C:$C,8)</f>
        <v>165</v>
      </c>
      <c r="P15" s="6">
        <f>COUNTIFS(Items!M:M,May!A15,Items!C:C,10)</f>
        <v>2</v>
      </c>
      <c r="R15" s="1">
        <v>42135</v>
      </c>
      <c r="S15">
        <v>19</v>
      </c>
      <c r="T15" s="3">
        <v>1145</v>
      </c>
      <c r="U15" s="3">
        <v>102</v>
      </c>
      <c r="V15" s="3">
        <v>260</v>
      </c>
      <c r="W15" s="3">
        <v>0</v>
      </c>
      <c r="X15" s="3">
        <v>0</v>
      </c>
      <c r="Y15" s="3">
        <v>100</v>
      </c>
      <c r="Z15" s="3">
        <v>-1016.3</v>
      </c>
      <c r="AA15" s="3">
        <v>0</v>
      </c>
      <c r="AB15" s="3">
        <v>590.70000000000005</v>
      </c>
      <c r="AC15" s="3">
        <v>-70</v>
      </c>
      <c r="AD15" s="3">
        <v>0</v>
      </c>
      <c r="AE15" s="3">
        <v>0</v>
      </c>
      <c r="AF15" s="3">
        <v>520.70000000000005</v>
      </c>
      <c r="AG15" s="3">
        <v>6.94</v>
      </c>
      <c r="AH15" s="3">
        <v>0</v>
      </c>
      <c r="AI15" s="3">
        <v>165</v>
      </c>
      <c r="AJ15" s="3">
        <v>692.64</v>
      </c>
    </row>
    <row r="16" spans="1:36" x14ac:dyDescent="0.25">
      <c r="A16" s="5" t="s">
        <v>18</v>
      </c>
      <c r="B16" s="2">
        <f>COUNTIF(Orders[DatePaid],May!A16)</f>
        <v>42</v>
      </c>
      <c r="C16" s="3">
        <f>SUMIFS(Items!$K:$K,Items!$M:$M,$A16,Items!D:D,TRUE)</f>
        <v>1830</v>
      </c>
      <c r="D16" s="3">
        <f>SUMIFS(Items!$K:$K,Items!$M:$M,$A16,Items!C:C,2)</f>
        <v>226</v>
      </c>
      <c r="E16" s="3">
        <f>SUM(SUMIFS(Items!$K:$K,Items!$M:$M,$A16,Items!$C:$C,{3,12}))</f>
        <v>1130</v>
      </c>
      <c r="F16" s="3">
        <f>SUMIFS(Items!$K:$K,Items!$M:$M,$A16,Items!$C:$C,7)</f>
        <v>0</v>
      </c>
      <c r="G16" s="3">
        <f>SUMIFS(Items!$K:$K,Items!$M:$M,$A16,Items!$C:$C,11)</f>
        <v>350</v>
      </c>
      <c r="H16" s="3">
        <f>SUMIFS(Items!L:L,Items!$M:$M,$A16,Items!C:C,"&lt;&gt;8")</f>
        <v>-1960.5499999999997</v>
      </c>
      <c r="I16" s="3">
        <f>SUMIFS(Items!J:J,Items!$M:$M,$A16,Items!C:C,"&lt;&gt;8")</f>
        <v>1575.4499999999998</v>
      </c>
      <c r="J16" s="3">
        <f>SUMIFS(Orders[PrePaid],Orders[DatePaid],May!$A16)</f>
        <v>-306.46000000000004</v>
      </c>
      <c r="K16" s="3">
        <f>SUMIFS('Refunds'!$G:$G,'Refunds'!$F:$F,$A16)-SUMIFS('Refunds'!$C:$C,'Refunds'!$F:$F,$A16)</f>
        <v>0</v>
      </c>
      <c r="L16" s="3">
        <f>SUMIFS('Refunds'!$C:$C,'Refunds'!$F:$F,$A16,'Refunds'!$D:$D,2)+SUMIFS('Refunds'!$G:$G,'Refunds'!$F:$F,$A16,'Refunds'!$D:$D,2)</f>
        <v>0</v>
      </c>
      <c r="M16" s="3">
        <f t="shared" si="4"/>
        <v>1268.9899999999998</v>
      </c>
      <c r="N16" s="3">
        <f>SUMIF(Orders[DatePaid],May!A16,Orders[Tax])</f>
        <v>15.72</v>
      </c>
      <c r="O16" s="3">
        <f>SUMIFS(Items!$J:$J,Items!$M:$M,$A16,Items!$C:$C,8)</f>
        <v>193.2</v>
      </c>
      <c r="P16" s="6">
        <f>COUNTIFS(Items!M:M,May!A16,Items!C:C,10)</f>
        <v>7</v>
      </c>
      <c r="R16" s="1">
        <v>42136</v>
      </c>
      <c r="S16">
        <v>42</v>
      </c>
      <c r="T16" s="3">
        <v>1830</v>
      </c>
      <c r="U16" s="3">
        <v>226</v>
      </c>
      <c r="V16" s="3">
        <v>1130</v>
      </c>
      <c r="W16" s="3">
        <v>0</v>
      </c>
      <c r="X16" s="3">
        <v>0</v>
      </c>
      <c r="Y16" s="3">
        <v>350</v>
      </c>
      <c r="Z16" s="3">
        <v>-1960.55</v>
      </c>
      <c r="AA16" s="3">
        <v>0</v>
      </c>
      <c r="AB16" s="3">
        <v>1575.45</v>
      </c>
      <c r="AC16" s="3">
        <v>-306.45999999999998</v>
      </c>
      <c r="AD16" s="3">
        <v>0</v>
      </c>
      <c r="AE16" s="3">
        <v>0</v>
      </c>
      <c r="AF16" s="3">
        <v>1268.99</v>
      </c>
      <c r="AG16" s="3">
        <v>15.72</v>
      </c>
      <c r="AH16" s="3">
        <v>0</v>
      </c>
      <c r="AI16" s="3">
        <v>193.2</v>
      </c>
      <c r="AJ16" s="3">
        <v>1477.91</v>
      </c>
    </row>
    <row r="17" spans="1:36" x14ac:dyDescent="0.25">
      <c r="A17" s="5" t="s">
        <v>34</v>
      </c>
      <c r="B17" s="2">
        <f>COUNTIF(Orders[DatePaid],May!A17)</f>
        <v>36</v>
      </c>
      <c r="C17" s="3">
        <f>SUMIFS(Items!$K:$K,Items!$M:$M,$A17,Items!D:D,TRUE)</f>
        <v>1510</v>
      </c>
      <c r="D17" s="3">
        <f>SUMIFS(Items!$K:$K,Items!$M:$M,$A17,Items!C:C,2)</f>
        <v>213.25</v>
      </c>
      <c r="E17" s="3">
        <f>SUM(SUMIFS(Items!$K:$K,Items!$M:$M,$A17,Items!$C:$C,{3,12}))</f>
        <v>915</v>
      </c>
      <c r="F17" s="3">
        <f>SUMIFS(Items!$K:$K,Items!$M:$M,$A17,Items!$C:$C,7)</f>
        <v>0</v>
      </c>
      <c r="G17" s="3">
        <f>SUMIFS(Items!$K:$K,Items!$M:$M,$A17,Items!$C:$C,11)</f>
        <v>300</v>
      </c>
      <c r="H17" s="3">
        <f>SUMIFS(Items!L:L,Items!$M:$M,$A17,Items!C:C,"&lt;&gt;8")</f>
        <v>-1614.1200000000003</v>
      </c>
      <c r="I17" s="3">
        <f>SUMIFS(Items!J:J,Items!$M:$M,$A17,Items!C:C,"&lt;&gt;8")</f>
        <v>1324.1299999999999</v>
      </c>
      <c r="J17" s="3">
        <f>SUMIFS(Orders[PrePaid],Orders[DatePaid],May!$A17)</f>
        <v>-381.94</v>
      </c>
      <c r="K17" s="3">
        <f>SUMIFS('Refunds'!$G:$G,'Refunds'!$F:$F,$A17)-SUMIFS('Refunds'!$C:$C,'Refunds'!$F:$F,$A17)</f>
        <v>0</v>
      </c>
      <c r="L17" s="3">
        <f>SUMIFS('Refunds'!$C:$C,'Refunds'!$F:$F,$A17,'Refunds'!$D:$D,2)+SUMIFS('Refunds'!$G:$G,'Refunds'!$F:$F,$A17,'Refunds'!$D:$D,2)</f>
        <v>0</v>
      </c>
      <c r="M17" s="3">
        <f t="shared" si="4"/>
        <v>942.18999999999983</v>
      </c>
      <c r="N17" s="3">
        <f>SUMIF(Orders[DatePaid],May!A17,Orders[Tax])</f>
        <v>13.38</v>
      </c>
      <c r="O17" s="3">
        <f>SUMIFS(Items!$J:$J,Items!$M:$M,$A17,Items!$C:$C,8)</f>
        <v>138</v>
      </c>
      <c r="P17" s="6">
        <f>COUNTIFS(Items!M:M,May!A17,Items!C:C,10)</f>
        <v>6</v>
      </c>
      <c r="R17" s="1">
        <v>42137</v>
      </c>
      <c r="S17">
        <v>36</v>
      </c>
      <c r="T17" s="3">
        <v>1510</v>
      </c>
      <c r="U17" s="3">
        <v>213.25</v>
      </c>
      <c r="V17" s="3">
        <v>915</v>
      </c>
      <c r="W17" s="3">
        <v>0</v>
      </c>
      <c r="X17" s="3">
        <v>0</v>
      </c>
      <c r="Y17" s="3">
        <v>300</v>
      </c>
      <c r="Z17" s="3">
        <v>-1614.12</v>
      </c>
      <c r="AA17" s="3">
        <v>0</v>
      </c>
      <c r="AB17" s="3">
        <v>1324.13</v>
      </c>
      <c r="AC17" s="3">
        <v>-381.94</v>
      </c>
      <c r="AD17" s="3">
        <v>0</v>
      </c>
      <c r="AE17" s="3">
        <v>0</v>
      </c>
      <c r="AF17" s="3">
        <v>942.19</v>
      </c>
      <c r="AG17" s="3">
        <v>13.38</v>
      </c>
      <c r="AH17" s="3">
        <v>0</v>
      </c>
      <c r="AI17" s="3">
        <v>138</v>
      </c>
      <c r="AJ17" s="3">
        <v>1093.57</v>
      </c>
    </row>
    <row r="18" spans="1:36" x14ac:dyDescent="0.25">
      <c r="A18" s="5" t="s">
        <v>38</v>
      </c>
      <c r="B18" s="2">
        <f>COUNTIF(Orders[DatePaid],May!A18)</f>
        <v>38</v>
      </c>
      <c r="C18" s="3">
        <f>SUMIFS(Items!$K:$K,Items!$M:$M,$A18,Items!D:D,TRUE)</f>
        <v>1525</v>
      </c>
      <c r="D18" s="3">
        <f>SUMIFS(Items!$K:$K,Items!$M:$M,$A18,Items!C:C,2)</f>
        <v>25</v>
      </c>
      <c r="E18" s="3">
        <f>SUM(SUMIFS(Items!$K:$K,Items!$M:$M,$A18,Items!$C:$C,{3,12}))</f>
        <v>2250</v>
      </c>
      <c r="F18" s="3">
        <f>SUMIFS(Items!$K:$K,Items!$M:$M,$A18,Items!$C:$C,7)</f>
        <v>0</v>
      </c>
      <c r="G18" s="3">
        <f>SUMIFS(Items!$K:$K,Items!$M:$M,$A18,Items!$C:$C,11)</f>
        <v>150</v>
      </c>
      <c r="H18" s="3">
        <f>SUMIFS(Items!L:L,Items!$M:$M,$A18,Items!C:C,"&lt;&gt;8")</f>
        <v>-2243.1</v>
      </c>
      <c r="I18" s="3">
        <f>SUMIFS(Items!J:J,Items!$M:$M,$A18,Items!C:C,"&lt;&gt;8")</f>
        <v>1706.9</v>
      </c>
      <c r="J18" s="3">
        <f>SUMIFS(Orders[PrePaid],Orders[DatePaid],May!$A18)</f>
        <v>-123.77000000000001</v>
      </c>
      <c r="K18" s="3">
        <f>SUMIFS('Refunds'!$G:$G,'Refunds'!$F:$F,$A18)-SUMIFS('Refunds'!$C:$C,'Refunds'!$F:$F,$A18)</f>
        <v>0</v>
      </c>
      <c r="L18" s="3">
        <f>SUMIFS('Refunds'!$C:$C,'Refunds'!$F:$F,$A18,'Refunds'!$D:$D,2)+SUMIFS('Refunds'!$G:$G,'Refunds'!$F:$F,$A18,'Refunds'!$D:$D,2)</f>
        <v>0</v>
      </c>
      <c r="M18" s="3">
        <f t="shared" si="4"/>
        <v>1583.13</v>
      </c>
      <c r="N18" s="3">
        <f>SUMIF(Orders[DatePaid],May!A18,Orders[Tax])</f>
        <v>1.8400000000000003</v>
      </c>
      <c r="O18" s="3">
        <f>SUMIFS(Items!$J:$J,Items!$M:$M,$A18,Items!$C:$C,8)</f>
        <v>205</v>
      </c>
      <c r="P18" s="6">
        <f>COUNTIFS(Items!M:M,May!A18,Items!C:C,10)</f>
        <v>3</v>
      </c>
      <c r="R18" s="1">
        <v>42138</v>
      </c>
      <c r="S18">
        <v>38</v>
      </c>
      <c r="T18" s="3">
        <v>1525</v>
      </c>
      <c r="U18" s="3">
        <v>25</v>
      </c>
      <c r="V18" s="3">
        <v>2250</v>
      </c>
      <c r="W18" s="3">
        <v>0</v>
      </c>
      <c r="X18" s="3">
        <v>0</v>
      </c>
      <c r="Y18" s="3">
        <v>150</v>
      </c>
      <c r="Z18" s="3">
        <v>-2243.1</v>
      </c>
      <c r="AA18" s="3">
        <v>0</v>
      </c>
      <c r="AB18" s="3">
        <v>1706.9</v>
      </c>
      <c r="AC18" s="3">
        <v>-123.77</v>
      </c>
      <c r="AD18" s="3">
        <v>0</v>
      </c>
      <c r="AE18" s="3">
        <v>0</v>
      </c>
      <c r="AF18" s="3">
        <v>1583.13</v>
      </c>
      <c r="AG18" s="3">
        <v>1.84</v>
      </c>
      <c r="AH18" s="3">
        <v>0</v>
      </c>
      <c r="AI18" s="3">
        <v>205</v>
      </c>
      <c r="AJ18" s="3">
        <v>1789.97</v>
      </c>
    </row>
    <row r="19" spans="1:36" x14ac:dyDescent="0.25">
      <c r="A19" s="5" t="s">
        <v>10</v>
      </c>
      <c r="B19" s="2">
        <f>COUNTIF(Orders[DatePaid],May!A19)</f>
        <v>62</v>
      </c>
      <c r="C19" s="3">
        <f>SUMIFS(Items!$K:$K,Items!$M:$M,$A19,Items!D:D,TRUE)</f>
        <v>3135</v>
      </c>
      <c r="D19" s="3">
        <f>SUMIFS(Items!$K:$K,Items!$M:$M,$A19,Items!C:C,2)</f>
        <v>141.5</v>
      </c>
      <c r="E19" s="3">
        <f>SUM(SUMIFS(Items!$K:$K,Items!$M:$M,$A19,Items!$C:$C,{3,12}))</f>
        <v>3245</v>
      </c>
      <c r="F19" s="3">
        <f>SUMIFS(Items!$K:$K,Items!$M:$M,$A19,Items!$C:$C,7)</f>
        <v>0</v>
      </c>
      <c r="G19" s="3">
        <f>SUMIFS(Items!$K:$K,Items!$M:$M,$A19,Items!$C:$C,11)</f>
        <v>350</v>
      </c>
      <c r="H19" s="3">
        <f>SUMIFS(Items!L:L,Items!$M:$M,$A19,Items!C:C,"&lt;&gt;8")</f>
        <v>-3738.5</v>
      </c>
      <c r="I19" s="3">
        <f>SUMIFS(Items!J:J,Items!$M:$M,$A19,Items!C:C,"&lt;&gt;8")</f>
        <v>3133</v>
      </c>
      <c r="J19" s="3">
        <f>SUMIFS(Orders[PrePaid],Orders[DatePaid],May!$A19)</f>
        <v>-627.52</v>
      </c>
      <c r="K19" s="3">
        <f>SUMIFS('Refunds'!$G:$G,'Refunds'!$F:$F,$A19)-SUMIFS('Refunds'!$C:$C,'Refunds'!$F:$F,$A19)</f>
        <v>0</v>
      </c>
      <c r="L19" s="3">
        <f>SUMIFS('Refunds'!$C:$C,'Refunds'!$F:$F,$A19,'Refunds'!$D:$D,2)+SUMIFS('Refunds'!$G:$G,'Refunds'!$F:$F,$A19,'Refunds'!$D:$D,2)</f>
        <v>0</v>
      </c>
      <c r="M19" s="3">
        <f t="shared" si="4"/>
        <v>2505.48</v>
      </c>
      <c r="N19" s="3">
        <f>SUMIF(Orders[DatePaid],May!A19,Orders[Tax])</f>
        <v>9.7900000000000027</v>
      </c>
      <c r="O19" s="3">
        <f>SUMIFS(Items!$J:$J,Items!$M:$M,$A19,Items!$C:$C,8)</f>
        <v>486.75</v>
      </c>
      <c r="P19" s="6">
        <f>COUNTIFS(Items!M:M,May!A19,Items!C:C,10)</f>
        <v>7</v>
      </c>
      <c r="R19" s="1">
        <v>42139</v>
      </c>
      <c r="S19">
        <v>62</v>
      </c>
      <c r="T19" s="3">
        <v>3135</v>
      </c>
      <c r="U19" s="3">
        <v>141.5</v>
      </c>
      <c r="V19" s="3">
        <v>3245</v>
      </c>
      <c r="W19" s="3">
        <v>0</v>
      </c>
      <c r="X19" s="3">
        <v>0</v>
      </c>
      <c r="Y19" s="3">
        <v>350</v>
      </c>
      <c r="Z19" s="3">
        <v>-3738.5</v>
      </c>
      <c r="AA19" s="3">
        <v>0</v>
      </c>
      <c r="AB19" s="3">
        <v>3133</v>
      </c>
      <c r="AC19" s="3">
        <v>-627.52</v>
      </c>
      <c r="AD19" s="3">
        <v>0</v>
      </c>
      <c r="AE19" s="3">
        <v>0</v>
      </c>
      <c r="AF19" s="3">
        <v>2505.48</v>
      </c>
      <c r="AG19" s="3">
        <v>9.7899999999999991</v>
      </c>
      <c r="AH19" s="3">
        <v>0</v>
      </c>
      <c r="AI19" s="3">
        <v>486.75</v>
      </c>
      <c r="AJ19" s="3">
        <v>3002.02</v>
      </c>
    </row>
    <row r="20" spans="1:36" x14ac:dyDescent="0.25">
      <c r="A20" s="5" t="s">
        <v>36</v>
      </c>
      <c r="B20" s="2">
        <f>COUNTIF(Orders[DatePaid],May!A20)</f>
        <v>54</v>
      </c>
      <c r="C20" s="3">
        <f>SUMIFS(Items!$K:$K,Items!$M:$M,$A20,Items!D:D,TRUE)</f>
        <v>2543</v>
      </c>
      <c r="D20" s="3">
        <f>SUMIFS(Items!$K:$K,Items!$M:$M,$A20,Items!C:C,2)</f>
        <v>472</v>
      </c>
      <c r="E20" s="3">
        <f>SUM(SUMIFS(Items!$K:$K,Items!$M:$M,$A20,Items!$C:$C,{3,12}))</f>
        <v>266</v>
      </c>
      <c r="F20" s="3">
        <f>SUMIFS(Items!$K:$K,Items!$M:$M,$A20,Items!$C:$C,7)</f>
        <v>0</v>
      </c>
      <c r="G20" s="3">
        <f>SUMIFS(Items!$K:$K,Items!$M:$M,$A20,Items!$C:$C,11)</f>
        <v>445</v>
      </c>
      <c r="H20" s="3">
        <f>SUMIFS(Items!L:L,Items!$M:$M,$A20,Items!C:C,"&lt;&gt;8")</f>
        <v>-2114.9299999999998</v>
      </c>
      <c r="I20" s="3">
        <f>SUMIFS(Items!J:J,Items!$M:$M,$A20,Items!C:C,"&lt;&gt;8")</f>
        <v>1611.0700000000002</v>
      </c>
      <c r="J20" s="3">
        <f>SUMIFS(Orders[PrePaid],Orders[DatePaid],May!$A20)</f>
        <v>-207.13</v>
      </c>
      <c r="K20" s="3">
        <f>SUMIFS('Refunds'!$G:$G,'Refunds'!$F:$F,$A20)-SUMIFS('Refunds'!$C:$C,'Refunds'!$F:$F,$A20)</f>
        <v>0</v>
      </c>
      <c r="L20" s="3">
        <f>SUMIFS('Refunds'!$C:$C,'Refunds'!$F:$F,$A20,'Refunds'!$D:$D,2)+SUMIFS('Refunds'!$G:$G,'Refunds'!$F:$F,$A20,'Refunds'!$D:$D,2)</f>
        <v>0</v>
      </c>
      <c r="M20" s="3">
        <f t="shared" si="4"/>
        <v>1403.94</v>
      </c>
      <c r="N20" s="3">
        <f>SUMIF(Orders[DatePaid],May!A20,Orders[Tax])</f>
        <v>24.38</v>
      </c>
      <c r="O20" s="3">
        <f>SUMIFS(Items!$J:$J,Items!$M:$M,$A20,Items!$C:$C,8)</f>
        <v>398.04999999999995</v>
      </c>
      <c r="P20" s="6">
        <f>COUNTIFS(Items!M:M,May!A20,Items!C:C,10)</f>
        <v>9</v>
      </c>
      <c r="R20" s="1">
        <v>42140</v>
      </c>
      <c r="S20">
        <v>54</v>
      </c>
      <c r="T20" s="3">
        <v>2543</v>
      </c>
      <c r="U20" s="3">
        <v>472</v>
      </c>
      <c r="V20" s="3">
        <v>266</v>
      </c>
      <c r="W20" s="3">
        <v>0</v>
      </c>
      <c r="X20" s="3">
        <v>0</v>
      </c>
      <c r="Y20" s="3">
        <v>445</v>
      </c>
      <c r="Z20" s="3">
        <v>-2114.9299999999998</v>
      </c>
      <c r="AA20" s="3">
        <v>0</v>
      </c>
      <c r="AB20" s="3">
        <v>1611.07</v>
      </c>
      <c r="AC20" s="3">
        <v>-207.13</v>
      </c>
      <c r="AD20" s="3">
        <v>0</v>
      </c>
      <c r="AE20" s="3">
        <v>0</v>
      </c>
      <c r="AF20" s="3">
        <v>1403.94</v>
      </c>
      <c r="AG20" s="3">
        <v>24.38</v>
      </c>
      <c r="AH20" s="3">
        <v>0</v>
      </c>
      <c r="AI20" s="3">
        <v>398.05</v>
      </c>
      <c r="AJ20" s="3">
        <v>1826.37</v>
      </c>
    </row>
    <row r="21" spans="1:36" x14ac:dyDescent="0.25">
      <c r="A21" s="5" t="s">
        <v>191</v>
      </c>
      <c r="B21" s="2">
        <f>COUNTIF(Orders[DatePaid],May!A21)</f>
        <v>25</v>
      </c>
      <c r="C21" s="3">
        <f>SUMIFS(Items!$K:$K,Items!$M:$M,$A21,Items!D:D,TRUE)</f>
        <v>1755</v>
      </c>
      <c r="D21" s="3">
        <f>SUMIFS(Items!$K:$K,Items!$M:$M,$A21,Items!C:C,2)</f>
        <v>70</v>
      </c>
      <c r="E21" s="3">
        <f>SUM(SUMIFS(Items!$K:$K,Items!$M:$M,$A21,Items!$C:$C,{3,12}))</f>
        <v>52</v>
      </c>
      <c r="F21" s="3">
        <f>SUMIFS(Items!$K:$K,Items!$M:$M,$A21,Items!$C:$C,7)</f>
        <v>0</v>
      </c>
      <c r="G21" s="3">
        <f>SUMIFS(Items!$K:$K,Items!$M:$M,$A21,Items!$C:$C,11)</f>
        <v>100</v>
      </c>
      <c r="H21" s="3">
        <f>SUMIFS(Items!L:L,Items!$M:$M,$A21,Items!C:C,"&lt;&gt;8")</f>
        <v>-1334.71</v>
      </c>
      <c r="I21" s="3">
        <f>SUMIFS(Items!J:J,Items!$M:$M,$A21,Items!C:C,"&lt;&gt;8")</f>
        <v>642.29</v>
      </c>
      <c r="J21" s="3">
        <f>SUMIFS(Orders[PrePaid],Orders[DatePaid],May!$A21)</f>
        <v>-150</v>
      </c>
      <c r="K21" s="3">
        <f>SUMIFS('Refunds'!$G:$G,'Refunds'!$F:$F,$A21)-SUMIFS('Refunds'!$C:$C,'Refunds'!$F:$F,$A21)</f>
        <v>0</v>
      </c>
      <c r="L21" s="3">
        <f>SUMIFS('Refunds'!$C:$C,'Refunds'!$F:$F,$A21,'Refunds'!$D:$D,2)+SUMIFS('Refunds'!$G:$G,'Refunds'!$F:$F,$A21,'Refunds'!$D:$D,2)</f>
        <v>0</v>
      </c>
      <c r="M21" s="3">
        <f t="shared" si="4"/>
        <v>492.28999999999996</v>
      </c>
      <c r="N21" s="3">
        <f>SUMIF(Orders[DatePaid],May!A21,Orders[Tax])</f>
        <v>3.61</v>
      </c>
      <c r="O21" s="3">
        <f>SUMIFS(Items!$J:$J,Items!$M:$M,$A21,Items!$C:$C,8)</f>
        <v>223.98000000000002</v>
      </c>
      <c r="P21" s="6">
        <f>COUNTIFS(Items!M:M,May!A21,Items!C:C,10)</f>
        <v>2</v>
      </c>
      <c r="R21" s="1">
        <v>42141</v>
      </c>
      <c r="S21">
        <v>25</v>
      </c>
      <c r="T21" s="3">
        <v>1755</v>
      </c>
      <c r="U21" s="3">
        <v>70</v>
      </c>
      <c r="V21" s="3">
        <v>52</v>
      </c>
      <c r="W21" s="3">
        <v>0</v>
      </c>
      <c r="X21" s="3">
        <v>0</v>
      </c>
      <c r="Y21" s="3">
        <v>100</v>
      </c>
      <c r="Z21" s="3">
        <v>-1334.71</v>
      </c>
      <c r="AA21" s="3">
        <v>0</v>
      </c>
      <c r="AB21" s="3">
        <v>642.29</v>
      </c>
      <c r="AC21" s="3">
        <v>-150</v>
      </c>
      <c r="AD21" s="3">
        <v>0</v>
      </c>
      <c r="AE21" s="3">
        <v>0</v>
      </c>
      <c r="AF21" s="3">
        <v>492.29</v>
      </c>
      <c r="AG21" s="3">
        <v>3.61</v>
      </c>
      <c r="AH21" s="3">
        <v>0</v>
      </c>
      <c r="AI21" s="3">
        <v>223.98</v>
      </c>
      <c r="AJ21" s="3">
        <v>719.88</v>
      </c>
    </row>
    <row r="22" spans="1:36" x14ac:dyDescent="0.25">
      <c r="A22" s="5" t="s">
        <v>184</v>
      </c>
      <c r="B22" s="2">
        <f>COUNTIF(Orders[DatePaid],May!A22)</f>
        <v>17</v>
      </c>
      <c r="C22" s="3">
        <f>SUMIFS(Items!$K:$K,Items!$M:$M,$A22,Items!D:D,TRUE)</f>
        <v>445</v>
      </c>
      <c r="D22" s="3">
        <f>SUMIFS(Items!$K:$K,Items!$M:$M,$A22,Items!C:C,2)</f>
        <v>55</v>
      </c>
      <c r="E22" s="3">
        <f>SUM(SUMIFS(Items!$K:$K,Items!$M:$M,$A22,Items!$C:$C,{3,12}))</f>
        <v>40</v>
      </c>
      <c r="F22" s="3">
        <f>SUMIFS(Items!$K:$K,Items!$M:$M,$A22,Items!$C:$C,7)</f>
        <v>0</v>
      </c>
      <c r="G22" s="3">
        <f>SUMIFS(Items!$K:$K,Items!$M:$M,$A22,Items!$C:$C,11)</f>
        <v>150</v>
      </c>
      <c r="H22" s="3">
        <f>SUMIFS(Items!L:L,Items!$M:$M,$A22,Items!C:C,"&lt;&gt;8")</f>
        <v>-560.54999999999995</v>
      </c>
      <c r="I22" s="3">
        <f>SUMIFS(Items!J:J,Items!$M:$M,$A22,Items!C:C,"&lt;&gt;8")</f>
        <v>129.44999999999999</v>
      </c>
      <c r="J22" s="3">
        <f>SUMIFS(Orders[PrePaid],Orders[DatePaid],May!$A22)</f>
        <v>-18</v>
      </c>
      <c r="K22" s="3">
        <f>SUMIFS('Refunds'!$G:$G,'Refunds'!$F:$F,$A22)-SUMIFS('Refunds'!$C:$C,'Refunds'!$F:$F,$A22)</f>
        <v>-10</v>
      </c>
      <c r="L22" s="3">
        <f>SUMIFS('Refunds'!$C:$C,'Refunds'!$F:$F,$A22,'Refunds'!$D:$D,2)+SUMIFS('Refunds'!$G:$G,'Refunds'!$F:$F,$A22,'Refunds'!$D:$D,2)</f>
        <v>0</v>
      </c>
      <c r="M22" s="3">
        <f t="shared" si="4"/>
        <v>101.44999999999999</v>
      </c>
      <c r="N22" s="3">
        <f>SUMIF(Orders[DatePaid],May!A22,Orders[Tax])</f>
        <v>3.92</v>
      </c>
      <c r="O22" s="3">
        <f>SUMIFS(Items!$J:$J,Items!$M:$M,$A22,Items!$C:$C,8)</f>
        <v>54</v>
      </c>
      <c r="P22" s="6">
        <f>COUNTIFS(Items!M:M,May!A22,Items!C:C,10)</f>
        <v>3</v>
      </c>
      <c r="R22" s="1">
        <v>42142</v>
      </c>
      <c r="S22">
        <v>17</v>
      </c>
      <c r="T22" s="3">
        <v>445</v>
      </c>
      <c r="U22" s="3">
        <v>55</v>
      </c>
      <c r="V22" s="3">
        <v>40</v>
      </c>
      <c r="W22" s="3">
        <v>0</v>
      </c>
      <c r="X22" s="3">
        <v>0</v>
      </c>
      <c r="Y22" s="3">
        <v>150</v>
      </c>
      <c r="Z22" s="3">
        <v>-560.54999999999995</v>
      </c>
      <c r="AA22" s="3">
        <v>0</v>
      </c>
      <c r="AB22" s="3">
        <v>129.44999999999999</v>
      </c>
      <c r="AC22" s="3">
        <v>-18</v>
      </c>
      <c r="AD22" s="3">
        <v>-10</v>
      </c>
      <c r="AE22" s="3">
        <v>0</v>
      </c>
      <c r="AF22" s="3">
        <v>101.45</v>
      </c>
      <c r="AG22" s="3">
        <v>3.92</v>
      </c>
      <c r="AH22" s="3">
        <v>0</v>
      </c>
      <c r="AI22" s="3">
        <v>54</v>
      </c>
      <c r="AJ22" s="3">
        <v>159.37</v>
      </c>
    </row>
    <row r="23" spans="1:36" x14ac:dyDescent="0.25">
      <c r="A23" s="5" t="s">
        <v>189</v>
      </c>
      <c r="B23" s="2">
        <f>COUNTIF(Orders[DatePaid],May!A23)</f>
        <v>23</v>
      </c>
      <c r="C23" s="3">
        <f>SUMIFS(Items!$K:$K,Items!$M:$M,$A23,Items!D:D,TRUE)</f>
        <v>835</v>
      </c>
      <c r="D23" s="3">
        <f>SUMIFS(Items!$K:$K,Items!$M:$M,$A23,Items!C:C,2)</f>
        <v>130</v>
      </c>
      <c r="E23" s="3">
        <f>SUM(SUMIFS(Items!$K:$K,Items!$M:$M,$A23,Items!$C:$C,{3,12}))</f>
        <v>0</v>
      </c>
      <c r="F23" s="3">
        <f>SUMIFS(Items!$K:$K,Items!$M:$M,$A23,Items!$C:$C,7)</f>
        <v>0</v>
      </c>
      <c r="G23" s="3">
        <f>SUMIFS(Items!$K:$K,Items!$M:$M,$A23,Items!$C:$C,11)</f>
        <v>150</v>
      </c>
      <c r="H23" s="3">
        <f>SUMIFS(Items!L:L,Items!$M:$M,$A23,Items!C:C,"&lt;&gt;8")</f>
        <v>-606.15</v>
      </c>
      <c r="I23" s="3">
        <f>SUMIFS(Items!J:J,Items!$M:$M,$A23,Items!C:C,"&lt;&gt;8")</f>
        <v>508.85</v>
      </c>
      <c r="J23" s="3">
        <f>SUMIFS(Orders[PrePaid],Orders[DatePaid],May!$A23)</f>
        <v>-137.94</v>
      </c>
      <c r="K23" s="3">
        <f>SUMIFS('Refunds'!$G:$G,'Refunds'!$F:$F,$A23)-SUMIFS('Refunds'!$C:$C,'Refunds'!$F:$F,$A23)</f>
        <v>0</v>
      </c>
      <c r="L23" s="3">
        <f>SUMIFS('Refunds'!$C:$C,'Refunds'!$F:$F,$A23,'Refunds'!$D:$D,2)+SUMIFS('Refunds'!$G:$G,'Refunds'!$F:$F,$A23,'Refunds'!$D:$D,2)</f>
        <v>0</v>
      </c>
      <c r="M23" s="3">
        <f t="shared" si="4"/>
        <v>370.91</v>
      </c>
      <c r="N23" s="3">
        <f>SUMIF(Orders[DatePaid],May!A23,Orders[Tax])</f>
        <v>6.17</v>
      </c>
      <c r="O23" s="3">
        <f>SUMIFS(Items!$J:$J,Items!$M:$M,$A23,Items!$C:$C,8)</f>
        <v>116.6</v>
      </c>
      <c r="P23" s="6">
        <f>COUNTIFS(Items!M:M,May!A23,Items!C:C,10)</f>
        <v>3</v>
      </c>
      <c r="R23" s="1">
        <v>42143</v>
      </c>
      <c r="S23">
        <v>23</v>
      </c>
      <c r="T23" s="3">
        <v>835</v>
      </c>
      <c r="U23" s="3">
        <v>130</v>
      </c>
      <c r="V23" s="3">
        <v>0</v>
      </c>
      <c r="W23" s="3">
        <v>0</v>
      </c>
      <c r="X23" s="3">
        <v>0</v>
      </c>
      <c r="Y23" s="3">
        <v>150</v>
      </c>
      <c r="Z23" s="3">
        <v>-606.15</v>
      </c>
      <c r="AA23" s="3">
        <v>0</v>
      </c>
      <c r="AB23" s="3">
        <v>508.85</v>
      </c>
      <c r="AC23" s="3">
        <v>-137.94</v>
      </c>
      <c r="AD23" s="3">
        <v>0</v>
      </c>
      <c r="AE23" s="3">
        <v>0</v>
      </c>
      <c r="AF23" s="3">
        <v>370.91</v>
      </c>
      <c r="AG23" s="3">
        <v>6.17</v>
      </c>
      <c r="AH23" s="3">
        <v>0</v>
      </c>
      <c r="AI23" s="3">
        <v>116.6</v>
      </c>
      <c r="AJ23" s="3">
        <v>493.68</v>
      </c>
    </row>
    <row r="24" spans="1:36" x14ac:dyDescent="0.25">
      <c r="A24" s="5" t="s">
        <v>195</v>
      </c>
      <c r="B24" s="2">
        <f>COUNTIF(Orders[DatePaid],May!A24)</f>
        <v>28</v>
      </c>
      <c r="C24" s="3">
        <f>SUMIFS(Items!$K:$K,Items!$M:$M,$A24,Items!D:D,TRUE)</f>
        <v>1450</v>
      </c>
      <c r="D24" s="3">
        <f>SUMIFS(Items!$K:$K,Items!$M:$M,$A24,Items!C:C,2)</f>
        <v>82.5</v>
      </c>
      <c r="E24" s="3">
        <f>SUM(SUMIFS(Items!$K:$K,Items!$M:$M,$A24,Items!$C:$C,{3,12}))</f>
        <v>0</v>
      </c>
      <c r="F24" s="3">
        <f>SUMIFS(Items!$K:$K,Items!$M:$M,$A24,Items!$C:$C,7)</f>
        <v>0</v>
      </c>
      <c r="G24" s="3">
        <f>SUMIFS(Items!$K:$K,Items!$M:$M,$A24,Items!$C:$C,11)</f>
        <v>150</v>
      </c>
      <c r="H24" s="3">
        <f>SUMIFS(Items!L:L,Items!$M:$M,$A24,Items!C:C,"&lt;&gt;8")</f>
        <v>-787</v>
      </c>
      <c r="I24" s="3">
        <f>SUMIFS(Items!J:J,Items!$M:$M,$A24,Items!C:C,"&lt;&gt;8")</f>
        <v>895.5</v>
      </c>
      <c r="J24" s="3">
        <f>SUMIFS(Orders[PrePaid],Orders[DatePaid],May!$A24)</f>
        <v>-366.53</v>
      </c>
      <c r="K24" s="3">
        <f>SUMIFS('Refunds'!$G:$G,'Refunds'!$F:$F,$A24)-SUMIFS('Refunds'!$C:$C,'Refunds'!$F:$F,$A24)</f>
        <v>0</v>
      </c>
      <c r="L24" s="3">
        <f>SUMIFS('Refunds'!$C:$C,'Refunds'!$F:$F,$A24,'Refunds'!$D:$D,2)+SUMIFS('Refunds'!$G:$G,'Refunds'!$F:$F,$A24,'Refunds'!$D:$D,2)</f>
        <v>0</v>
      </c>
      <c r="M24" s="3">
        <f t="shared" si="4"/>
        <v>528.97</v>
      </c>
      <c r="N24" s="3">
        <f>SUMIF(Orders[DatePaid],May!A24,Orders[Tax])</f>
        <v>5.54</v>
      </c>
      <c r="O24" s="3">
        <f>SUMIFS(Items!$J:$J,Items!$M:$M,$A24,Items!$C:$C,8)</f>
        <v>217</v>
      </c>
      <c r="P24" s="6">
        <f>COUNTIFS(Items!M:M,May!A24,Items!C:C,10)</f>
        <v>3</v>
      </c>
      <c r="R24" s="1">
        <v>42144</v>
      </c>
      <c r="S24">
        <v>28</v>
      </c>
      <c r="T24" s="3">
        <v>1450</v>
      </c>
      <c r="U24" s="3">
        <v>82.5</v>
      </c>
      <c r="V24" s="3">
        <v>0</v>
      </c>
      <c r="W24" s="3">
        <v>0</v>
      </c>
      <c r="X24" s="3">
        <v>0</v>
      </c>
      <c r="Y24" s="3">
        <v>150</v>
      </c>
      <c r="Z24" s="3">
        <v>-787</v>
      </c>
      <c r="AA24" s="3">
        <v>0</v>
      </c>
      <c r="AB24" s="3">
        <v>895.5</v>
      </c>
      <c r="AC24" s="3">
        <v>-366.53</v>
      </c>
      <c r="AD24" s="3">
        <v>0</v>
      </c>
      <c r="AE24" s="3">
        <v>0</v>
      </c>
      <c r="AF24" s="3">
        <v>528.97</v>
      </c>
      <c r="AG24" s="3">
        <v>5.54</v>
      </c>
      <c r="AH24" s="3">
        <v>0</v>
      </c>
      <c r="AI24" s="3">
        <v>217</v>
      </c>
      <c r="AJ24" s="3">
        <v>751.51</v>
      </c>
    </row>
    <row r="25" spans="1:36" x14ac:dyDescent="0.25">
      <c r="A25" s="5" t="s">
        <v>197</v>
      </c>
      <c r="B25" s="2">
        <f>COUNTIF(Orders[DatePaid],May!A25)</f>
        <v>29</v>
      </c>
      <c r="C25" s="3">
        <f>SUMIFS(Items!$K:$K,Items!$M:$M,$A25,Items!D:D,TRUE)</f>
        <v>1540</v>
      </c>
      <c r="D25" s="3">
        <f>SUMIFS(Items!$K:$K,Items!$M:$M,$A25,Items!C:C,2)</f>
        <v>187.5</v>
      </c>
      <c r="E25" s="3">
        <f>SUM(SUMIFS(Items!$K:$K,Items!$M:$M,$A25,Items!$C:$C,{3,12}))</f>
        <v>45</v>
      </c>
      <c r="F25" s="3">
        <f>SUMIFS(Items!$K:$K,Items!$M:$M,$A25,Items!$C:$C,7)</f>
        <v>17.5</v>
      </c>
      <c r="G25" s="3">
        <f>SUMIFS(Items!$K:$K,Items!$M:$M,$A25,Items!$C:$C,11)</f>
        <v>200</v>
      </c>
      <c r="H25" s="3">
        <f>SUMIFS(Items!L:L,Items!$M:$M,$A25,Items!C:C,"&lt;&gt;8")</f>
        <v>-1257.8800000000001</v>
      </c>
      <c r="I25" s="3">
        <f>SUMIFS(Items!J:J,Items!$M:$M,$A25,Items!C:C,"&lt;&gt;8")</f>
        <v>732.12</v>
      </c>
      <c r="J25" s="3">
        <f>SUMIFS(Orders[PrePaid],Orders[DatePaid],May!$A25)</f>
        <v>-173.53</v>
      </c>
      <c r="K25" s="3">
        <f>SUMIFS('Refunds'!$G:$G,'Refunds'!$F:$F,$A25)-SUMIFS('Refunds'!$C:$C,'Refunds'!$F:$F,$A25)</f>
        <v>0</v>
      </c>
      <c r="L25" s="3">
        <f>SUMIFS('Refunds'!$C:$C,'Refunds'!$F:$F,$A25,'Refunds'!$D:$D,2)+SUMIFS('Refunds'!$G:$G,'Refunds'!$F:$F,$A25,'Refunds'!$D:$D,2)</f>
        <v>0</v>
      </c>
      <c r="M25" s="3">
        <f t="shared" si="4"/>
        <v>558.59</v>
      </c>
      <c r="N25" s="3">
        <f>SUMIF(Orders[DatePaid],May!A25,Orders[Tax])</f>
        <v>12.22</v>
      </c>
      <c r="O25" s="3">
        <f>SUMIFS(Items!$J:$J,Items!$M:$M,$A25,Items!$C:$C,8)</f>
        <v>207.29999999999998</v>
      </c>
      <c r="P25" s="6">
        <f>COUNTIFS(Items!M:M,May!A25,Items!C:C,10)</f>
        <v>4</v>
      </c>
      <c r="R25" s="1">
        <v>42145</v>
      </c>
      <c r="S25">
        <v>29</v>
      </c>
      <c r="T25" s="3">
        <v>1540</v>
      </c>
      <c r="U25" s="3">
        <v>187.5</v>
      </c>
      <c r="V25" s="3">
        <v>45</v>
      </c>
      <c r="W25" s="3">
        <v>0</v>
      </c>
      <c r="X25" s="3">
        <v>17.5</v>
      </c>
      <c r="Y25" s="3">
        <v>200</v>
      </c>
      <c r="Z25" s="3">
        <v>-1257.8800000000001</v>
      </c>
      <c r="AA25" s="3">
        <v>0</v>
      </c>
      <c r="AB25" s="3">
        <v>732.12</v>
      </c>
      <c r="AC25" s="3">
        <v>-173.53</v>
      </c>
      <c r="AD25" s="3">
        <v>0</v>
      </c>
      <c r="AE25" s="3">
        <v>0</v>
      </c>
      <c r="AF25" s="3">
        <v>558.59</v>
      </c>
      <c r="AG25" s="3">
        <v>12.22</v>
      </c>
      <c r="AH25" s="3">
        <v>0</v>
      </c>
      <c r="AI25" s="3">
        <v>207.3</v>
      </c>
      <c r="AJ25" s="3">
        <v>778.11</v>
      </c>
    </row>
    <row r="26" spans="1:36" x14ac:dyDescent="0.25">
      <c r="A26" s="5" t="s">
        <v>30</v>
      </c>
      <c r="B26" s="2">
        <f>COUNTIF(Orders[DatePaid],May!A26)</f>
        <v>39</v>
      </c>
      <c r="C26" s="3">
        <f>SUMIFS(Items!$K:$K,Items!$M:$M,$A26,Items!D:D,TRUE)</f>
        <v>2430</v>
      </c>
      <c r="D26" s="3">
        <f>SUMIFS(Items!$K:$K,Items!$M:$M,$A26,Items!C:C,2)</f>
        <v>234.75</v>
      </c>
      <c r="E26" s="3">
        <f>SUM(SUMIFS(Items!$K:$K,Items!$M:$M,$A26,Items!$C:$C,{3,12}))</f>
        <v>27</v>
      </c>
      <c r="F26" s="3">
        <f>SUMIFS(Items!$K:$K,Items!$M:$M,$A26,Items!$C:$C,7)</f>
        <v>0</v>
      </c>
      <c r="G26" s="3">
        <f>SUMIFS(Items!$K:$K,Items!$M:$M,$A26,Items!$C:$C,11)</f>
        <v>250</v>
      </c>
      <c r="H26" s="3">
        <f>SUMIFS(Items!L:L,Items!$M:$M,$A26,Items!C:C,"&lt;&gt;8")</f>
        <v>-1965.9199999999998</v>
      </c>
      <c r="I26" s="3">
        <f>SUMIFS(Items!J:J,Items!$M:$M,$A26,Items!C:C,"&lt;&gt;8")</f>
        <v>975.83</v>
      </c>
      <c r="J26" s="3">
        <f>SUMIFS(Orders[PrePaid],Orders[DatePaid],May!$A26)</f>
        <v>-260</v>
      </c>
      <c r="K26" s="3">
        <f>SUMIFS('Refunds'!$G:$G,'Refunds'!$F:$F,$A26)-SUMIFS('Refunds'!$C:$C,'Refunds'!$F:$F,$A26)</f>
        <v>0</v>
      </c>
      <c r="L26" s="3">
        <f>SUMIFS('Refunds'!$C:$C,'Refunds'!$F:$F,$A26,'Refunds'!$D:$D,2)+SUMIFS('Refunds'!$G:$G,'Refunds'!$F:$F,$A26,'Refunds'!$D:$D,2)</f>
        <v>0</v>
      </c>
      <c r="M26" s="3">
        <f t="shared" si="4"/>
        <v>715.83</v>
      </c>
      <c r="N26" s="3">
        <f>SUMIF(Orders[DatePaid],May!A26,Orders[Tax])</f>
        <v>14.910000000000002</v>
      </c>
      <c r="O26" s="3">
        <f>SUMIFS(Items!$J:$J,Items!$M:$M,$A26,Items!$C:$C,8)</f>
        <v>332.2</v>
      </c>
      <c r="P26" s="6">
        <f>COUNTIFS(Items!M:M,May!A26,Items!C:C,10)</f>
        <v>5</v>
      </c>
      <c r="R26" s="1">
        <v>42146</v>
      </c>
      <c r="S26">
        <v>39</v>
      </c>
      <c r="T26" s="3">
        <v>2430</v>
      </c>
      <c r="U26" s="3">
        <v>234.75</v>
      </c>
      <c r="V26" s="3">
        <v>27</v>
      </c>
      <c r="W26" s="3">
        <v>0</v>
      </c>
      <c r="X26" s="3">
        <v>0</v>
      </c>
      <c r="Y26" s="3">
        <v>250</v>
      </c>
      <c r="Z26" s="3">
        <v>-1965.92</v>
      </c>
      <c r="AA26" s="3">
        <v>0</v>
      </c>
      <c r="AB26" s="3">
        <v>975.83</v>
      </c>
      <c r="AC26" s="3">
        <v>-260</v>
      </c>
      <c r="AD26" s="3">
        <v>0</v>
      </c>
      <c r="AE26" s="3">
        <v>0</v>
      </c>
      <c r="AF26" s="3">
        <v>715.83</v>
      </c>
      <c r="AG26" s="3">
        <v>14.91</v>
      </c>
      <c r="AH26" s="3">
        <v>0</v>
      </c>
      <c r="AI26" s="3">
        <v>332.2</v>
      </c>
      <c r="AJ26" s="3">
        <v>1062.94</v>
      </c>
    </row>
    <row r="27" spans="1:36" x14ac:dyDescent="0.25">
      <c r="A27" s="5" t="s">
        <v>24</v>
      </c>
      <c r="B27" s="2">
        <f>COUNTIF(Orders[DatePaid],May!A27)</f>
        <v>43</v>
      </c>
      <c r="C27" s="3">
        <f>SUMIFS(Items!$K:$K,Items!$M:$M,$A27,Items!D:D,TRUE)</f>
        <v>2675</v>
      </c>
      <c r="D27" s="3">
        <f>SUMIFS(Items!$K:$K,Items!$M:$M,$A27,Items!C:C,2)</f>
        <v>196.5</v>
      </c>
      <c r="E27" s="3">
        <f>SUM(SUMIFS(Items!$K:$K,Items!$M:$M,$A27,Items!$C:$C,{3,12}))</f>
        <v>56.5</v>
      </c>
      <c r="F27" s="3">
        <f>SUMIFS(Items!$K:$K,Items!$M:$M,$A27,Items!$C:$C,7)</f>
        <v>22.5</v>
      </c>
      <c r="G27" s="3">
        <f>SUMIFS(Items!$K:$K,Items!$M:$M,$A27,Items!$C:$C,11)</f>
        <v>100</v>
      </c>
      <c r="H27" s="3">
        <f>SUMIFS(Items!L:L,Items!$M:$M,$A27,Items!C:C,"&lt;&gt;8")</f>
        <v>-1761.71</v>
      </c>
      <c r="I27" s="3">
        <f>SUMIFS(Items!J:J,Items!$M:$M,$A27,Items!C:C,"&lt;&gt;8")</f>
        <v>1288.79</v>
      </c>
      <c r="J27" s="3">
        <f>SUMIFS(Orders[PrePaid],Orders[DatePaid],May!$A27)</f>
        <v>-13.46</v>
      </c>
      <c r="K27" s="3">
        <f>SUMIFS('Refunds'!$G:$G,'Refunds'!$F:$F,$A27)-SUMIFS('Refunds'!$C:$C,'Refunds'!$F:$F,$A27)</f>
        <v>0</v>
      </c>
      <c r="L27" s="3">
        <f>SUMIFS('Refunds'!$C:$C,'Refunds'!$F:$F,$A27,'Refunds'!$D:$D,2)+SUMIFS('Refunds'!$G:$G,'Refunds'!$F:$F,$A27,'Refunds'!$D:$D,2)</f>
        <v>0</v>
      </c>
      <c r="M27" s="3">
        <f t="shared" si="4"/>
        <v>1275.33</v>
      </c>
      <c r="N27" s="3">
        <f>SUMIF(Orders[DatePaid],May!A27,Orders[Tax])</f>
        <v>12.6</v>
      </c>
      <c r="O27" s="3">
        <f>SUMIFS(Items!$J:$J,Items!$M:$M,$A27,Items!$C:$C,8)</f>
        <v>253.5</v>
      </c>
      <c r="P27" s="6">
        <f>COUNTIFS(Items!M:M,May!A27,Items!C:C,10)</f>
        <v>2</v>
      </c>
      <c r="R27" s="1">
        <v>42147</v>
      </c>
      <c r="S27">
        <v>43</v>
      </c>
      <c r="T27" s="3">
        <v>2675</v>
      </c>
      <c r="U27" s="3">
        <v>196.5</v>
      </c>
      <c r="V27" s="3">
        <v>56.5</v>
      </c>
      <c r="W27" s="3">
        <v>0</v>
      </c>
      <c r="X27" s="3">
        <v>22.5</v>
      </c>
      <c r="Y27" s="3">
        <v>100</v>
      </c>
      <c r="Z27" s="3">
        <v>-1761.71</v>
      </c>
      <c r="AA27" s="3">
        <v>0</v>
      </c>
      <c r="AB27" s="3">
        <v>1288.79</v>
      </c>
      <c r="AC27" s="3">
        <v>-13.46</v>
      </c>
      <c r="AD27" s="3">
        <v>0</v>
      </c>
      <c r="AE27" s="3">
        <v>0</v>
      </c>
      <c r="AF27" s="3">
        <v>1275.33</v>
      </c>
      <c r="AG27" s="3">
        <v>12.6</v>
      </c>
      <c r="AH27" s="3">
        <v>0</v>
      </c>
      <c r="AI27" s="3">
        <v>253.5</v>
      </c>
      <c r="AJ27" s="3">
        <v>1541.43</v>
      </c>
    </row>
    <row r="28" spans="1:36" x14ac:dyDescent="0.25">
      <c r="A28" s="5" t="s">
        <v>17</v>
      </c>
      <c r="B28" s="2">
        <f>COUNTIF(Orders[DatePaid],May!A28)</f>
        <v>17</v>
      </c>
      <c r="C28" s="3">
        <f>SUMIFS(Items!$K:$K,Items!$M:$M,$A28,Items!D:D,TRUE)</f>
        <v>1295</v>
      </c>
      <c r="D28" s="3">
        <f>SUMIFS(Items!$K:$K,Items!$M:$M,$A28,Items!C:C,2)</f>
        <v>94.5</v>
      </c>
      <c r="E28" s="3">
        <f>SUM(SUMIFS(Items!$K:$K,Items!$M:$M,$A28,Items!$C:$C,{3,12}))</f>
        <v>45</v>
      </c>
      <c r="F28" s="3">
        <f>SUMIFS(Items!$K:$K,Items!$M:$M,$A28,Items!$C:$C,7)</f>
        <v>22.5</v>
      </c>
      <c r="G28" s="3">
        <f>SUMIFS(Items!$K:$K,Items!$M:$M,$A28,Items!$C:$C,11)</f>
        <v>250</v>
      </c>
      <c r="H28" s="3">
        <f>SUMIFS(Items!L:L,Items!$M:$M,$A28,Items!C:C,"&lt;&gt;8")</f>
        <v>-1299.6699999999998</v>
      </c>
      <c r="I28" s="3">
        <f>SUMIFS(Items!J:J,Items!$M:$M,$A28,Items!C:C,"&lt;&gt;8")</f>
        <v>407.33</v>
      </c>
      <c r="J28" s="3">
        <f>SUMIFS(Orders[PrePaid],Orders[DatePaid],May!$A28)</f>
        <v>-52.5</v>
      </c>
      <c r="K28" s="3">
        <f>SUMIFS('Refunds'!$G:$G,'Refunds'!$F:$F,$A28)-SUMIFS('Refunds'!$C:$C,'Refunds'!$F:$F,$A28)</f>
        <v>0</v>
      </c>
      <c r="L28" s="3">
        <f>SUMIFS('Refunds'!$C:$C,'Refunds'!$F:$F,$A28,'Refunds'!$D:$D,2)+SUMIFS('Refunds'!$G:$G,'Refunds'!$F:$F,$A28,'Refunds'!$D:$D,2)</f>
        <v>0</v>
      </c>
      <c r="M28" s="3">
        <f t="shared" si="4"/>
        <v>354.83</v>
      </c>
      <c r="N28" s="3">
        <f>SUMIF(Orders[DatePaid],May!A28,Orders[Tax])</f>
        <v>4.2</v>
      </c>
      <c r="O28" s="3">
        <f>SUMIFS(Items!$J:$J,Items!$M:$M,$A28,Items!$C:$C,8)</f>
        <v>180.5</v>
      </c>
      <c r="P28" s="6">
        <f>COUNTIFS(Items!M:M,May!A28,Items!C:C,10)</f>
        <v>5</v>
      </c>
      <c r="R28" s="1">
        <v>42148</v>
      </c>
      <c r="S28">
        <v>17</v>
      </c>
      <c r="T28" s="3">
        <v>1295</v>
      </c>
      <c r="U28" s="3">
        <v>94.5</v>
      </c>
      <c r="V28" s="3">
        <v>45</v>
      </c>
      <c r="W28" s="3">
        <v>0</v>
      </c>
      <c r="X28" s="3">
        <v>22.5</v>
      </c>
      <c r="Y28" s="3">
        <v>250</v>
      </c>
      <c r="Z28" s="3">
        <v>-1299.67</v>
      </c>
      <c r="AA28" s="3">
        <v>0</v>
      </c>
      <c r="AB28" s="3">
        <v>407.33</v>
      </c>
      <c r="AC28" s="3">
        <v>-52.5</v>
      </c>
      <c r="AD28" s="3">
        <v>0</v>
      </c>
      <c r="AE28" s="3">
        <v>0</v>
      </c>
      <c r="AF28" s="3">
        <v>354.83</v>
      </c>
      <c r="AG28" s="3">
        <v>4.2</v>
      </c>
      <c r="AH28" s="3">
        <v>0</v>
      </c>
      <c r="AI28" s="3">
        <v>180.5</v>
      </c>
      <c r="AJ28" s="3">
        <v>539.53</v>
      </c>
    </row>
    <row r="29" spans="1:36" x14ac:dyDescent="0.25">
      <c r="A29" s="5" t="s">
        <v>198</v>
      </c>
      <c r="B29" s="2">
        <f>COUNTIF(Orders[DatePaid],May!A29)</f>
        <v>21</v>
      </c>
      <c r="C29" s="3">
        <f>SUMIFS(Items!$K:$K,Items!$M:$M,$A29,Items!D:D,TRUE)</f>
        <v>910</v>
      </c>
      <c r="D29" s="3">
        <f>SUMIFS(Items!$K:$K,Items!$M:$M,$A29,Items!C:C,2)</f>
        <v>76.5</v>
      </c>
      <c r="E29" s="3">
        <f>SUM(SUMIFS(Items!$K:$K,Items!$M:$M,$A29,Items!$C:$C,{3,12}))</f>
        <v>55</v>
      </c>
      <c r="F29" s="3">
        <f>SUMIFS(Items!$K:$K,Items!$M:$M,$A29,Items!$C:$C,7)</f>
        <v>0</v>
      </c>
      <c r="G29" s="3">
        <f>SUMIFS(Items!$K:$K,Items!$M:$M,$A29,Items!$C:$C,11)</f>
        <v>150</v>
      </c>
      <c r="H29" s="3">
        <f>SUMIFS(Items!L:L,Items!$M:$M,$A29,Items!C:C,"&lt;&gt;8")</f>
        <v>-742.75</v>
      </c>
      <c r="I29" s="3">
        <f>SUMIFS(Items!J:J,Items!$M:$M,$A29,Items!C:C,"&lt;&gt;8")</f>
        <v>448.75</v>
      </c>
      <c r="J29" s="3">
        <f>SUMIFS(Orders[PrePaid],Orders[DatePaid],May!$A29)</f>
        <v>-75</v>
      </c>
      <c r="K29" s="3">
        <f>SUMIFS('Refunds'!$G:$G,'Refunds'!$F:$F,$A29)-SUMIFS('Refunds'!$C:$C,'Refunds'!$F:$F,$A29)</f>
        <v>0</v>
      </c>
      <c r="L29" s="3">
        <f>SUMIFS('Refunds'!$C:$C,'Refunds'!$F:$F,$A29,'Refunds'!$D:$D,2)+SUMIFS('Refunds'!$G:$G,'Refunds'!$F:$F,$A29,'Refunds'!$D:$D,2)</f>
        <v>0</v>
      </c>
      <c r="M29" s="3">
        <f t="shared" si="4"/>
        <v>373.75</v>
      </c>
      <c r="N29" s="3">
        <f>SUMIF(Orders[DatePaid],May!A29,Orders[Tax])</f>
        <v>5.6300000000000008</v>
      </c>
      <c r="O29" s="3">
        <f>SUMIFS(Items!$J:$J,Items!$M:$M,$A29,Items!$C:$C,8)</f>
        <v>117</v>
      </c>
      <c r="P29" s="6">
        <f>COUNTIFS(Items!M:M,May!A29,Items!C:C,10)</f>
        <v>3</v>
      </c>
      <c r="R29" s="1">
        <v>42149</v>
      </c>
      <c r="S29">
        <v>21</v>
      </c>
      <c r="T29" s="3">
        <v>910</v>
      </c>
      <c r="U29" s="3">
        <v>76.5</v>
      </c>
      <c r="V29" s="3">
        <v>55</v>
      </c>
      <c r="W29" s="3">
        <v>0</v>
      </c>
      <c r="X29" s="3">
        <v>0</v>
      </c>
      <c r="Y29" s="3">
        <v>150</v>
      </c>
      <c r="Z29" s="3">
        <v>-742.75</v>
      </c>
      <c r="AA29" s="3">
        <v>0</v>
      </c>
      <c r="AB29" s="3">
        <v>448.75</v>
      </c>
      <c r="AC29" s="3">
        <v>-75</v>
      </c>
      <c r="AD29" s="3">
        <v>0</v>
      </c>
      <c r="AE29" s="3">
        <v>0</v>
      </c>
      <c r="AF29" s="3">
        <v>373.75</v>
      </c>
      <c r="AG29" s="3">
        <v>5.63</v>
      </c>
      <c r="AH29" s="3">
        <v>0</v>
      </c>
      <c r="AI29" s="3">
        <v>117</v>
      </c>
      <c r="AJ29" s="3">
        <v>496.38</v>
      </c>
    </row>
    <row r="30" spans="1:36" x14ac:dyDescent="0.25">
      <c r="A30" s="5" t="s">
        <v>185</v>
      </c>
      <c r="B30" s="2">
        <f>COUNTIF(Orders[DatePaid],May!A30)</f>
        <v>21</v>
      </c>
      <c r="C30" s="3">
        <f>SUMIFS(Items!$K:$K,Items!$M:$M,$A30,Items!D:D,TRUE)</f>
        <v>1390</v>
      </c>
      <c r="D30" s="3">
        <f>SUMIFS(Items!$K:$K,Items!$M:$M,$A30,Items!C:C,2)</f>
        <v>90</v>
      </c>
      <c r="E30" s="3">
        <f>SUM(SUMIFS(Items!$K:$K,Items!$M:$M,$A30,Items!$C:$C,{3,12}))</f>
        <v>50</v>
      </c>
      <c r="F30" s="3">
        <f>SUMIFS(Items!$K:$K,Items!$M:$M,$A30,Items!$C:$C,7)</f>
        <v>0</v>
      </c>
      <c r="G30" s="3">
        <f>SUMIFS(Items!$K:$K,Items!$M:$M,$A30,Items!$C:$C,11)</f>
        <v>150</v>
      </c>
      <c r="H30" s="3">
        <f>SUMIFS(Items!L:L,Items!$M:$M,$A30,Items!C:C,"&lt;&gt;8")</f>
        <v>-975.48</v>
      </c>
      <c r="I30" s="3">
        <f>SUMIFS(Items!J:J,Items!$M:$M,$A30,Items!C:C,"&lt;&gt;8")</f>
        <v>704.52</v>
      </c>
      <c r="J30" s="3">
        <f>SUMIFS(Orders[PrePaid],Orders[DatePaid],May!$A30)</f>
        <v>-165.87</v>
      </c>
      <c r="K30" s="3">
        <f>SUMIFS('Refunds'!$G:$G,'Refunds'!$F:$F,$A30)-SUMIFS('Refunds'!$C:$C,'Refunds'!$F:$F,$A30)</f>
        <v>0</v>
      </c>
      <c r="L30" s="3">
        <f>SUMIFS('Refunds'!$C:$C,'Refunds'!$F:$F,$A30,'Refunds'!$D:$D,2)+SUMIFS('Refunds'!$G:$G,'Refunds'!$F:$F,$A30,'Refunds'!$D:$D,2)</f>
        <v>0</v>
      </c>
      <c r="M30" s="3">
        <f t="shared" si="4"/>
        <v>538.65</v>
      </c>
      <c r="N30" s="3">
        <f>SUMIF(Orders[DatePaid],May!A30,Orders[Tax])</f>
        <v>6.02</v>
      </c>
      <c r="O30" s="3">
        <f>SUMIFS(Items!$J:$J,Items!$M:$M,$A30,Items!$C:$C,8)</f>
        <v>214.1</v>
      </c>
      <c r="P30" s="6">
        <f>COUNTIFS(Items!M:M,May!A30,Items!C:C,10)</f>
        <v>3</v>
      </c>
      <c r="R30" s="1">
        <v>42150</v>
      </c>
      <c r="S30">
        <v>21</v>
      </c>
      <c r="T30" s="3">
        <v>1390</v>
      </c>
      <c r="U30" s="3">
        <v>90</v>
      </c>
      <c r="V30" s="3">
        <v>50</v>
      </c>
      <c r="W30" s="3">
        <v>0</v>
      </c>
      <c r="X30" s="3">
        <v>0</v>
      </c>
      <c r="Y30" s="3">
        <v>150</v>
      </c>
      <c r="Z30" s="3">
        <v>-975.48</v>
      </c>
      <c r="AA30" s="3">
        <v>0</v>
      </c>
      <c r="AB30" s="3">
        <v>704.52</v>
      </c>
      <c r="AC30" s="3">
        <v>-165.87</v>
      </c>
      <c r="AD30" s="3">
        <v>0</v>
      </c>
      <c r="AE30" s="3">
        <v>0</v>
      </c>
      <c r="AF30" s="3">
        <v>538.65</v>
      </c>
      <c r="AG30" s="3">
        <v>6.02</v>
      </c>
      <c r="AH30" s="3">
        <v>0</v>
      </c>
      <c r="AI30" s="3">
        <v>214.1</v>
      </c>
      <c r="AJ30" s="3">
        <v>758.77</v>
      </c>
    </row>
    <row r="31" spans="1:36" x14ac:dyDescent="0.25">
      <c r="A31" s="5" t="s">
        <v>25</v>
      </c>
      <c r="B31" s="2">
        <f>COUNTIF(Orders[DatePaid],May!A31)</f>
        <v>33</v>
      </c>
      <c r="C31" s="3">
        <f>SUMIFS(Items!$K:$K,Items!$M:$M,$A31,Items!D:D,TRUE)</f>
        <v>1545</v>
      </c>
      <c r="D31" s="3">
        <f>SUMIFS(Items!$K:$K,Items!$M:$M,$A31,Items!C:C,2)</f>
        <v>262.5</v>
      </c>
      <c r="E31" s="3">
        <f>SUM(SUMIFS(Items!$K:$K,Items!$M:$M,$A31,Items!$C:$C,{3,12}))</f>
        <v>20</v>
      </c>
      <c r="F31" s="3">
        <f>SUMIFS(Items!$K:$K,Items!$M:$M,$A31,Items!$C:$C,7)</f>
        <v>0</v>
      </c>
      <c r="G31" s="3">
        <f>SUMIFS(Items!$K:$K,Items!$M:$M,$A31,Items!$C:$C,11)</f>
        <v>0</v>
      </c>
      <c r="H31" s="3">
        <f>SUMIFS(Items!L:L,Items!$M:$M,$A31,Items!C:C,"&lt;&gt;8")</f>
        <v>-813.65</v>
      </c>
      <c r="I31" s="3">
        <f>SUMIFS(Items!J:J,Items!$M:$M,$A31,Items!C:C,"&lt;&gt;8")</f>
        <v>1013.85</v>
      </c>
      <c r="J31" s="3">
        <f>SUMIFS(Orders[PrePaid],Orders[DatePaid],May!$A31)</f>
        <v>-273.98</v>
      </c>
      <c r="K31" s="3">
        <f>SUMIFS('Refunds'!$G:$G,'Refunds'!$F:$F,$A31)-SUMIFS('Refunds'!$C:$C,'Refunds'!$F:$F,$A31)</f>
        <v>0</v>
      </c>
      <c r="L31" s="3">
        <f>SUMIFS('Refunds'!$C:$C,'Refunds'!$F:$F,$A31,'Refunds'!$D:$D,2)+SUMIFS('Refunds'!$G:$G,'Refunds'!$F:$F,$A31,'Refunds'!$D:$D,2)</f>
        <v>0</v>
      </c>
      <c r="M31" s="3">
        <f t="shared" si="4"/>
        <v>739.87</v>
      </c>
      <c r="N31" s="3">
        <f>SUMIF(Orders[DatePaid],May!A31,Orders[Tax])</f>
        <v>12.440000000000001</v>
      </c>
      <c r="O31" s="3">
        <f>SUMIFS(Items!$J:$J,Items!$M:$M,$A31,Items!$C:$C,8)</f>
        <v>167.5</v>
      </c>
      <c r="P31" s="6">
        <f>COUNTIFS(Items!M:M,May!A31,Items!C:C,10)</f>
        <v>0</v>
      </c>
      <c r="R31" s="1">
        <v>42151</v>
      </c>
      <c r="S31">
        <v>33</v>
      </c>
      <c r="T31" s="3">
        <v>1545</v>
      </c>
      <c r="U31" s="3">
        <v>262.5</v>
      </c>
      <c r="V31" s="3">
        <v>20</v>
      </c>
      <c r="W31" s="3">
        <v>0</v>
      </c>
      <c r="X31" s="3">
        <v>0</v>
      </c>
      <c r="Y31" s="3">
        <v>0</v>
      </c>
      <c r="Z31" s="3">
        <v>-813.65</v>
      </c>
      <c r="AA31" s="3">
        <v>0</v>
      </c>
      <c r="AB31" s="3">
        <v>1013.85</v>
      </c>
      <c r="AC31" s="3">
        <v>-273.98</v>
      </c>
      <c r="AD31" s="3">
        <v>0</v>
      </c>
      <c r="AE31" s="3">
        <v>0</v>
      </c>
      <c r="AF31" s="3">
        <v>739.87</v>
      </c>
      <c r="AG31" s="3">
        <v>12.44</v>
      </c>
      <c r="AH31" s="3">
        <v>0</v>
      </c>
      <c r="AI31" s="3">
        <v>167.5</v>
      </c>
      <c r="AJ31" s="3">
        <v>919.81</v>
      </c>
    </row>
    <row r="32" spans="1:36" x14ac:dyDescent="0.25">
      <c r="A32" s="5" t="s">
        <v>199</v>
      </c>
      <c r="B32" s="2">
        <f>COUNTIF(Orders[DatePaid],May!A32)</f>
        <v>23</v>
      </c>
      <c r="C32" s="3">
        <f>SUMIFS(Items!$K:$K,Items!$M:$M,$A32,Items!D:D,TRUE)</f>
        <v>1485</v>
      </c>
      <c r="D32" s="3">
        <f>SUMIFS(Items!$K:$K,Items!$M:$M,$A32,Items!C:C,2)</f>
        <v>89</v>
      </c>
      <c r="E32" s="3">
        <f>SUM(SUMIFS(Items!$K:$K,Items!$M:$M,$A32,Items!$C:$C,{3,12}))</f>
        <v>15</v>
      </c>
      <c r="F32" s="3">
        <f>SUMIFS(Items!$K:$K,Items!$M:$M,$A32,Items!$C:$C,7)</f>
        <v>15</v>
      </c>
      <c r="G32" s="3">
        <f>SUMIFS(Items!$K:$K,Items!$M:$M,$A32,Items!$C:$C,11)</f>
        <v>200</v>
      </c>
      <c r="H32" s="3">
        <f>SUMIFS(Items!L:L,Items!$M:$M,$A32,Items!C:C,"&lt;&gt;8")</f>
        <v>-882.7</v>
      </c>
      <c r="I32" s="3">
        <f>SUMIFS(Items!J:J,Items!$M:$M,$A32,Items!C:C,"&lt;&gt;8")</f>
        <v>921.3</v>
      </c>
      <c r="J32" s="3">
        <f>SUMIFS(Orders[PrePaid],Orders[DatePaid],May!$A32)</f>
        <v>-50</v>
      </c>
      <c r="K32" s="3">
        <f>SUMIFS('Refunds'!$G:$G,'Refunds'!$F:$F,$A32)-SUMIFS('Refunds'!$C:$C,'Refunds'!$F:$F,$A32)</f>
        <v>0</v>
      </c>
      <c r="L32" s="3">
        <f>SUMIFS('Refunds'!$C:$C,'Refunds'!$F:$F,$A32,'Refunds'!$D:$D,2)+SUMIFS('Refunds'!$G:$G,'Refunds'!$F:$F,$A32,'Refunds'!$D:$D,2)</f>
        <v>0</v>
      </c>
      <c r="M32" s="3">
        <f t="shared" si="4"/>
        <v>871.3</v>
      </c>
      <c r="N32" s="3">
        <f>SUMIF(Orders[DatePaid],May!A32,Orders[Tax])</f>
        <v>5.38</v>
      </c>
      <c r="O32" s="3">
        <f>SUMIFS(Items!$J:$J,Items!$M:$M,$A32,Items!$C:$C,8)</f>
        <v>216.85</v>
      </c>
      <c r="P32" s="6">
        <f>COUNTIFS(Items!M:M,May!A32,Items!C:C,10)</f>
        <v>4</v>
      </c>
      <c r="R32" s="1">
        <v>42152</v>
      </c>
      <c r="S32">
        <v>23</v>
      </c>
      <c r="T32" s="3">
        <v>1485</v>
      </c>
      <c r="U32" s="3">
        <v>89</v>
      </c>
      <c r="V32" s="3">
        <v>15</v>
      </c>
      <c r="W32" s="3">
        <v>0</v>
      </c>
      <c r="X32" s="3">
        <v>15</v>
      </c>
      <c r="Y32" s="3">
        <v>200</v>
      </c>
      <c r="Z32" s="3">
        <v>-882.7</v>
      </c>
      <c r="AA32" s="3">
        <v>0</v>
      </c>
      <c r="AB32" s="3">
        <v>921.3</v>
      </c>
      <c r="AC32" s="3">
        <v>-50</v>
      </c>
      <c r="AD32" s="3">
        <v>0</v>
      </c>
      <c r="AE32" s="3">
        <v>0</v>
      </c>
      <c r="AF32" s="3">
        <v>871.3</v>
      </c>
      <c r="AG32" s="3">
        <v>5.38</v>
      </c>
      <c r="AH32" s="3">
        <v>0</v>
      </c>
      <c r="AI32" s="3">
        <v>216.85</v>
      </c>
      <c r="AJ32" s="3">
        <v>1093.53</v>
      </c>
    </row>
    <row r="33" spans="1:36" x14ac:dyDescent="0.25">
      <c r="A33" s="5" t="s">
        <v>37</v>
      </c>
      <c r="B33" s="2">
        <f>COUNTIF(Orders[DatePaid],May!A33)</f>
        <v>40</v>
      </c>
      <c r="C33" s="3">
        <f>SUMIFS(Items!$K:$K,Items!$M:$M,$A33,Items!D:D,TRUE)</f>
        <v>2545</v>
      </c>
      <c r="D33" s="3">
        <f>SUMIFS(Items!$K:$K,Items!$M:$M,$A33,Items!C:C,2)</f>
        <v>47.9</v>
      </c>
      <c r="E33" s="3">
        <f>SUM(SUMIFS(Items!$K:$K,Items!$M:$M,$A33,Items!$C:$C,{3,12}))</f>
        <v>0</v>
      </c>
      <c r="F33" s="3">
        <f>SUMIFS(Items!$K:$K,Items!$M:$M,$A33,Items!$C:$C,7)</f>
        <v>0</v>
      </c>
      <c r="G33" s="3">
        <f>SUMIFS(Items!$K:$K,Items!$M:$M,$A33,Items!$C:$C,11)</f>
        <v>200</v>
      </c>
      <c r="H33" s="3">
        <f>SUMIFS(Items!L:L,Items!$M:$M,$A33,Items!C:C,"&lt;&gt;8")</f>
        <v>-1601.37</v>
      </c>
      <c r="I33" s="3">
        <f>SUMIFS(Items!J:J,Items!$M:$M,$A33,Items!C:C,"&lt;&gt;8")</f>
        <v>1191.5300000000002</v>
      </c>
      <c r="J33" s="3">
        <f>SUMIFS(Orders[PrePaid],Orders[DatePaid],May!$A33)</f>
        <v>-688.56</v>
      </c>
      <c r="K33" s="3">
        <f>SUMIFS('Refunds'!$G:$G,'Refunds'!$F:$F,$A33)-SUMIFS('Refunds'!$C:$C,'Refunds'!$F:$F,$A33)</f>
        <v>-20</v>
      </c>
      <c r="L33" s="3">
        <f>SUMIFS('Refunds'!$C:$C,'Refunds'!$F:$F,$A33,'Refunds'!$D:$D,2)+SUMIFS('Refunds'!$G:$G,'Refunds'!$F:$F,$A33,'Refunds'!$D:$D,2)</f>
        <v>20</v>
      </c>
      <c r="M33" s="3">
        <f t="shared" si="4"/>
        <v>502.97000000000025</v>
      </c>
      <c r="N33" s="3">
        <f>SUMIF(Orders[DatePaid],May!A33,Orders[Tax])</f>
        <v>3.0999999999999996</v>
      </c>
      <c r="O33" s="3">
        <f>SUMIFS(Items!$J:$J,Items!$M:$M,$A33,Items!$C:$C,8)</f>
        <v>326.85000000000002</v>
      </c>
      <c r="P33" s="6">
        <f>COUNTIFS(Items!M:M,May!A33,Items!C:C,10)</f>
        <v>4</v>
      </c>
      <c r="R33" s="1">
        <v>42153</v>
      </c>
      <c r="S33">
        <v>40</v>
      </c>
      <c r="T33" s="3">
        <v>2545</v>
      </c>
      <c r="U33" s="3">
        <v>47.9</v>
      </c>
      <c r="V33" s="3">
        <v>0</v>
      </c>
      <c r="W33" s="3">
        <v>0</v>
      </c>
      <c r="X33" s="3">
        <v>0</v>
      </c>
      <c r="Y33" s="3">
        <v>200</v>
      </c>
      <c r="Z33" s="3">
        <v>-1601.37</v>
      </c>
      <c r="AA33" s="3">
        <v>0</v>
      </c>
      <c r="AB33" s="3">
        <v>1191.53</v>
      </c>
      <c r="AC33" s="3">
        <v>-688.56</v>
      </c>
      <c r="AD33" s="3">
        <v>-20</v>
      </c>
      <c r="AE33" s="3">
        <v>20</v>
      </c>
      <c r="AF33" s="3">
        <v>502.97</v>
      </c>
      <c r="AG33" s="3">
        <v>3.1</v>
      </c>
      <c r="AH33" s="3">
        <v>0</v>
      </c>
      <c r="AI33" s="3">
        <v>326.85000000000002</v>
      </c>
      <c r="AJ33" s="3">
        <v>832.92</v>
      </c>
    </row>
    <row r="34" spans="1:36" x14ac:dyDescent="0.25">
      <c r="A34" s="5" t="s">
        <v>29</v>
      </c>
      <c r="B34" s="2">
        <f>COUNTIF(Orders[DatePaid],May!A34)</f>
        <v>37</v>
      </c>
      <c r="C34" s="3">
        <f>SUMIFS(Items!$K:$K,Items!$M:$M,$A34,Items!D:D,TRUE)</f>
        <v>3425</v>
      </c>
      <c r="D34" s="3">
        <f>SUMIFS(Items!$K:$K,Items!$M:$M,$A34,Items!C:C,2)</f>
        <v>356.9</v>
      </c>
      <c r="E34" s="3">
        <f>SUM(SUMIFS(Items!$K:$K,Items!$M:$M,$A34,Items!$C:$C,{3,12}))</f>
        <v>0</v>
      </c>
      <c r="F34" s="3">
        <f>SUMIFS(Items!$K:$K,Items!$M:$M,$A34,Items!$C:$C,7)</f>
        <v>0</v>
      </c>
      <c r="G34" s="3">
        <f>SUMIFS(Items!$K:$K,Items!$M:$M,$A34,Items!$C:$C,11)</f>
        <v>150</v>
      </c>
      <c r="H34" s="3">
        <f>SUMIFS(Items!L:L,Items!$M:$M,$A34,Items!C:C,"&lt;&gt;8")</f>
        <v>-2228.0500000000002</v>
      </c>
      <c r="I34" s="3">
        <f>SUMIFS(Items!J:J,Items!$M:$M,$A34,Items!C:C,"&lt;&gt;8")</f>
        <v>1703.8499999999997</v>
      </c>
      <c r="J34" s="3">
        <f>SUMIFS(Orders[PrePaid],Orders[DatePaid],May!$A34)</f>
        <v>-670.16</v>
      </c>
      <c r="K34" s="3">
        <f>SUMIFS('Refunds'!$G:$G,'Refunds'!$F:$F,$A34)-SUMIFS('Refunds'!$C:$C,'Refunds'!$F:$F,$A34)</f>
        <v>0</v>
      </c>
      <c r="L34" s="3">
        <f>SUMIFS('Refunds'!$C:$C,'Refunds'!$F:$F,$A34,'Refunds'!$D:$D,2)+SUMIFS('Refunds'!$G:$G,'Refunds'!$F:$F,$A34,'Refunds'!$D:$D,2)</f>
        <v>0</v>
      </c>
      <c r="M34" s="3">
        <f t="shared" si="4"/>
        <v>1033.6899999999996</v>
      </c>
      <c r="N34" s="3">
        <f>SUMIF(Orders[DatePaid],May!A34,Orders[Tax])</f>
        <v>22.870000000000005</v>
      </c>
      <c r="O34" s="3">
        <f>SUMIFS(Items!$J:$J,Items!$M:$M,$A34,Items!$C:$C,8)</f>
        <v>511.5</v>
      </c>
      <c r="P34" s="6">
        <f>COUNTIFS(Items!M:M,May!A34,Items!C:C,10)</f>
        <v>3</v>
      </c>
      <c r="R34" s="1">
        <v>42154</v>
      </c>
      <c r="S34">
        <v>37</v>
      </c>
      <c r="T34" s="3">
        <v>3425</v>
      </c>
      <c r="U34" s="3">
        <v>356.9</v>
      </c>
      <c r="V34" s="3">
        <v>0</v>
      </c>
      <c r="W34" s="3">
        <v>0</v>
      </c>
      <c r="X34" s="3">
        <v>0</v>
      </c>
      <c r="Y34" s="3">
        <v>150</v>
      </c>
      <c r="Z34" s="3">
        <v>-2228.0500000000002</v>
      </c>
      <c r="AA34" s="3">
        <v>0</v>
      </c>
      <c r="AB34" s="3">
        <v>1703.85</v>
      </c>
      <c r="AC34" s="3">
        <v>-670.16</v>
      </c>
      <c r="AD34" s="3">
        <v>0</v>
      </c>
      <c r="AE34" s="3">
        <v>0</v>
      </c>
      <c r="AF34" s="3">
        <v>1033.69</v>
      </c>
      <c r="AG34" s="3">
        <v>22.87</v>
      </c>
      <c r="AH34" s="3">
        <v>0</v>
      </c>
      <c r="AI34" s="3">
        <v>511.5</v>
      </c>
      <c r="AJ34" s="3">
        <v>1568.06</v>
      </c>
    </row>
    <row r="35" spans="1:36" x14ac:dyDescent="0.25">
      <c r="A35" s="5" t="s">
        <v>192</v>
      </c>
      <c r="B35" s="2">
        <f>COUNTIF(Orders[DatePaid],May!A35)</f>
        <v>20</v>
      </c>
      <c r="C35" s="3">
        <f>SUMIFS(Items!$K:$K,Items!$M:$M,$A35,Items!D:D,TRUE)</f>
        <v>1355</v>
      </c>
      <c r="D35" s="3">
        <f>SUMIFS(Items!$K:$K,Items!$M:$M,$A35,Items!C:C,2)</f>
        <v>88.5</v>
      </c>
      <c r="E35" s="3">
        <f>SUM(SUMIFS(Items!$K:$K,Items!$M:$M,$A35,Items!$C:$C,{3,12}))</f>
        <v>6.5</v>
      </c>
      <c r="F35" s="3">
        <f>SUMIFS(Items!$K:$K,Items!$M:$M,$A35,Items!$C:$C,7)</f>
        <v>0</v>
      </c>
      <c r="G35" s="3">
        <f>SUMIFS(Items!$K:$K,Items!$M:$M,$A35,Items!$C:$C,11)</f>
        <v>300</v>
      </c>
      <c r="H35" s="3">
        <f>SUMIFS(Items!L:L,Items!$M:$M,$A35,Items!C:C,"&lt;&gt;8")</f>
        <v>-1150.25</v>
      </c>
      <c r="I35" s="3">
        <f>SUMIFS(Items!J:J,Items!$M:$M,$A35,Items!C:C,"&lt;&gt;8")</f>
        <v>599.75</v>
      </c>
      <c r="J35" s="3">
        <f>SUMIFS(Orders[PrePaid],Orders[DatePaid],May!$A35)</f>
        <v>-82</v>
      </c>
      <c r="K35" s="3">
        <f>SUMIFS('Refunds'!$G:$G,'Refunds'!$F:$F,$A35)-SUMIFS('Refunds'!$C:$C,'Refunds'!$F:$F,$A35)</f>
        <v>0</v>
      </c>
      <c r="L35" s="3">
        <f>SUMIFS('Refunds'!$C:$C,'Refunds'!$F:$F,$A35,'Refunds'!$D:$D,2)+SUMIFS('Refunds'!$G:$G,'Refunds'!$F:$F,$A35,'Refunds'!$D:$D,2)</f>
        <v>0</v>
      </c>
      <c r="M35" s="3">
        <f t="shared" si="4"/>
        <v>517.75</v>
      </c>
      <c r="N35" s="3">
        <f>SUMIF(Orders[DatePaid],May!A35,Orders[Tax])</f>
        <v>5.41</v>
      </c>
      <c r="O35" s="3">
        <f>SUMIFS(Items!$J:$J,Items!$M:$M,$A35,Items!$C:$C,8)</f>
        <v>185.5</v>
      </c>
      <c r="P35" s="6">
        <f>COUNTIFS(Items!M:M,May!A35,Items!C:C,10)</f>
        <v>6</v>
      </c>
      <c r="R35" s="1">
        <v>42155</v>
      </c>
      <c r="S35">
        <v>20</v>
      </c>
      <c r="T35" s="3">
        <v>1355</v>
      </c>
      <c r="U35" s="3">
        <v>88.5</v>
      </c>
      <c r="V35" s="3">
        <v>6.5</v>
      </c>
      <c r="W35" s="3">
        <v>0</v>
      </c>
      <c r="X35" s="3">
        <v>0</v>
      </c>
      <c r="Y35" s="3">
        <v>300</v>
      </c>
      <c r="Z35" s="3">
        <v>-1150.25</v>
      </c>
      <c r="AA35" s="3">
        <v>0</v>
      </c>
      <c r="AB35" s="3">
        <v>599.75</v>
      </c>
      <c r="AC35" s="3">
        <v>-82</v>
      </c>
      <c r="AD35" s="3">
        <v>0</v>
      </c>
      <c r="AE35" s="3">
        <v>0</v>
      </c>
      <c r="AF35" s="3">
        <v>517.75</v>
      </c>
      <c r="AG35" s="3">
        <v>5.41</v>
      </c>
      <c r="AH35" s="3">
        <v>0</v>
      </c>
      <c r="AI35" s="3">
        <v>185.5</v>
      </c>
      <c r="AJ35" s="3">
        <v>708.66</v>
      </c>
    </row>
    <row r="36" spans="1:36" x14ac:dyDescent="0.25">
      <c r="R36" s="7" t="s">
        <v>324</v>
      </c>
      <c r="S36" s="7">
        <v>1029</v>
      </c>
      <c r="T36" s="8">
        <v>53591</v>
      </c>
      <c r="U36" s="8">
        <v>5337.45</v>
      </c>
      <c r="V36" s="8">
        <v>25893</v>
      </c>
      <c r="W36" s="8">
        <v>0</v>
      </c>
      <c r="X36" s="8">
        <v>121.5</v>
      </c>
      <c r="Y36" s="8">
        <v>6395</v>
      </c>
      <c r="Z36" s="8">
        <v>-51069.996599999999</v>
      </c>
      <c r="AA36" s="8">
        <v>0</v>
      </c>
      <c r="AB36" s="8">
        <v>40328.620000000003</v>
      </c>
      <c r="AC36" s="8">
        <v>-8483.4500000000007</v>
      </c>
      <c r="AD36" s="8">
        <v>-30</v>
      </c>
      <c r="AE36" s="8">
        <v>20</v>
      </c>
      <c r="AF36" s="8">
        <v>31835.17</v>
      </c>
      <c r="AG36" s="8">
        <v>331.19</v>
      </c>
      <c r="AH36" s="8">
        <v>0</v>
      </c>
      <c r="AI36" s="8">
        <v>7004.18</v>
      </c>
      <c r="AJ36" s="8">
        <v>39170.54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2F7F-EDA0-4977-BBCE-10B549FB8BBF}">
  <dimension ref="A1:AI36"/>
  <sheetViews>
    <sheetView tabSelected="1" workbookViewId="0"/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0.5703125" bestFit="1" customWidth="1"/>
    <col min="5" max="5" width="11.5703125" bestFit="1" customWidth="1"/>
    <col min="6" max="6" width="9.85546875" bestFit="1" customWidth="1"/>
    <col min="7" max="7" width="11.28515625" bestFit="1" customWidth="1"/>
    <col min="8" max="8" width="12.28515625" bestFit="1" customWidth="1"/>
    <col min="9" max="9" width="11.7109375" bestFit="1" customWidth="1"/>
    <col min="10" max="10" width="11.28515625" bestFit="1" customWidth="1"/>
    <col min="11" max="11" width="11.140625" bestFit="1" customWidth="1"/>
    <col min="12" max="12" width="12" bestFit="1" customWidth="1"/>
    <col min="13" max="13" width="11.5703125" bestFit="1" customWidth="1"/>
    <col min="14" max="14" width="9" bestFit="1" customWidth="1"/>
    <col min="15" max="15" width="11.140625" bestFit="1" customWidth="1"/>
    <col min="16" max="16" width="19.85546875" bestFit="1" customWidth="1"/>
    <col min="17" max="17" width="14.140625" bestFit="1" customWidth="1"/>
    <col min="18" max="18" width="10.42578125" bestFit="1" customWidth="1"/>
    <col min="19" max="19" width="12.42578125" bestFit="1" customWidth="1"/>
    <col min="20" max="21" width="11.42578125" bestFit="1" customWidth="1"/>
    <col min="22" max="22" width="6" bestFit="1" customWidth="1"/>
    <col min="24" max="24" width="11.42578125" bestFit="1" customWidth="1"/>
    <col min="25" max="25" width="13.28515625" bestFit="1" customWidth="1"/>
    <col min="26" max="26" width="12.85546875" bestFit="1" customWidth="1"/>
    <col min="27" max="27" width="11.42578125" bestFit="1" customWidth="1"/>
    <col min="28" max="28" width="12.140625" bestFit="1" customWidth="1"/>
    <col min="29" max="29" width="8.5703125" bestFit="1" customWidth="1"/>
    <col min="30" max="30" width="11.85546875" bestFit="1" customWidth="1"/>
    <col min="31" max="31" width="11.42578125" bestFit="1" customWidth="1"/>
    <col min="33" max="33" width="10.85546875" bestFit="1" customWidth="1"/>
    <col min="34" max="34" width="11.42578125" bestFit="1" customWidth="1"/>
    <col min="35" max="35" width="13.42578125" bestFit="1" customWidth="1"/>
  </cols>
  <sheetData>
    <row r="1" spans="1:35" x14ac:dyDescent="0.25">
      <c r="B1" s="2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35" x14ac:dyDescent="0.25">
      <c r="B2" s="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35" x14ac:dyDescent="0.25">
      <c r="A3" t="s">
        <v>325</v>
      </c>
      <c r="B3" s="9">
        <f>SUMIF(B5:B35,"&lt;&gt;#N/A")</f>
        <v>241</v>
      </c>
      <c r="C3" s="8">
        <f t="shared" ref="C3:O3" si="0">SUMIF(C5:C35,"&lt;&gt;#N/A")</f>
        <v>9260</v>
      </c>
      <c r="D3" s="8">
        <f t="shared" si="0"/>
        <v>554.5</v>
      </c>
      <c r="E3" s="8">
        <f t="shared" si="0"/>
        <v>294</v>
      </c>
      <c r="F3" s="8">
        <f t="shared" si="0"/>
        <v>22.5</v>
      </c>
      <c r="G3" s="8">
        <f t="shared" si="0"/>
        <v>6545</v>
      </c>
      <c r="H3" s="8">
        <f t="shared" si="0"/>
        <v>-6340.34</v>
      </c>
      <c r="I3" s="8">
        <f t="shared" si="0"/>
        <v>10385.66</v>
      </c>
      <c r="J3" s="8">
        <f t="shared" si="0"/>
        <v>-1063.3</v>
      </c>
      <c r="K3" s="8">
        <f t="shared" si="0"/>
        <v>-150</v>
      </c>
      <c r="L3" s="8">
        <f t="shared" si="0"/>
        <v>70</v>
      </c>
      <c r="M3" s="8">
        <f t="shared" si="0"/>
        <v>9242.36</v>
      </c>
      <c r="N3" s="8">
        <f t="shared" si="0"/>
        <v>35.769999999999989</v>
      </c>
      <c r="O3" s="8">
        <f t="shared" si="0"/>
        <v>1014.45</v>
      </c>
      <c r="P3" s="16">
        <f>SUM(P5:P34)</f>
        <v>4</v>
      </c>
      <c r="Q3" s="8"/>
      <c r="R3" s="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x14ac:dyDescent="0.25">
      <c r="B4" t="s">
        <v>46</v>
      </c>
      <c r="C4" t="s">
        <v>48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  <c r="J4" t="s">
        <v>5</v>
      </c>
      <c r="K4" t="s">
        <v>179</v>
      </c>
      <c r="L4" t="s">
        <v>180</v>
      </c>
      <c r="M4" t="s">
        <v>181</v>
      </c>
      <c r="N4" t="s">
        <v>6</v>
      </c>
      <c r="O4" t="s">
        <v>182</v>
      </c>
      <c r="P4" t="s">
        <v>386</v>
      </c>
    </row>
    <row r="5" spans="1:35" x14ac:dyDescent="0.25">
      <c r="A5" s="5" t="s">
        <v>32</v>
      </c>
      <c r="B5" s="2">
        <f>COUNTIF(Orders[DatePaid],June!A5)</f>
        <v>148</v>
      </c>
      <c r="C5" s="3">
        <f>SUMIFS(Items!$K:$K,Items!$M:$M,$A5,Items!D:D,TRUE)</f>
        <v>1185</v>
      </c>
      <c r="D5" s="3">
        <f>SUMIFS(Items!$K:$K,Items!$M:$M,$A5,Items!C:C,2)</f>
        <v>134.25</v>
      </c>
      <c r="E5" s="3">
        <f>SUM(SUMIFS(Items!$K:$K,Items!$M:$M,$A5,Items!$C:$C,{3,12}))</f>
        <v>90</v>
      </c>
      <c r="F5" s="3">
        <f>SUMIFS(Items!$K:$K,Items!$M:$M,$A5,Items!$C:$C,7)</f>
        <v>0</v>
      </c>
      <c r="G5" s="3">
        <f>SUMIFS(Items!$K:$K,Items!$M:$M,$A5,Items!$C:$C,11)</f>
        <v>6095</v>
      </c>
      <c r="H5" s="3">
        <f>SUMIFS(Items!L:L,Items!$M:$M,$A5,Items!C:C,"&lt;&gt;8")</f>
        <v>-674.64</v>
      </c>
      <c r="I5" s="3">
        <f>SUMIFS(Items!J:J,Items!$M:$M,$A5,Items!C:C,"&lt;&gt;8")</f>
        <v>6829.61</v>
      </c>
      <c r="J5" s="3">
        <f>SUMIFS(Orders[PrePaid],Orders[DatePaid],June!$A5)</f>
        <v>-200</v>
      </c>
      <c r="K5" s="3">
        <f>SUMIFS('Refunds'!$G:$G,'Refunds'!$F:$F,$A5)-SUMIFS('Refunds'!$C:$C,'Refunds'!$F:$F,$A5)</f>
        <v>-6</v>
      </c>
      <c r="L5" s="3">
        <f>SUMIFS('Refunds'!$C:$C,'Refunds'!$F:$F,$A5,'Refunds'!$D:$D,2)+SUMIFS('Refunds'!$G:$G,'Refunds'!$F:$F,$A5,'Refunds'!$D:$D,2)</f>
        <v>0</v>
      </c>
      <c r="M5" s="3">
        <f>(I5+J5+K5+L5)</f>
        <v>6623.61</v>
      </c>
      <c r="N5" s="3">
        <f>SUMIF(Orders[DatePaid],June!A5,Orders[Tax])</f>
        <v>8.92</v>
      </c>
      <c r="O5" s="3">
        <f>SUMIFS(Items!$J:$J,Items!$M:$M,$A5,Items!$C:$C,8)</f>
        <v>145.75</v>
      </c>
      <c r="P5" s="6">
        <f>COUNTIFS(Items!M:M,June!A5,Items!C:C,10)</f>
        <v>0</v>
      </c>
      <c r="Q5" s="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5">
      <c r="A6" s="5" t="s">
        <v>186</v>
      </c>
      <c r="B6" s="2">
        <f>COUNTIF(Orders[DatePaid],June!A6)</f>
        <v>19</v>
      </c>
      <c r="C6" s="3">
        <f>SUMIFS(Items!$K:$K,Items!$M:$M,$A6,Items!D:D,TRUE)</f>
        <v>1155</v>
      </c>
      <c r="D6" s="3">
        <f>SUMIFS(Items!$K:$K,Items!$M:$M,$A6,Items!C:C,2)</f>
        <v>13.5</v>
      </c>
      <c r="E6" s="3">
        <f>SUM(SUMIFS(Items!$K:$K,Items!$M:$M,$A6,Items!$C:$C,{3,12}))</f>
        <v>70</v>
      </c>
      <c r="F6" s="3">
        <f>SUMIFS(Items!$K:$K,Items!$M:$M,$A6,Items!$C:$C,7)</f>
        <v>0</v>
      </c>
      <c r="G6" s="3">
        <f>SUMIFS(Items!$K:$K,Items!$M:$M,$A6,Items!$C:$C,11)</f>
        <v>250</v>
      </c>
      <c r="H6" s="3">
        <f>SUMIFS(Items!L:L,Items!$M:$M,$A6,Items!C:C,"&lt;&gt;8")</f>
        <v>-887</v>
      </c>
      <c r="I6" s="3">
        <f>SUMIFS(Items!J:J,Items!$M:$M,$A6,Items!C:C,"&lt;&gt;8")</f>
        <v>601.5</v>
      </c>
      <c r="J6" s="3">
        <f>SUMIFS(Orders[PrePaid],Orders[DatePaid],June!$A6)</f>
        <v>-123</v>
      </c>
      <c r="K6" s="3">
        <f>SUMIFS('Refunds'!$G:$G,'Refunds'!$F:$F,$A6)-SUMIFS('Refunds'!$C:$C,'Refunds'!$F:$F,$A6)</f>
        <v>-4</v>
      </c>
      <c r="L6" s="3">
        <f>SUMIFS('Refunds'!$C:$C,'Refunds'!$F:$F,$A6,'Refunds'!$D:$D,2)+SUMIFS('Refunds'!$G:$G,'Refunds'!$F:$F,$A6,'Refunds'!$D:$D,2)</f>
        <v>0</v>
      </c>
      <c r="M6" s="3">
        <f t="shared" ref="M6:M34" si="1">(I6+J6+K6+L6)</f>
        <v>474.5</v>
      </c>
      <c r="N6" s="3">
        <f>SUMIF(Orders[DatePaid],June!A6,Orders[Tax])</f>
        <v>0.65</v>
      </c>
      <c r="O6" s="3">
        <f>SUMIFS(Items!$J:$J,Items!$M:$M,$A6,Items!$C:$C,8)</f>
        <v>123.5</v>
      </c>
      <c r="P6" s="6">
        <f>COUNTIFS(Items!M:M,June!A6,Items!C:C,10)</f>
        <v>1</v>
      </c>
      <c r="Q6" s="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25">
      <c r="A7" s="5" t="s">
        <v>203</v>
      </c>
      <c r="B7" s="2">
        <f>COUNTIF(Orders[DatePaid],June!A7)</f>
        <v>8</v>
      </c>
      <c r="C7" s="3">
        <f>SUMIFS(Items!$K:$K,Items!$M:$M,$A7,Items!D:D,TRUE)</f>
        <v>595</v>
      </c>
      <c r="D7" s="3">
        <f>SUMIFS(Items!$K:$K,Items!$M:$M,$A7,Items!C:C,2)</f>
        <v>0</v>
      </c>
      <c r="E7" s="3">
        <f>SUM(SUMIFS(Items!$K:$K,Items!$M:$M,$A7,Items!$C:$C,{3,12}))</f>
        <v>75</v>
      </c>
      <c r="F7" s="3">
        <f>SUMIFS(Items!$K:$K,Items!$M:$M,$A7,Items!$C:$C,7)</f>
        <v>0</v>
      </c>
      <c r="G7" s="3">
        <f>SUMIFS(Items!$K:$K,Items!$M:$M,$A7,Items!$C:$C,11)</f>
        <v>0</v>
      </c>
      <c r="H7" s="3">
        <f>SUMIFS(Items!L:L,Items!$M:$M,$A7,Items!C:C,"&lt;&gt;8")</f>
        <v>-470</v>
      </c>
      <c r="I7" s="3">
        <f>SUMIFS(Items!J:J,Items!$M:$M,$A7,Items!C:C,"&lt;&gt;8")</f>
        <v>200</v>
      </c>
      <c r="J7" s="3">
        <f>SUMIFS(Orders[PrePaid],Orders[DatePaid],June!$A7)</f>
        <v>-70</v>
      </c>
      <c r="K7" s="3">
        <f>SUMIFS('Refunds'!$G:$G,'Refunds'!$F:$F,$A7)-SUMIFS('Refunds'!$C:$C,'Refunds'!$F:$F,$A7)</f>
        <v>-70</v>
      </c>
      <c r="L7" s="3">
        <f>SUMIFS('Refunds'!$C:$C,'Refunds'!$F:$F,$A7,'Refunds'!$D:$D,2)+SUMIFS('Refunds'!$G:$G,'Refunds'!$F:$F,$A7,'Refunds'!$D:$D,2)</f>
        <v>70</v>
      </c>
      <c r="M7" s="3">
        <f t="shared" si="1"/>
        <v>130</v>
      </c>
      <c r="N7" s="3">
        <f>SUMIF(Orders[DatePaid],June!A7,Orders[Tax])</f>
        <v>0</v>
      </c>
      <c r="O7" s="3">
        <f>SUMIFS(Items!$J:$J,Items!$M:$M,$A7,Items!$C:$C,8)</f>
        <v>90.6</v>
      </c>
      <c r="P7" s="6">
        <f>COUNTIFS(Items!M:M,June!A7,Items!C:C,10)</f>
        <v>0</v>
      </c>
      <c r="Q7" s="1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5">
      <c r="A8" s="5" t="s">
        <v>204</v>
      </c>
      <c r="B8" s="2">
        <f>COUNTIF(Orders[DatePaid],June!A8)</f>
        <v>12</v>
      </c>
      <c r="C8" s="3">
        <f>SUMIFS(Items!$K:$K,Items!$M:$M,$A8,Items!D:D,TRUE)</f>
        <v>960</v>
      </c>
      <c r="D8" s="3">
        <f>SUMIFS(Items!$K:$K,Items!$M:$M,$A8,Items!C:C,2)</f>
        <v>72.5</v>
      </c>
      <c r="E8" s="3">
        <f>SUM(SUMIFS(Items!$K:$K,Items!$M:$M,$A8,Items!$C:$C,{3,12}))</f>
        <v>22</v>
      </c>
      <c r="F8" s="3">
        <f>SUMIFS(Items!$K:$K,Items!$M:$M,$A8,Items!$C:$C,7)</f>
        <v>0</v>
      </c>
      <c r="G8" s="3">
        <f>SUMIFS(Items!$K:$K,Items!$M:$M,$A8,Items!$C:$C,11)</f>
        <v>50</v>
      </c>
      <c r="H8" s="3">
        <f>SUMIFS(Items!L:L,Items!$M:$M,$A8,Items!C:C,"&lt;&gt;8")</f>
        <v>-783.4</v>
      </c>
      <c r="I8" s="3">
        <f>SUMIFS(Items!J:J,Items!$M:$M,$A8,Items!C:C,"&lt;&gt;8")</f>
        <v>321.09999999999997</v>
      </c>
      <c r="J8" s="3">
        <f>SUMIFS(Orders[PrePaid],Orders[DatePaid],June!$A8)</f>
        <v>-20</v>
      </c>
      <c r="K8" s="3">
        <f>SUMIFS('Refunds'!$G:$G,'Refunds'!$F:$F,$A8)-SUMIFS('Refunds'!$C:$C,'Refunds'!$F:$F,$A8)</f>
        <v>0</v>
      </c>
      <c r="L8" s="3">
        <f>SUMIFS('Refunds'!$C:$C,'Refunds'!$F:$F,$A8,'Refunds'!$D:$D,2)+SUMIFS('Refunds'!$G:$G,'Refunds'!$F:$F,$A8,'Refunds'!$D:$D,2)</f>
        <v>0</v>
      </c>
      <c r="M8" s="3">
        <f t="shared" si="1"/>
        <v>301.09999999999997</v>
      </c>
      <c r="N8" s="3">
        <f>SUMIF(Orders[DatePaid],June!A8,Orders[Tax])</f>
        <v>5.0600000000000005</v>
      </c>
      <c r="O8" s="3">
        <f>SUMIFS(Items!$J:$J,Items!$M:$M,$A8,Items!$C:$C,8)</f>
        <v>107</v>
      </c>
      <c r="P8" s="6">
        <f>COUNTIFS(Items!M:M,June!A8,Items!C:C,10)</f>
        <v>0</v>
      </c>
      <c r="Q8" s="1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5">
      <c r="A9" s="5" t="s">
        <v>196</v>
      </c>
      <c r="B9" s="2">
        <f>COUNTIF(Orders[DatePaid],June!A9)</f>
        <v>8</v>
      </c>
      <c r="C9" s="3">
        <f>SUMIFS(Items!$K:$K,Items!$M:$M,$A9,Items!D:D,TRUE)</f>
        <v>755</v>
      </c>
      <c r="D9" s="3">
        <f>SUMIFS(Items!$K:$K,Items!$M:$M,$A9,Items!C:C,2)</f>
        <v>11.5</v>
      </c>
      <c r="E9" s="3">
        <f>SUM(SUMIFS(Items!$K:$K,Items!$M:$M,$A9,Items!$C:$C,{3,12}))</f>
        <v>0</v>
      </c>
      <c r="F9" s="3">
        <f>SUMIFS(Items!$K:$K,Items!$M:$M,$A9,Items!$C:$C,7)</f>
        <v>0</v>
      </c>
      <c r="G9" s="3">
        <f>SUMIFS(Items!$K:$K,Items!$M:$M,$A9,Items!$C:$C,11)</f>
        <v>50</v>
      </c>
      <c r="H9" s="3">
        <f>SUMIFS(Items!L:L,Items!$M:$M,$A9,Items!C:C,"&lt;&gt;8")</f>
        <v>-623</v>
      </c>
      <c r="I9" s="3">
        <f>SUMIFS(Items!J:J,Items!$M:$M,$A9,Items!C:C,"&lt;&gt;8")</f>
        <v>193.5</v>
      </c>
      <c r="J9" s="3">
        <f>SUMIFS(Orders[PrePaid],Orders[DatePaid],June!$A9)</f>
        <v>-33.770000000000003</v>
      </c>
      <c r="K9" s="3">
        <f>SUMIFS('Refunds'!$G:$G,'Refunds'!$F:$F,$A9)-SUMIFS('Refunds'!$C:$C,'Refunds'!$F:$F,$A9)</f>
        <v>0</v>
      </c>
      <c r="L9" s="3">
        <f>SUMIFS('Refunds'!$C:$C,'Refunds'!$F:$F,$A9,'Refunds'!$D:$D,2)+SUMIFS('Refunds'!$G:$G,'Refunds'!$F:$F,$A9,'Refunds'!$D:$D,2)</f>
        <v>0</v>
      </c>
      <c r="M9" s="3">
        <f t="shared" si="1"/>
        <v>159.72999999999999</v>
      </c>
      <c r="N9" s="3">
        <f>SUMIF(Orders[DatePaid],June!A9,Orders[Tax])</f>
        <v>0.27</v>
      </c>
      <c r="O9" s="3">
        <f>SUMIFS(Items!$J:$J,Items!$M:$M,$A9,Items!$C:$C,8)</f>
        <v>89</v>
      </c>
      <c r="P9" s="6">
        <f>COUNTIFS(Items!M:M,June!A9,Items!C:C,10)</f>
        <v>1</v>
      </c>
      <c r="Q9" s="1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5">
      <c r="A10" s="5" t="s">
        <v>188</v>
      </c>
      <c r="B10" s="2">
        <f>COUNTIF(Orders[DatePaid],June!A10)</f>
        <v>11</v>
      </c>
      <c r="C10" s="3">
        <f>SUMIFS(Items!$K:$K,Items!$M:$M,$A10,Items!D:D,TRUE)</f>
        <v>890</v>
      </c>
      <c r="D10" s="3">
        <f>SUMIFS(Items!$K:$K,Items!$M:$M,$A10,Items!C:C,2)</f>
        <v>96.5</v>
      </c>
      <c r="E10" s="3">
        <f>SUM(SUMIFS(Items!$K:$K,Items!$M:$M,$A10,Items!$C:$C,{3,12}))</f>
        <v>0</v>
      </c>
      <c r="F10" s="3">
        <f>SUMIFS(Items!$K:$K,Items!$M:$M,$A10,Items!$C:$C,7)</f>
        <v>22.5</v>
      </c>
      <c r="G10" s="3">
        <f>SUMIFS(Items!$K:$K,Items!$M:$M,$A10,Items!$C:$C,11)</f>
        <v>50</v>
      </c>
      <c r="H10" s="3">
        <f>SUMIFS(Items!L:L,Items!$M:$M,$A10,Items!C:C,"&lt;&gt;8")</f>
        <v>-589</v>
      </c>
      <c r="I10" s="3">
        <f>SUMIFS(Items!J:J,Items!$M:$M,$A10,Items!C:C,"&lt;&gt;8")</f>
        <v>470</v>
      </c>
      <c r="J10" s="3">
        <f>SUMIFS(Orders[PrePaid],Orders[DatePaid],June!$A10)</f>
        <v>-185.61</v>
      </c>
      <c r="K10" s="3">
        <f>SUMIFS('Refunds'!$G:$G,'Refunds'!$F:$F,$A10)-SUMIFS('Refunds'!$C:$C,'Refunds'!$F:$F,$A10)</f>
        <v>0</v>
      </c>
      <c r="L10" s="3">
        <f>SUMIFS('Refunds'!$C:$C,'Refunds'!$F:$F,$A10,'Refunds'!$D:$D,2)+SUMIFS('Refunds'!$G:$G,'Refunds'!$F:$F,$A10,'Refunds'!$D:$D,2)</f>
        <v>0</v>
      </c>
      <c r="M10" s="3">
        <f t="shared" si="1"/>
        <v>284.39</v>
      </c>
      <c r="N10" s="3">
        <f>SUMIF(Orders[DatePaid],June!A10,Orders[Tax])</f>
        <v>5.93</v>
      </c>
      <c r="O10" s="3">
        <f>SUMIFS(Items!$J:$J,Items!$M:$M,$A10,Items!$C:$C,8)</f>
        <v>66.599999999999994</v>
      </c>
      <c r="P10" s="6">
        <f>COUNTIFS(Items!M:M,June!A10,Items!C:C,10)</f>
        <v>1</v>
      </c>
      <c r="Q10" s="1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25">
      <c r="A11" s="5" t="s">
        <v>201</v>
      </c>
      <c r="B11" s="2">
        <f>COUNTIF(Orders[DatePaid],June!A11)</f>
        <v>3</v>
      </c>
      <c r="C11" s="3">
        <f>SUMIFS(Items!$K:$K,Items!$M:$M,$A11,Items!D:D,TRUE)</f>
        <v>210</v>
      </c>
      <c r="D11" s="3">
        <f>SUMIFS(Items!$K:$K,Items!$M:$M,$A11,Items!C:C,2)</f>
        <v>0</v>
      </c>
      <c r="E11" s="3">
        <f>SUM(SUMIFS(Items!$K:$K,Items!$M:$M,$A11,Items!$C:$C,{3,12}))</f>
        <v>0</v>
      </c>
      <c r="F11" s="3">
        <f>SUMIFS(Items!$K:$K,Items!$M:$M,$A11,Items!$C:$C,7)</f>
        <v>0</v>
      </c>
      <c r="G11" s="3">
        <f>SUMIFS(Items!$K:$K,Items!$M:$M,$A11,Items!$C:$C,11)</f>
        <v>50</v>
      </c>
      <c r="H11" s="3">
        <f>SUMIFS(Items!L:L,Items!$M:$M,$A11,Items!C:C,"&lt;&gt;8")</f>
        <v>-231</v>
      </c>
      <c r="I11" s="3">
        <f>SUMIFS(Items!J:J,Items!$M:$M,$A11,Items!C:C,"&lt;&gt;8")</f>
        <v>79</v>
      </c>
      <c r="J11" s="3">
        <f>SUMIFS(Orders[PrePaid],Orders[DatePaid],June!$A11)</f>
        <v>0</v>
      </c>
      <c r="K11" s="3">
        <f>SUMIFS('Refunds'!$G:$G,'Refunds'!$F:$F,$A11)-SUMIFS('Refunds'!$C:$C,'Refunds'!$F:$F,$A11)</f>
        <v>0</v>
      </c>
      <c r="L11" s="3">
        <f>SUMIFS('Refunds'!$C:$C,'Refunds'!$F:$F,$A11,'Refunds'!$D:$D,2)+SUMIFS('Refunds'!$G:$G,'Refunds'!$F:$F,$A11,'Refunds'!$D:$D,2)</f>
        <v>0</v>
      </c>
      <c r="M11" s="3">
        <f t="shared" si="1"/>
        <v>79</v>
      </c>
      <c r="N11" s="3">
        <f>SUMIF(Orders[DatePaid],June!A11,Orders[Tax])</f>
        <v>0</v>
      </c>
      <c r="O11" s="3">
        <f>SUMIFS(Items!$J:$J,Items!$M:$M,$A11,Items!$C:$C,8)</f>
        <v>27</v>
      </c>
      <c r="P11" s="6">
        <f>COUNTIFS(Items!M:M,June!A11,Items!C:C,10)</f>
        <v>1</v>
      </c>
      <c r="Q11" s="1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5">
      <c r="A12" s="5" t="s">
        <v>210</v>
      </c>
      <c r="B12" s="2">
        <f>COUNTIF(Orders[DatePaid],June!A12)</f>
        <v>1</v>
      </c>
      <c r="C12" s="3">
        <f>SUMIFS(Items!$K:$K,Items!$M:$M,$A12,Items!D:D,TRUE)</f>
        <v>135</v>
      </c>
      <c r="D12" s="3">
        <f>SUMIFS(Items!$K:$K,Items!$M:$M,$A12,Items!C:C,2)</f>
        <v>0</v>
      </c>
      <c r="E12" s="3">
        <f>SUM(SUMIFS(Items!$K:$K,Items!$M:$M,$A12,Items!$C:$C,{3,12}))</f>
        <v>0</v>
      </c>
      <c r="F12" s="3">
        <f>SUMIFS(Items!$K:$K,Items!$M:$M,$A12,Items!$C:$C,7)</f>
        <v>0</v>
      </c>
      <c r="G12" s="3">
        <f>SUMIFS(Items!$K:$K,Items!$M:$M,$A12,Items!$C:$C,11)</f>
        <v>0</v>
      </c>
      <c r="H12" s="3">
        <f>SUMIFS(Items!L:L,Items!$M:$M,$A12,Items!C:C,"&lt;&gt;8")</f>
        <v>-95</v>
      </c>
      <c r="I12" s="3">
        <f>SUMIFS(Items!J:J,Items!$M:$M,$A12,Items!C:C,"&lt;&gt;8")</f>
        <v>40</v>
      </c>
      <c r="J12" s="3">
        <f>SUMIFS(Orders[PrePaid],Orders[DatePaid],June!$A12)</f>
        <v>0</v>
      </c>
      <c r="K12" s="3">
        <f>SUMIFS('Refunds'!$G:$G,'Refunds'!$F:$F,$A12)-SUMIFS('Refunds'!$C:$C,'Refunds'!$F:$F,$A12)</f>
        <v>0</v>
      </c>
      <c r="L12" s="3">
        <f>SUMIFS('Refunds'!$C:$C,'Refunds'!$F:$F,$A12,'Refunds'!$D:$D,2)+SUMIFS('Refunds'!$G:$G,'Refunds'!$F:$F,$A12,'Refunds'!$D:$D,2)</f>
        <v>0</v>
      </c>
      <c r="M12" s="3">
        <f t="shared" si="1"/>
        <v>40</v>
      </c>
      <c r="N12" s="3">
        <f>SUMIF(Orders[DatePaid],June!A12,Orders[Tax])</f>
        <v>0</v>
      </c>
      <c r="O12" s="3">
        <f>SUMIFS(Items!$J:$J,Items!$M:$M,$A12,Items!$C:$C,8)</f>
        <v>18</v>
      </c>
      <c r="P12" s="6">
        <f>COUNTIFS(Items!M:M,June!A12,Items!C:C,10)</f>
        <v>0</v>
      </c>
      <c r="Q12" s="1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25">
      <c r="A13" s="5" t="s">
        <v>202</v>
      </c>
      <c r="B13" s="2">
        <f>COUNTIF(Orders[DatePaid],June!A13)</f>
        <v>2</v>
      </c>
      <c r="C13" s="3">
        <f>SUMIFS(Items!$K:$K,Items!$M:$M,$A13,Items!D:D,TRUE)</f>
        <v>355</v>
      </c>
      <c r="D13" s="3">
        <f>SUMIFS(Items!$K:$K,Items!$M:$M,$A13,Items!C:C,2)</f>
        <v>58.5</v>
      </c>
      <c r="E13" s="3">
        <f>SUM(SUMIFS(Items!$K:$K,Items!$M:$M,$A13,Items!$C:$C,{3,12}))</f>
        <v>0</v>
      </c>
      <c r="F13" s="3">
        <f>SUMIFS(Items!$K:$K,Items!$M:$M,$A13,Items!$C:$C,7)</f>
        <v>0</v>
      </c>
      <c r="G13" s="3">
        <f>SUMIFS(Items!$K:$K,Items!$M:$M,$A13,Items!$C:$C,11)</f>
        <v>0</v>
      </c>
      <c r="H13" s="3">
        <f>SUMIFS(Items!L:L,Items!$M:$M,$A13,Items!C:C,"&lt;&gt;8")</f>
        <v>-98</v>
      </c>
      <c r="I13" s="3">
        <f>SUMIFS(Items!J:J,Items!$M:$M,$A13,Items!C:C,"&lt;&gt;8")</f>
        <v>315.5</v>
      </c>
      <c r="J13" s="3">
        <f>SUMIFS(Orders[PrePaid],Orders[DatePaid],June!$A13)</f>
        <v>0</v>
      </c>
      <c r="K13" s="3">
        <f>SUMIFS('Refunds'!$G:$G,'Refunds'!$F:$F,$A13)-SUMIFS('Refunds'!$C:$C,'Refunds'!$F:$F,$A13)</f>
        <v>0</v>
      </c>
      <c r="L13" s="3">
        <f>SUMIFS('Refunds'!$C:$C,'Refunds'!$F:$F,$A13,'Refunds'!$D:$D,2)+SUMIFS('Refunds'!$G:$G,'Refunds'!$F:$F,$A13,'Refunds'!$D:$D,2)</f>
        <v>0</v>
      </c>
      <c r="M13" s="3">
        <f t="shared" si="1"/>
        <v>315.5</v>
      </c>
      <c r="N13" s="3">
        <f>SUMIF(Orders[DatePaid],June!A13,Orders[Tax])</f>
        <v>3.63</v>
      </c>
      <c r="O13" s="3">
        <f>SUMIFS(Items!$J:$J,Items!$M:$M,$A13,Items!$C:$C,8)</f>
        <v>12.5</v>
      </c>
      <c r="P13" s="6">
        <f>COUNTIFS(Items!M:M,June!A13,Items!C:C,10)</f>
        <v>0</v>
      </c>
      <c r="Q13" s="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5">
      <c r="A14" s="5" t="s">
        <v>190</v>
      </c>
      <c r="B14" s="2">
        <f>COUNTIF(Orders[DatePaid],June!A14)</f>
        <v>3</v>
      </c>
      <c r="C14" s="3">
        <f>SUMIFS(Items!$K:$K,Items!$M:$M,$A14,Items!D:D,TRUE)</f>
        <v>370</v>
      </c>
      <c r="D14" s="3">
        <f>SUMIFS(Items!$K:$K,Items!$M:$M,$A14,Items!C:C,2)</f>
        <v>16</v>
      </c>
      <c r="E14" s="3">
        <f>SUM(SUMIFS(Items!$K:$K,Items!$M:$M,$A14,Items!$C:$C,{3,12}))</f>
        <v>12</v>
      </c>
      <c r="F14" s="3">
        <f>SUMIFS(Items!$K:$K,Items!$M:$M,$A14,Items!$C:$C,7)</f>
        <v>0</v>
      </c>
      <c r="G14" s="3">
        <f>SUMIFS(Items!$K:$K,Items!$M:$M,$A14,Items!$C:$C,11)</f>
        <v>0</v>
      </c>
      <c r="H14" s="3">
        <f>SUMIFS(Items!L:L,Items!$M:$M,$A14,Items!C:C,"&lt;&gt;8")</f>
        <v>-321</v>
      </c>
      <c r="I14" s="3">
        <f>SUMIFS(Items!J:J,Items!$M:$M,$A14,Items!C:C,"&lt;&gt;8")</f>
        <v>77</v>
      </c>
      <c r="J14" s="3">
        <f>SUMIFS(Orders[PrePaid],Orders[DatePaid],June!$A14)</f>
        <v>0</v>
      </c>
      <c r="K14" s="3">
        <f>SUMIFS('Refunds'!$G:$G,'Refunds'!$F:$F,$A14)-SUMIFS('Refunds'!$C:$C,'Refunds'!$F:$F,$A14)</f>
        <v>0</v>
      </c>
      <c r="L14" s="3">
        <f>SUMIFS('Refunds'!$C:$C,'Refunds'!$F:$F,$A14,'Refunds'!$D:$D,2)+SUMIFS('Refunds'!$G:$G,'Refunds'!$F:$F,$A14,'Refunds'!$D:$D,2)</f>
        <v>0</v>
      </c>
      <c r="M14" s="3">
        <f t="shared" si="1"/>
        <v>77</v>
      </c>
      <c r="N14" s="3">
        <f>SUMIF(Orders[DatePaid],June!A14,Orders[Tax])</f>
        <v>0.92</v>
      </c>
      <c r="O14" s="3">
        <f>SUMIFS(Items!$J:$J,Items!$M:$M,$A14,Items!$C:$C,8)</f>
        <v>15</v>
      </c>
      <c r="P14" s="6">
        <f>COUNTIFS(Items!M:M,June!A14,Items!C:C,10)</f>
        <v>0</v>
      </c>
      <c r="Q14" s="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25">
      <c r="A15" s="5" t="s">
        <v>218</v>
      </c>
      <c r="B15" s="2">
        <f>COUNTIF(Orders[DatePaid],June!A15)</f>
        <v>2</v>
      </c>
      <c r="C15" s="3">
        <f>SUMIFS(Items!$K:$K,Items!$M:$M,$A15,Items!D:D,TRUE)</f>
        <v>135</v>
      </c>
      <c r="D15" s="3">
        <f>SUMIFS(Items!$K:$K,Items!$M:$M,$A15,Items!C:C,2)</f>
        <v>0</v>
      </c>
      <c r="E15" s="3">
        <f>SUM(SUMIFS(Items!$K:$K,Items!$M:$M,$A15,Items!$C:$C,{3,12}))</f>
        <v>0</v>
      </c>
      <c r="F15" s="3">
        <f>SUMIFS(Items!$K:$K,Items!$M:$M,$A15,Items!$C:$C,7)</f>
        <v>0</v>
      </c>
      <c r="G15" s="3">
        <f>SUMIFS(Items!$K:$K,Items!$M:$M,$A15,Items!$C:$C,11)</f>
        <v>0</v>
      </c>
      <c r="H15" s="3">
        <f>SUMIFS(Items!L:L,Items!$M:$M,$A15,Items!C:C,"&lt;&gt;8")</f>
        <v>-135</v>
      </c>
      <c r="I15" s="3">
        <f>SUMIFS(Items!J:J,Items!$M:$M,$A15,Items!C:C,"&lt;&gt;8")</f>
        <v>0</v>
      </c>
      <c r="J15" s="3">
        <f>SUMIFS(Orders[PrePaid],Orders[DatePaid],June!$A15)</f>
        <v>0</v>
      </c>
      <c r="K15" s="3">
        <f>SUMIFS('Refunds'!$G:$G,'Refunds'!$F:$F,$A15)-SUMIFS('Refunds'!$C:$C,'Refunds'!$F:$F,$A15)</f>
        <v>0</v>
      </c>
      <c r="L15" s="3">
        <f>SUMIFS('Refunds'!$C:$C,'Refunds'!$F:$F,$A15,'Refunds'!$D:$D,2)+SUMIFS('Refunds'!$G:$G,'Refunds'!$F:$F,$A15,'Refunds'!$D:$D,2)</f>
        <v>0</v>
      </c>
      <c r="M15" s="3">
        <f t="shared" si="1"/>
        <v>0</v>
      </c>
      <c r="N15" s="3">
        <f>SUMIF(Orders[DatePaid],June!A15,Orders[Tax])</f>
        <v>0</v>
      </c>
      <c r="O15" s="3">
        <f>SUMIFS(Items!$J:$J,Items!$M:$M,$A15,Items!$C:$C,8)</f>
        <v>14</v>
      </c>
      <c r="P15" s="6">
        <f>COUNTIFS(Items!M:M,June!A15,Items!C:C,10)</f>
        <v>0</v>
      </c>
      <c r="Q15" s="1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5">
      <c r="A16" s="5" t="s">
        <v>212</v>
      </c>
      <c r="B16" s="2">
        <f>COUNTIF(Orders[DatePaid],June!A16)</f>
        <v>1</v>
      </c>
      <c r="C16" s="3">
        <f>SUMIFS(Items!$K:$K,Items!$M:$M,$A16,Items!D:D,TRUE)</f>
        <v>70</v>
      </c>
      <c r="D16" s="3">
        <f>SUMIFS(Items!$K:$K,Items!$M:$M,$A16,Items!C:C,2)</f>
        <v>10</v>
      </c>
      <c r="E16" s="3">
        <f>SUM(SUMIFS(Items!$K:$K,Items!$M:$M,$A16,Items!$C:$C,{3,12}))</f>
        <v>0</v>
      </c>
      <c r="F16" s="3">
        <f>SUMIFS(Items!$K:$K,Items!$M:$M,$A16,Items!$C:$C,7)</f>
        <v>0</v>
      </c>
      <c r="G16" s="3">
        <f>SUMIFS(Items!$K:$K,Items!$M:$M,$A16,Items!$C:$C,11)</f>
        <v>0</v>
      </c>
      <c r="H16" s="3">
        <f>SUMIFS(Items!L:L,Items!$M:$M,$A16,Items!C:C,"&lt;&gt;8")</f>
        <v>-70</v>
      </c>
      <c r="I16" s="3">
        <f>SUMIFS(Items!J:J,Items!$M:$M,$A16,Items!C:C,"&lt;&gt;8")</f>
        <v>10</v>
      </c>
      <c r="J16" s="3">
        <f>SUMIFS(Orders[PrePaid],Orders[DatePaid],June!$A16)</f>
        <v>0</v>
      </c>
      <c r="K16" s="3">
        <f>SUMIFS('Refunds'!$G:$G,'Refunds'!$F:$F,$A16)-SUMIFS('Refunds'!$C:$C,'Refunds'!$F:$F,$A16)</f>
        <v>0</v>
      </c>
      <c r="L16" s="3">
        <f>SUMIFS('Refunds'!$C:$C,'Refunds'!$F:$F,$A16,'Refunds'!$D:$D,2)+SUMIFS('Refunds'!$G:$G,'Refunds'!$F:$F,$A16,'Refunds'!$D:$D,2)</f>
        <v>0</v>
      </c>
      <c r="M16" s="3">
        <f t="shared" si="1"/>
        <v>10</v>
      </c>
      <c r="N16" s="3">
        <f>SUMIF(Orders[DatePaid],June!A16,Orders[Tax])</f>
        <v>0.77</v>
      </c>
      <c r="O16" s="3">
        <f>SUMIFS(Items!$J:$J,Items!$M:$M,$A16,Items!$C:$C,8)</f>
        <v>15</v>
      </c>
      <c r="P16" s="6">
        <f>COUNTIFS(Items!M:M,June!A16,Items!C:C,10)</f>
        <v>0</v>
      </c>
      <c r="Q16" s="1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25">
      <c r="A17" s="5" t="s">
        <v>39</v>
      </c>
      <c r="B17" s="2">
        <f>COUNTIF(Orders[DatePaid],June!A17)</f>
        <v>4</v>
      </c>
      <c r="C17" s="3">
        <f>SUMIFS(Items!$K:$K,Items!$M:$M,$A17,Items!D:D,TRUE)</f>
        <v>505</v>
      </c>
      <c r="D17" s="3">
        <f>SUMIFS(Items!$K:$K,Items!$M:$M,$A17,Items!C:C,2)</f>
        <v>70</v>
      </c>
      <c r="E17" s="3">
        <f>SUM(SUMIFS(Items!$K:$K,Items!$M:$M,$A17,Items!$C:$C,{3,12}))</f>
        <v>0</v>
      </c>
      <c r="F17" s="3">
        <f>SUMIFS(Items!$K:$K,Items!$M:$M,$A17,Items!$C:$C,7)</f>
        <v>0</v>
      </c>
      <c r="G17" s="3">
        <f>SUMIFS(Items!$K:$K,Items!$M:$M,$A17,Items!$C:$C,11)</f>
        <v>0</v>
      </c>
      <c r="H17" s="3">
        <f>SUMIFS(Items!L:L,Items!$M:$M,$A17,Items!C:C,"&lt;&gt;8")</f>
        <v>-330.25</v>
      </c>
      <c r="I17" s="3">
        <f>SUMIFS(Items!J:J,Items!$M:$M,$A17,Items!C:C,"&lt;&gt;8")</f>
        <v>244.75</v>
      </c>
      <c r="J17" s="3">
        <f>SUMIFS(Orders[PrePaid],Orders[DatePaid],June!$A17)</f>
        <v>-62.92</v>
      </c>
      <c r="K17" s="3">
        <f>SUMIFS('Refunds'!$G:$G,'Refunds'!$F:$F,$A17)-SUMIFS('Refunds'!$C:$C,'Refunds'!$F:$F,$A17)</f>
        <v>-70</v>
      </c>
      <c r="L17" s="3">
        <f>SUMIFS('Refunds'!$C:$C,'Refunds'!$F:$F,$A17,'Refunds'!$D:$D,2)+SUMIFS('Refunds'!$G:$G,'Refunds'!$F:$F,$A17,'Refunds'!$D:$D,2)</f>
        <v>0</v>
      </c>
      <c r="M17" s="3">
        <f t="shared" si="1"/>
        <v>111.82999999999998</v>
      </c>
      <c r="N17" s="3">
        <f>SUMIF(Orders[DatePaid],June!A17,Orders[Tax])</f>
        <v>4.58</v>
      </c>
      <c r="O17" s="3">
        <f>SUMIFS(Items!$J:$J,Items!$M:$M,$A17,Items!$C:$C,8)</f>
        <v>45.5</v>
      </c>
      <c r="P17" s="6">
        <f>COUNTIFS(Items!M:M,June!A17,Items!C:C,10)</f>
        <v>0</v>
      </c>
      <c r="Q17" s="1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5">
      <c r="A18" s="5" t="s">
        <v>31</v>
      </c>
      <c r="B18" s="2">
        <f>COUNTIF(Orders[DatePaid],June!A18)</f>
        <v>4</v>
      </c>
      <c r="C18" s="3">
        <f>SUMIFS(Items!$K:$K,Items!$M:$M,$A18,Items!D:D,TRUE)</f>
        <v>700</v>
      </c>
      <c r="D18" s="3">
        <f>SUMIFS(Items!$K:$K,Items!$M:$M,$A18,Items!C:C,2)</f>
        <v>30</v>
      </c>
      <c r="E18" s="3">
        <f>SUM(SUMIFS(Items!$K:$K,Items!$M:$M,$A18,Items!$C:$C,{3,12}))</f>
        <v>0</v>
      </c>
      <c r="F18" s="3">
        <f>SUMIFS(Items!$K:$K,Items!$M:$M,$A18,Items!$C:$C,7)</f>
        <v>0</v>
      </c>
      <c r="G18" s="3">
        <f>SUMIFS(Items!$K:$K,Items!$M:$M,$A18,Items!$C:$C,11)</f>
        <v>0</v>
      </c>
      <c r="H18" s="3">
        <f>SUMIFS(Items!L:L,Items!$M:$M,$A18,Items!C:C,"&lt;&gt;8")</f>
        <v>-325</v>
      </c>
      <c r="I18" s="3">
        <f>SUMIFS(Items!J:J,Items!$M:$M,$A18,Items!C:C,"&lt;&gt;8")</f>
        <v>405</v>
      </c>
      <c r="J18" s="3">
        <f>SUMIFS(Orders[PrePaid],Orders[DatePaid],June!$A18)</f>
        <v>-300</v>
      </c>
      <c r="K18" s="3">
        <f>SUMIFS('Refunds'!$G:$G,'Refunds'!$F:$F,$A18)-SUMIFS('Refunds'!$C:$C,'Refunds'!$F:$F,$A18)</f>
        <v>0</v>
      </c>
      <c r="L18" s="3">
        <f>SUMIFS('Refunds'!$C:$C,'Refunds'!$F:$F,$A18,'Refunds'!$D:$D,2)+SUMIFS('Refunds'!$G:$G,'Refunds'!$F:$F,$A18,'Refunds'!$D:$D,2)</f>
        <v>0</v>
      </c>
      <c r="M18" s="3">
        <f t="shared" si="1"/>
        <v>105</v>
      </c>
      <c r="N18" s="3">
        <f>SUMIF(Orders[DatePaid],June!A18,Orders[Tax])</f>
        <v>2.2999999999999998</v>
      </c>
      <c r="O18" s="3">
        <f>SUMIFS(Items!$J:$J,Items!$M:$M,$A18,Items!$C:$C,8)</f>
        <v>103</v>
      </c>
      <c r="P18" s="6">
        <f>COUNTIFS(Items!M:M,June!A18,Items!C:C,10)</f>
        <v>0</v>
      </c>
      <c r="Q18" s="1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5">
      <c r="A19" s="5" t="s">
        <v>214</v>
      </c>
      <c r="B19" s="2">
        <f>COUNTIF(Orders[DatePaid],June!A19)</f>
        <v>1</v>
      </c>
      <c r="C19" s="3">
        <f>SUMIFS(Items!$K:$K,Items!$M:$M,$A19,Items!D:D,TRUE)</f>
        <v>30</v>
      </c>
      <c r="D19" s="3">
        <f>SUMIFS(Items!$K:$K,Items!$M:$M,$A19,Items!C:C,2)</f>
        <v>0</v>
      </c>
      <c r="E19" s="3">
        <f>SUM(SUMIFS(Items!$K:$K,Items!$M:$M,$A19,Items!$C:$C,{3,12}))</f>
        <v>0</v>
      </c>
      <c r="F19" s="3">
        <f>SUMIFS(Items!$K:$K,Items!$M:$M,$A19,Items!$C:$C,7)</f>
        <v>0</v>
      </c>
      <c r="G19" s="3">
        <f>SUMIFS(Items!$K:$K,Items!$M:$M,$A19,Items!$C:$C,11)</f>
        <v>0</v>
      </c>
      <c r="H19" s="3">
        <f>SUMIFS(Items!L:L,Items!$M:$M,$A19,Items!C:C,"&lt;&gt;8")</f>
        <v>-30</v>
      </c>
      <c r="I19" s="3">
        <f>SUMIFS(Items!J:J,Items!$M:$M,$A19,Items!C:C,"&lt;&gt;8")</f>
        <v>0</v>
      </c>
      <c r="J19" s="3">
        <f>SUMIFS(Orders[PrePaid],Orders[DatePaid],June!$A19)</f>
        <v>0</v>
      </c>
      <c r="K19" s="3">
        <f>SUMIFS('Refunds'!$G:$G,'Refunds'!$F:$F,$A19)-SUMIFS('Refunds'!$C:$C,'Refunds'!$F:$F,$A19)</f>
        <v>0</v>
      </c>
      <c r="L19" s="3">
        <f>SUMIFS('Refunds'!$C:$C,'Refunds'!$F:$F,$A19,'Refunds'!$D:$D,2)+SUMIFS('Refunds'!$G:$G,'Refunds'!$F:$F,$A19,'Refunds'!$D:$D,2)</f>
        <v>0</v>
      </c>
      <c r="M19" s="3">
        <f t="shared" si="1"/>
        <v>0</v>
      </c>
      <c r="N19" s="3">
        <f>SUMIF(Orders[DatePaid],June!A19,Orders[Tax])</f>
        <v>0</v>
      </c>
      <c r="O19" s="3">
        <f>SUMIFS(Items!$J:$J,Items!$M:$M,$A19,Items!$C:$C,8)</f>
        <v>0</v>
      </c>
      <c r="P19" s="6">
        <f>COUNTIFS(Items!M:M,June!A19,Items!C:C,10)</f>
        <v>0</v>
      </c>
      <c r="Q19" s="1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5">
      <c r="A20" s="5" t="s">
        <v>211</v>
      </c>
      <c r="B20" s="2">
        <f>COUNTIF(Orders[DatePaid],June!A20)</f>
        <v>1</v>
      </c>
      <c r="C20" s="3">
        <f>SUMIFS(Items!$K:$K,Items!$M:$M,$A20,Items!D:D,TRUE)</f>
        <v>0</v>
      </c>
      <c r="D20" s="3">
        <f>SUMIFS(Items!$K:$K,Items!$M:$M,$A20,Items!C:C,2)</f>
        <v>0</v>
      </c>
      <c r="E20" s="3">
        <f>SUM(SUMIFS(Items!$K:$K,Items!$M:$M,$A20,Items!$C:$C,{3,12}))</f>
        <v>0</v>
      </c>
      <c r="F20" s="3">
        <f>SUMIFS(Items!$K:$K,Items!$M:$M,$A20,Items!$C:$C,7)</f>
        <v>0</v>
      </c>
      <c r="G20" s="3">
        <f>SUMIFS(Items!$K:$K,Items!$M:$M,$A20,Items!$C:$C,11)</f>
        <v>0</v>
      </c>
      <c r="H20" s="3">
        <f>SUMIFS(Items!L:L,Items!$M:$M,$A20,Items!C:C,"&lt;&gt;8")</f>
        <v>0</v>
      </c>
      <c r="I20" s="3">
        <f>SUMIFS(Items!J:J,Items!$M:$M,$A20,Items!C:C,"&lt;&gt;8")</f>
        <v>0</v>
      </c>
      <c r="J20" s="3">
        <f>SUMIFS(Orders[PrePaid],Orders[DatePaid],June!$A20)</f>
        <v>0</v>
      </c>
      <c r="K20" s="3">
        <f>SUMIFS('Refunds'!$G:$G,'Refunds'!$F:$F,$A20)-SUMIFS('Refunds'!$C:$C,'Refunds'!$F:$F,$A20)</f>
        <v>0</v>
      </c>
      <c r="L20" s="3">
        <f>SUMIFS('Refunds'!$C:$C,'Refunds'!$F:$F,$A20,'Refunds'!$D:$D,2)+SUMIFS('Refunds'!$G:$G,'Refunds'!$F:$F,$A20,'Refunds'!$D:$D,2)</f>
        <v>0</v>
      </c>
      <c r="M20" s="3">
        <f t="shared" si="1"/>
        <v>0</v>
      </c>
      <c r="N20" s="3">
        <f>SUMIF(Orders[DatePaid],June!A20,Orders[Tax])</f>
        <v>0</v>
      </c>
      <c r="O20" s="3">
        <f>SUMIFS(Items!$J:$J,Items!$M:$M,$A20,Items!$C:$C,8)</f>
        <v>0</v>
      </c>
      <c r="P20" s="6">
        <f>COUNTIFS(Items!M:M,June!A20,Items!C:C,10)</f>
        <v>0</v>
      </c>
      <c r="Q20" s="1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5">
      <c r="A21" s="5" t="s">
        <v>11</v>
      </c>
      <c r="B21" s="2">
        <f>COUNTIF(Orders[DatePaid],June!A21)</f>
        <v>3</v>
      </c>
      <c r="C21" s="3">
        <f>SUMIFS(Items!$K:$K,Items!$M:$M,$A21,Items!D:D,TRUE)</f>
        <v>140</v>
      </c>
      <c r="D21" s="3">
        <f>SUMIFS(Items!$K:$K,Items!$M:$M,$A21,Items!C:C,2)</f>
        <v>3.75</v>
      </c>
      <c r="E21" s="3">
        <f>SUM(SUMIFS(Items!$K:$K,Items!$M:$M,$A21,Items!$C:$C,{3,12}))</f>
        <v>0</v>
      </c>
      <c r="F21" s="3">
        <f>SUMIFS(Items!$K:$K,Items!$M:$M,$A21,Items!$C:$C,7)</f>
        <v>0</v>
      </c>
      <c r="G21" s="3">
        <f>SUMIFS(Items!$K:$K,Items!$M:$M,$A21,Items!$C:$C,11)</f>
        <v>0</v>
      </c>
      <c r="H21" s="3">
        <f>SUMIFS(Items!L:L,Items!$M:$M,$A21,Items!C:C,"&lt;&gt;8")</f>
        <v>-85.75</v>
      </c>
      <c r="I21" s="3">
        <f>SUMIFS(Items!J:J,Items!$M:$M,$A21,Items!C:C,"&lt;&gt;8")</f>
        <v>58</v>
      </c>
      <c r="J21" s="3">
        <f>SUMIFS(Orders[PrePaid],Orders[DatePaid],June!$A21)</f>
        <v>-58</v>
      </c>
      <c r="K21" s="3">
        <f>SUMIFS('Refunds'!$G:$G,'Refunds'!$F:$F,$A21)-SUMIFS('Refunds'!$C:$C,'Refunds'!$F:$F,$A21)</f>
        <v>0</v>
      </c>
      <c r="L21" s="3">
        <f>SUMIFS('Refunds'!$C:$C,'Refunds'!$F:$F,$A21,'Refunds'!$D:$D,2)+SUMIFS('Refunds'!$G:$G,'Refunds'!$F:$F,$A21,'Refunds'!$D:$D,2)</f>
        <v>0</v>
      </c>
      <c r="M21" s="3">
        <f t="shared" si="1"/>
        <v>0</v>
      </c>
      <c r="N21" s="3">
        <f>SUMIF(Orders[DatePaid],June!A21,Orders[Tax])</f>
        <v>0</v>
      </c>
      <c r="O21" s="3">
        <f>SUMIFS(Items!$J:$J,Items!$M:$M,$A21,Items!$C:$C,8)</f>
        <v>0</v>
      </c>
      <c r="P21" s="6">
        <f>COUNTIFS(Items!M:M,June!A21,Items!C:C,10)</f>
        <v>0</v>
      </c>
      <c r="Q21" s="1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A22" s="5" t="s">
        <v>200</v>
      </c>
      <c r="B22" s="2">
        <f>COUNTIF(Orders[DatePaid],June!A22)</f>
        <v>1</v>
      </c>
      <c r="C22" s="3">
        <f>SUMIFS(Items!$K:$K,Items!$M:$M,$A22,Items!D:D,TRUE)</f>
        <v>180</v>
      </c>
      <c r="D22" s="3">
        <f>SUMIFS(Items!$K:$K,Items!$M:$M,$A22,Items!C:C,2)</f>
        <v>15</v>
      </c>
      <c r="E22" s="3">
        <f>SUM(SUMIFS(Items!$K:$K,Items!$M:$M,$A22,Items!$C:$C,{3,12}))</f>
        <v>0</v>
      </c>
      <c r="F22" s="3">
        <f>SUMIFS(Items!$K:$K,Items!$M:$M,$A22,Items!$C:$C,7)</f>
        <v>0</v>
      </c>
      <c r="G22" s="3">
        <f>SUMIFS(Items!$K:$K,Items!$M:$M,$A22,Items!$C:$C,11)</f>
        <v>0</v>
      </c>
      <c r="H22" s="3">
        <f>SUMIFS(Items!L:L,Items!$M:$M,$A22,Items!C:C,"&lt;&gt;8")</f>
        <v>-75</v>
      </c>
      <c r="I22" s="3">
        <f>SUMIFS(Items!J:J,Items!$M:$M,$A22,Items!C:C,"&lt;&gt;8")</f>
        <v>120</v>
      </c>
      <c r="J22" s="3">
        <f>SUMIFS(Orders[PrePaid],Orders[DatePaid],June!$A22)</f>
        <v>0</v>
      </c>
      <c r="K22" s="3">
        <f>SUMIFS('Refunds'!$G:$G,'Refunds'!$F:$F,$A22)-SUMIFS('Refunds'!$C:$C,'Refunds'!$F:$F,$A22)</f>
        <v>0</v>
      </c>
      <c r="L22" s="3">
        <f>SUMIFS('Refunds'!$C:$C,'Refunds'!$F:$F,$A22,'Refunds'!$D:$D,2)+SUMIFS('Refunds'!$G:$G,'Refunds'!$F:$F,$A22,'Refunds'!$D:$D,2)</f>
        <v>0</v>
      </c>
      <c r="M22" s="3">
        <f t="shared" si="1"/>
        <v>120</v>
      </c>
      <c r="N22" s="3">
        <f>SUMIF(Orders[DatePaid],June!A22,Orders[Tax])</f>
        <v>1.1499999999999999</v>
      </c>
      <c r="O22" s="3">
        <f>SUMIFS(Items!$J:$J,Items!$M:$M,$A22,Items!$C:$C,8)</f>
        <v>0</v>
      </c>
      <c r="P22" s="6">
        <f>COUNTIFS(Items!M:M,June!A22,Items!C:C,10)</f>
        <v>0</v>
      </c>
      <c r="Q22" s="1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A23" s="5" t="s">
        <v>216</v>
      </c>
      <c r="B23" s="2">
        <f>COUNTIF(Orders[DatePaid],June!A23)</f>
        <v>2</v>
      </c>
      <c r="C23" s="3">
        <f>SUMIFS(Items!$K:$K,Items!$M:$M,$A23,Items!D:D,TRUE)</f>
        <v>160</v>
      </c>
      <c r="D23" s="3">
        <f>SUMIFS(Items!$K:$K,Items!$M:$M,$A23,Items!C:C,2)</f>
        <v>0</v>
      </c>
      <c r="E23" s="3">
        <f>SUM(SUMIFS(Items!$K:$K,Items!$M:$M,$A23,Items!$C:$C,{3,12}))</f>
        <v>0</v>
      </c>
      <c r="F23" s="3">
        <f>SUMIFS(Items!$K:$K,Items!$M:$M,$A23,Items!$C:$C,7)</f>
        <v>0</v>
      </c>
      <c r="G23" s="3">
        <f>SUMIFS(Items!$K:$K,Items!$M:$M,$A23,Items!$C:$C,11)</f>
        <v>0</v>
      </c>
      <c r="H23" s="3">
        <f>SUMIFS(Items!L:L,Items!$M:$M,$A23,Items!C:C,"&lt;&gt;8")</f>
        <v>-150</v>
      </c>
      <c r="I23" s="3">
        <f>SUMIFS(Items!J:J,Items!$M:$M,$A23,Items!C:C,"&lt;&gt;8")</f>
        <v>10</v>
      </c>
      <c r="J23" s="3">
        <f>SUMIFS(Orders[PrePaid],Orders[DatePaid],June!$A23)</f>
        <v>-10</v>
      </c>
      <c r="K23" s="3">
        <f>SUMIFS('Refunds'!$G:$G,'Refunds'!$F:$F,$A23)-SUMIFS('Refunds'!$C:$C,'Refunds'!$F:$F,$A23)</f>
        <v>0</v>
      </c>
      <c r="L23" s="3">
        <f>SUMIFS('Refunds'!$C:$C,'Refunds'!$F:$F,$A23,'Refunds'!$D:$D,2)+SUMIFS('Refunds'!$G:$G,'Refunds'!$F:$F,$A23,'Refunds'!$D:$D,2)</f>
        <v>0</v>
      </c>
      <c r="M23" s="3">
        <f t="shared" si="1"/>
        <v>0</v>
      </c>
      <c r="N23" s="3">
        <f>SUMIF(Orders[DatePaid],June!A23,Orders[Tax])</f>
        <v>0</v>
      </c>
      <c r="O23" s="3">
        <f>SUMIFS(Items!$J:$J,Items!$M:$M,$A23,Items!$C:$C,8)</f>
        <v>30</v>
      </c>
      <c r="P23" s="6">
        <f>COUNTIFS(Items!M:M,June!A23,Items!C:C,10)</f>
        <v>0</v>
      </c>
      <c r="Q23" s="1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s="5" t="s">
        <v>330</v>
      </c>
      <c r="B24" s="2">
        <f>COUNTIF(Orders[DatePaid],June!A24)</f>
        <v>0</v>
      </c>
      <c r="C24" s="3">
        <f>SUMIFS(Items!$K:$K,Items!$M:$M,$A24,Items!D:D,TRUE)</f>
        <v>0</v>
      </c>
      <c r="D24" s="3">
        <f>SUMIFS(Items!$K:$K,Items!$M:$M,$A24,Items!C:C,2)</f>
        <v>0</v>
      </c>
      <c r="E24" s="3">
        <f>SUM(SUMIFS(Items!$K:$K,Items!$M:$M,$A24,Items!$C:$C,{3,12}))</f>
        <v>0</v>
      </c>
      <c r="F24" s="3">
        <f>SUMIFS(Items!$K:$K,Items!$M:$M,$A24,Items!$C:$C,7)</f>
        <v>0</v>
      </c>
      <c r="G24" s="3">
        <f>SUMIFS(Items!$K:$K,Items!$M:$M,$A24,Items!$C:$C,11)</f>
        <v>0</v>
      </c>
      <c r="H24" s="3">
        <f>SUMIFS(Items!L:L,Items!$M:$M,$A24,Items!C:C,"&lt;&gt;8")</f>
        <v>0</v>
      </c>
      <c r="I24" s="3">
        <f>SUMIFS(Items!J:J,Items!$M:$M,$A24,Items!C:C,"&lt;&gt;8")</f>
        <v>0</v>
      </c>
      <c r="J24" s="3">
        <f>SUMIFS(Orders[PrePaid],Orders[DatePaid],June!$A24)</f>
        <v>0</v>
      </c>
      <c r="K24" s="3">
        <f>SUMIFS('Refunds'!$G:$G,'Refunds'!$F:$F,$A24)-SUMIFS('Refunds'!$C:$C,'Refunds'!$F:$F,$A24)</f>
        <v>0</v>
      </c>
      <c r="L24" s="3">
        <f>SUMIFS('Refunds'!$C:$C,'Refunds'!$F:$F,$A24,'Refunds'!$D:$D,2)+SUMIFS('Refunds'!$G:$G,'Refunds'!$F:$F,$A24,'Refunds'!$D:$D,2)</f>
        <v>0</v>
      </c>
      <c r="M24" s="3">
        <f t="shared" si="1"/>
        <v>0</v>
      </c>
      <c r="N24" s="3">
        <f>SUMIF(Orders[DatePaid],June!A24,Orders[Tax])</f>
        <v>0</v>
      </c>
      <c r="O24" s="3">
        <f>SUMIFS(Items!$J:$J,Items!$M:$M,$A24,Items!$C:$C,8)</f>
        <v>0</v>
      </c>
      <c r="P24" s="6">
        <f>COUNTIFS(Items!M:M,June!A24,Items!C:C,10)</f>
        <v>0</v>
      </c>
      <c r="Q24" s="1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25">
      <c r="A25" s="5" t="s">
        <v>332</v>
      </c>
      <c r="B25" s="2">
        <f>COUNTIF(Orders[DatePaid],June!A25)</f>
        <v>0</v>
      </c>
      <c r="C25" s="3">
        <f>SUMIFS(Items!$K:$K,Items!$M:$M,$A25,Items!D:D,TRUE)</f>
        <v>0</v>
      </c>
      <c r="D25" s="3">
        <f>SUMIFS(Items!$K:$K,Items!$M:$M,$A25,Items!C:C,2)</f>
        <v>0</v>
      </c>
      <c r="E25" s="3">
        <f>SUM(SUMIFS(Items!$K:$K,Items!$M:$M,$A25,Items!$C:$C,{3,12}))</f>
        <v>0</v>
      </c>
      <c r="F25" s="3">
        <f>SUMIFS(Items!$K:$K,Items!$M:$M,$A25,Items!$C:$C,7)</f>
        <v>0</v>
      </c>
      <c r="G25" s="3">
        <f>SUMIFS(Items!$K:$K,Items!$M:$M,$A25,Items!$C:$C,11)</f>
        <v>0</v>
      </c>
      <c r="H25" s="3">
        <f>SUMIFS(Items!L:L,Items!$M:$M,$A25,Items!C:C,"&lt;&gt;8")</f>
        <v>0</v>
      </c>
      <c r="I25" s="3">
        <f>SUMIFS(Items!J:J,Items!$M:$M,$A25,Items!C:C,"&lt;&gt;8")</f>
        <v>0</v>
      </c>
      <c r="J25" s="3">
        <f>SUMIFS(Orders[PrePaid],Orders[DatePaid],June!$A25)</f>
        <v>0</v>
      </c>
      <c r="K25" s="3">
        <f>SUMIFS('Refunds'!$G:$G,'Refunds'!$F:$F,$A25)-SUMIFS('Refunds'!$C:$C,'Refunds'!$F:$F,$A25)</f>
        <v>0</v>
      </c>
      <c r="L25" s="3">
        <f>SUMIFS('Refunds'!$C:$C,'Refunds'!$F:$F,$A25,'Refunds'!$D:$D,2)+SUMIFS('Refunds'!$G:$G,'Refunds'!$F:$F,$A25,'Refunds'!$D:$D,2)</f>
        <v>0</v>
      </c>
      <c r="M25" s="3">
        <f t="shared" si="1"/>
        <v>0</v>
      </c>
      <c r="N25" s="3">
        <f>SUMIF(Orders[DatePaid],June!A25,Orders[Tax])</f>
        <v>0</v>
      </c>
      <c r="O25" s="3">
        <f>SUMIFS(Items!$J:$J,Items!$M:$M,$A25,Items!$C:$C,8)</f>
        <v>0</v>
      </c>
      <c r="P25" s="6">
        <f>COUNTIFS(Items!M:M,June!A25,Items!C:C,10)</f>
        <v>0</v>
      </c>
      <c r="Q25" s="1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A26" s="5" t="s">
        <v>206</v>
      </c>
      <c r="B26" s="2">
        <f>COUNTIF(Orders[DatePaid],June!A26)</f>
        <v>1</v>
      </c>
      <c r="C26" s="3">
        <f>SUMIFS(Items!$K:$K,Items!$M:$M,$A26,Items!D:D,TRUE)</f>
        <v>65</v>
      </c>
      <c r="D26" s="3">
        <f>SUMIFS(Items!$K:$K,Items!$M:$M,$A26,Items!C:C,2)</f>
        <v>0</v>
      </c>
      <c r="E26" s="3">
        <f>SUM(SUMIFS(Items!$K:$K,Items!$M:$M,$A26,Items!$C:$C,{3,12}))</f>
        <v>0</v>
      </c>
      <c r="F26" s="3">
        <f>SUMIFS(Items!$K:$K,Items!$M:$M,$A26,Items!$C:$C,7)</f>
        <v>0</v>
      </c>
      <c r="G26" s="3">
        <f>SUMIFS(Items!$K:$K,Items!$M:$M,$A26,Items!$C:$C,11)</f>
        <v>0</v>
      </c>
      <c r="H26" s="3">
        <f>SUMIFS(Items!L:L,Items!$M:$M,$A26,Items!C:C,"&lt;&gt;8")</f>
        <v>-20</v>
      </c>
      <c r="I26" s="3">
        <f>SUMIFS(Items!J:J,Items!$M:$M,$A26,Items!C:C,"&lt;&gt;8")</f>
        <v>45</v>
      </c>
      <c r="J26" s="3">
        <f>SUMIFS(Orders[PrePaid],Orders[DatePaid],June!$A26)</f>
        <v>0</v>
      </c>
      <c r="K26" s="3">
        <f>SUMIFS('Refunds'!$G:$G,'Refunds'!$F:$F,$A26)-SUMIFS('Refunds'!$C:$C,'Refunds'!$F:$F,$A26)</f>
        <v>0</v>
      </c>
      <c r="L26" s="3">
        <f>SUMIFS('Refunds'!$C:$C,'Refunds'!$F:$F,$A26,'Refunds'!$D:$D,2)+SUMIFS('Refunds'!$G:$G,'Refunds'!$F:$F,$A26,'Refunds'!$D:$D,2)</f>
        <v>0</v>
      </c>
      <c r="M26" s="3">
        <f t="shared" si="1"/>
        <v>45</v>
      </c>
      <c r="N26" s="3">
        <f>SUMIF(Orders[DatePaid],June!A26,Orders[Tax])</f>
        <v>0</v>
      </c>
      <c r="O26" s="3">
        <f>SUMIFS(Items!$J:$J,Items!$M:$M,$A26,Items!$C:$C,8)</f>
        <v>13</v>
      </c>
      <c r="P26" s="6">
        <f>COUNTIFS(Items!M:M,June!A26,Items!C:C,10)</f>
        <v>0</v>
      </c>
      <c r="Q26" s="1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25">
      <c r="A27" s="5" t="s">
        <v>205</v>
      </c>
      <c r="B27" s="2">
        <f>COUNTIF(Orders[DatePaid],June!A27)</f>
        <v>1</v>
      </c>
      <c r="C27" s="3">
        <f>SUMIFS(Items!$K:$K,Items!$M:$M,$A27,Items!D:D,TRUE)</f>
        <v>70</v>
      </c>
      <c r="D27" s="3">
        <f>SUMIFS(Items!$K:$K,Items!$M:$M,$A27,Items!C:C,2)</f>
        <v>11.5</v>
      </c>
      <c r="E27" s="3">
        <f>SUM(SUMIFS(Items!$K:$K,Items!$M:$M,$A27,Items!$C:$C,{3,12}))</f>
        <v>0</v>
      </c>
      <c r="F27" s="3">
        <f>SUMIFS(Items!$K:$K,Items!$M:$M,$A27,Items!$C:$C,7)</f>
        <v>0</v>
      </c>
      <c r="G27" s="3">
        <f>SUMIFS(Items!$K:$K,Items!$M:$M,$A27,Items!$C:$C,11)</f>
        <v>0</v>
      </c>
      <c r="H27" s="3">
        <f>SUMIFS(Items!L:L,Items!$M:$M,$A27,Items!C:C,"&lt;&gt;8")</f>
        <v>-70.3</v>
      </c>
      <c r="I27" s="3">
        <f>SUMIFS(Items!J:J,Items!$M:$M,$A27,Items!C:C,"&lt;&gt;8")</f>
        <v>11.2</v>
      </c>
      <c r="J27" s="3">
        <f>SUMIFS(Orders[PrePaid],Orders[DatePaid],June!$A27)</f>
        <v>0</v>
      </c>
      <c r="K27" s="3">
        <f>SUMIFS('Refunds'!$G:$G,'Refunds'!$F:$F,$A27)-SUMIFS('Refunds'!$C:$C,'Refunds'!$F:$F,$A27)</f>
        <v>0</v>
      </c>
      <c r="L27" s="3">
        <f>SUMIFS('Refunds'!$C:$C,'Refunds'!$F:$F,$A27,'Refunds'!$D:$D,2)+SUMIFS('Refunds'!$G:$G,'Refunds'!$F:$F,$A27,'Refunds'!$D:$D,2)</f>
        <v>0</v>
      </c>
      <c r="M27" s="3">
        <f t="shared" si="1"/>
        <v>11.2</v>
      </c>
      <c r="N27" s="3">
        <f>SUMIF(Orders[DatePaid],June!A27,Orders[Tax])</f>
        <v>0.86</v>
      </c>
      <c r="O27" s="3">
        <f>SUMIFS(Items!$J:$J,Items!$M:$M,$A27,Items!$C:$C,8)</f>
        <v>9</v>
      </c>
      <c r="P27" s="6">
        <f>COUNTIFS(Items!M:M,June!A27,Items!C:C,10)</f>
        <v>0</v>
      </c>
      <c r="Q27" s="1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5">
      <c r="A28" s="5" t="s">
        <v>193</v>
      </c>
      <c r="B28" s="2">
        <f>COUNTIF(Orders[DatePaid],June!A28)</f>
        <v>3</v>
      </c>
      <c r="C28" s="3">
        <f>SUMIFS(Items!$K:$K,Items!$M:$M,$A28,Items!D:D,TRUE)</f>
        <v>285</v>
      </c>
      <c r="D28" s="3">
        <f>SUMIFS(Items!$K:$K,Items!$M:$M,$A28,Items!C:C,2)</f>
        <v>11.5</v>
      </c>
      <c r="E28" s="3">
        <f>SUM(SUMIFS(Items!$K:$K,Items!$M:$M,$A28,Items!$C:$C,{3,12}))</f>
        <v>0</v>
      </c>
      <c r="F28" s="3">
        <f>SUMIFS(Items!$K:$K,Items!$M:$M,$A28,Items!$C:$C,7)</f>
        <v>0</v>
      </c>
      <c r="G28" s="3">
        <f>SUMIFS(Items!$K:$K,Items!$M:$M,$A28,Items!$C:$C,11)</f>
        <v>0</v>
      </c>
      <c r="H28" s="3">
        <f>SUMIFS(Items!L:L,Items!$M:$M,$A28,Items!C:C,"&lt;&gt;8")</f>
        <v>-102</v>
      </c>
      <c r="I28" s="3">
        <f>SUMIFS(Items!J:J,Items!$M:$M,$A28,Items!C:C,"&lt;&gt;8")</f>
        <v>194.5</v>
      </c>
      <c r="J28" s="3">
        <f>SUMIFS(Orders[PrePaid],Orders[DatePaid],June!$A28)</f>
        <v>0</v>
      </c>
      <c r="K28" s="3">
        <f>SUMIFS('Refunds'!$G:$G,'Refunds'!$F:$F,$A28)-SUMIFS('Refunds'!$C:$C,'Refunds'!$F:$F,$A28)</f>
        <v>0</v>
      </c>
      <c r="L28" s="3">
        <f>SUMIFS('Refunds'!$C:$C,'Refunds'!$F:$F,$A28,'Refunds'!$D:$D,2)+SUMIFS('Refunds'!$G:$G,'Refunds'!$F:$F,$A28,'Refunds'!$D:$D,2)</f>
        <v>0</v>
      </c>
      <c r="M28" s="3">
        <f t="shared" si="1"/>
        <v>194.5</v>
      </c>
      <c r="N28" s="3">
        <f>SUMIF(Orders[DatePaid],June!A28,Orders[Tax])</f>
        <v>0.73</v>
      </c>
      <c r="O28" s="3">
        <f>SUMIFS(Items!$J:$J,Items!$M:$M,$A28,Items!$C:$C,8)</f>
        <v>33</v>
      </c>
      <c r="P28" s="6">
        <f>COUNTIFS(Items!M:M,June!A28,Items!C:C,10)</f>
        <v>0</v>
      </c>
      <c r="Q28" s="1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25">
      <c r="A29" s="5" t="s">
        <v>333</v>
      </c>
      <c r="B29" s="2">
        <f>COUNTIF(Orders[DatePaid],June!A29)</f>
        <v>0</v>
      </c>
      <c r="C29" s="3">
        <f>SUMIFS(Items!$K:$K,Items!$M:$M,$A29,Items!D:D,TRUE)</f>
        <v>0</v>
      </c>
      <c r="D29" s="3">
        <f>SUMIFS(Items!$K:$K,Items!$M:$M,$A29,Items!C:C,2)</f>
        <v>0</v>
      </c>
      <c r="E29" s="3">
        <f>SUM(SUMIFS(Items!$K:$K,Items!$M:$M,$A29,Items!$C:$C,{3,12}))</f>
        <v>0</v>
      </c>
      <c r="F29" s="3">
        <f>SUMIFS(Items!$K:$K,Items!$M:$M,$A29,Items!$C:$C,7)</f>
        <v>0</v>
      </c>
      <c r="G29" s="3">
        <f>SUMIFS(Items!$K:$K,Items!$M:$M,$A29,Items!$C:$C,11)</f>
        <v>0</v>
      </c>
      <c r="H29" s="3">
        <f>SUMIFS(Items!L:L,Items!$M:$M,$A29,Items!C:C,"&lt;&gt;8")</f>
        <v>0</v>
      </c>
      <c r="I29" s="3">
        <f>SUMIFS(Items!J:J,Items!$M:$M,$A29,Items!C:C,"&lt;&gt;8")</f>
        <v>0</v>
      </c>
      <c r="J29" s="3">
        <f>SUMIFS(Orders[PrePaid],Orders[DatePaid],June!$A29)</f>
        <v>0</v>
      </c>
      <c r="K29" s="3">
        <f>SUMIFS('Refunds'!$G:$G,'Refunds'!$F:$F,$A29)-SUMIFS('Refunds'!$C:$C,'Refunds'!$F:$F,$A29)</f>
        <v>0</v>
      </c>
      <c r="L29" s="3">
        <f>SUMIFS('Refunds'!$C:$C,'Refunds'!$F:$F,$A29,'Refunds'!$D:$D,2)+SUMIFS('Refunds'!$G:$G,'Refunds'!$F:$F,$A29,'Refunds'!$D:$D,2)</f>
        <v>0</v>
      </c>
      <c r="M29" s="3">
        <f t="shared" si="1"/>
        <v>0</v>
      </c>
      <c r="N29" s="3">
        <f>SUMIF(Orders[DatePaid],June!A29,Orders[Tax])</f>
        <v>0</v>
      </c>
      <c r="O29" s="3">
        <f>SUMIFS(Items!$J:$J,Items!$M:$M,$A29,Items!$C:$C,8)</f>
        <v>0</v>
      </c>
      <c r="P29" s="6">
        <f>COUNTIFS(Items!M:M,June!A29,Items!C:C,10)</f>
        <v>0</v>
      </c>
      <c r="Q29" s="1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A30" s="5" t="s">
        <v>217</v>
      </c>
      <c r="B30" s="2">
        <f>COUNTIF(Orders[DatePaid],June!A30)</f>
        <v>1</v>
      </c>
      <c r="C30" s="3">
        <f>SUMIFS(Items!$K:$K,Items!$M:$M,$A30,Items!D:D,TRUE)</f>
        <v>90</v>
      </c>
      <c r="D30" s="3">
        <f>SUMIFS(Items!$K:$K,Items!$M:$M,$A30,Items!C:C,2)</f>
        <v>0</v>
      </c>
      <c r="E30" s="3">
        <f>SUM(SUMIFS(Items!$K:$K,Items!$M:$M,$A30,Items!$C:$C,{3,12}))</f>
        <v>25</v>
      </c>
      <c r="F30" s="3">
        <f>SUMIFS(Items!$K:$K,Items!$M:$M,$A30,Items!$C:$C,7)</f>
        <v>0</v>
      </c>
      <c r="G30" s="3">
        <f>SUMIFS(Items!$K:$K,Items!$M:$M,$A30,Items!$C:$C,11)</f>
        <v>0</v>
      </c>
      <c r="H30" s="3">
        <f>SUMIFS(Items!L:L,Items!$M:$M,$A30,Items!C:C,"&lt;&gt;8")</f>
        <v>-115</v>
      </c>
      <c r="I30" s="3">
        <f>SUMIFS(Items!J:J,Items!$M:$M,$A30,Items!C:C,"&lt;&gt;8")</f>
        <v>0</v>
      </c>
      <c r="J30" s="3">
        <f>SUMIFS(Orders[PrePaid],Orders[DatePaid],June!$A30)</f>
        <v>0</v>
      </c>
      <c r="K30" s="3">
        <f>SUMIFS('Refunds'!$G:$G,'Refunds'!$F:$F,$A30)-SUMIFS('Refunds'!$C:$C,'Refunds'!$F:$F,$A30)</f>
        <v>0</v>
      </c>
      <c r="L30" s="3">
        <f>SUMIFS('Refunds'!$C:$C,'Refunds'!$F:$F,$A30,'Refunds'!$D:$D,2)+SUMIFS('Refunds'!$G:$G,'Refunds'!$F:$F,$A30,'Refunds'!$D:$D,2)</f>
        <v>0</v>
      </c>
      <c r="M30" s="3">
        <f t="shared" si="1"/>
        <v>0</v>
      </c>
      <c r="N30" s="3">
        <f>SUMIF(Orders[DatePaid],June!A30,Orders[Tax])</f>
        <v>0</v>
      </c>
      <c r="O30" s="3">
        <f>SUMIFS(Items!$J:$J,Items!$M:$M,$A30,Items!$C:$C,8)</f>
        <v>15</v>
      </c>
      <c r="P30" s="6">
        <f>COUNTIFS(Items!M:M,June!A30,Items!C:C,10)</f>
        <v>0</v>
      </c>
      <c r="Q30" s="1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25">
      <c r="A31" s="5" t="s">
        <v>215</v>
      </c>
      <c r="B31" s="2">
        <f>COUNTIF(Orders[DatePaid],June!A31)</f>
        <v>1</v>
      </c>
      <c r="C31" s="3">
        <f>SUMIFS(Items!$K:$K,Items!$M:$M,$A31,Items!D:D,TRUE)</f>
        <v>220</v>
      </c>
      <c r="D31" s="3">
        <f>SUMIFS(Items!$K:$K,Items!$M:$M,$A31,Items!C:C,2)</f>
        <v>0</v>
      </c>
      <c r="E31" s="3">
        <f>SUM(SUMIFS(Items!$K:$K,Items!$M:$M,$A31,Items!$C:$C,{3,12}))</f>
        <v>0</v>
      </c>
      <c r="F31" s="3">
        <f>SUMIFS(Items!$K:$K,Items!$M:$M,$A31,Items!$C:$C,7)</f>
        <v>0</v>
      </c>
      <c r="G31" s="3">
        <f>SUMIFS(Items!$K:$K,Items!$M:$M,$A31,Items!$C:$C,11)</f>
        <v>0</v>
      </c>
      <c r="H31" s="3">
        <f>SUMIFS(Items!L:L,Items!$M:$M,$A31,Items!C:C,"&lt;&gt;8")</f>
        <v>-60</v>
      </c>
      <c r="I31" s="3">
        <f>SUMIFS(Items!J:J,Items!$M:$M,$A31,Items!C:C,"&lt;&gt;8")</f>
        <v>160</v>
      </c>
      <c r="J31" s="3">
        <f>SUMIFS(Orders[PrePaid],Orders[DatePaid],June!$A31)</f>
        <v>0</v>
      </c>
      <c r="K31" s="3">
        <f>SUMIFS('Refunds'!$G:$G,'Refunds'!$F:$F,$A31)-SUMIFS('Refunds'!$C:$C,'Refunds'!$F:$F,$A31)</f>
        <v>0</v>
      </c>
      <c r="L31" s="3">
        <f>SUMIFS('Refunds'!$C:$C,'Refunds'!$F:$F,$A31,'Refunds'!$D:$D,2)+SUMIFS('Refunds'!$G:$G,'Refunds'!$F:$F,$A31,'Refunds'!$D:$D,2)</f>
        <v>0</v>
      </c>
      <c r="M31" s="3">
        <f t="shared" si="1"/>
        <v>160</v>
      </c>
      <c r="N31" s="3">
        <f>SUMIF(Orders[DatePaid],June!A31,Orders[Tax])</f>
        <v>0</v>
      </c>
      <c r="O31" s="3">
        <f>SUMIFS(Items!$J:$J,Items!$M:$M,$A31,Items!$C:$C,8)</f>
        <v>42</v>
      </c>
      <c r="P31" s="6">
        <f>COUNTIFS(Items!M:M,June!A31,Items!C:C,10)</f>
        <v>0</v>
      </c>
      <c r="Q31" s="1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25">
      <c r="A32" s="5" t="s">
        <v>357</v>
      </c>
      <c r="B32" s="2">
        <f>COUNTIF(Orders[DatePaid],June!A32)</f>
        <v>0</v>
      </c>
      <c r="C32" s="3">
        <f>SUMIFS(Items!$K:$K,Items!$M:$M,$A32,Items!D:D,TRUE)</f>
        <v>0</v>
      </c>
      <c r="D32" s="3">
        <f>SUMIFS(Items!$K:$K,Items!$M:$M,$A32,Items!C:C,2)</f>
        <v>0</v>
      </c>
      <c r="E32" s="3">
        <f>SUM(SUMIFS(Items!$K:$K,Items!$M:$M,$A32,Items!$C:$C,{3,12}))</f>
        <v>0</v>
      </c>
      <c r="F32" s="3">
        <f>SUMIFS(Items!$K:$K,Items!$M:$M,$A32,Items!$C:$C,7)</f>
        <v>0</v>
      </c>
      <c r="G32" s="3">
        <f>SUMIFS(Items!$K:$K,Items!$M:$M,$A32,Items!$C:$C,11)</f>
        <v>0</v>
      </c>
      <c r="H32" s="3">
        <f>SUMIFS(Items!L:L,Items!$M:$M,$A32,Items!C:C,"&lt;&gt;8")</f>
        <v>0</v>
      </c>
      <c r="I32" s="3">
        <f>SUMIFS(Items!J:J,Items!$M:$M,$A32,Items!C:C,"&lt;&gt;8")</f>
        <v>0</v>
      </c>
      <c r="J32" s="3">
        <f>SUMIFS(Orders[PrePaid],Orders[DatePaid],June!$A32)</f>
        <v>0</v>
      </c>
      <c r="K32" s="3">
        <f>SUMIFS('Refunds'!$G:$G,'Refunds'!$F:$F,$A32)-SUMIFS('Refunds'!$C:$C,'Refunds'!$F:$F,$A32)</f>
        <v>0</v>
      </c>
      <c r="L32" s="3">
        <f>SUMIFS('Refunds'!$C:$C,'Refunds'!$F:$F,$A32,'Refunds'!$D:$D,2)+SUMIFS('Refunds'!$G:$G,'Refunds'!$F:$F,$A32,'Refunds'!$D:$D,2)</f>
        <v>0</v>
      </c>
      <c r="M32" s="3">
        <f t="shared" si="1"/>
        <v>0</v>
      </c>
      <c r="N32" s="3">
        <f>SUMIF(Orders[DatePaid],June!A32,Orders[Tax])</f>
        <v>0</v>
      </c>
      <c r="O32" s="3">
        <f>SUMIFS(Items!$J:$J,Items!$M:$M,$A32,Items!$C:$C,8)</f>
        <v>0</v>
      </c>
      <c r="P32" s="6">
        <f>COUNTIFS(Items!M:M,June!A32,Items!C:C,10)</f>
        <v>0</v>
      </c>
      <c r="Q32" s="1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5" t="s">
        <v>337</v>
      </c>
      <c r="B33" s="2">
        <f>COUNTIF(Orders[DatePaid],June!A33)</f>
        <v>0</v>
      </c>
      <c r="C33" s="3">
        <f>SUMIFS(Items!$K:$K,Items!$M:$M,$A33,Items!D:D,TRUE)</f>
        <v>0</v>
      </c>
      <c r="D33" s="3">
        <f>SUMIFS(Items!$K:$K,Items!$M:$M,$A33,Items!C:C,2)</f>
        <v>0</v>
      </c>
      <c r="E33" s="3">
        <f>SUM(SUMIFS(Items!$K:$K,Items!$M:$M,$A33,Items!$C:$C,{3,12}))</f>
        <v>0</v>
      </c>
      <c r="F33" s="3">
        <f>SUMIFS(Items!$K:$K,Items!$M:$M,$A33,Items!$C:$C,7)</f>
        <v>0</v>
      </c>
      <c r="G33" s="3">
        <f>SUMIFS(Items!$K:$K,Items!$M:$M,$A33,Items!$C:$C,11)</f>
        <v>0</v>
      </c>
      <c r="H33" s="3">
        <f>SUMIFS(Items!L:L,Items!$M:$M,$A33,Items!C:C,"&lt;&gt;8")</f>
        <v>0</v>
      </c>
      <c r="I33" s="3">
        <f>SUMIFS(Items!J:J,Items!$M:$M,$A33,Items!C:C,"&lt;&gt;8")</f>
        <v>0</v>
      </c>
      <c r="J33" s="3">
        <f>SUMIFS(Orders[PrePaid],Orders[DatePaid],June!$A33)</f>
        <v>0</v>
      </c>
      <c r="K33" s="3">
        <f>SUMIFS('Refunds'!$G:$G,'Refunds'!$F:$F,$A33)-SUMIFS('Refunds'!$C:$C,'Refunds'!$F:$F,$A33)</f>
        <v>0</v>
      </c>
      <c r="L33" s="3">
        <f>SUMIFS('Refunds'!$C:$C,'Refunds'!$F:$F,$A33,'Refunds'!$D:$D,2)+SUMIFS('Refunds'!$G:$G,'Refunds'!$F:$F,$A33,'Refunds'!$D:$D,2)</f>
        <v>0</v>
      </c>
      <c r="M33" s="3">
        <f t="shared" si="1"/>
        <v>0</v>
      </c>
      <c r="N33" s="3">
        <f>SUMIF(Orders[DatePaid],June!A33,Orders[Tax])</f>
        <v>0</v>
      </c>
      <c r="O33" s="3">
        <f>SUMIFS(Items!$J:$J,Items!$M:$M,$A33,Items!$C:$C,8)</f>
        <v>0</v>
      </c>
      <c r="P33" s="6">
        <f>COUNTIFS(Items!M:M,June!A33,Items!C:C,10)</f>
        <v>0</v>
      </c>
      <c r="Q33" s="1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5" t="s">
        <v>335</v>
      </c>
      <c r="B34" s="2">
        <f>COUNTIF(Orders[DatePaid],June!A34)</f>
        <v>0</v>
      </c>
      <c r="C34" s="3">
        <f>SUMIFS(Items!$K:$K,Items!$M:$M,$A34,Items!D:D,TRUE)</f>
        <v>0</v>
      </c>
      <c r="D34" s="3">
        <f>SUMIFS(Items!$K:$K,Items!$M:$M,$A34,Items!C:C,2)</f>
        <v>0</v>
      </c>
      <c r="E34" s="3">
        <f>SUM(SUMIFS(Items!$K:$K,Items!$M:$M,$A34,Items!$C:$C,{3,12}))</f>
        <v>0</v>
      </c>
      <c r="F34" s="3">
        <f>SUMIFS(Items!$K:$K,Items!$M:$M,$A34,Items!$C:$C,7)</f>
        <v>0</v>
      </c>
      <c r="G34" s="3">
        <f>SUMIFS(Items!$K:$K,Items!$M:$M,$A34,Items!$C:$C,11)</f>
        <v>0</v>
      </c>
      <c r="H34" s="3">
        <f>SUMIFS(Items!L:L,Items!$M:$M,$A34,Items!C:C,"&lt;&gt;8")</f>
        <v>0</v>
      </c>
      <c r="I34" s="3">
        <f>SUMIFS(Items!J:J,Items!$M:$M,$A34,Items!C:C,"&lt;&gt;8")</f>
        <v>0</v>
      </c>
      <c r="J34" s="3">
        <f>SUMIFS(Orders[PrePaid],Orders[DatePaid],June!$A34)</f>
        <v>0</v>
      </c>
      <c r="K34" s="3">
        <f>SUMIFS('Refunds'!$G:$G,'Refunds'!$F:$F,$A34)-SUMIFS('Refunds'!$C:$C,'Refunds'!$F:$F,$A34)</f>
        <v>0</v>
      </c>
      <c r="L34" s="3">
        <f>SUMIFS('Refunds'!$C:$C,'Refunds'!$F:$F,$A34,'Refunds'!$D:$D,2)+SUMIFS('Refunds'!$G:$G,'Refunds'!$F:$F,$A34,'Refunds'!$D:$D,2)</f>
        <v>0</v>
      </c>
      <c r="M34" s="3">
        <f t="shared" si="1"/>
        <v>0</v>
      </c>
      <c r="N34" s="3">
        <f>SUMIF(Orders[DatePaid],June!A34,Orders[Tax])</f>
        <v>0</v>
      </c>
      <c r="O34" s="3">
        <f>SUMIFS(Items!$J:$J,Items!$M:$M,$A34,Items!$C:$C,8)</f>
        <v>0</v>
      </c>
      <c r="P34" s="6">
        <f>COUNTIFS(Items!M:M,June!A34,Items!C:C,10)</f>
        <v>0</v>
      </c>
      <c r="Q34" s="1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5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6"/>
      <c r="Q35" s="1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Q36" s="7"/>
      <c r="R36" s="7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</sheetData>
  <phoneticPr fontId="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4B5D-F5FC-4853-950C-37B309C20625}">
  <dimension ref="A1:AI36"/>
  <sheetViews>
    <sheetView workbookViewId="0">
      <selection activeCell="C10" sqref="C10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0.5703125" bestFit="1" customWidth="1"/>
    <col min="5" max="5" width="11.5703125" bestFit="1" customWidth="1"/>
    <col min="6" max="6" width="9.85546875" bestFit="1" customWidth="1"/>
    <col min="7" max="7" width="11.28515625" bestFit="1" customWidth="1"/>
    <col min="8" max="8" width="12.28515625" bestFit="1" customWidth="1"/>
    <col min="9" max="9" width="11.7109375" bestFit="1" customWidth="1"/>
    <col min="10" max="10" width="11.28515625" bestFit="1" customWidth="1"/>
    <col min="11" max="11" width="11.140625" bestFit="1" customWidth="1"/>
    <col min="12" max="12" width="12" bestFit="1" customWidth="1"/>
    <col min="13" max="13" width="11.5703125" bestFit="1" customWidth="1"/>
    <col min="14" max="14" width="9" bestFit="1" customWidth="1"/>
    <col min="15" max="15" width="11.140625" bestFit="1" customWidth="1"/>
    <col min="16" max="16" width="19.85546875" bestFit="1" customWidth="1"/>
    <col min="17" max="17" width="14.140625" bestFit="1" customWidth="1"/>
    <col min="18" max="18" width="10.42578125" bestFit="1" customWidth="1"/>
    <col min="19" max="19" width="12.42578125" bestFit="1" customWidth="1"/>
    <col min="20" max="21" width="11.42578125" bestFit="1" customWidth="1"/>
    <col min="22" max="22" width="6" bestFit="1" customWidth="1"/>
    <col min="24" max="24" width="11.42578125" bestFit="1" customWidth="1"/>
    <col min="25" max="25" width="13.28515625" bestFit="1" customWidth="1"/>
    <col min="26" max="26" width="12.85546875" bestFit="1" customWidth="1"/>
    <col min="27" max="27" width="11.42578125" bestFit="1" customWidth="1"/>
    <col min="28" max="28" width="12.140625" bestFit="1" customWidth="1"/>
    <col min="29" max="29" width="8.5703125" bestFit="1" customWidth="1"/>
    <col min="30" max="30" width="11.85546875" bestFit="1" customWidth="1"/>
    <col min="31" max="31" width="11.42578125" bestFit="1" customWidth="1"/>
    <col min="33" max="33" width="10.85546875" bestFit="1" customWidth="1"/>
    <col min="34" max="34" width="11.42578125" bestFit="1" customWidth="1"/>
    <col min="35" max="35" width="13.42578125" bestFit="1" customWidth="1"/>
  </cols>
  <sheetData>
    <row r="1" spans="1:35" x14ac:dyDescent="0.25">
      <c r="B1" s="2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35" x14ac:dyDescent="0.25">
      <c r="B2" s="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35" x14ac:dyDescent="0.25">
      <c r="A3" t="s">
        <v>325</v>
      </c>
      <c r="B3" s="9">
        <f>SUMIF(B5:B35,"&lt;&gt;#N/A")</f>
        <v>5</v>
      </c>
      <c r="C3" s="8">
        <f t="shared" ref="C3:O3" si="0">SUMIF(C5:C35,"&lt;&gt;#N/A")</f>
        <v>445</v>
      </c>
      <c r="D3" s="8">
        <f t="shared" si="0"/>
        <v>8</v>
      </c>
      <c r="E3" s="8">
        <f t="shared" si="0"/>
        <v>0</v>
      </c>
      <c r="F3" s="8">
        <f t="shared" si="0"/>
        <v>0</v>
      </c>
      <c r="G3" s="8">
        <f t="shared" si="0"/>
        <v>50</v>
      </c>
      <c r="H3" s="8">
        <f t="shared" si="0"/>
        <v>-305</v>
      </c>
      <c r="I3" s="8">
        <f t="shared" si="0"/>
        <v>198</v>
      </c>
      <c r="J3" s="8">
        <f t="shared" si="0"/>
        <v>0</v>
      </c>
      <c r="K3" s="8">
        <f t="shared" si="0"/>
        <v>0</v>
      </c>
      <c r="L3" s="8">
        <f t="shared" si="0"/>
        <v>0</v>
      </c>
      <c r="M3" s="8">
        <f t="shared" si="0"/>
        <v>198</v>
      </c>
      <c r="N3" s="8">
        <f t="shared" si="0"/>
        <v>0.61</v>
      </c>
      <c r="O3" s="8">
        <f t="shared" si="0"/>
        <v>71</v>
      </c>
      <c r="P3" s="16">
        <f>SUM(P5:P34)</f>
        <v>1</v>
      </c>
      <c r="Q3" s="8"/>
      <c r="R3" s="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x14ac:dyDescent="0.25">
      <c r="B4" t="s">
        <v>46</v>
      </c>
      <c r="C4" t="s">
        <v>48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  <c r="J4" t="s">
        <v>5</v>
      </c>
      <c r="K4" t="s">
        <v>179</v>
      </c>
      <c r="L4" t="s">
        <v>180</v>
      </c>
      <c r="M4" t="s">
        <v>181</v>
      </c>
      <c r="N4" t="s">
        <v>6</v>
      </c>
      <c r="O4" t="s">
        <v>182</v>
      </c>
      <c r="P4" t="s">
        <v>386</v>
      </c>
    </row>
    <row r="5" spans="1:35" x14ac:dyDescent="0.25">
      <c r="A5" s="5" t="s">
        <v>207</v>
      </c>
      <c r="B5" s="2">
        <f>COUNTIF(Orders[DatePaid],July!A5)</f>
        <v>1</v>
      </c>
      <c r="C5" s="3">
        <f>SUMIFS(Items!$K:$K,Items!$M:$M,$A5,Items!D:D,TRUE)</f>
        <v>70</v>
      </c>
      <c r="D5" s="3">
        <f>SUMIFS(Items!$K:$K,Items!$M:$M,$A5,Items!C:C,2)</f>
        <v>0</v>
      </c>
      <c r="E5" s="3">
        <f>SUM(SUMIFS(Items!$K:$K,Items!$M:$M,$A5,Items!$C:$C,{3,12}))</f>
        <v>0</v>
      </c>
      <c r="F5" s="3">
        <f>SUMIFS(Items!$K:$K,Items!$M:$M,$A5,Items!$C:$C,7)</f>
        <v>0</v>
      </c>
      <c r="G5" s="3">
        <f>SUMIFS(Items!$K:$K,Items!$M:$M,$A5,Items!$C:$C,11)</f>
        <v>0</v>
      </c>
      <c r="H5" s="3">
        <f>SUMIFS(Items!L:L,Items!$M:$M,$A5,Items!C:C,"&lt;&gt;8")</f>
        <v>-70</v>
      </c>
      <c r="I5" s="3">
        <f>SUMIFS(Items!J:J,Items!$M:$M,$A5,Items!C:C,"&lt;&gt;8")</f>
        <v>0</v>
      </c>
      <c r="J5" s="3">
        <f>SUMIFS(Orders[PrePaid],Orders[DatePaid],July!$A5)</f>
        <v>0</v>
      </c>
      <c r="K5" s="3">
        <f>SUMIFS('Refunds'!$G:$G,'Refunds'!$F:$F,$A5)-SUMIFS('Refunds'!$C:$C,'Refunds'!$F:$F,$A5)</f>
        <v>0</v>
      </c>
      <c r="L5" s="3">
        <f>SUMIFS('Refunds'!$C:$C,'Refunds'!$F:$F,$A5,'Refunds'!$D:$D,2)+SUMIFS('Refunds'!$G:$G,'Refunds'!$F:$F,$A5,'Refunds'!$D:$D,2)</f>
        <v>0</v>
      </c>
      <c r="M5" s="3">
        <f>(I5+J5+K5+L5)</f>
        <v>0</v>
      </c>
      <c r="N5" s="3">
        <f>SUMIF(Orders[DatePaid],July!A5,Orders[Tax])</f>
        <v>0</v>
      </c>
      <c r="O5" s="3">
        <f>SUMIFS(Items!$J:$J,Items!$M:$M,$A5,Items!$C:$C,8)</f>
        <v>13</v>
      </c>
      <c r="P5" s="6">
        <f>COUNTIFS(Items!M:M,July!A5,Items!C:C,10)</f>
        <v>0</v>
      </c>
      <c r="Q5" s="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5">
      <c r="A6" s="5" t="s">
        <v>208</v>
      </c>
      <c r="B6" s="2">
        <f>COUNTIF(Orders[DatePaid],July!A6)</f>
        <v>1</v>
      </c>
      <c r="C6" s="3">
        <f>SUMIFS(Items!$K:$K,Items!$M:$M,$A6,Items!D:D,TRUE)</f>
        <v>100</v>
      </c>
      <c r="D6" s="3">
        <f>SUMIFS(Items!$K:$K,Items!$M:$M,$A6,Items!C:C,2)</f>
        <v>0</v>
      </c>
      <c r="E6" s="3">
        <f>SUM(SUMIFS(Items!$K:$K,Items!$M:$M,$A6,Items!$C:$C,{3,12}))</f>
        <v>0</v>
      </c>
      <c r="F6" s="3">
        <f>SUMIFS(Items!$K:$K,Items!$M:$M,$A6,Items!$C:$C,7)</f>
        <v>0</v>
      </c>
      <c r="G6" s="3">
        <f>SUMIFS(Items!$K:$K,Items!$M:$M,$A6,Items!$C:$C,11)</f>
        <v>0</v>
      </c>
      <c r="H6" s="3">
        <f>SUMIFS(Items!L:L,Items!$M:$M,$A6,Items!C:C,"&lt;&gt;8")</f>
        <v>-65</v>
      </c>
      <c r="I6" s="3">
        <f>SUMIFS(Items!J:J,Items!$M:$M,$A6,Items!C:C,"&lt;&gt;8")</f>
        <v>35</v>
      </c>
      <c r="J6" s="3">
        <f>SUMIFS(Orders[PrePaid],Orders[DatePaid],July!$A6)</f>
        <v>0</v>
      </c>
      <c r="K6" s="3">
        <f>SUMIFS('Refunds'!$G:$G,'Refunds'!$F:$F,$A6)-SUMIFS('Refunds'!$C:$C,'Refunds'!$F:$F,$A6)</f>
        <v>0</v>
      </c>
      <c r="L6" s="3">
        <f>SUMIFS('Refunds'!$C:$C,'Refunds'!$F:$F,$A6,'Refunds'!$D:$D,2)+SUMIFS('Refunds'!$G:$G,'Refunds'!$F:$F,$A6,'Refunds'!$D:$D,2)</f>
        <v>0</v>
      </c>
      <c r="M6" s="3">
        <f t="shared" ref="M6:M34" si="1">(I6+J6+K6+L6)</f>
        <v>35</v>
      </c>
      <c r="N6" s="3">
        <f>SUMIF(Orders[DatePaid],July!A6,Orders[Tax])</f>
        <v>0</v>
      </c>
      <c r="O6" s="3">
        <f>SUMIFS(Items!$J:$J,Items!$M:$M,$A6,Items!$C:$C,8)</f>
        <v>16</v>
      </c>
      <c r="P6" s="6">
        <f>COUNTIFS(Items!M:M,July!A6,Items!C:C,10)</f>
        <v>0</v>
      </c>
      <c r="Q6" s="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25">
      <c r="A7" s="5" t="s">
        <v>187</v>
      </c>
      <c r="B7" s="2">
        <f>COUNTIF(Orders[DatePaid],July!A7)</f>
        <v>1</v>
      </c>
      <c r="C7" s="3">
        <f>SUMIFS(Items!$K:$K,Items!$M:$M,$A7,Items!D:D,TRUE)</f>
        <v>70</v>
      </c>
      <c r="D7" s="3">
        <f>SUMIFS(Items!$K:$K,Items!$M:$M,$A7,Items!C:C,2)</f>
        <v>8</v>
      </c>
      <c r="E7" s="3">
        <f>SUM(SUMIFS(Items!$K:$K,Items!$M:$M,$A7,Items!$C:$C,{3,12}))</f>
        <v>0</v>
      </c>
      <c r="F7" s="3">
        <f>SUMIFS(Items!$K:$K,Items!$M:$M,$A7,Items!$C:$C,7)</f>
        <v>0</v>
      </c>
      <c r="G7" s="3">
        <f>SUMIFS(Items!$K:$K,Items!$M:$M,$A7,Items!$C:$C,11)</f>
        <v>0</v>
      </c>
      <c r="H7" s="3">
        <f>SUMIFS(Items!L:L,Items!$M:$M,$A7,Items!C:C,"&lt;&gt;8")</f>
        <v>-20</v>
      </c>
      <c r="I7" s="3">
        <f>SUMIFS(Items!J:J,Items!$M:$M,$A7,Items!C:C,"&lt;&gt;8")</f>
        <v>58</v>
      </c>
      <c r="J7" s="3">
        <f>SUMIFS(Orders[PrePaid],Orders[DatePaid],July!$A7)</f>
        <v>0</v>
      </c>
      <c r="K7" s="3">
        <f>SUMIFS('Refunds'!$G:$G,'Refunds'!$F:$F,$A7)-SUMIFS('Refunds'!$C:$C,'Refunds'!$F:$F,$A7)</f>
        <v>0</v>
      </c>
      <c r="L7" s="3">
        <f>SUMIFS('Refunds'!$C:$C,'Refunds'!$F:$F,$A7,'Refunds'!$D:$D,2)+SUMIFS('Refunds'!$G:$G,'Refunds'!$F:$F,$A7,'Refunds'!$D:$D,2)</f>
        <v>0</v>
      </c>
      <c r="M7" s="3">
        <f t="shared" si="1"/>
        <v>58</v>
      </c>
      <c r="N7" s="3">
        <f>SUMIF(Orders[DatePaid],July!A7,Orders[Tax])</f>
        <v>0.61</v>
      </c>
      <c r="O7" s="3">
        <f>SUMIFS(Items!$J:$J,Items!$M:$M,$A7,Items!$C:$C,8)</f>
        <v>14</v>
      </c>
      <c r="P7" s="6">
        <f>COUNTIFS(Items!M:M,July!A7,Items!C:C,10)</f>
        <v>0</v>
      </c>
      <c r="Q7" s="1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5">
      <c r="A8" s="5" t="s">
        <v>387</v>
      </c>
      <c r="B8" s="2">
        <f>COUNTIF(Orders[DatePaid],July!A8)</f>
        <v>0</v>
      </c>
      <c r="C8" s="3">
        <f>SUMIFS(Items!$K:$K,Items!$M:$M,$A8,Items!D:D,TRUE)</f>
        <v>0</v>
      </c>
      <c r="D8" s="3">
        <f>SUMIFS(Items!$K:$K,Items!$M:$M,$A8,Items!C:C,2)</f>
        <v>0</v>
      </c>
      <c r="E8" s="3">
        <f>SUM(SUMIFS(Items!$K:$K,Items!$M:$M,$A8,Items!$C:$C,{3,12}))</f>
        <v>0</v>
      </c>
      <c r="F8" s="3">
        <f>SUMIFS(Items!$K:$K,Items!$M:$M,$A8,Items!$C:$C,7)</f>
        <v>0</v>
      </c>
      <c r="G8" s="3">
        <f>SUMIFS(Items!$K:$K,Items!$M:$M,$A8,Items!$C:$C,11)</f>
        <v>0</v>
      </c>
      <c r="H8" s="3">
        <f>SUMIFS(Items!L:L,Items!$M:$M,$A8,Items!C:C,"&lt;&gt;8")</f>
        <v>0</v>
      </c>
      <c r="I8" s="3">
        <f>SUMIFS(Items!J:J,Items!$M:$M,$A8,Items!C:C,"&lt;&gt;8")</f>
        <v>0</v>
      </c>
      <c r="J8" s="3">
        <f>SUMIFS(Orders[PrePaid],Orders[DatePaid],July!$A8)</f>
        <v>0</v>
      </c>
      <c r="K8" s="3">
        <f>SUMIFS('Refunds'!$G:$G,'Refunds'!$F:$F,$A8)-SUMIFS('Refunds'!$C:$C,'Refunds'!$F:$F,$A8)</f>
        <v>0</v>
      </c>
      <c r="L8" s="3">
        <f>SUMIFS('Refunds'!$C:$C,'Refunds'!$F:$F,$A8,'Refunds'!$D:$D,2)+SUMIFS('Refunds'!$G:$G,'Refunds'!$F:$F,$A8,'Refunds'!$D:$D,2)</f>
        <v>0</v>
      </c>
      <c r="M8" s="3">
        <f t="shared" si="1"/>
        <v>0</v>
      </c>
      <c r="N8" s="3">
        <f>SUMIF(Orders[DatePaid],July!A8,Orders[Tax])</f>
        <v>0</v>
      </c>
      <c r="O8" s="3">
        <f>SUMIFS(Items!$J:$J,Items!$M:$M,$A8,Items!$C:$C,8)</f>
        <v>0</v>
      </c>
      <c r="P8" s="6">
        <f>COUNTIFS(Items!M:M,July!A8,Items!C:C,10)</f>
        <v>0</v>
      </c>
      <c r="Q8" s="1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5">
      <c r="A9" s="5" t="s">
        <v>331</v>
      </c>
      <c r="B9" s="2">
        <f>COUNTIF(Orders[DatePaid],July!A9)</f>
        <v>0</v>
      </c>
      <c r="C9" s="3">
        <f>SUMIFS(Items!$K:$K,Items!$M:$M,$A9,Items!D:D,TRUE)</f>
        <v>0</v>
      </c>
      <c r="D9" s="3">
        <f>SUMIFS(Items!$K:$K,Items!$M:$M,$A9,Items!C:C,2)</f>
        <v>0</v>
      </c>
      <c r="E9" s="3">
        <f>SUM(SUMIFS(Items!$K:$K,Items!$M:$M,$A9,Items!$C:$C,{3,12}))</f>
        <v>0</v>
      </c>
      <c r="F9" s="3">
        <f>SUMIFS(Items!$K:$K,Items!$M:$M,$A9,Items!$C:$C,7)</f>
        <v>0</v>
      </c>
      <c r="G9" s="3">
        <f>SUMIFS(Items!$K:$K,Items!$M:$M,$A9,Items!$C:$C,11)</f>
        <v>0</v>
      </c>
      <c r="H9" s="3">
        <f>SUMIFS(Items!L:L,Items!$M:$M,$A9,Items!C:C,"&lt;&gt;8")</f>
        <v>0</v>
      </c>
      <c r="I9" s="3">
        <f>SUMIFS(Items!J:J,Items!$M:$M,$A9,Items!C:C,"&lt;&gt;8")</f>
        <v>0</v>
      </c>
      <c r="J9" s="3">
        <f>SUMIFS(Orders[PrePaid],Orders[DatePaid],July!$A9)</f>
        <v>0</v>
      </c>
      <c r="K9" s="3">
        <f>SUMIFS('Refunds'!$G:$G,'Refunds'!$F:$F,$A9)-SUMIFS('Refunds'!$C:$C,'Refunds'!$F:$F,$A9)</f>
        <v>0</v>
      </c>
      <c r="L9" s="3">
        <f>SUMIFS('Refunds'!$C:$C,'Refunds'!$F:$F,$A9,'Refunds'!$D:$D,2)+SUMIFS('Refunds'!$G:$G,'Refunds'!$F:$F,$A9,'Refunds'!$D:$D,2)</f>
        <v>0</v>
      </c>
      <c r="M9" s="3">
        <f t="shared" si="1"/>
        <v>0</v>
      </c>
      <c r="N9" s="3">
        <f>SUMIF(Orders[DatePaid],July!A9,Orders[Tax])</f>
        <v>0</v>
      </c>
      <c r="O9" s="3">
        <f>SUMIFS(Items!$J:$J,Items!$M:$M,$A9,Items!$C:$C,8)</f>
        <v>0</v>
      </c>
      <c r="P9" s="6">
        <f>COUNTIFS(Items!M:M,July!A9,Items!C:C,10)</f>
        <v>0</v>
      </c>
      <c r="Q9" s="1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5">
      <c r="A10" s="5" t="s">
        <v>343</v>
      </c>
      <c r="B10" s="2">
        <f>COUNTIF(Orders[DatePaid],July!A10)</f>
        <v>0</v>
      </c>
      <c r="C10" s="3">
        <f>SUMIFS(Items!$K:$K,Items!$M:$M,$A10,Items!D:D,TRUE)</f>
        <v>0</v>
      </c>
      <c r="D10" s="3">
        <f>SUMIFS(Items!$K:$K,Items!$M:$M,$A10,Items!C:C,2)</f>
        <v>0</v>
      </c>
      <c r="E10" s="3">
        <f>SUM(SUMIFS(Items!$K:$K,Items!$M:$M,$A10,Items!$C:$C,{3,12}))</f>
        <v>0</v>
      </c>
      <c r="F10" s="3">
        <f>SUMIFS(Items!$K:$K,Items!$M:$M,$A10,Items!$C:$C,7)</f>
        <v>0</v>
      </c>
      <c r="G10" s="3">
        <f>SUMIFS(Items!$K:$K,Items!$M:$M,$A10,Items!$C:$C,11)</f>
        <v>0</v>
      </c>
      <c r="H10" s="3">
        <f>SUMIFS(Items!L:L,Items!$M:$M,$A10,Items!C:C,"&lt;&gt;8")</f>
        <v>0</v>
      </c>
      <c r="I10" s="3">
        <f>SUMIFS(Items!J:J,Items!$M:$M,$A10,Items!C:C,"&lt;&gt;8")</f>
        <v>0</v>
      </c>
      <c r="J10" s="3">
        <f>SUMIFS(Orders[PrePaid],Orders[DatePaid],July!$A10)</f>
        <v>0</v>
      </c>
      <c r="K10" s="3">
        <f>SUMIFS('Refunds'!$G:$G,'Refunds'!$F:$F,$A10)-SUMIFS('Refunds'!$C:$C,'Refunds'!$F:$F,$A10)</f>
        <v>0</v>
      </c>
      <c r="L10" s="3">
        <f>SUMIFS('Refunds'!$C:$C,'Refunds'!$F:$F,$A10,'Refunds'!$D:$D,2)+SUMIFS('Refunds'!$G:$G,'Refunds'!$F:$F,$A10,'Refunds'!$D:$D,2)</f>
        <v>0</v>
      </c>
      <c r="M10" s="3">
        <f t="shared" si="1"/>
        <v>0</v>
      </c>
      <c r="N10" s="3">
        <f>SUMIF(Orders[DatePaid],July!A10,Orders[Tax])</f>
        <v>0</v>
      </c>
      <c r="O10" s="3">
        <f>SUMIFS(Items!$J:$J,Items!$M:$M,$A10,Items!$C:$C,8)</f>
        <v>0</v>
      </c>
      <c r="P10" s="6">
        <f>COUNTIFS(Items!M:M,July!A10,Items!C:C,10)</f>
        <v>0</v>
      </c>
      <c r="Q10" s="1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25">
      <c r="A11" s="5" t="s">
        <v>338</v>
      </c>
      <c r="B11" s="2">
        <f>COUNTIF(Orders[DatePaid],July!A11)</f>
        <v>0</v>
      </c>
      <c r="C11" s="3">
        <f>SUMIFS(Items!$K:$K,Items!$M:$M,$A11,Items!D:D,TRUE)</f>
        <v>0</v>
      </c>
      <c r="D11" s="3">
        <f>SUMIFS(Items!$K:$K,Items!$M:$M,$A11,Items!C:C,2)</f>
        <v>0</v>
      </c>
      <c r="E11" s="3">
        <f>SUM(SUMIFS(Items!$K:$K,Items!$M:$M,$A11,Items!$C:$C,{3,12}))</f>
        <v>0</v>
      </c>
      <c r="F11" s="3">
        <f>SUMIFS(Items!$K:$K,Items!$M:$M,$A11,Items!$C:$C,7)</f>
        <v>0</v>
      </c>
      <c r="G11" s="3">
        <f>SUMIFS(Items!$K:$K,Items!$M:$M,$A11,Items!$C:$C,11)</f>
        <v>0</v>
      </c>
      <c r="H11" s="3">
        <f>SUMIFS(Items!L:L,Items!$M:$M,$A11,Items!C:C,"&lt;&gt;8")</f>
        <v>0</v>
      </c>
      <c r="I11" s="3">
        <f>SUMIFS(Items!J:J,Items!$M:$M,$A11,Items!C:C,"&lt;&gt;8")</f>
        <v>0</v>
      </c>
      <c r="J11" s="3">
        <f>SUMIFS(Orders[PrePaid],Orders[DatePaid],July!$A11)</f>
        <v>0</v>
      </c>
      <c r="K11" s="3">
        <f>SUMIFS('Refunds'!$G:$G,'Refunds'!$F:$F,$A11)-SUMIFS('Refunds'!$C:$C,'Refunds'!$F:$F,$A11)</f>
        <v>0</v>
      </c>
      <c r="L11" s="3">
        <f>SUMIFS('Refunds'!$C:$C,'Refunds'!$F:$F,$A11,'Refunds'!$D:$D,2)+SUMIFS('Refunds'!$G:$G,'Refunds'!$F:$F,$A11,'Refunds'!$D:$D,2)</f>
        <v>0</v>
      </c>
      <c r="M11" s="3">
        <f t="shared" si="1"/>
        <v>0</v>
      </c>
      <c r="N11" s="3">
        <f>SUMIF(Orders[DatePaid],July!A11,Orders[Tax])</f>
        <v>0</v>
      </c>
      <c r="O11" s="3">
        <f>SUMIFS(Items!$J:$J,Items!$M:$M,$A11,Items!$C:$C,8)</f>
        <v>0</v>
      </c>
      <c r="P11" s="6">
        <f>COUNTIFS(Items!M:M,July!A11,Items!C:C,10)</f>
        <v>0</v>
      </c>
      <c r="Q11" s="1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5">
      <c r="A12" s="5" t="s">
        <v>345</v>
      </c>
      <c r="B12" s="2">
        <f>COUNTIF(Orders[DatePaid],July!A12)</f>
        <v>0</v>
      </c>
      <c r="C12" s="3">
        <f>SUMIFS(Items!$K:$K,Items!$M:$M,$A12,Items!D:D,TRUE)</f>
        <v>0</v>
      </c>
      <c r="D12" s="3">
        <f>SUMIFS(Items!$K:$K,Items!$M:$M,$A12,Items!C:C,2)</f>
        <v>0</v>
      </c>
      <c r="E12" s="3">
        <f>SUM(SUMIFS(Items!$K:$K,Items!$M:$M,$A12,Items!$C:$C,{3,12}))</f>
        <v>0</v>
      </c>
      <c r="F12" s="3">
        <f>SUMIFS(Items!$K:$K,Items!$M:$M,$A12,Items!$C:$C,7)</f>
        <v>0</v>
      </c>
      <c r="G12" s="3">
        <f>SUMIFS(Items!$K:$K,Items!$M:$M,$A12,Items!$C:$C,11)</f>
        <v>0</v>
      </c>
      <c r="H12" s="3">
        <f>SUMIFS(Items!L:L,Items!$M:$M,$A12,Items!C:C,"&lt;&gt;8")</f>
        <v>0</v>
      </c>
      <c r="I12" s="3">
        <f>SUMIFS(Items!J:J,Items!$M:$M,$A12,Items!C:C,"&lt;&gt;8")</f>
        <v>0</v>
      </c>
      <c r="J12" s="3">
        <f>SUMIFS(Orders[PrePaid],Orders[DatePaid],July!$A12)</f>
        <v>0</v>
      </c>
      <c r="K12" s="3">
        <f>SUMIFS('Refunds'!$G:$G,'Refunds'!$F:$F,$A12)-SUMIFS('Refunds'!$C:$C,'Refunds'!$F:$F,$A12)</f>
        <v>0</v>
      </c>
      <c r="L12" s="3">
        <f>SUMIFS('Refunds'!$C:$C,'Refunds'!$F:$F,$A12,'Refunds'!$D:$D,2)+SUMIFS('Refunds'!$G:$G,'Refunds'!$F:$F,$A12,'Refunds'!$D:$D,2)</f>
        <v>0</v>
      </c>
      <c r="M12" s="3">
        <f t="shared" si="1"/>
        <v>0</v>
      </c>
      <c r="N12" s="3">
        <f>SUMIF(Orders[DatePaid],July!A12,Orders[Tax])</f>
        <v>0</v>
      </c>
      <c r="O12" s="3">
        <f>SUMIFS(Items!$J:$J,Items!$M:$M,$A12,Items!$C:$C,8)</f>
        <v>0</v>
      </c>
      <c r="P12" s="6">
        <f>COUNTIFS(Items!M:M,July!A12,Items!C:C,10)</f>
        <v>0</v>
      </c>
      <c r="Q12" s="1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25">
      <c r="A13" s="5" t="s">
        <v>352</v>
      </c>
      <c r="B13" s="2">
        <f>COUNTIF(Orders[DatePaid],July!A13)</f>
        <v>0</v>
      </c>
      <c r="C13" s="3">
        <f>SUMIFS(Items!$K:$K,Items!$M:$M,$A13,Items!D:D,TRUE)</f>
        <v>0</v>
      </c>
      <c r="D13" s="3">
        <f>SUMIFS(Items!$K:$K,Items!$M:$M,$A13,Items!C:C,2)</f>
        <v>0</v>
      </c>
      <c r="E13" s="3">
        <f>SUM(SUMIFS(Items!$K:$K,Items!$M:$M,$A13,Items!$C:$C,{3,12}))</f>
        <v>0</v>
      </c>
      <c r="F13" s="3">
        <f>SUMIFS(Items!$K:$K,Items!$M:$M,$A13,Items!$C:$C,7)</f>
        <v>0</v>
      </c>
      <c r="G13" s="3">
        <f>SUMIFS(Items!$K:$K,Items!$M:$M,$A13,Items!$C:$C,11)</f>
        <v>0</v>
      </c>
      <c r="H13" s="3">
        <f>SUMIFS(Items!L:L,Items!$M:$M,$A13,Items!C:C,"&lt;&gt;8")</f>
        <v>0</v>
      </c>
      <c r="I13" s="3">
        <f>SUMIFS(Items!J:J,Items!$M:$M,$A13,Items!C:C,"&lt;&gt;8")</f>
        <v>0</v>
      </c>
      <c r="J13" s="3">
        <f>SUMIFS(Orders[PrePaid],Orders[DatePaid],July!$A13)</f>
        <v>0</v>
      </c>
      <c r="K13" s="3">
        <f>SUMIFS('Refunds'!$G:$G,'Refunds'!$F:$F,$A13)-SUMIFS('Refunds'!$C:$C,'Refunds'!$F:$F,$A13)</f>
        <v>0</v>
      </c>
      <c r="L13" s="3">
        <f>SUMIFS('Refunds'!$C:$C,'Refunds'!$F:$F,$A13,'Refunds'!$D:$D,2)+SUMIFS('Refunds'!$G:$G,'Refunds'!$F:$F,$A13,'Refunds'!$D:$D,2)</f>
        <v>0</v>
      </c>
      <c r="M13" s="3">
        <f t="shared" si="1"/>
        <v>0</v>
      </c>
      <c r="N13" s="3">
        <f>SUMIF(Orders[DatePaid],July!A13,Orders[Tax])</f>
        <v>0</v>
      </c>
      <c r="O13" s="3">
        <f>SUMIFS(Items!$J:$J,Items!$M:$M,$A13,Items!$C:$C,8)</f>
        <v>0</v>
      </c>
      <c r="P13" s="6">
        <f>COUNTIFS(Items!M:M,July!A13,Items!C:C,10)</f>
        <v>0</v>
      </c>
      <c r="Q13" s="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5">
      <c r="A14" s="5" t="s">
        <v>213</v>
      </c>
      <c r="B14" s="2">
        <f>COUNTIF(Orders[DatePaid],July!A14)</f>
        <v>1</v>
      </c>
      <c r="C14" s="3">
        <f>SUMIFS(Items!$K:$K,Items!$M:$M,$A14,Items!D:D,TRUE)</f>
        <v>70</v>
      </c>
      <c r="D14" s="3">
        <f>SUMIFS(Items!$K:$K,Items!$M:$M,$A14,Items!C:C,2)</f>
        <v>0</v>
      </c>
      <c r="E14" s="3">
        <f>SUM(SUMIFS(Items!$K:$K,Items!$M:$M,$A14,Items!$C:$C,{3,12}))</f>
        <v>0</v>
      </c>
      <c r="F14" s="3">
        <f>SUMIFS(Items!$K:$K,Items!$M:$M,$A14,Items!$C:$C,7)</f>
        <v>0</v>
      </c>
      <c r="G14" s="3">
        <f>SUMIFS(Items!$K:$K,Items!$M:$M,$A14,Items!$C:$C,11)</f>
        <v>0</v>
      </c>
      <c r="H14" s="3">
        <f>SUMIFS(Items!L:L,Items!$M:$M,$A14,Items!C:C,"&lt;&gt;8")</f>
        <v>-35</v>
      </c>
      <c r="I14" s="3">
        <f>SUMIFS(Items!J:J,Items!$M:$M,$A14,Items!C:C,"&lt;&gt;8")</f>
        <v>35</v>
      </c>
      <c r="J14" s="3">
        <f>SUMIFS(Orders[PrePaid],Orders[DatePaid],July!$A14)</f>
        <v>0</v>
      </c>
      <c r="K14" s="3">
        <f>SUMIFS('Refunds'!$G:$G,'Refunds'!$F:$F,$A14)-SUMIFS('Refunds'!$C:$C,'Refunds'!$F:$F,$A14)</f>
        <v>0</v>
      </c>
      <c r="L14" s="3">
        <f>SUMIFS('Refunds'!$C:$C,'Refunds'!$F:$F,$A14,'Refunds'!$D:$D,2)+SUMIFS('Refunds'!$G:$G,'Refunds'!$F:$F,$A14,'Refunds'!$D:$D,2)</f>
        <v>0</v>
      </c>
      <c r="M14" s="3">
        <f t="shared" si="1"/>
        <v>35</v>
      </c>
      <c r="N14" s="3">
        <f>SUMIF(Orders[DatePaid],July!A14,Orders[Tax])</f>
        <v>0</v>
      </c>
      <c r="O14" s="3">
        <f>SUMIFS(Items!$J:$J,Items!$M:$M,$A14,Items!$C:$C,8)</f>
        <v>0</v>
      </c>
      <c r="P14" s="6">
        <f>COUNTIFS(Items!M:M,July!A14,Items!C:C,10)</f>
        <v>0</v>
      </c>
      <c r="Q14" s="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25">
      <c r="A15" s="5" t="s">
        <v>194</v>
      </c>
      <c r="B15" s="2">
        <f>COUNTIF(Orders[DatePaid],July!A15)</f>
        <v>1</v>
      </c>
      <c r="C15" s="3">
        <f>SUMIFS(Items!$K:$K,Items!$M:$M,$A15,Items!D:D,TRUE)</f>
        <v>135</v>
      </c>
      <c r="D15" s="3">
        <f>SUMIFS(Items!$K:$K,Items!$M:$M,$A15,Items!C:C,2)</f>
        <v>0</v>
      </c>
      <c r="E15" s="3">
        <f>SUM(SUMIFS(Items!$K:$K,Items!$M:$M,$A15,Items!$C:$C,{3,12}))</f>
        <v>0</v>
      </c>
      <c r="F15" s="3">
        <f>SUMIFS(Items!$K:$K,Items!$M:$M,$A15,Items!$C:$C,7)</f>
        <v>0</v>
      </c>
      <c r="G15" s="3">
        <f>SUMIFS(Items!$K:$K,Items!$M:$M,$A15,Items!$C:$C,11)</f>
        <v>50</v>
      </c>
      <c r="H15" s="3">
        <f>SUMIFS(Items!L:L,Items!$M:$M,$A15,Items!C:C,"&lt;&gt;8")</f>
        <v>-115</v>
      </c>
      <c r="I15" s="3">
        <f>SUMIFS(Items!J:J,Items!$M:$M,$A15,Items!C:C,"&lt;&gt;8")</f>
        <v>70</v>
      </c>
      <c r="J15" s="3">
        <f>SUMIFS(Orders[PrePaid],Orders[DatePaid],July!$A15)</f>
        <v>0</v>
      </c>
      <c r="K15" s="3">
        <f>SUMIFS('Refunds'!$G:$G,'Refunds'!$F:$F,$A15)-SUMIFS('Refunds'!$C:$C,'Refunds'!$F:$F,$A15)</f>
        <v>0</v>
      </c>
      <c r="L15" s="3">
        <f>SUMIFS('Refunds'!$C:$C,'Refunds'!$F:$F,$A15,'Refunds'!$D:$D,2)+SUMIFS('Refunds'!$G:$G,'Refunds'!$F:$F,$A15,'Refunds'!$D:$D,2)</f>
        <v>0</v>
      </c>
      <c r="M15" s="3">
        <f t="shared" si="1"/>
        <v>70</v>
      </c>
      <c r="N15" s="3">
        <f>SUMIF(Orders[DatePaid],July!A15,Orders[Tax])</f>
        <v>0</v>
      </c>
      <c r="O15" s="3">
        <f>SUMIFS(Items!$J:$J,Items!$M:$M,$A15,Items!$C:$C,8)</f>
        <v>28</v>
      </c>
      <c r="P15" s="6">
        <f>COUNTIFS(Items!M:M,July!A15,Items!C:C,10)</f>
        <v>1</v>
      </c>
      <c r="Q15" s="1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5">
      <c r="A16" s="5" t="s">
        <v>359</v>
      </c>
      <c r="B16" s="2">
        <f>COUNTIF(Orders[DatePaid],July!A16)</f>
        <v>0</v>
      </c>
      <c r="C16" s="3">
        <f>SUMIFS(Items!$K:$K,Items!$M:$M,$A16,Items!D:D,TRUE)</f>
        <v>0</v>
      </c>
      <c r="D16" s="3">
        <f>SUMIFS(Items!$K:$K,Items!$M:$M,$A16,Items!C:C,2)</f>
        <v>0</v>
      </c>
      <c r="E16" s="3">
        <f>SUM(SUMIFS(Items!$K:$K,Items!$M:$M,$A16,Items!$C:$C,{3,12}))</f>
        <v>0</v>
      </c>
      <c r="F16" s="3">
        <f>SUMIFS(Items!$K:$K,Items!$M:$M,$A16,Items!$C:$C,7)</f>
        <v>0</v>
      </c>
      <c r="G16" s="3">
        <f>SUMIFS(Items!$K:$K,Items!$M:$M,$A16,Items!$C:$C,11)</f>
        <v>0</v>
      </c>
      <c r="H16" s="3">
        <f>SUMIFS(Items!L:L,Items!$M:$M,$A16,Items!C:C,"&lt;&gt;8")</f>
        <v>0</v>
      </c>
      <c r="I16" s="3">
        <f>SUMIFS(Items!J:J,Items!$M:$M,$A16,Items!C:C,"&lt;&gt;8")</f>
        <v>0</v>
      </c>
      <c r="J16" s="3">
        <f>SUMIFS(Orders[PrePaid],Orders[DatePaid],July!$A16)</f>
        <v>0</v>
      </c>
      <c r="K16" s="3">
        <f>SUMIFS('Refunds'!$G:$G,'Refunds'!$F:$F,$A16)-SUMIFS('Refunds'!$C:$C,'Refunds'!$F:$F,$A16)</f>
        <v>0</v>
      </c>
      <c r="L16" s="3">
        <f>SUMIFS('Refunds'!$C:$C,'Refunds'!$F:$F,$A16,'Refunds'!$D:$D,2)+SUMIFS('Refunds'!$G:$G,'Refunds'!$F:$F,$A16,'Refunds'!$D:$D,2)</f>
        <v>0</v>
      </c>
      <c r="M16" s="3">
        <f t="shared" si="1"/>
        <v>0</v>
      </c>
      <c r="N16" s="3">
        <f>SUMIF(Orders[DatePaid],July!A16,Orders[Tax])</f>
        <v>0</v>
      </c>
      <c r="O16" s="3">
        <f>SUMIFS(Items!$J:$J,Items!$M:$M,$A16,Items!$C:$C,8)</f>
        <v>0</v>
      </c>
      <c r="P16" s="6">
        <f>COUNTIFS(Items!M:M,July!A16,Items!C:C,10)</f>
        <v>0</v>
      </c>
      <c r="Q16" s="1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25">
      <c r="A17" s="5" t="s">
        <v>348</v>
      </c>
      <c r="B17" s="2">
        <f>COUNTIF(Orders[DatePaid],July!A17)</f>
        <v>0</v>
      </c>
      <c r="C17" s="3">
        <f>SUMIFS(Items!$K:$K,Items!$M:$M,$A17,Items!D:D,TRUE)</f>
        <v>0</v>
      </c>
      <c r="D17" s="3">
        <f>SUMIFS(Items!$K:$K,Items!$M:$M,$A17,Items!C:C,2)</f>
        <v>0</v>
      </c>
      <c r="E17" s="3">
        <f>SUM(SUMIFS(Items!$K:$K,Items!$M:$M,$A17,Items!$C:$C,{3,12}))</f>
        <v>0</v>
      </c>
      <c r="F17" s="3">
        <f>SUMIFS(Items!$K:$K,Items!$M:$M,$A17,Items!$C:$C,7)</f>
        <v>0</v>
      </c>
      <c r="G17" s="3">
        <f>SUMIFS(Items!$K:$K,Items!$M:$M,$A17,Items!$C:$C,11)</f>
        <v>0</v>
      </c>
      <c r="H17" s="3">
        <f>SUMIFS(Items!L:L,Items!$M:$M,$A17,Items!C:C,"&lt;&gt;8")</f>
        <v>0</v>
      </c>
      <c r="I17" s="3">
        <f>SUMIFS(Items!J:J,Items!$M:$M,$A17,Items!C:C,"&lt;&gt;8")</f>
        <v>0</v>
      </c>
      <c r="J17" s="3">
        <f>SUMIFS(Orders[PrePaid],Orders[DatePaid],July!$A17)</f>
        <v>0</v>
      </c>
      <c r="K17" s="3">
        <f>SUMIFS('Refunds'!$G:$G,'Refunds'!$F:$F,$A17)-SUMIFS('Refunds'!$C:$C,'Refunds'!$F:$F,$A17)</f>
        <v>0</v>
      </c>
      <c r="L17" s="3">
        <f>SUMIFS('Refunds'!$C:$C,'Refunds'!$F:$F,$A17,'Refunds'!$D:$D,2)+SUMIFS('Refunds'!$G:$G,'Refunds'!$F:$F,$A17,'Refunds'!$D:$D,2)</f>
        <v>0</v>
      </c>
      <c r="M17" s="3">
        <f t="shared" si="1"/>
        <v>0</v>
      </c>
      <c r="N17" s="3">
        <f>SUMIF(Orders[DatePaid],July!A17,Orders[Tax])</f>
        <v>0</v>
      </c>
      <c r="O17" s="3">
        <f>SUMIFS(Items!$J:$J,Items!$M:$M,$A17,Items!$C:$C,8)</f>
        <v>0</v>
      </c>
      <c r="P17" s="6">
        <f>COUNTIFS(Items!M:M,July!A17,Items!C:C,10)</f>
        <v>0</v>
      </c>
      <c r="Q17" s="1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5">
      <c r="A18" s="5" t="s">
        <v>350</v>
      </c>
      <c r="B18" s="2">
        <f>COUNTIF(Orders[DatePaid],July!A18)</f>
        <v>0</v>
      </c>
      <c r="C18" s="3">
        <f>SUMIFS(Items!$K:$K,Items!$M:$M,$A18,Items!D:D,TRUE)</f>
        <v>0</v>
      </c>
      <c r="D18" s="3">
        <f>SUMIFS(Items!$K:$K,Items!$M:$M,$A18,Items!C:C,2)</f>
        <v>0</v>
      </c>
      <c r="E18" s="3">
        <f>SUM(SUMIFS(Items!$K:$K,Items!$M:$M,$A18,Items!$C:$C,{3,12}))</f>
        <v>0</v>
      </c>
      <c r="F18" s="3">
        <f>SUMIFS(Items!$K:$K,Items!$M:$M,$A18,Items!$C:$C,7)</f>
        <v>0</v>
      </c>
      <c r="G18" s="3">
        <f>SUMIFS(Items!$K:$K,Items!$M:$M,$A18,Items!$C:$C,11)</f>
        <v>0</v>
      </c>
      <c r="H18" s="3">
        <f>SUMIFS(Items!L:L,Items!$M:$M,$A18,Items!C:C,"&lt;&gt;8")</f>
        <v>0</v>
      </c>
      <c r="I18" s="3">
        <f>SUMIFS(Items!J:J,Items!$M:$M,$A18,Items!C:C,"&lt;&gt;8")</f>
        <v>0</v>
      </c>
      <c r="J18" s="3">
        <f>SUMIFS(Orders[PrePaid],Orders[DatePaid],July!$A18)</f>
        <v>0</v>
      </c>
      <c r="K18" s="3">
        <f>SUMIFS('Refunds'!$G:$G,'Refunds'!$F:$F,$A18)-SUMIFS('Refunds'!$C:$C,'Refunds'!$F:$F,$A18)</f>
        <v>0</v>
      </c>
      <c r="L18" s="3">
        <f>SUMIFS('Refunds'!$C:$C,'Refunds'!$F:$F,$A18,'Refunds'!$D:$D,2)+SUMIFS('Refunds'!$G:$G,'Refunds'!$F:$F,$A18,'Refunds'!$D:$D,2)</f>
        <v>0</v>
      </c>
      <c r="M18" s="3">
        <f t="shared" si="1"/>
        <v>0</v>
      </c>
      <c r="N18" s="3">
        <f>SUMIF(Orders[DatePaid],July!A18,Orders[Tax])</f>
        <v>0</v>
      </c>
      <c r="O18" s="3">
        <f>SUMIFS(Items!$J:$J,Items!$M:$M,$A18,Items!$C:$C,8)</f>
        <v>0</v>
      </c>
      <c r="P18" s="6">
        <f>COUNTIFS(Items!M:M,July!A18,Items!C:C,10)</f>
        <v>0</v>
      </c>
      <c r="Q18" s="1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5">
      <c r="A19" s="5" t="s">
        <v>340</v>
      </c>
      <c r="B19" s="2">
        <f>COUNTIF(Orders[DatePaid],July!A19)</f>
        <v>0</v>
      </c>
      <c r="C19" s="3">
        <f>SUMIFS(Items!$K:$K,Items!$M:$M,$A19,Items!D:D,TRUE)</f>
        <v>0</v>
      </c>
      <c r="D19" s="3">
        <f>SUMIFS(Items!$K:$K,Items!$M:$M,$A19,Items!C:C,2)</f>
        <v>0</v>
      </c>
      <c r="E19" s="3">
        <f>SUM(SUMIFS(Items!$K:$K,Items!$M:$M,$A19,Items!$C:$C,{3,12}))</f>
        <v>0</v>
      </c>
      <c r="F19" s="3">
        <f>SUMIFS(Items!$K:$K,Items!$M:$M,$A19,Items!$C:$C,7)</f>
        <v>0</v>
      </c>
      <c r="G19" s="3">
        <f>SUMIFS(Items!$K:$K,Items!$M:$M,$A19,Items!$C:$C,11)</f>
        <v>0</v>
      </c>
      <c r="H19" s="3">
        <f>SUMIFS(Items!L:L,Items!$M:$M,$A19,Items!C:C,"&lt;&gt;8")</f>
        <v>0</v>
      </c>
      <c r="I19" s="3">
        <f>SUMIFS(Items!J:J,Items!$M:$M,$A19,Items!C:C,"&lt;&gt;8")</f>
        <v>0</v>
      </c>
      <c r="J19" s="3">
        <f>SUMIFS(Orders[PrePaid],Orders[DatePaid],July!$A19)</f>
        <v>0</v>
      </c>
      <c r="K19" s="3">
        <f>SUMIFS('Refunds'!$G:$G,'Refunds'!$F:$F,$A19)-SUMIFS('Refunds'!$C:$C,'Refunds'!$F:$F,$A19)</f>
        <v>0</v>
      </c>
      <c r="L19" s="3">
        <f>SUMIFS('Refunds'!$C:$C,'Refunds'!$F:$F,$A19,'Refunds'!$D:$D,2)+SUMIFS('Refunds'!$G:$G,'Refunds'!$F:$F,$A19,'Refunds'!$D:$D,2)</f>
        <v>0</v>
      </c>
      <c r="M19" s="3">
        <f t="shared" si="1"/>
        <v>0</v>
      </c>
      <c r="N19" s="3">
        <f>SUMIF(Orders[DatePaid],July!A19,Orders[Tax])</f>
        <v>0</v>
      </c>
      <c r="O19" s="3">
        <f>SUMIFS(Items!$J:$J,Items!$M:$M,$A19,Items!$C:$C,8)</f>
        <v>0</v>
      </c>
      <c r="P19" s="6">
        <f>COUNTIFS(Items!M:M,July!A19,Items!C:C,10)</f>
        <v>0</v>
      </c>
      <c r="Q19" s="1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5">
      <c r="A20" s="5" t="s">
        <v>334</v>
      </c>
      <c r="B20" s="2">
        <f>COUNTIF(Orders[DatePaid],July!A20)</f>
        <v>0</v>
      </c>
      <c r="C20" s="3">
        <f>SUMIFS(Items!$K:$K,Items!$M:$M,$A20,Items!D:D,TRUE)</f>
        <v>0</v>
      </c>
      <c r="D20" s="3">
        <f>SUMIFS(Items!$K:$K,Items!$M:$M,$A20,Items!C:C,2)</f>
        <v>0</v>
      </c>
      <c r="E20" s="3">
        <f>SUM(SUMIFS(Items!$K:$K,Items!$M:$M,$A20,Items!$C:$C,{3,12}))</f>
        <v>0</v>
      </c>
      <c r="F20" s="3">
        <f>SUMIFS(Items!$K:$K,Items!$M:$M,$A20,Items!$C:$C,7)</f>
        <v>0</v>
      </c>
      <c r="G20" s="3">
        <f>SUMIFS(Items!$K:$K,Items!$M:$M,$A20,Items!$C:$C,11)</f>
        <v>0</v>
      </c>
      <c r="H20" s="3">
        <f>SUMIFS(Items!L:L,Items!$M:$M,$A20,Items!C:C,"&lt;&gt;8")</f>
        <v>0</v>
      </c>
      <c r="I20" s="3">
        <f>SUMIFS(Items!J:J,Items!$M:$M,$A20,Items!C:C,"&lt;&gt;8")</f>
        <v>0</v>
      </c>
      <c r="J20" s="3">
        <f>SUMIFS(Orders[PrePaid],Orders[DatePaid],July!$A20)</f>
        <v>0</v>
      </c>
      <c r="K20" s="3">
        <f>SUMIFS('Refunds'!$G:$G,'Refunds'!$F:$F,$A20)-SUMIFS('Refunds'!$C:$C,'Refunds'!$F:$F,$A20)</f>
        <v>0</v>
      </c>
      <c r="L20" s="3">
        <f>SUMIFS('Refunds'!$C:$C,'Refunds'!$F:$F,$A20,'Refunds'!$D:$D,2)+SUMIFS('Refunds'!$G:$G,'Refunds'!$F:$F,$A20,'Refunds'!$D:$D,2)</f>
        <v>0</v>
      </c>
      <c r="M20" s="3">
        <f t="shared" si="1"/>
        <v>0</v>
      </c>
      <c r="N20" s="3">
        <f>SUMIF(Orders[DatePaid],July!A20,Orders[Tax])</f>
        <v>0</v>
      </c>
      <c r="O20" s="3">
        <f>SUMIFS(Items!$J:$J,Items!$M:$M,$A20,Items!$C:$C,8)</f>
        <v>0</v>
      </c>
      <c r="P20" s="6">
        <f>COUNTIFS(Items!M:M,July!A20,Items!C:C,10)</f>
        <v>0</v>
      </c>
      <c r="Q20" s="1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5">
      <c r="A21" s="5" t="s">
        <v>342</v>
      </c>
      <c r="B21" s="2">
        <f>COUNTIF(Orders[DatePaid],July!A21)</f>
        <v>0</v>
      </c>
      <c r="C21" s="3">
        <f>SUMIFS(Items!$K:$K,Items!$M:$M,$A21,Items!D:D,TRUE)</f>
        <v>0</v>
      </c>
      <c r="D21" s="3">
        <f>SUMIFS(Items!$K:$K,Items!$M:$M,$A21,Items!C:C,2)</f>
        <v>0</v>
      </c>
      <c r="E21" s="3">
        <f>SUM(SUMIFS(Items!$K:$K,Items!$M:$M,$A21,Items!$C:$C,{3,12}))</f>
        <v>0</v>
      </c>
      <c r="F21" s="3">
        <f>SUMIFS(Items!$K:$K,Items!$M:$M,$A21,Items!$C:$C,7)</f>
        <v>0</v>
      </c>
      <c r="G21" s="3">
        <f>SUMIFS(Items!$K:$K,Items!$M:$M,$A21,Items!$C:$C,11)</f>
        <v>0</v>
      </c>
      <c r="H21" s="3">
        <f>SUMIFS(Items!L:L,Items!$M:$M,$A21,Items!C:C,"&lt;&gt;8")</f>
        <v>0</v>
      </c>
      <c r="I21" s="3">
        <f>SUMIFS(Items!J:J,Items!$M:$M,$A21,Items!C:C,"&lt;&gt;8")</f>
        <v>0</v>
      </c>
      <c r="J21" s="3">
        <f>SUMIFS(Orders[PrePaid],Orders[DatePaid],July!$A21)</f>
        <v>0</v>
      </c>
      <c r="K21" s="3">
        <f>SUMIFS('Refunds'!$G:$G,'Refunds'!$F:$F,$A21)-SUMIFS('Refunds'!$C:$C,'Refunds'!$F:$F,$A21)</f>
        <v>0</v>
      </c>
      <c r="L21" s="3">
        <f>SUMIFS('Refunds'!$C:$C,'Refunds'!$F:$F,$A21,'Refunds'!$D:$D,2)+SUMIFS('Refunds'!$G:$G,'Refunds'!$F:$F,$A21,'Refunds'!$D:$D,2)</f>
        <v>0</v>
      </c>
      <c r="M21" s="3">
        <f t="shared" si="1"/>
        <v>0</v>
      </c>
      <c r="N21" s="3">
        <f>SUMIF(Orders[DatePaid],July!A21,Orders[Tax])</f>
        <v>0</v>
      </c>
      <c r="O21" s="3">
        <f>SUMIFS(Items!$J:$J,Items!$M:$M,$A21,Items!$C:$C,8)</f>
        <v>0</v>
      </c>
      <c r="P21" s="6">
        <f>COUNTIFS(Items!M:M,July!A21,Items!C:C,10)</f>
        <v>0</v>
      </c>
      <c r="Q21" s="1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A22" s="5" t="s">
        <v>339</v>
      </c>
      <c r="B22" s="2">
        <f>COUNTIF(Orders[DatePaid],July!A22)</f>
        <v>0</v>
      </c>
      <c r="C22" s="3">
        <f>SUMIFS(Items!$K:$K,Items!$M:$M,$A22,Items!D:D,TRUE)</f>
        <v>0</v>
      </c>
      <c r="D22" s="3">
        <f>SUMIFS(Items!$K:$K,Items!$M:$M,$A22,Items!C:C,2)</f>
        <v>0</v>
      </c>
      <c r="E22" s="3">
        <f>SUM(SUMIFS(Items!$K:$K,Items!$M:$M,$A22,Items!$C:$C,{3,12}))</f>
        <v>0</v>
      </c>
      <c r="F22" s="3">
        <f>SUMIFS(Items!$K:$K,Items!$M:$M,$A22,Items!$C:$C,7)</f>
        <v>0</v>
      </c>
      <c r="G22" s="3">
        <f>SUMIFS(Items!$K:$K,Items!$M:$M,$A22,Items!$C:$C,11)</f>
        <v>0</v>
      </c>
      <c r="H22" s="3">
        <f>SUMIFS(Items!L:L,Items!$M:$M,$A22,Items!C:C,"&lt;&gt;8")</f>
        <v>0</v>
      </c>
      <c r="I22" s="3">
        <f>SUMIFS(Items!J:J,Items!$M:$M,$A22,Items!C:C,"&lt;&gt;8")</f>
        <v>0</v>
      </c>
      <c r="J22" s="3">
        <f>SUMIFS(Orders[PrePaid],Orders[DatePaid],July!$A22)</f>
        <v>0</v>
      </c>
      <c r="K22" s="3">
        <f>SUMIFS('Refunds'!$G:$G,'Refunds'!$F:$F,$A22)-SUMIFS('Refunds'!$C:$C,'Refunds'!$F:$F,$A22)</f>
        <v>0</v>
      </c>
      <c r="L22" s="3">
        <f>SUMIFS('Refunds'!$C:$C,'Refunds'!$F:$F,$A22,'Refunds'!$D:$D,2)+SUMIFS('Refunds'!$G:$G,'Refunds'!$F:$F,$A22,'Refunds'!$D:$D,2)</f>
        <v>0</v>
      </c>
      <c r="M22" s="3">
        <f t="shared" si="1"/>
        <v>0</v>
      </c>
      <c r="N22" s="3">
        <f>SUMIF(Orders[DatePaid],July!A22,Orders[Tax])</f>
        <v>0</v>
      </c>
      <c r="O22" s="3">
        <f>SUMIFS(Items!$J:$J,Items!$M:$M,$A22,Items!$C:$C,8)</f>
        <v>0</v>
      </c>
      <c r="P22" s="6">
        <f>COUNTIFS(Items!M:M,July!A22,Items!C:C,10)</f>
        <v>0</v>
      </c>
      <c r="Q22" s="1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A23" s="5" t="s">
        <v>388</v>
      </c>
      <c r="B23" s="2">
        <f>COUNTIF(Orders[DatePaid],July!A23)</f>
        <v>0</v>
      </c>
      <c r="C23" s="3">
        <f>SUMIFS(Items!$K:$K,Items!$M:$M,$A23,Items!D:D,TRUE)</f>
        <v>0</v>
      </c>
      <c r="D23" s="3">
        <f>SUMIFS(Items!$K:$K,Items!$M:$M,$A23,Items!C:C,2)</f>
        <v>0</v>
      </c>
      <c r="E23" s="3">
        <f>SUM(SUMIFS(Items!$K:$K,Items!$M:$M,$A23,Items!$C:$C,{3,12}))</f>
        <v>0</v>
      </c>
      <c r="F23" s="3">
        <f>SUMIFS(Items!$K:$K,Items!$M:$M,$A23,Items!$C:$C,7)</f>
        <v>0</v>
      </c>
      <c r="G23" s="3">
        <f>SUMIFS(Items!$K:$K,Items!$M:$M,$A23,Items!$C:$C,11)</f>
        <v>0</v>
      </c>
      <c r="H23" s="3">
        <f>SUMIFS(Items!L:L,Items!$M:$M,$A23,Items!C:C,"&lt;&gt;8")</f>
        <v>0</v>
      </c>
      <c r="I23" s="3">
        <f>SUMIFS(Items!J:J,Items!$M:$M,$A23,Items!C:C,"&lt;&gt;8")</f>
        <v>0</v>
      </c>
      <c r="J23" s="3">
        <f>SUMIFS(Orders[PrePaid],Orders[DatePaid],July!$A23)</f>
        <v>0</v>
      </c>
      <c r="K23" s="3">
        <f>SUMIFS('Refunds'!$G:$G,'Refunds'!$F:$F,$A23)-SUMIFS('Refunds'!$C:$C,'Refunds'!$F:$F,$A23)</f>
        <v>0</v>
      </c>
      <c r="L23" s="3">
        <f>SUMIFS('Refunds'!$C:$C,'Refunds'!$F:$F,$A23,'Refunds'!$D:$D,2)+SUMIFS('Refunds'!$G:$G,'Refunds'!$F:$F,$A23,'Refunds'!$D:$D,2)</f>
        <v>0</v>
      </c>
      <c r="M23" s="3">
        <f t="shared" si="1"/>
        <v>0</v>
      </c>
      <c r="N23" s="3">
        <f>SUMIF(Orders[DatePaid],July!A23,Orders[Tax])</f>
        <v>0</v>
      </c>
      <c r="O23" s="3">
        <f>SUMIFS(Items!$J:$J,Items!$M:$M,$A23,Items!$C:$C,8)</f>
        <v>0</v>
      </c>
      <c r="P23" s="6">
        <f>COUNTIFS(Items!M:M,July!A23,Items!C:C,10)</f>
        <v>0</v>
      </c>
      <c r="Q23" s="1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s="5" t="s">
        <v>389</v>
      </c>
      <c r="B24" s="2">
        <f>COUNTIF(Orders[DatePaid],July!A24)</f>
        <v>0</v>
      </c>
      <c r="C24" s="3">
        <f>SUMIFS(Items!$K:$K,Items!$M:$M,$A24,Items!D:D,TRUE)</f>
        <v>0</v>
      </c>
      <c r="D24" s="3">
        <f>SUMIFS(Items!$K:$K,Items!$M:$M,$A24,Items!C:C,2)</f>
        <v>0</v>
      </c>
      <c r="E24" s="3">
        <f>SUM(SUMIFS(Items!$K:$K,Items!$M:$M,$A24,Items!$C:$C,{3,12}))</f>
        <v>0</v>
      </c>
      <c r="F24" s="3">
        <f>SUMIFS(Items!$K:$K,Items!$M:$M,$A24,Items!$C:$C,7)</f>
        <v>0</v>
      </c>
      <c r="G24" s="3">
        <f>SUMIFS(Items!$K:$K,Items!$M:$M,$A24,Items!$C:$C,11)</f>
        <v>0</v>
      </c>
      <c r="H24" s="3">
        <f>SUMIFS(Items!L:L,Items!$M:$M,$A24,Items!C:C,"&lt;&gt;8")</f>
        <v>0</v>
      </c>
      <c r="I24" s="3">
        <f>SUMIFS(Items!J:J,Items!$M:$M,$A24,Items!C:C,"&lt;&gt;8")</f>
        <v>0</v>
      </c>
      <c r="J24" s="3">
        <f>SUMIFS(Orders[PrePaid],Orders[DatePaid],July!$A24)</f>
        <v>0</v>
      </c>
      <c r="K24" s="3">
        <f>SUMIFS('Refunds'!$G:$G,'Refunds'!$F:$F,$A24)-SUMIFS('Refunds'!$C:$C,'Refunds'!$F:$F,$A24)</f>
        <v>0</v>
      </c>
      <c r="L24" s="3">
        <f>SUMIFS('Refunds'!$C:$C,'Refunds'!$F:$F,$A24,'Refunds'!$D:$D,2)+SUMIFS('Refunds'!$G:$G,'Refunds'!$F:$F,$A24,'Refunds'!$D:$D,2)</f>
        <v>0</v>
      </c>
      <c r="M24" s="3">
        <f t="shared" si="1"/>
        <v>0</v>
      </c>
      <c r="N24" s="3">
        <f>SUMIF(Orders[DatePaid],July!A24,Orders[Tax])</f>
        <v>0</v>
      </c>
      <c r="O24" s="3">
        <f>SUMIFS(Items!$J:$J,Items!$M:$M,$A24,Items!$C:$C,8)</f>
        <v>0</v>
      </c>
      <c r="P24" s="6">
        <f>COUNTIFS(Items!M:M,July!A24,Items!C:C,10)</f>
        <v>0</v>
      </c>
      <c r="Q24" s="1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25">
      <c r="A25" s="5" t="s">
        <v>351</v>
      </c>
      <c r="B25" s="2">
        <f>COUNTIF(Orders[DatePaid],July!A25)</f>
        <v>0</v>
      </c>
      <c r="C25" s="3">
        <f>SUMIFS(Items!$K:$K,Items!$M:$M,$A25,Items!D:D,TRUE)</f>
        <v>0</v>
      </c>
      <c r="D25" s="3">
        <f>SUMIFS(Items!$K:$K,Items!$M:$M,$A25,Items!C:C,2)</f>
        <v>0</v>
      </c>
      <c r="E25" s="3">
        <f>SUM(SUMIFS(Items!$K:$K,Items!$M:$M,$A25,Items!$C:$C,{3,12}))</f>
        <v>0</v>
      </c>
      <c r="F25" s="3">
        <f>SUMIFS(Items!$K:$K,Items!$M:$M,$A25,Items!$C:$C,7)</f>
        <v>0</v>
      </c>
      <c r="G25" s="3">
        <f>SUMIFS(Items!$K:$K,Items!$M:$M,$A25,Items!$C:$C,11)</f>
        <v>0</v>
      </c>
      <c r="H25" s="3">
        <f>SUMIFS(Items!L:L,Items!$M:$M,$A25,Items!C:C,"&lt;&gt;8")</f>
        <v>0</v>
      </c>
      <c r="I25" s="3">
        <f>SUMIFS(Items!J:J,Items!$M:$M,$A25,Items!C:C,"&lt;&gt;8")</f>
        <v>0</v>
      </c>
      <c r="J25" s="3">
        <f>SUMIFS(Orders[PrePaid],Orders[DatePaid],July!$A25)</f>
        <v>0</v>
      </c>
      <c r="K25" s="3">
        <f>SUMIFS('Refunds'!$G:$G,'Refunds'!$F:$F,$A25)-SUMIFS('Refunds'!$C:$C,'Refunds'!$F:$F,$A25)</f>
        <v>0</v>
      </c>
      <c r="L25" s="3">
        <f>SUMIFS('Refunds'!$C:$C,'Refunds'!$F:$F,$A25,'Refunds'!$D:$D,2)+SUMIFS('Refunds'!$G:$G,'Refunds'!$F:$F,$A25,'Refunds'!$D:$D,2)</f>
        <v>0</v>
      </c>
      <c r="M25" s="3">
        <f t="shared" si="1"/>
        <v>0</v>
      </c>
      <c r="N25" s="3">
        <f>SUMIF(Orders[DatePaid],July!A25,Orders[Tax])</f>
        <v>0</v>
      </c>
      <c r="O25" s="3">
        <f>SUMIFS(Items!$J:$J,Items!$M:$M,$A25,Items!$C:$C,8)</f>
        <v>0</v>
      </c>
      <c r="P25" s="6">
        <f>COUNTIFS(Items!M:M,July!A25,Items!C:C,10)</f>
        <v>0</v>
      </c>
      <c r="Q25" s="1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A26" s="5" t="s">
        <v>355</v>
      </c>
      <c r="B26" s="2">
        <f>COUNTIF(Orders[DatePaid],July!A26)</f>
        <v>0</v>
      </c>
      <c r="C26" s="3">
        <f>SUMIFS(Items!$K:$K,Items!$M:$M,$A26,Items!D:D,TRUE)</f>
        <v>0</v>
      </c>
      <c r="D26" s="3">
        <f>SUMIFS(Items!$K:$K,Items!$M:$M,$A26,Items!C:C,2)</f>
        <v>0</v>
      </c>
      <c r="E26" s="3">
        <f>SUM(SUMIFS(Items!$K:$K,Items!$M:$M,$A26,Items!$C:$C,{3,12}))</f>
        <v>0</v>
      </c>
      <c r="F26" s="3">
        <f>SUMIFS(Items!$K:$K,Items!$M:$M,$A26,Items!$C:$C,7)</f>
        <v>0</v>
      </c>
      <c r="G26" s="3">
        <f>SUMIFS(Items!$K:$K,Items!$M:$M,$A26,Items!$C:$C,11)</f>
        <v>0</v>
      </c>
      <c r="H26" s="3">
        <f>SUMIFS(Items!L:L,Items!$M:$M,$A26,Items!C:C,"&lt;&gt;8")</f>
        <v>0</v>
      </c>
      <c r="I26" s="3">
        <f>SUMIFS(Items!J:J,Items!$M:$M,$A26,Items!C:C,"&lt;&gt;8")</f>
        <v>0</v>
      </c>
      <c r="J26" s="3">
        <f>SUMIFS(Orders[PrePaid],Orders[DatePaid],July!$A26)</f>
        <v>0</v>
      </c>
      <c r="K26" s="3">
        <f>SUMIFS('Refunds'!$G:$G,'Refunds'!$F:$F,$A26)-SUMIFS('Refunds'!$C:$C,'Refunds'!$F:$F,$A26)</f>
        <v>0</v>
      </c>
      <c r="L26" s="3">
        <f>SUMIFS('Refunds'!$C:$C,'Refunds'!$F:$F,$A26,'Refunds'!$D:$D,2)+SUMIFS('Refunds'!$G:$G,'Refunds'!$F:$F,$A26,'Refunds'!$D:$D,2)</f>
        <v>0</v>
      </c>
      <c r="M26" s="3">
        <f t="shared" si="1"/>
        <v>0</v>
      </c>
      <c r="N26" s="3">
        <f>SUMIF(Orders[DatePaid],July!A26,Orders[Tax])</f>
        <v>0</v>
      </c>
      <c r="O26" s="3">
        <f>SUMIFS(Items!$J:$J,Items!$M:$M,$A26,Items!$C:$C,8)</f>
        <v>0</v>
      </c>
      <c r="P26" s="6">
        <f>COUNTIFS(Items!M:M,July!A26,Items!C:C,10)</f>
        <v>0</v>
      </c>
      <c r="Q26" s="1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25">
      <c r="A27" s="5" t="s">
        <v>353</v>
      </c>
      <c r="B27" s="2">
        <f>COUNTIF(Orders[DatePaid],July!A27)</f>
        <v>0</v>
      </c>
      <c r="C27" s="3">
        <f>SUMIFS(Items!$K:$K,Items!$M:$M,$A27,Items!D:D,TRUE)</f>
        <v>0</v>
      </c>
      <c r="D27" s="3">
        <f>SUMIFS(Items!$K:$K,Items!$M:$M,$A27,Items!C:C,2)</f>
        <v>0</v>
      </c>
      <c r="E27" s="3">
        <f>SUM(SUMIFS(Items!$K:$K,Items!$M:$M,$A27,Items!$C:$C,{3,12}))</f>
        <v>0</v>
      </c>
      <c r="F27" s="3">
        <f>SUMIFS(Items!$K:$K,Items!$M:$M,$A27,Items!$C:$C,7)</f>
        <v>0</v>
      </c>
      <c r="G27" s="3">
        <f>SUMIFS(Items!$K:$K,Items!$M:$M,$A27,Items!$C:$C,11)</f>
        <v>0</v>
      </c>
      <c r="H27" s="3">
        <f>SUMIFS(Items!L:L,Items!$M:$M,$A27,Items!C:C,"&lt;&gt;8")</f>
        <v>0</v>
      </c>
      <c r="I27" s="3">
        <f>SUMIFS(Items!J:J,Items!$M:$M,$A27,Items!C:C,"&lt;&gt;8")</f>
        <v>0</v>
      </c>
      <c r="J27" s="3">
        <f>SUMIFS(Orders[PrePaid],Orders[DatePaid],July!$A27)</f>
        <v>0</v>
      </c>
      <c r="K27" s="3">
        <f>SUMIFS('Refunds'!$G:$G,'Refunds'!$F:$F,$A27)-SUMIFS('Refunds'!$C:$C,'Refunds'!$F:$F,$A27)</f>
        <v>0</v>
      </c>
      <c r="L27" s="3">
        <f>SUMIFS('Refunds'!$C:$C,'Refunds'!$F:$F,$A27,'Refunds'!$D:$D,2)+SUMIFS('Refunds'!$G:$G,'Refunds'!$F:$F,$A27,'Refunds'!$D:$D,2)</f>
        <v>0</v>
      </c>
      <c r="M27" s="3">
        <f t="shared" si="1"/>
        <v>0</v>
      </c>
      <c r="N27" s="3">
        <f>SUMIF(Orders[DatePaid],July!A27,Orders[Tax])</f>
        <v>0</v>
      </c>
      <c r="O27" s="3">
        <f>SUMIFS(Items!$J:$J,Items!$M:$M,$A27,Items!$C:$C,8)</f>
        <v>0</v>
      </c>
      <c r="P27" s="6">
        <f>COUNTIFS(Items!M:M,July!A27,Items!C:C,10)</f>
        <v>0</v>
      </c>
      <c r="Q27" s="1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5">
      <c r="A28" s="5" t="s">
        <v>354</v>
      </c>
      <c r="B28" s="2">
        <f>COUNTIF(Orders[DatePaid],July!A28)</f>
        <v>0</v>
      </c>
      <c r="C28" s="3">
        <f>SUMIFS(Items!$K:$K,Items!$M:$M,$A28,Items!D:D,TRUE)</f>
        <v>0</v>
      </c>
      <c r="D28" s="3">
        <f>SUMIFS(Items!$K:$K,Items!$M:$M,$A28,Items!C:C,2)</f>
        <v>0</v>
      </c>
      <c r="E28" s="3">
        <f>SUM(SUMIFS(Items!$K:$K,Items!$M:$M,$A28,Items!$C:$C,{3,12}))</f>
        <v>0</v>
      </c>
      <c r="F28" s="3">
        <f>SUMIFS(Items!$K:$K,Items!$M:$M,$A28,Items!$C:$C,7)</f>
        <v>0</v>
      </c>
      <c r="G28" s="3">
        <f>SUMIFS(Items!$K:$K,Items!$M:$M,$A28,Items!$C:$C,11)</f>
        <v>0</v>
      </c>
      <c r="H28" s="3">
        <f>SUMIFS(Items!L:L,Items!$M:$M,$A28,Items!C:C,"&lt;&gt;8")</f>
        <v>0</v>
      </c>
      <c r="I28" s="3">
        <f>SUMIFS(Items!J:J,Items!$M:$M,$A28,Items!C:C,"&lt;&gt;8")</f>
        <v>0</v>
      </c>
      <c r="J28" s="3">
        <f>SUMIFS(Orders[PrePaid],Orders[DatePaid],July!$A28)</f>
        <v>0</v>
      </c>
      <c r="K28" s="3">
        <f>SUMIFS('Refunds'!$G:$G,'Refunds'!$F:$F,$A28)-SUMIFS('Refunds'!$C:$C,'Refunds'!$F:$F,$A28)</f>
        <v>0</v>
      </c>
      <c r="L28" s="3">
        <f>SUMIFS('Refunds'!$C:$C,'Refunds'!$F:$F,$A28,'Refunds'!$D:$D,2)+SUMIFS('Refunds'!$G:$G,'Refunds'!$F:$F,$A28,'Refunds'!$D:$D,2)</f>
        <v>0</v>
      </c>
      <c r="M28" s="3">
        <f t="shared" si="1"/>
        <v>0</v>
      </c>
      <c r="N28" s="3">
        <f>SUMIF(Orders[DatePaid],July!A28,Orders[Tax])</f>
        <v>0</v>
      </c>
      <c r="O28" s="3">
        <f>SUMIFS(Items!$J:$J,Items!$M:$M,$A28,Items!$C:$C,8)</f>
        <v>0</v>
      </c>
      <c r="P28" s="6">
        <f>COUNTIFS(Items!M:M,July!A28,Items!C:C,10)</f>
        <v>0</v>
      </c>
      <c r="Q28" s="1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25">
      <c r="A29" s="5" t="s">
        <v>390</v>
      </c>
      <c r="B29" s="2">
        <f>COUNTIF(Orders[DatePaid],July!A29)</f>
        <v>0</v>
      </c>
      <c r="C29" s="3">
        <f>SUMIFS(Items!$K:$K,Items!$M:$M,$A29,Items!D:D,TRUE)</f>
        <v>0</v>
      </c>
      <c r="D29" s="3">
        <f>SUMIFS(Items!$K:$K,Items!$M:$M,$A29,Items!C:C,2)</f>
        <v>0</v>
      </c>
      <c r="E29" s="3">
        <f>SUM(SUMIFS(Items!$K:$K,Items!$M:$M,$A29,Items!$C:$C,{3,12}))</f>
        <v>0</v>
      </c>
      <c r="F29" s="3">
        <f>SUMIFS(Items!$K:$K,Items!$M:$M,$A29,Items!$C:$C,7)</f>
        <v>0</v>
      </c>
      <c r="G29" s="3">
        <f>SUMIFS(Items!$K:$K,Items!$M:$M,$A29,Items!$C:$C,11)</f>
        <v>0</v>
      </c>
      <c r="H29" s="3">
        <f>SUMIFS(Items!L:L,Items!$M:$M,$A29,Items!C:C,"&lt;&gt;8")</f>
        <v>0</v>
      </c>
      <c r="I29" s="3">
        <f>SUMIFS(Items!J:J,Items!$M:$M,$A29,Items!C:C,"&lt;&gt;8")</f>
        <v>0</v>
      </c>
      <c r="J29" s="3">
        <f>SUMIFS(Orders[PrePaid],Orders[DatePaid],July!$A29)</f>
        <v>0</v>
      </c>
      <c r="K29" s="3">
        <f>SUMIFS('Refunds'!$G:$G,'Refunds'!$F:$F,$A29)-SUMIFS('Refunds'!$C:$C,'Refunds'!$F:$F,$A29)</f>
        <v>0</v>
      </c>
      <c r="L29" s="3">
        <f>SUMIFS('Refunds'!$C:$C,'Refunds'!$F:$F,$A29,'Refunds'!$D:$D,2)+SUMIFS('Refunds'!$G:$G,'Refunds'!$F:$F,$A29,'Refunds'!$D:$D,2)</f>
        <v>0</v>
      </c>
      <c r="M29" s="3">
        <f t="shared" si="1"/>
        <v>0</v>
      </c>
      <c r="N29" s="3">
        <f>SUMIF(Orders[DatePaid],July!A29,Orders[Tax])</f>
        <v>0</v>
      </c>
      <c r="O29" s="3">
        <f>SUMIFS(Items!$J:$J,Items!$M:$M,$A29,Items!$C:$C,8)</f>
        <v>0</v>
      </c>
      <c r="P29" s="6">
        <f>COUNTIFS(Items!M:M,July!A29,Items!C:C,10)</f>
        <v>0</v>
      </c>
      <c r="Q29" s="1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A30" s="5" t="s">
        <v>347</v>
      </c>
      <c r="B30" s="2">
        <f>COUNTIF(Orders[DatePaid],July!A30)</f>
        <v>0</v>
      </c>
      <c r="C30" s="3">
        <f>SUMIFS(Items!$K:$K,Items!$M:$M,$A30,Items!D:D,TRUE)</f>
        <v>0</v>
      </c>
      <c r="D30" s="3">
        <f>SUMIFS(Items!$K:$K,Items!$M:$M,$A30,Items!C:C,2)</f>
        <v>0</v>
      </c>
      <c r="E30" s="3">
        <f>SUM(SUMIFS(Items!$K:$K,Items!$M:$M,$A30,Items!$C:$C,{3,12}))</f>
        <v>0</v>
      </c>
      <c r="F30" s="3">
        <f>SUMIFS(Items!$K:$K,Items!$M:$M,$A30,Items!$C:$C,7)</f>
        <v>0</v>
      </c>
      <c r="G30" s="3">
        <f>SUMIFS(Items!$K:$K,Items!$M:$M,$A30,Items!$C:$C,11)</f>
        <v>0</v>
      </c>
      <c r="H30" s="3">
        <f>SUMIFS(Items!L:L,Items!$M:$M,$A30,Items!C:C,"&lt;&gt;8")</f>
        <v>0</v>
      </c>
      <c r="I30" s="3">
        <f>SUMIFS(Items!J:J,Items!$M:$M,$A30,Items!C:C,"&lt;&gt;8")</f>
        <v>0</v>
      </c>
      <c r="J30" s="3">
        <f>SUMIFS(Orders[PrePaid],Orders[DatePaid],July!$A30)</f>
        <v>0</v>
      </c>
      <c r="K30" s="3">
        <f>SUMIFS('Refunds'!$G:$G,'Refunds'!$F:$F,$A30)-SUMIFS('Refunds'!$C:$C,'Refunds'!$F:$F,$A30)</f>
        <v>0</v>
      </c>
      <c r="L30" s="3">
        <f>SUMIFS('Refunds'!$C:$C,'Refunds'!$F:$F,$A30,'Refunds'!$D:$D,2)+SUMIFS('Refunds'!$G:$G,'Refunds'!$F:$F,$A30,'Refunds'!$D:$D,2)</f>
        <v>0</v>
      </c>
      <c r="M30" s="3">
        <f t="shared" si="1"/>
        <v>0</v>
      </c>
      <c r="N30" s="3">
        <f>SUMIF(Orders[DatePaid],July!A30,Orders[Tax])</f>
        <v>0</v>
      </c>
      <c r="O30" s="3">
        <f>SUMIFS(Items!$J:$J,Items!$M:$M,$A30,Items!$C:$C,8)</f>
        <v>0</v>
      </c>
      <c r="P30" s="6">
        <f>COUNTIFS(Items!M:M,July!A30,Items!C:C,10)</f>
        <v>0</v>
      </c>
      <c r="Q30" s="1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25">
      <c r="A31" s="5" t="s">
        <v>391</v>
      </c>
      <c r="B31" s="2">
        <f>COUNTIF(Orders[DatePaid],July!A31)</f>
        <v>0</v>
      </c>
      <c r="C31" s="3">
        <f>SUMIFS(Items!$K:$K,Items!$M:$M,$A31,Items!D:D,TRUE)</f>
        <v>0</v>
      </c>
      <c r="D31" s="3">
        <f>SUMIFS(Items!$K:$K,Items!$M:$M,$A31,Items!C:C,2)</f>
        <v>0</v>
      </c>
      <c r="E31" s="3">
        <f>SUM(SUMIFS(Items!$K:$K,Items!$M:$M,$A31,Items!$C:$C,{3,12}))</f>
        <v>0</v>
      </c>
      <c r="F31" s="3">
        <f>SUMIFS(Items!$K:$K,Items!$M:$M,$A31,Items!$C:$C,7)</f>
        <v>0</v>
      </c>
      <c r="G31" s="3">
        <f>SUMIFS(Items!$K:$K,Items!$M:$M,$A31,Items!$C:$C,11)</f>
        <v>0</v>
      </c>
      <c r="H31" s="3">
        <f>SUMIFS(Items!L:L,Items!$M:$M,$A31,Items!C:C,"&lt;&gt;8")</f>
        <v>0</v>
      </c>
      <c r="I31" s="3">
        <f>SUMIFS(Items!J:J,Items!$M:$M,$A31,Items!C:C,"&lt;&gt;8")</f>
        <v>0</v>
      </c>
      <c r="J31" s="3">
        <f>SUMIFS(Orders[PrePaid],Orders[DatePaid],July!$A31)</f>
        <v>0</v>
      </c>
      <c r="K31" s="3">
        <f>SUMIFS('Refunds'!$G:$G,'Refunds'!$F:$F,$A31)-SUMIFS('Refunds'!$C:$C,'Refunds'!$F:$F,$A31)</f>
        <v>0</v>
      </c>
      <c r="L31" s="3">
        <f>SUMIFS('Refunds'!$C:$C,'Refunds'!$F:$F,$A31,'Refunds'!$D:$D,2)+SUMIFS('Refunds'!$G:$G,'Refunds'!$F:$F,$A31,'Refunds'!$D:$D,2)</f>
        <v>0</v>
      </c>
      <c r="M31" s="3">
        <f t="shared" si="1"/>
        <v>0</v>
      </c>
      <c r="N31" s="3">
        <f>SUMIF(Orders[DatePaid],July!A31,Orders[Tax])</f>
        <v>0</v>
      </c>
      <c r="O31" s="3">
        <f>SUMIFS(Items!$J:$J,Items!$M:$M,$A31,Items!$C:$C,8)</f>
        <v>0</v>
      </c>
      <c r="P31" s="6">
        <f>COUNTIFS(Items!M:M,July!A31,Items!C:C,10)</f>
        <v>0</v>
      </c>
      <c r="Q31" s="1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25">
      <c r="A32" s="5" t="s">
        <v>356</v>
      </c>
      <c r="B32" s="2">
        <f>COUNTIF(Orders[DatePaid],July!A32)</f>
        <v>0</v>
      </c>
      <c r="C32" s="3">
        <f>SUMIFS(Items!$K:$K,Items!$M:$M,$A32,Items!D:D,TRUE)</f>
        <v>0</v>
      </c>
      <c r="D32" s="3">
        <f>SUMIFS(Items!$K:$K,Items!$M:$M,$A32,Items!C:C,2)</f>
        <v>0</v>
      </c>
      <c r="E32" s="3">
        <f>SUM(SUMIFS(Items!$K:$K,Items!$M:$M,$A32,Items!$C:$C,{3,12}))</f>
        <v>0</v>
      </c>
      <c r="F32" s="3">
        <f>SUMIFS(Items!$K:$K,Items!$M:$M,$A32,Items!$C:$C,7)</f>
        <v>0</v>
      </c>
      <c r="G32" s="3">
        <f>SUMIFS(Items!$K:$K,Items!$M:$M,$A32,Items!$C:$C,11)</f>
        <v>0</v>
      </c>
      <c r="H32" s="3">
        <f>SUMIFS(Items!L:L,Items!$M:$M,$A32,Items!C:C,"&lt;&gt;8")</f>
        <v>0</v>
      </c>
      <c r="I32" s="3">
        <f>SUMIFS(Items!J:J,Items!$M:$M,$A32,Items!C:C,"&lt;&gt;8")</f>
        <v>0</v>
      </c>
      <c r="J32" s="3">
        <f>SUMIFS(Orders[PrePaid],Orders[DatePaid],July!$A32)</f>
        <v>0</v>
      </c>
      <c r="K32" s="3">
        <f>SUMIFS('Refunds'!$G:$G,'Refunds'!$F:$F,$A32)-SUMIFS('Refunds'!$C:$C,'Refunds'!$F:$F,$A32)</f>
        <v>0</v>
      </c>
      <c r="L32" s="3">
        <f>SUMIFS('Refunds'!$C:$C,'Refunds'!$F:$F,$A32,'Refunds'!$D:$D,2)+SUMIFS('Refunds'!$G:$G,'Refunds'!$F:$F,$A32,'Refunds'!$D:$D,2)</f>
        <v>0</v>
      </c>
      <c r="M32" s="3">
        <f t="shared" si="1"/>
        <v>0</v>
      </c>
      <c r="N32" s="3">
        <f>SUMIF(Orders[DatePaid],July!A32,Orders[Tax])</f>
        <v>0</v>
      </c>
      <c r="O32" s="3">
        <f>SUMIFS(Items!$J:$J,Items!$M:$M,$A32,Items!$C:$C,8)</f>
        <v>0</v>
      </c>
      <c r="P32" s="6">
        <f>COUNTIFS(Items!M:M,July!A32,Items!C:C,10)</f>
        <v>0</v>
      </c>
      <c r="Q32" s="1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5" t="s">
        <v>358</v>
      </c>
      <c r="B33" s="2">
        <f>COUNTIF(Orders[DatePaid],July!A33)</f>
        <v>0</v>
      </c>
      <c r="C33" s="3">
        <f>SUMIFS(Items!$K:$K,Items!$M:$M,$A33,Items!D:D,TRUE)</f>
        <v>0</v>
      </c>
      <c r="D33" s="3">
        <f>SUMIFS(Items!$K:$K,Items!$M:$M,$A33,Items!C:C,2)</f>
        <v>0</v>
      </c>
      <c r="E33" s="3">
        <f>SUM(SUMIFS(Items!$K:$K,Items!$M:$M,$A33,Items!$C:$C,{3,12}))</f>
        <v>0</v>
      </c>
      <c r="F33" s="3">
        <f>SUMIFS(Items!$K:$K,Items!$M:$M,$A33,Items!$C:$C,7)</f>
        <v>0</v>
      </c>
      <c r="G33" s="3">
        <f>SUMIFS(Items!$K:$K,Items!$M:$M,$A33,Items!$C:$C,11)</f>
        <v>0</v>
      </c>
      <c r="H33" s="3">
        <f>SUMIFS(Items!L:L,Items!$M:$M,$A33,Items!C:C,"&lt;&gt;8")</f>
        <v>0</v>
      </c>
      <c r="I33" s="3">
        <f>SUMIFS(Items!J:J,Items!$M:$M,$A33,Items!C:C,"&lt;&gt;8")</f>
        <v>0</v>
      </c>
      <c r="J33" s="3">
        <f>SUMIFS(Orders[PrePaid],Orders[DatePaid],July!$A33)</f>
        <v>0</v>
      </c>
      <c r="K33" s="3">
        <f>SUMIFS('Refunds'!$G:$G,'Refunds'!$F:$F,$A33)-SUMIFS('Refunds'!$C:$C,'Refunds'!$F:$F,$A33)</f>
        <v>0</v>
      </c>
      <c r="L33" s="3">
        <f>SUMIFS('Refunds'!$C:$C,'Refunds'!$F:$F,$A33,'Refunds'!$D:$D,2)+SUMIFS('Refunds'!$G:$G,'Refunds'!$F:$F,$A33,'Refunds'!$D:$D,2)</f>
        <v>0</v>
      </c>
      <c r="M33" s="3">
        <f t="shared" si="1"/>
        <v>0</v>
      </c>
      <c r="N33" s="3">
        <f>SUMIF(Orders[DatePaid],July!A33,Orders[Tax])</f>
        <v>0</v>
      </c>
      <c r="O33" s="3">
        <f>SUMIFS(Items!$J:$J,Items!$M:$M,$A33,Items!$C:$C,8)</f>
        <v>0</v>
      </c>
      <c r="P33" s="6">
        <f>COUNTIFS(Items!M:M,July!A33,Items!C:C,10)</f>
        <v>0</v>
      </c>
      <c r="Q33" s="1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5" t="s">
        <v>392</v>
      </c>
      <c r="B34" s="2">
        <f>COUNTIF(Orders[DatePaid],July!A34)</f>
        <v>0</v>
      </c>
      <c r="C34" s="3">
        <f>SUMIFS(Items!$K:$K,Items!$M:$M,$A34,Items!D:D,TRUE)</f>
        <v>0</v>
      </c>
      <c r="D34" s="3">
        <f>SUMIFS(Items!$K:$K,Items!$M:$M,$A34,Items!C:C,2)</f>
        <v>0</v>
      </c>
      <c r="E34" s="3">
        <f>SUM(SUMIFS(Items!$K:$K,Items!$M:$M,$A34,Items!$C:$C,{3,12}))</f>
        <v>0</v>
      </c>
      <c r="F34" s="3">
        <f>SUMIFS(Items!$K:$K,Items!$M:$M,$A34,Items!$C:$C,7)</f>
        <v>0</v>
      </c>
      <c r="G34" s="3">
        <f>SUMIFS(Items!$K:$K,Items!$M:$M,$A34,Items!$C:$C,11)</f>
        <v>0</v>
      </c>
      <c r="H34" s="3">
        <f>SUMIFS(Items!L:L,Items!$M:$M,$A34,Items!C:C,"&lt;&gt;8")</f>
        <v>0</v>
      </c>
      <c r="I34" s="3">
        <f>SUMIFS(Items!J:J,Items!$M:$M,$A34,Items!C:C,"&lt;&gt;8")</f>
        <v>0</v>
      </c>
      <c r="J34" s="3">
        <f>SUMIFS(Orders[PrePaid],Orders[DatePaid],July!$A34)</f>
        <v>0</v>
      </c>
      <c r="K34" s="3">
        <f>SUMIFS('Refunds'!$G:$G,'Refunds'!$F:$F,$A34)-SUMIFS('Refunds'!$C:$C,'Refunds'!$F:$F,$A34)</f>
        <v>0</v>
      </c>
      <c r="L34" s="3">
        <f>SUMIFS('Refunds'!$C:$C,'Refunds'!$F:$F,$A34,'Refunds'!$D:$D,2)+SUMIFS('Refunds'!$G:$G,'Refunds'!$F:$F,$A34,'Refunds'!$D:$D,2)</f>
        <v>0</v>
      </c>
      <c r="M34" s="3">
        <f t="shared" si="1"/>
        <v>0</v>
      </c>
      <c r="N34" s="3">
        <f>SUMIF(Orders[DatePaid],July!A34,Orders[Tax])</f>
        <v>0</v>
      </c>
      <c r="O34" s="3">
        <f>SUMIFS(Items!$J:$J,Items!$M:$M,$A34,Items!$C:$C,8)</f>
        <v>0</v>
      </c>
      <c r="P34" s="6">
        <f>COUNTIFS(Items!M:M,July!A34,Items!C:C,10)</f>
        <v>0</v>
      </c>
      <c r="Q34" s="1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5" t="s">
        <v>344</v>
      </c>
      <c r="B35" s="2">
        <f>COUNTIF(Orders[DatePaid],July!A35)</f>
        <v>0</v>
      </c>
      <c r="C35" s="3">
        <f>SUMIFS(Items!$K:$K,Items!$M:$M,$A35,Items!D:D,TRUE)</f>
        <v>0</v>
      </c>
      <c r="D35" s="3">
        <f>SUMIFS(Items!$K:$K,Items!$M:$M,$A35,Items!C:C,2)</f>
        <v>0</v>
      </c>
      <c r="E35" s="3">
        <f>SUM(SUMIFS(Items!$K:$K,Items!$M:$M,$A35,Items!$C:$C,{3,12}))</f>
        <v>0</v>
      </c>
      <c r="F35" s="3">
        <f>SUMIFS(Items!$K:$K,Items!$M:$M,$A35,Items!$C:$C,7)</f>
        <v>0</v>
      </c>
      <c r="G35" s="3">
        <f>SUMIFS(Items!$K:$K,Items!$M:$M,$A35,Items!$C:$C,11)</f>
        <v>0</v>
      </c>
      <c r="H35" s="3">
        <f>SUMIFS(Items!L:L,Items!$M:$M,$A35,Items!C:C,"&lt;&gt;8")</f>
        <v>0</v>
      </c>
      <c r="I35" s="3">
        <f>SUMIFS(Items!J:J,Items!$M:$M,$A35,Items!C:C,"&lt;&gt;8")</f>
        <v>0</v>
      </c>
      <c r="J35" s="3">
        <f>SUMIFS(Orders[PrePaid],Orders[DatePaid],July!$A35)</f>
        <v>0</v>
      </c>
      <c r="K35" s="3">
        <f>SUMIFS('Refunds'!$G:$G,'Refunds'!$F:$F,$A35)-SUMIFS('Refunds'!$C:$C,'Refunds'!$F:$F,$A35)</f>
        <v>0</v>
      </c>
      <c r="L35" s="3">
        <f>SUMIFS('Refunds'!$C:$C,'Refunds'!$F:$F,$A35,'Refunds'!$D:$D,2)+SUMIFS('Refunds'!$G:$G,'Refunds'!$F:$F,$A35,'Refunds'!$D:$D,2)</f>
        <v>0</v>
      </c>
      <c r="M35" s="3">
        <f t="shared" ref="M35" si="2">(I35+J35+K35+L35)</f>
        <v>0</v>
      </c>
      <c r="N35" s="3">
        <f>SUMIF(Orders[DatePaid],July!A35,Orders[Tax])</f>
        <v>0</v>
      </c>
      <c r="O35" s="3">
        <f>SUMIFS(Items!$J:$J,Items!$M:$M,$A35,Items!$C:$C,8)</f>
        <v>0</v>
      </c>
      <c r="P35" s="6">
        <f>COUNTIFS(Items!M:M,July!A35,Items!C:C,10)</f>
        <v>0</v>
      </c>
      <c r="Q35" s="1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Q36" s="7"/>
      <c r="R36" s="7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</sheetData>
  <phoneticPr fontId="3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4D78-DDCF-4F2A-A4BE-5901EC2F40B6}">
  <dimension ref="A1:AI36"/>
  <sheetViews>
    <sheetView workbookViewId="0"/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0.5703125" bestFit="1" customWidth="1"/>
    <col min="5" max="5" width="11.5703125" bestFit="1" customWidth="1"/>
    <col min="6" max="6" width="9.85546875" bestFit="1" customWidth="1"/>
    <col min="7" max="7" width="11.28515625" bestFit="1" customWidth="1"/>
    <col min="8" max="8" width="12.28515625" bestFit="1" customWidth="1"/>
    <col min="9" max="9" width="11.7109375" bestFit="1" customWidth="1"/>
    <col min="10" max="10" width="11.28515625" bestFit="1" customWidth="1"/>
    <col min="11" max="11" width="11.140625" bestFit="1" customWidth="1"/>
    <col min="12" max="12" width="12" bestFit="1" customWidth="1"/>
    <col min="13" max="13" width="11.5703125" bestFit="1" customWidth="1"/>
    <col min="14" max="14" width="9" bestFit="1" customWidth="1"/>
    <col min="15" max="15" width="11.140625" bestFit="1" customWidth="1"/>
    <col min="16" max="16" width="19.85546875" bestFit="1" customWidth="1"/>
    <col min="17" max="17" width="14.140625" bestFit="1" customWidth="1"/>
    <col min="18" max="18" width="10.42578125" bestFit="1" customWidth="1"/>
    <col min="19" max="19" width="12.42578125" bestFit="1" customWidth="1"/>
    <col min="20" max="21" width="11.42578125" bestFit="1" customWidth="1"/>
    <col min="22" max="22" width="6" bestFit="1" customWidth="1"/>
    <col min="24" max="24" width="11.42578125" bestFit="1" customWidth="1"/>
    <col min="25" max="25" width="13.28515625" bestFit="1" customWidth="1"/>
    <col min="26" max="26" width="12.85546875" bestFit="1" customWidth="1"/>
    <col min="27" max="27" width="11.42578125" bestFit="1" customWidth="1"/>
    <col min="28" max="28" width="12.140625" bestFit="1" customWidth="1"/>
    <col min="29" max="29" width="8.5703125" bestFit="1" customWidth="1"/>
    <col min="30" max="30" width="11.85546875" bestFit="1" customWidth="1"/>
    <col min="31" max="31" width="11.42578125" bestFit="1" customWidth="1"/>
    <col min="33" max="33" width="10.85546875" bestFit="1" customWidth="1"/>
    <col min="34" max="34" width="11.42578125" bestFit="1" customWidth="1"/>
    <col min="35" max="35" width="13.42578125" bestFit="1" customWidth="1"/>
  </cols>
  <sheetData>
    <row r="1" spans="1:35" x14ac:dyDescent="0.25">
      <c r="B1" s="2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35" x14ac:dyDescent="0.25">
      <c r="B2" s="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35" x14ac:dyDescent="0.25">
      <c r="A3" t="s">
        <v>325</v>
      </c>
      <c r="B3" s="9">
        <f>SUMIF(B5:B35,"&lt;&gt;#N/A")</f>
        <v>0</v>
      </c>
      <c r="C3" s="8">
        <f t="shared" ref="C3:O3" si="0">SUMIF(C5:C35,"&lt;&gt;#N/A")</f>
        <v>0</v>
      </c>
      <c r="D3" s="8">
        <f t="shared" si="0"/>
        <v>0</v>
      </c>
      <c r="E3" s="8">
        <f t="shared" si="0"/>
        <v>0</v>
      </c>
      <c r="F3" s="8">
        <f t="shared" si="0"/>
        <v>0</v>
      </c>
      <c r="G3" s="8">
        <f t="shared" si="0"/>
        <v>0</v>
      </c>
      <c r="H3" s="8">
        <f t="shared" si="0"/>
        <v>0</v>
      </c>
      <c r="I3" s="8">
        <f t="shared" si="0"/>
        <v>0</v>
      </c>
      <c r="J3" s="8">
        <f t="shared" si="0"/>
        <v>0</v>
      </c>
      <c r="K3" s="8">
        <f t="shared" si="0"/>
        <v>0</v>
      </c>
      <c r="L3" s="8">
        <f t="shared" si="0"/>
        <v>0</v>
      </c>
      <c r="M3" s="8">
        <f t="shared" si="0"/>
        <v>0</v>
      </c>
      <c r="N3" s="8">
        <f t="shared" si="0"/>
        <v>0</v>
      </c>
      <c r="O3" s="8">
        <f t="shared" si="0"/>
        <v>0</v>
      </c>
      <c r="P3" s="16">
        <f>SUM(P5:P34)</f>
        <v>0</v>
      </c>
      <c r="Q3" s="8"/>
      <c r="R3" s="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x14ac:dyDescent="0.25">
      <c r="B4" t="s">
        <v>46</v>
      </c>
      <c r="C4" t="s">
        <v>48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  <c r="J4" t="s">
        <v>5</v>
      </c>
      <c r="K4" t="s">
        <v>179</v>
      </c>
      <c r="L4" t="s">
        <v>180</v>
      </c>
      <c r="M4" t="s">
        <v>181</v>
      </c>
      <c r="N4" t="s">
        <v>6</v>
      </c>
      <c r="O4" t="s">
        <v>182</v>
      </c>
      <c r="P4" t="s">
        <v>386</v>
      </c>
    </row>
    <row r="5" spans="1:35" x14ac:dyDescent="0.25">
      <c r="A5" s="5" t="s">
        <v>395</v>
      </c>
      <c r="B5" s="2">
        <f>COUNTIF(Orders[DatePaid],August!A5)</f>
        <v>0</v>
      </c>
      <c r="C5" s="3">
        <f>SUMIFS(Items!$K:$K,Items!$M:$M,$A5,Items!D:D,TRUE)</f>
        <v>0</v>
      </c>
      <c r="D5" s="3">
        <f>SUMIFS(Items!$K:$K,Items!$M:$M,$A5,Items!C:C,2)</f>
        <v>0</v>
      </c>
      <c r="E5" s="3">
        <f>SUM(SUMIFS(Items!$K:$K,Items!$M:$M,$A5,Items!$C:$C,{3,12}))</f>
        <v>0</v>
      </c>
      <c r="F5" s="3">
        <f>SUMIFS(Items!$K:$K,Items!$M:$M,$A5,Items!$C:$C,7)</f>
        <v>0</v>
      </c>
      <c r="G5" s="3">
        <f>SUMIFS(Items!$K:$K,Items!$M:$M,$A5,Items!$C:$C,11)</f>
        <v>0</v>
      </c>
      <c r="H5" s="3">
        <f>SUMIFS(Items!L:L,Items!$M:$M,$A5,Items!C:C,"&lt;&gt;8")</f>
        <v>0</v>
      </c>
      <c r="I5" s="3">
        <f>SUMIFS(Items!J:J,Items!$M:$M,$A5,Items!C:C,"&lt;&gt;8")</f>
        <v>0</v>
      </c>
      <c r="J5" s="3">
        <f>SUMIFS(Orders[PrePaid],Orders[DatePaid],August!$A5)</f>
        <v>0</v>
      </c>
      <c r="K5" s="3">
        <f>SUMIFS('Refunds'!$G:$G,'Refunds'!$F:$F,$A5)-SUMIFS('Refunds'!$C:$C,'Refunds'!$F:$F,$A5)</f>
        <v>0</v>
      </c>
      <c r="L5" s="3">
        <f>SUMIFS('Refunds'!$C:$C,'Refunds'!$F:$F,$A5,'Refunds'!$D:$D,2)+SUMIFS('Refunds'!$G:$G,'Refunds'!$F:$F,$A5,'Refunds'!$D:$D,2)</f>
        <v>0</v>
      </c>
      <c r="M5" s="3">
        <f>(I5+J5+K5+L5)</f>
        <v>0</v>
      </c>
      <c r="N5" s="3">
        <f>SUMIF(Orders[DatePaid],August!A5,Orders[Tax])</f>
        <v>0</v>
      </c>
      <c r="O5" s="3">
        <f>SUMIFS(Items!$J:$J,Items!$M:$M,$A5,Items!$C:$C,8)</f>
        <v>0</v>
      </c>
      <c r="P5" s="6">
        <f>COUNTIFS(Items!M:M,August!A5,Items!C:C,10)</f>
        <v>0</v>
      </c>
      <c r="Q5" s="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5">
      <c r="A6" s="5" t="s">
        <v>341</v>
      </c>
      <c r="B6" s="2">
        <f>COUNTIF(Orders[DatePaid],August!A6)</f>
        <v>0</v>
      </c>
      <c r="C6" s="3">
        <f>SUMIFS(Items!$K:$K,Items!$M:$M,$A6,Items!D:D,TRUE)</f>
        <v>0</v>
      </c>
      <c r="D6" s="3">
        <f>SUMIFS(Items!$K:$K,Items!$M:$M,$A6,Items!C:C,2)</f>
        <v>0</v>
      </c>
      <c r="E6" s="3">
        <f>SUM(SUMIFS(Items!$K:$K,Items!$M:$M,$A6,Items!$C:$C,{3,12}))</f>
        <v>0</v>
      </c>
      <c r="F6" s="3">
        <f>SUMIFS(Items!$K:$K,Items!$M:$M,$A6,Items!$C:$C,7)</f>
        <v>0</v>
      </c>
      <c r="G6" s="3">
        <f>SUMIFS(Items!$K:$K,Items!$M:$M,$A6,Items!$C:$C,11)</f>
        <v>0</v>
      </c>
      <c r="H6" s="3">
        <f>SUMIFS(Items!L:L,Items!$M:$M,$A6,Items!C:C,"&lt;&gt;8")</f>
        <v>0</v>
      </c>
      <c r="I6" s="3">
        <f>SUMIFS(Items!J:J,Items!$M:$M,$A6,Items!C:C,"&lt;&gt;8")</f>
        <v>0</v>
      </c>
      <c r="J6" s="3">
        <f>SUMIFS(Orders[PrePaid],Orders[DatePaid],August!$A6)</f>
        <v>0</v>
      </c>
      <c r="K6" s="3">
        <f>SUMIFS('Refunds'!$G:$G,'Refunds'!$F:$F,$A6)-SUMIFS('Refunds'!$C:$C,'Refunds'!$F:$F,$A6)</f>
        <v>0</v>
      </c>
      <c r="L6" s="3">
        <f>SUMIFS('Refunds'!$C:$C,'Refunds'!$F:$F,$A6,'Refunds'!$D:$D,2)+SUMIFS('Refunds'!$G:$G,'Refunds'!$F:$F,$A6,'Refunds'!$D:$D,2)</f>
        <v>0</v>
      </c>
      <c r="M6" s="3">
        <f t="shared" ref="M6:M35" si="1">(I6+J6+K6+L6)</f>
        <v>0</v>
      </c>
      <c r="N6" s="3">
        <f>SUMIF(Orders[DatePaid],August!A6,Orders[Tax])</f>
        <v>0</v>
      </c>
      <c r="O6" s="3">
        <f>SUMIFS(Items!$J:$J,Items!$M:$M,$A6,Items!$C:$C,8)</f>
        <v>0</v>
      </c>
      <c r="P6" s="6">
        <f>COUNTIFS(Items!M:M,August!A6,Items!C:C,10)</f>
        <v>0</v>
      </c>
      <c r="Q6" s="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25">
      <c r="A7" s="5" t="s">
        <v>399</v>
      </c>
      <c r="B7" s="2">
        <f>COUNTIF(Orders[DatePaid],August!A7)</f>
        <v>0</v>
      </c>
      <c r="C7" s="3">
        <f>SUMIFS(Items!$K:$K,Items!$M:$M,$A7,Items!D:D,TRUE)</f>
        <v>0</v>
      </c>
      <c r="D7" s="3">
        <f>SUMIFS(Items!$K:$K,Items!$M:$M,$A7,Items!C:C,2)</f>
        <v>0</v>
      </c>
      <c r="E7" s="3">
        <f>SUM(SUMIFS(Items!$K:$K,Items!$M:$M,$A7,Items!$C:$C,{3,12}))</f>
        <v>0</v>
      </c>
      <c r="F7" s="3">
        <f>SUMIFS(Items!$K:$K,Items!$M:$M,$A7,Items!$C:$C,7)</f>
        <v>0</v>
      </c>
      <c r="G7" s="3">
        <f>SUMIFS(Items!$K:$K,Items!$M:$M,$A7,Items!$C:$C,11)</f>
        <v>0</v>
      </c>
      <c r="H7" s="3">
        <f>SUMIFS(Items!L:L,Items!$M:$M,$A7,Items!C:C,"&lt;&gt;8")</f>
        <v>0</v>
      </c>
      <c r="I7" s="3">
        <f>SUMIFS(Items!J:J,Items!$M:$M,$A7,Items!C:C,"&lt;&gt;8")</f>
        <v>0</v>
      </c>
      <c r="J7" s="3">
        <f>SUMIFS(Orders[PrePaid],Orders[DatePaid],August!$A7)</f>
        <v>0</v>
      </c>
      <c r="K7" s="3">
        <f>SUMIFS('Refunds'!$G:$G,'Refunds'!$F:$F,$A7)-SUMIFS('Refunds'!$C:$C,'Refunds'!$F:$F,$A7)</f>
        <v>0</v>
      </c>
      <c r="L7" s="3">
        <f>SUMIFS('Refunds'!$C:$C,'Refunds'!$F:$F,$A7,'Refunds'!$D:$D,2)+SUMIFS('Refunds'!$G:$G,'Refunds'!$F:$F,$A7,'Refunds'!$D:$D,2)</f>
        <v>0</v>
      </c>
      <c r="M7" s="3">
        <f t="shared" si="1"/>
        <v>0</v>
      </c>
      <c r="N7" s="3">
        <f>SUMIF(Orders[DatePaid],August!A7,Orders[Tax])</f>
        <v>0</v>
      </c>
      <c r="O7" s="3">
        <f>SUMIFS(Items!$J:$J,Items!$M:$M,$A7,Items!$C:$C,8)</f>
        <v>0</v>
      </c>
      <c r="P7" s="6">
        <f>COUNTIFS(Items!M:M,August!A7,Items!C:C,10)</f>
        <v>0</v>
      </c>
      <c r="Q7" s="1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5">
      <c r="A8" s="5" t="s">
        <v>394</v>
      </c>
      <c r="B8" s="2">
        <f>COUNTIF(Orders[DatePaid],August!A8)</f>
        <v>0</v>
      </c>
      <c r="C8" s="3">
        <f>SUMIFS(Items!$K:$K,Items!$M:$M,$A8,Items!D:D,TRUE)</f>
        <v>0</v>
      </c>
      <c r="D8" s="3">
        <f>SUMIFS(Items!$K:$K,Items!$M:$M,$A8,Items!C:C,2)</f>
        <v>0</v>
      </c>
      <c r="E8" s="3">
        <f>SUM(SUMIFS(Items!$K:$K,Items!$M:$M,$A8,Items!$C:$C,{3,12}))</f>
        <v>0</v>
      </c>
      <c r="F8" s="3">
        <f>SUMIFS(Items!$K:$K,Items!$M:$M,$A8,Items!$C:$C,7)</f>
        <v>0</v>
      </c>
      <c r="G8" s="3">
        <f>SUMIFS(Items!$K:$K,Items!$M:$M,$A8,Items!$C:$C,11)</f>
        <v>0</v>
      </c>
      <c r="H8" s="3">
        <f>SUMIFS(Items!L:L,Items!$M:$M,$A8,Items!C:C,"&lt;&gt;8")</f>
        <v>0</v>
      </c>
      <c r="I8" s="3">
        <f>SUMIFS(Items!J:J,Items!$M:$M,$A8,Items!C:C,"&lt;&gt;8")</f>
        <v>0</v>
      </c>
      <c r="J8" s="3">
        <f>SUMIFS(Orders[PrePaid],Orders[DatePaid],August!$A8)</f>
        <v>0</v>
      </c>
      <c r="K8" s="3">
        <f>SUMIFS('Refunds'!$G:$G,'Refunds'!$F:$F,$A8)-SUMIFS('Refunds'!$C:$C,'Refunds'!$F:$F,$A8)</f>
        <v>0</v>
      </c>
      <c r="L8" s="3">
        <f>SUMIFS('Refunds'!$C:$C,'Refunds'!$F:$F,$A8,'Refunds'!$D:$D,2)+SUMIFS('Refunds'!$G:$G,'Refunds'!$F:$F,$A8,'Refunds'!$D:$D,2)</f>
        <v>0</v>
      </c>
      <c r="M8" s="3">
        <f t="shared" si="1"/>
        <v>0</v>
      </c>
      <c r="N8" s="3">
        <f>SUMIF(Orders[DatePaid],August!A8,Orders[Tax])</f>
        <v>0</v>
      </c>
      <c r="O8" s="3">
        <f>SUMIFS(Items!$J:$J,Items!$M:$M,$A8,Items!$C:$C,8)</f>
        <v>0</v>
      </c>
      <c r="P8" s="6">
        <f>COUNTIFS(Items!M:M,August!A8,Items!C:C,10)</f>
        <v>0</v>
      </c>
      <c r="Q8" s="1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5">
      <c r="A9" s="5" t="s">
        <v>400</v>
      </c>
      <c r="B9" s="2">
        <f>COUNTIF(Orders[DatePaid],August!A9)</f>
        <v>0</v>
      </c>
      <c r="C9" s="3">
        <f>SUMIFS(Items!$K:$K,Items!$M:$M,$A9,Items!D:D,TRUE)</f>
        <v>0</v>
      </c>
      <c r="D9" s="3">
        <f>SUMIFS(Items!$K:$K,Items!$M:$M,$A9,Items!C:C,2)</f>
        <v>0</v>
      </c>
      <c r="E9" s="3">
        <f>SUM(SUMIFS(Items!$K:$K,Items!$M:$M,$A9,Items!$C:$C,{3,12}))</f>
        <v>0</v>
      </c>
      <c r="F9" s="3">
        <f>SUMIFS(Items!$K:$K,Items!$M:$M,$A9,Items!$C:$C,7)</f>
        <v>0</v>
      </c>
      <c r="G9" s="3">
        <f>SUMIFS(Items!$K:$K,Items!$M:$M,$A9,Items!$C:$C,11)</f>
        <v>0</v>
      </c>
      <c r="H9" s="3">
        <f>SUMIFS(Items!L:L,Items!$M:$M,$A9,Items!C:C,"&lt;&gt;8")</f>
        <v>0</v>
      </c>
      <c r="I9" s="3">
        <f>SUMIFS(Items!J:J,Items!$M:$M,$A9,Items!C:C,"&lt;&gt;8")</f>
        <v>0</v>
      </c>
      <c r="J9" s="3">
        <f>SUMIFS(Orders[PrePaid],Orders[DatePaid],August!$A9)</f>
        <v>0</v>
      </c>
      <c r="K9" s="3">
        <f>SUMIFS('Refunds'!$G:$G,'Refunds'!$F:$F,$A9)-SUMIFS('Refunds'!$C:$C,'Refunds'!$F:$F,$A9)</f>
        <v>0</v>
      </c>
      <c r="L9" s="3">
        <f>SUMIFS('Refunds'!$C:$C,'Refunds'!$F:$F,$A9,'Refunds'!$D:$D,2)+SUMIFS('Refunds'!$G:$G,'Refunds'!$F:$F,$A9,'Refunds'!$D:$D,2)</f>
        <v>0</v>
      </c>
      <c r="M9" s="3">
        <f t="shared" si="1"/>
        <v>0</v>
      </c>
      <c r="N9" s="3">
        <f>SUMIF(Orders[DatePaid],August!A9,Orders[Tax])</f>
        <v>0</v>
      </c>
      <c r="O9" s="3">
        <f>SUMIFS(Items!$J:$J,Items!$M:$M,$A9,Items!$C:$C,8)</f>
        <v>0</v>
      </c>
      <c r="P9" s="6">
        <f>COUNTIFS(Items!M:M,August!A9,Items!C:C,10)</f>
        <v>0</v>
      </c>
      <c r="Q9" s="1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5">
      <c r="A10" s="5" t="s">
        <v>401</v>
      </c>
      <c r="B10" s="2">
        <f>COUNTIF(Orders[DatePaid],August!A10)</f>
        <v>0</v>
      </c>
      <c r="C10" s="3">
        <f>SUMIFS(Items!$K:$K,Items!$M:$M,$A10,Items!D:D,TRUE)</f>
        <v>0</v>
      </c>
      <c r="D10" s="3">
        <f>SUMIFS(Items!$K:$K,Items!$M:$M,$A10,Items!C:C,2)</f>
        <v>0</v>
      </c>
      <c r="E10" s="3">
        <f>SUM(SUMIFS(Items!$K:$K,Items!$M:$M,$A10,Items!$C:$C,{3,12}))</f>
        <v>0</v>
      </c>
      <c r="F10" s="3">
        <f>SUMIFS(Items!$K:$K,Items!$M:$M,$A10,Items!$C:$C,7)</f>
        <v>0</v>
      </c>
      <c r="G10" s="3">
        <f>SUMIFS(Items!$K:$K,Items!$M:$M,$A10,Items!$C:$C,11)</f>
        <v>0</v>
      </c>
      <c r="H10" s="3">
        <f>SUMIFS(Items!L:L,Items!$M:$M,$A10,Items!C:C,"&lt;&gt;8")</f>
        <v>0</v>
      </c>
      <c r="I10" s="3">
        <f>SUMIFS(Items!J:J,Items!$M:$M,$A10,Items!C:C,"&lt;&gt;8")</f>
        <v>0</v>
      </c>
      <c r="J10" s="3">
        <f>SUMIFS(Orders[PrePaid],Orders[DatePaid],August!$A10)</f>
        <v>0</v>
      </c>
      <c r="K10" s="3">
        <f>SUMIFS('Refunds'!$G:$G,'Refunds'!$F:$F,$A10)-SUMIFS('Refunds'!$C:$C,'Refunds'!$F:$F,$A10)</f>
        <v>0</v>
      </c>
      <c r="L10" s="3">
        <f>SUMIFS('Refunds'!$C:$C,'Refunds'!$F:$F,$A10,'Refunds'!$D:$D,2)+SUMIFS('Refunds'!$G:$G,'Refunds'!$F:$F,$A10,'Refunds'!$D:$D,2)</f>
        <v>0</v>
      </c>
      <c r="M10" s="3">
        <f t="shared" si="1"/>
        <v>0</v>
      </c>
      <c r="N10" s="3">
        <f>SUMIF(Orders[DatePaid],August!A10,Orders[Tax])</f>
        <v>0</v>
      </c>
      <c r="O10" s="3">
        <f>SUMIFS(Items!$J:$J,Items!$M:$M,$A10,Items!$C:$C,8)</f>
        <v>0</v>
      </c>
      <c r="P10" s="6">
        <f>COUNTIFS(Items!M:M,August!A10,Items!C:C,10)</f>
        <v>0</v>
      </c>
      <c r="Q10" s="1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25">
      <c r="A11" s="5" t="s">
        <v>402</v>
      </c>
      <c r="B11" s="2">
        <f>COUNTIF(Orders[DatePaid],August!A11)</f>
        <v>0</v>
      </c>
      <c r="C11" s="3">
        <f>SUMIFS(Items!$K:$K,Items!$M:$M,$A11,Items!D:D,TRUE)</f>
        <v>0</v>
      </c>
      <c r="D11" s="3">
        <f>SUMIFS(Items!$K:$K,Items!$M:$M,$A11,Items!C:C,2)</f>
        <v>0</v>
      </c>
      <c r="E11" s="3">
        <f>SUM(SUMIFS(Items!$K:$K,Items!$M:$M,$A11,Items!$C:$C,{3,12}))</f>
        <v>0</v>
      </c>
      <c r="F11" s="3">
        <f>SUMIFS(Items!$K:$K,Items!$M:$M,$A11,Items!$C:$C,7)</f>
        <v>0</v>
      </c>
      <c r="G11" s="3">
        <f>SUMIFS(Items!$K:$K,Items!$M:$M,$A11,Items!$C:$C,11)</f>
        <v>0</v>
      </c>
      <c r="H11" s="3">
        <f>SUMIFS(Items!L:L,Items!$M:$M,$A11,Items!C:C,"&lt;&gt;8")</f>
        <v>0</v>
      </c>
      <c r="I11" s="3">
        <f>SUMIFS(Items!J:J,Items!$M:$M,$A11,Items!C:C,"&lt;&gt;8")</f>
        <v>0</v>
      </c>
      <c r="J11" s="3">
        <f>SUMIFS(Orders[PrePaid],Orders[DatePaid],August!$A11)</f>
        <v>0</v>
      </c>
      <c r="K11" s="3">
        <f>SUMIFS('Refunds'!$G:$G,'Refunds'!$F:$F,$A11)-SUMIFS('Refunds'!$C:$C,'Refunds'!$F:$F,$A11)</f>
        <v>0</v>
      </c>
      <c r="L11" s="3">
        <f>SUMIFS('Refunds'!$C:$C,'Refunds'!$F:$F,$A11,'Refunds'!$D:$D,2)+SUMIFS('Refunds'!$G:$G,'Refunds'!$F:$F,$A11,'Refunds'!$D:$D,2)</f>
        <v>0</v>
      </c>
      <c r="M11" s="3">
        <f t="shared" si="1"/>
        <v>0</v>
      </c>
      <c r="N11" s="3">
        <f>SUMIF(Orders[DatePaid],August!A11,Orders[Tax])</f>
        <v>0</v>
      </c>
      <c r="O11" s="3">
        <f>SUMIFS(Items!$J:$J,Items!$M:$M,$A11,Items!$C:$C,8)</f>
        <v>0</v>
      </c>
      <c r="P11" s="6">
        <f>COUNTIFS(Items!M:M,August!A11,Items!C:C,10)</f>
        <v>0</v>
      </c>
      <c r="Q11" s="1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5">
      <c r="A12" s="5" t="s">
        <v>398</v>
      </c>
      <c r="B12" s="2">
        <f>COUNTIF(Orders[DatePaid],August!A12)</f>
        <v>0</v>
      </c>
      <c r="C12" s="3">
        <f>SUMIFS(Items!$K:$K,Items!$M:$M,$A12,Items!D:D,TRUE)</f>
        <v>0</v>
      </c>
      <c r="D12" s="3">
        <f>SUMIFS(Items!$K:$K,Items!$M:$M,$A12,Items!C:C,2)</f>
        <v>0</v>
      </c>
      <c r="E12" s="3">
        <f>SUM(SUMIFS(Items!$K:$K,Items!$M:$M,$A12,Items!$C:$C,{3,12}))</f>
        <v>0</v>
      </c>
      <c r="F12" s="3">
        <f>SUMIFS(Items!$K:$K,Items!$M:$M,$A12,Items!$C:$C,7)</f>
        <v>0</v>
      </c>
      <c r="G12" s="3">
        <f>SUMIFS(Items!$K:$K,Items!$M:$M,$A12,Items!$C:$C,11)</f>
        <v>0</v>
      </c>
      <c r="H12" s="3">
        <f>SUMIFS(Items!L:L,Items!$M:$M,$A12,Items!C:C,"&lt;&gt;8")</f>
        <v>0</v>
      </c>
      <c r="I12" s="3">
        <f>SUMIFS(Items!J:J,Items!$M:$M,$A12,Items!C:C,"&lt;&gt;8")</f>
        <v>0</v>
      </c>
      <c r="J12" s="3">
        <f>SUMIFS(Orders[PrePaid],Orders[DatePaid],August!$A12)</f>
        <v>0</v>
      </c>
      <c r="K12" s="3">
        <f>SUMIFS('Refunds'!$G:$G,'Refunds'!$F:$F,$A12)-SUMIFS('Refunds'!$C:$C,'Refunds'!$F:$F,$A12)</f>
        <v>0</v>
      </c>
      <c r="L12" s="3">
        <f>SUMIFS('Refunds'!$C:$C,'Refunds'!$F:$F,$A12,'Refunds'!$D:$D,2)+SUMIFS('Refunds'!$G:$G,'Refunds'!$F:$F,$A12,'Refunds'!$D:$D,2)</f>
        <v>0</v>
      </c>
      <c r="M12" s="3">
        <f t="shared" si="1"/>
        <v>0</v>
      </c>
      <c r="N12" s="3">
        <f>SUMIF(Orders[DatePaid],August!A12,Orders[Tax])</f>
        <v>0</v>
      </c>
      <c r="O12" s="3">
        <f>SUMIFS(Items!$J:$J,Items!$M:$M,$A12,Items!$C:$C,8)</f>
        <v>0</v>
      </c>
      <c r="P12" s="6">
        <f>COUNTIFS(Items!M:M,August!A12,Items!C:C,10)</f>
        <v>0</v>
      </c>
      <c r="Q12" s="1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25">
      <c r="A13" s="5" t="s">
        <v>405</v>
      </c>
      <c r="B13" s="2">
        <f>COUNTIF(Orders[DatePaid],August!A13)</f>
        <v>0</v>
      </c>
      <c r="C13" s="3">
        <f>SUMIFS(Items!$K:$K,Items!$M:$M,$A13,Items!D:D,TRUE)</f>
        <v>0</v>
      </c>
      <c r="D13" s="3">
        <f>SUMIFS(Items!$K:$K,Items!$M:$M,$A13,Items!C:C,2)</f>
        <v>0</v>
      </c>
      <c r="E13" s="3">
        <f>SUM(SUMIFS(Items!$K:$K,Items!$M:$M,$A13,Items!$C:$C,{3,12}))</f>
        <v>0</v>
      </c>
      <c r="F13" s="3">
        <f>SUMIFS(Items!$K:$K,Items!$M:$M,$A13,Items!$C:$C,7)</f>
        <v>0</v>
      </c>
      <c r="G13" s="3">
        <f>SUMIFS(Items!$K:$K,Items!$M:$M,$A13,Items!$C:$C,11)</f>
        <v>0</v>
      </c>
      <c r="H13" s="3">
        <f>SUMIFS(Items!L:L,Items!$M:$M,$A13,Items!C:C,"&lt;&gt;8")</f>
        <v>0</v>
      </c>
      <c r="I13" s="3">
        <f>SUMIFS(Items!J:J,Items!$M:$M,$A13,Items!C:C,"&lt;&gt;8")</f>
        <v>0</v>
      </c>
      <c r="J13" s="3">
        <f>SUMIFS(Orders[PrePaid],Orders[DatePaid],August!$A13)</f>
        <v>0</v>
      </c>
      <c r="K13" s="3">
        <f>SUMIFS('Refunds'!$G:$G,'Refunds'!$F:$F,$A13)-SUMIFS('Refunds'!$C:$C,'Refunds'!$F:$F,$A13)</f>
        <v>0</v>
      </c>
      <c r="L13" s="3">
        <f>SUMIFS('Refunds'!$C:$C,'Refunds'!$F:$F,$A13,'Refunds'!$D:$D,2)+SUMIFS('Refunds'!$G:$G,'Refunds'!$F:$F,$A13,'Refunds'!$D:$D,2)</f>
        <v>0</v>
      </c>
      <c r="M13" s="3">
        <f t="shared" si="1"/>
        <v>0</v>
      </c>
      <c r="N13" s="3">
        <f>SUMIF(Orders[DatePaid],August!A13,Orders[Tax])</f>
        <v>0</v>
      </c>
      <c r="O13" s="3">
        <f>SUMIFS(Items!$J:$J,Items!$M:$M,$A13,Items!$C:$C,8)</f>
        <v>0</v>
      </c>
      <c r="P13" s="6">
        <f>COUNTIFS(Items!M:M,August!A13,Items!C:C,10)</f>
        <v>0</v>
      </c>
      <c r="Q13" s="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5">
      <c r="A14" s="5" t="s">
        <v>410</v>
      </c>
      <c r="B14" s="2">
        <f>COUNTIF(Orders[DatePaid],August!A14)</f>
        <v>0</v>
      </c>
      <c r="C14" s="3">
        <f>SUMIFS(Items!$K:$K,Items!$M:$M,$A14,Items!D:D,TRUE)</f>
        <v>0</v>
      </c>
      <c r="D14" s="3">
        <f>SUMIFS(Items!$K:$K,Items!$M:$M,$A14,Items!C:C,2)</f>
        <v>0</v>
      </c>
      <c r="E14" s="3">
        <f>SUM(SUMIFS(Items!$K:$K,Items!$M:$M,$A14,Items!$C:$C,{3,12}))</f>
        <v>0</v>
      </c>
      <c r="F14" s="3">
        <f>SUMIFS(Items!$K:$K,Items!$M:$M,$A14,Items!$C:$C,7)</f>
        <v>0</v>
      </c>
      <c r="G14" s="3">
        <f>SUMIFS(Items!$K:$K,Items!$M:$M,$A14,Items!$C:$C,11)</f>
        <v>0</v>
      </c>
      <c r="H14" s="3">
        <f>SUMIFS(Items!L:L,Items!$M:$M,$A14,Items!C:C,"&lt;&gt;8")</f>
        <v>0</v>
      </c>
      <c r="I14" s="3">
        <f>SUMIFS(Items!J:J,Items!$M:$M,$A14,Items!C:C,"&lt;&gt;8")</f>
        <v>0</v>
      </c>
      <c r="J14" s="3">
        <f>SUMIFS(Orders[PrePaid],Orders[DatePaid],August!$A14)</f>
        <v>0</v>
      </c>
      <c r="K14" s="3">
        <f>SUMIFS('Refunds'!$G:$G,'Refunds'!$F:$F,$A14)-SUMIFS('Refunds'!$C:$C,'Refunds'!$F:$F,$A14)</f>
        <v>0</v>
      </c>
      <c r="L14" s="3">
        <f>SUMIFS('Refunds'!$C:$C,'Refunds'!$F:$F,$A14,'Refunds'!$D:$D,2)+SUMIFS('Refunds'!$G:$G,'Refunds'!$F:$F,$A14,'Refunds'!$D:$D,2)</f>
        <v>0</v>
      </c>
      <c r="M14" s="3">
        <f t="shared" si="1"/>
        <v>0</v>
      </c>
      <c r="N14" s="3">
        <f>SUMIF(Orders[DatePaid],August!A14,Orders[Tax])</f>
        <v>0</v>
      </c>
      <c r="O14" s="3">
        <f>SUMIFS(Items!$J:$J,Items!$M:$M,$A14,Items!$C:$C,8)</f>
        <v>0</v>
      </c>
      <c r="P14" s="6">
        <f>COUNTIFS(Items!M:M,August!A14,Items!C:C,10)</f>
        <v>0</v>
      </c>
      <c r="Q14" s="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25">
      <c r="A15" s="5" t="s">
        <v>349</v>
      </c>
      <c r="B15" s="2">
        <f>COUNTIF(Orders[DatePaid],August!A15)</f>
        <v>0</v>
      </c>
      <c r="C15" s="3">
        <f>SUMIFS(Items!$K:$K,Items!$M:$M,$A15,Items!D:D,TRUE)</f>
        <v>0</v>
      </c>
      <c r="D15" s="3">
        <f>SUMIFS(Items!$K:$K,Items!$M:$M,$A15,Items!C:C,2)</f>
        <v>0</v>
      </c>
      <c r="E15" s="3">
        <f>SUM(SUMIFS(Items!$K:$K,Items!$M:$M,$A15,Items!$C:$C,{3,12}))</f>
        <v>0</v>
      </c>
      <c r="F15" s="3">
        <f>SUMIFS(Items!$K:$K,Items!$M:$M,$A15,Items!$C:$C,7)</f>
        <v>0</v>
      </c>
      <c r="G15" s="3">
        <f>SUMIFS(Items!$K:$K,Items!$M:$M,$A15,Items!$C:$C,11)</f>
        <v>0</v>
      </c>
      <c r="H15" s="3">
        <f>SUMIFS(Items!L:L,Items!$M:$M,$A15,Items!C:C,"&lt;&gt;8")</f>
        <v>0</v>
      </c>
      <c r="I15" s="3">
        <f>SUMIFS(Items!J:J,Items!$M:$M,$A15,Items!C:C,"&lt;&gt;8")</f>
        <v>0</v>
      </c>
      <c r="J15" s="3">
        <f>SUMIFS(Orders[PrePaid],Orders[DatePaid],August!$A15)</f>
        <v>0</v>
      </c>
      <c r="K15" s="3">
        <f>SUMIFS('Refunds'!$G:$G,'Refunds'!$F:$F,$A15)-SUMIFS('Refunds'!$C:$C,'Refunds'!$F:$F,$A15)</f>
        <v>0</v>
      </c>
      <c r="L15" s="3">
        <f>SUMIFS('Refunds'!$C:$C,'Refunds'!$F:$F,$A15,'Refunds'!$D:$D,2)+SUMIFS('Refunds'!$G:$G,'Refunds'!$F:$F,$A15,'Refunds'!$D:$D,2)</f>
        <v>0</v>
      </c>
      <c r="M15" s="3">
        <f t="shared" si="1"/>
        <v>0</v>
      </c>
      <c r="N15" s="3">
        <f>SUMIF(Orders[DatePaid],August!A15,Orders[Tax])</f>
        <v>0</v>
      </c>
      <c r="O15" s="3">
        <f>SUMIFS(Items!$J:$J,Items!$M:$M,$A15,Items!$C:$C,8)</f>
        <v>0</v>
      </c>
      <c r="P15" s="6">
        <f>COUNTIFS(Items!M:M,August!A15,Items!C:C,10)</f>
        <v>0</v>
      </c>
      <c r="Q15" s="1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5">
      <c r="A16" s="5" t="s">
        <v>403</v>
      </c>
      <c r="B16" s="2">
        <f>COUNTIF(Orders[DatePaid],August!A16)</f>
        <v>0</v>
      </c>
      <c r="C16" s="3">
        <f>SUMIFS(Items!$K:$K,Items!$M:$M,$A16,Items!D:D,TRUE)</f>
        <v>0</v>
      </c>
      <c r="D16" s="3">
        <f>SUMIFS(Items!$K:$K,Items!$M:$M,$A16,Items!C:C,2)</f>
        <v>0</v>
      </c>
      <c r="E16" s="3">
        <f>SUM(SUMIFS(Items!$K:$K,Items!$M:$M,$A16,Items!$C:$C,{3,12}))</f>
        <v>0</v>
      </c>
      <c r="F16" s="3">
        <f>SUMIFS(Items!$K:$K,Items!$M:$M,$A16,Items!$C:$C,7)</f>
        <v>0</v>
      </c>
      <c r="G16" s="3">
        <f>SUMIFS(Items!$K:$K,Items!$M:$M,$A16,Items!$C:$C,11)</f>
        <v>0</v>
      </c>
      <c r="H16" s="3">
        <f>SUMIFS(Items!L:L,Items!$M:$M,$A16,Items!C:C,"&lt;&gt;8")</f>
        <v>0</v>
      </c>
      <c r="I16" s="3">
        <f>SUMIFS(Items!J:J,Items!$M:$M,$A16,Items!C:C,"&lt;&gt;8")</f>
        <v>0</v>
      </c>
      <c r="J16" s="3">
        <f>SUMIFS(Orders[PrePaid],Orders[DatePaid],August!$A16)</f>
        <v>0</v>
      </c>
      <c r="K16" s="3">
        <f>SUMIFS('Refunds'!$G:$G,'Refunds'!$F:$F,$A16)-SUMIFS('Refunds'!$C:$C,'Refunds'!$F:$F,$A16)</f>
        <v>0</v>
      </c>
      <c r="L16" s="3">
        <f>SUMIFS('Refunds'!$C:$C,'Refunds'!$F:$F,$A16,'Refunds'!$D:$D,2)+SUMIFS('Refunds'!$G:$G,'Refunds'!$F:$F,$A16,'Refunds'!$D:$D,2)</f>
        <v>0</v>
      </c>
      <c r="M16" s="3">
        <f t="shared" si="1"/>
        <v>0</v>
      </c>
      <c r="N16" s="3">
        <f>SUMIF(Orders[DatePaid],August!A16,Orders[Tax])</f>
        <v>0</v>
      </c>
      <c r="O16" s="3">
        <f>SUMIFS(Items!$J:$J,Items!$M:$M,$A16,Items!$C:$C,8)</f>
        <v>0</v>
      </c>
      <c r="P16" s="6">
        <f>COUNTIFS(Items!M:M,August!A16,Items!C:C,10)</f>
        <v>0</v>
      </c>
      <c r="Q16" s="1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25">
      <c r="A17" s="5" t="s">
        <v>396</v>
      </c>
      <c r="B17" s="2">
        <f>COUNTIF(Orders[DatePaid],August!A17)</f>
        <v>0</v>
      </c>
      <c r="C17" s="3">
        <f>SUMIFS(Items!$K:$K,Items!$M:$M,$A17,Items!D:D,TRUE)</f>
        <v>0</v>
      </c>
      <c r="D17" s="3">
        <f>SUMIFS(Items!$K:$K,Items!$M:$M,$A17,Items!C:C,2)</f>
        <v>0</v>
      </c>
      <c r="E17" s="3">
        <f>SUM(SUMIFS(Items!$K:$K,Items!$M:$M,$A17,Items!$C:$C,{3,12}))</f>
        <v>0</v>
      </c>
      <c r="F17" s="3">
        <f>SUMIFS(Items!$K:$K,Items!$M:$M,$A17,Items!$C:$C,7)</f>
        <v>0</v>
      </c>
      <c r="G17" s="3">
        <f>SUMIFS(Items!$K:$K,Items!$M:$M,$A17,Items!$C:$C,11)</f>
        <v>0</v>
      </c>
      <c r="H17" s="3">
        <f>SUMIFS(Items!L:L,Items!$M:$M,$A17,Items!C:C,"&lt;&gt;8")</f>
        <v>0</v>
      </c>
      <c r="I17" s="3">
        <f>SUMIFS(Items!J:J,Items!$M:$M,$A17,Items!C:C,"&lt;&gt;8")</f>
        <v>0</v>
      </c>
      <c r="J17" s="3">
        <f>SUMIFS(Orders[PrePaid],Orders[DatePaid],August!$A17)</f>
        <v>0</v>
      </c>
      <c r="K17" s="3">
        <f>SUMIFS('Refunds'!$G:$G,'Refunds'!$F:$F,$A17)-SUMIFS('Refunds'!$C:$C,'Refunds'!$F:$F,$A17)</f>
        <v>0</v>
      </c>
      <c r="L17" s="3">
        <f>SUMIFS('Refunds'!$C:$C,'Refunds'!$F:$F,$A17,'Refunds'!$D:$D,2)+SUMIFS('Refunds'!$G:$G,'Refunds'!$F:$F,$A17,'Refunds'!$D:$D,2)</f>
        <v>0</v>
      </c>
      <c r="M17" s="3">
        <f t="shared" si="1"/>
        <v>0</v>
      </c>
      <c r="N17" s="3">
        <f>SUMIF(Orders[DatePaid],August!A17,Orders[Tax])</f>
        <v>0</v>
      </c>
      <c r="O17" s="3">
        <f>SUMIFS(Items!$J:$J,Items!$M:$M,$A17,Items!$C:$C,8)</f>
        <v>0</v>
      </c>
      <c r="P17" s="6">
        <f>COUNTIFS(Items!M:M,August!A17,Items!C:C,10)</f>
        <v>0</v>
      </c>
      <c r="Q17" s="1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5">
      <c r="A18" s="5" t="s">
        <v>346</v>
      </c>
      <c r="B18" s="2">
        <f>COUNTIF(Orders[DatePaid],August!A18)</f>
        <v>0</v>
      </c>
      <c r="C18" s="3">
        <f>SUMIFS(Items!$K:$K,Items!$M:$M,$A18,Items!D:D,TRUE)</f>
        <v>0</v>
      </c>
      <c r="D18" s="3">
        <f>SUMIFS(Items!$K:$K,Items!$M:$M,$A18,Items!C:C,2)</f>
        <v>0</v>
      </c>
      <c r="E18" s="3">
        <f>SUM(SUMIFS(Items!$K:$K,Items!$M:$M,$A18,Items!$C:$C,{3,12}))</f>
        <v>0</v>
      </c>
      <c r="F18" s="3">
        <f>SUMIFS(Items!$K:$K,Items!$M:$M,$A18,Items!$C:$C,7)</f>
        <v>0</v>
      </c>
      <c r="G18" s="3">
        <f>SUMIFS(Items!$K:$K,Items!$M:$M,$A18,Items!$C:$C,11)</f>
        <v>0</v>
      </c>
      <c r="H18" s="3">
        <f>SUMIFS(Items!L:L,Items!$M:$M,$A18,Items!C:C,"&lt;&gt;8")</f>
        <v>0</v>
      </c>
      <c r="I18" s="3">
        <f>SUMIFS(Items!J:J,Items!$M:$M,$A18,Items!C:C,"&lt;&gt;8")</f>
        <v>0</v>
      </c>
      <c r="J18" s="3">
        <f>SUMIFS(Orders[PrePaid],Orders[DatePaid],August!$A18)</f>
        <v>0</v>
      </c>
      <c r="K18" s="3">
        <f>SUMIFS('Refunds'!$G:$G,'Refunds'!$F:$F,$A18)-SUMIFS('Refunds'!$C:$C,'Refunds'!$F:$F,$A18)</f>
        <v>0</v>
      </c>
      <c r="L18" s="3">
        <f>SUMIFS('Refunds'!$C:$C,'Refunds'!$F:$F,$A18,'Refunds'!$D:$D,2)+SUMIFS('Refunds'!$G:$G,'Refunds'!$F:$F,$A18,'Refunds'!$D:$D,2)</f>
        <v>0</v>
      </c>
      <c r="M18" s="3">
        <f t="shared" si="1"/>
        <v>0</v>
      </c>
      <c r="N18" s="3">
        <f>SUMIF(Orders[DatePaid],August!A18,Orders[Tax])</f>
        <v>0</v>
      </c>
      <c r="O18" s="3">
        <f>SUMIFS(Items!$J:$J,Items!$M:$M,$A18,Items!$C:$C,8)</f>
        <v>0</v>
      </c>
      <c r="P18" s="6">
        <f>COUNTIFS(Items!M:M,August!A18,Items!C:C,10)</f>
        <v>0</v>
      </c>
      <c r="Q18" s="1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5">
      <c r="A19" s="5" t="s">
        <v>393</v>
      </c>
      <c r="B19" s="2">
        <f>COUNTIF(Orders[DatePaid],August!A19)</f>
        <v>0</v>
      </c>
      <c r="C19" s="3">
        <f>SUMIFS(Items!$K:$K,Items!$M:$M,$A19,Items!D:D,TRUE)</f>
        <v>0</v>
      </c>
      <c r="D19" s="3">
        <f>SUMIFS(Items!$K:$K,Items!$M:$M,$A19,Items!C:C,2)</f>
        <v>0</v>
      </c>
      <c r="E19" s="3">
        <f>SUM(SUMIFS(Items!$K:$K,Items!$M:$M,$A19,Items!$C:$C,{3,12}))</f>
        <v>0</v>
      </c>
      <c r="F19" s="3">
        <f>SUMIFS(Items!$K:$K,Items!$M:$M,$A19,Items!$C:$C,7)</f>
        <v>0</v>
      </c>
      <c r="G19" s="3">
        <f>SUMIFS(Items!$K:$K,Items!$M:$M,$A19,Items!$C:$C,11)</f>
        <v>0</v>
      </c>
      <c r="H19" s="3">
        <f>SUMIFS(Items!L:L,Items!$M:$M,$A19,Items!C:C,"&lt;&gt;8")</f>
        <v>0</v>
      </c>
      <c r="I19" s="3">
        <f>SUMIFS(Items!J:J,Items!$M:$M,$A19,Items!C:C,"&lt;&gt;8")</f>
        <v>0</v>
      </c>
      <c r="J19" s="3">
        <f>SUMIFS(Orders[PrePaid],Orders[DatePaid],August!$A19)</f>
        <v>0</v>
      </c>
      <c r="K19" s="3">
        <f>SUMIFS('Refunds'!$G:$G,'Refunds'!$F:$F,$A19)-SUMIFS('Refunds'!$C:$C,'Refunds'!$F:$F,$A19)</f>
        <v>0</v>
      </c>
      <c r="L19" s="3">
        <f>SUMIFS('Refunds'!$C:$C,'Refunds'!$F:$F,$A19,'Refunds'!$D:$D,2)+SUMIFS('Refunds'!$G:$G,'Refunds'!$F:$F,$A19,'Refunds'!$D:$D,2)</f>
        <v>0</v>
      </c>
      <c r="M19" s="3">
        <f t="shared" si="1"/>
        <v>0</v>
      </c>
      <c r="N19" s="3">
        <f>SUMIF(Orders[DatePaid],August!A19,Orders[Tax])</f>
        <v>0</v>
      </c>
      <c r="O19" s="3">
        <f>SUMIFS(Items!$J:$J,Items!$M:$M,$A19,Items!$C:$C,8)</f>
        <v>0</v>
      </c>
      <c r="P19" s="6">
        <f>COUNTIFS(Items!M:M,August!A19,Items!C:C,10)</f>
        <v>0</v>
      </c>
      <c r="Q19" s="1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5">
      <c r="A20" s="5" t="s">
        <v>407</v>
      </c>
      <c r="B20" s="2">
        <f>COUNTIF(Orders[DatePaid],August!A20)</f>
        <v>0</v>
      </c>
      <c r="C20" s="3">
        <f>SUMIFS(Items!$K:$K,Items!$M:$M,$A20,Items!D:D,TRUE)</f>
        <v>0</v>
      </c>
      <c r="D20" s="3">
        <f>SUMIFS(Items!$K:$K,Items!$M:$M,$A20,Items!C:C,2)</f>
        <v>0</v>
      </c>
      <c r="E20" s="3">
        <f>SUM(SUMIFS(Items!$K:$K,Items!$M:$M,$A20,Items!$C:$C,{3,12}))</f>
        <v>0</v>
      </c>
      <c r="F20" s="3">
        <f>SUMIFS(Items!$K:$K,Items!$M:$M,$A20,Items!$C:$C,7)</f>
        <v>0</v>
      </c>
      <c r="G20" s="3">
        <f>SUMIFS(Items!$K:$K,Items!$M:$M,$A20,Items!$C:$C,11)</f>
        <v>0</v>
      </c>
      <c r="H20" s="3">
        <f>SUMIFS(Items!L:L,Items!$M:$M,$A20,Items!C:C,"&lt;&gt;8")</f>
        <v>0</v>
      </c>
      <c r="I20" s="3">
        <f>SUMIFS(Items!J:J,Items!$M:$M,$A20,Items!C:C,"&lt;&gt;8")</f>
        <v>0</v>
      </c>
      <c r="J20" s="3">
        <f>SUMIFS(Orders[PrePaid],Orders[DatePaid],August!$A20)</f>
        <v>0</v>
      </c>
      <c r="K20" s="3">
        <f>SUMIFS('Refunds'!$G:$G,'Refunds'!$F:$F,$A20)-SUMIFS('Refunds'!$C:$C,'Refunds'!$F:$F,$A20)</f>
        <v>0</v>
      </c>
      <c r="L20" s="3">
        <f>SUMIFS('Refunds'!$C:$C,'Refunds'!$F:$F,$A20,'Refunds'!$D:$D,2)+SUMIFS('Refunds'!$G:$G,'Refunds'!$F:$F,$A20,'Refunds'!$D:$D,2)</f>
        <v>0</v>
      </c>
      <c r="M20" s="3">
        <f t="shared" si="1"/>
        <v>0</v>
      </c>
      <c r="N20" s="3">
        <f>SUMIF(Orders[DatePaid],August!A20,Orders[Tax])</f>
        <v>0</v>
      </c>
      <c r="O20" s="3">
        <f>SUMIFS(Items!$J:$J,Items!$M:$M,$A20,Items!$C:$C,8)</f>
        <v>0</v>
      </c>
      <c r="P20" s="6">
        <f>COUNTIFS(Items!M:M,August!A20,Items!C:C,10)</f>
        <v>0</v>
      </c>
      <c r="Q20" s="1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5">
      <c r="A21" s="5" t="s">
        <v>412</v>
      </c>
      <c r="B21" s="2">
        <f>COUNTIF(Orders[DatePaid],August!A21)</f>
        <v>0</v>
      </c>
      <c r="C21" s="3">
        <f>SUMIFS(Items!$K:$K,Items!$M:$M,$A21,Items!D:D,TRUE)</f>
        <v>0</v>
      </c>
      <c r="D21" s="3">
        <f>SUMIFS(Items!$K:$K,Items!$M:$M,$A21,Items!C:C,2)</f>
        <v>0</v>
      </c>
      <c r="E21" s="3">
        <f>SUM(SUMIFS(Items!$K:$K,Items!$M:$M,$A21,Items!$C:$C,{3,12}))</f>
        <v>0</v>
      </c>
      <c r="F21" s="3">
        <f>SUMIFS(Items!$K:$K,Items!$M:$M,$A21,Items!$C:$C,7)</f>
        <v>0</v>
      </c>
      <c r="G21" s="3">
        <f>SUMIFS(Items!$K:$K,Items!$M:$M,$A21,Items!$C:$C,11)</f>
        <v>0</v>
      </c>
      <c r="H21" s="3">
        <f>SUMIFS(Items!L:L,Items!$M:$M,$A21,Items!C:C,"&lt;&gt;8")</f>
        <v>0</v>
      </c>
      <c r="I21" s="3">
        <f>SUMIFS(Items!J:J,Items!$M:$M,$A21,Items!C:C,"&lt;&gt;8")</f>
        <v>0</v>
      </c>
      <c r="J21" s="3">
        <f>SUMIFS(Orders[PrePaid],Orders[DatePaid],August!$A21)</f>
        <v>0</v>
      </c>
      <c r="K21" s="3">
        <f>SUMIFS('Refunds'!$G:$G,'Refunds'!$F:$F,$A21)-SUMIFS('Refunds'!$C:$C,'Refunds'!$F:$F,$A21)</f>
        <v>0</v>
      </c>
      <c r="L21" s="3">
        <f>SUMIFS('Refunds'!$C:$C,'Refunds'!$F:$F,$A21,'Refunds'!$D:$D,2)+SUMIFS('Refunds'!$G:$G,'Refunds'!$F:$F,$A21,'Refunds'!$D:$D,2)</f>
        <v>0</v>
      </c>
      <c r="M21" s="3">
        <f t="shared" si="1"/>
        <v>0</v>
      </c>
      <c r="N21" s="3">
        <f>SUMIF(Orders[DatePaid],August!A21,Orders[Tax])</f>
        <v>0</v>
      </c>
      <c r="O21" s="3">
        <f>SUMIFS(Items!$J:$J,Items!$M:$M,$A21,Items!$C:$C,8)</f>
        <v>0</v>
      </c>
      <c r="P21" s="6">
        <f>COUNTIFS(Items!M:M,August!A21,Items!C:C,10)</f>
        <v>0</v>
      </c>
      <c r="Q21" s="1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A22" s="5" t="s">
        <v>409</v>
      </c>
      <c r="B22" s="2">
        <f>COUNTIF(Orders[DatePaid],August!A22)</f>
        <v>0</v>
      </c>
      <c r="C22" s="3">
        <f>SUMIFS(Items!$K:$K,Items!$M:$M,$A22,Items!D:D,TRUE)</f>
        <v>0</v>
      </c>
      <c r="D22" s="3">
        <f>SUMIFS(Items!$K:$K,Items!$M:$M,$A22,Items!C:C,2)</f>
        <v>0</v>
      </c>
      <c r="E22" s="3">
        <f>SUM(SUMIFS(Items!$K:$K,Items!$M:$M,$A22,Items!$C:$C,{3,12}))</f>
        <v>0</v>
      </c>
      <c r="F22" s="3">
        <f>SUMIFS(Items!$K:$K,Items!$M:$M,$A22,Items!$C:$C,7)</f>
        <v>0</v>
      </c>
      <c r="G22" s="3">
        <f>SUMIFS(Items!$K:$K,Items!$M:$M,$A22,Items!$C:$C,11)</f>
        <v>0</v>
      </c>
      <c r="H22" s="3">
        <f>SUMIFS(Items!L:L,Items!$M:$M,$A22,Items!C:C,"&lt;&gt;8")</f>
        <v>0</v>
      </c>
      <c r="I22" s="3">
        <f>SUMIFS(Items!J:J,Items!$M:$M,$A22,Items!C:C,"&lt;&gt;8")</f>
        <v>0</v>
      </c>
      <c r="J22" s="3">
        <f>SUMIFS(Orders[PrePaid],Orders[DatePaid],August!$A22)</f>
        <v>0</v>
      </c>
      <c r="K22" s="3">
        <f>SUMIFS('Refunds'!$G:$G,'Refunds'!$F:$F,$A22)-SUMIFS('Refunds'!$C:$C,'Refunds'!$F:$F,$A22)</f>
        <v>0</v>
      </c>
      <c r="L22" s="3">
        <f>SUMIFS('Refunds'!$C:$C,'Refunds'!$F:$F,$A22,'Refunds'!$D:$D,2)+SUMIFS('Refunds'!$G:$G,'Refunds'!$F:$F,$A22,'Refunds'!$D:$D,2)</f>
        <v>0</v>
      </c>
      <c r="M22" s="3">
        <f t="shared" si="1"/>
        <v>0</v>
      </c>
      <c r="N22" s="3">
        <f>SUMIF(Orders[DatePaid],August!A22,Orders[Tax])</f>
        <v>0</v>
      </c>
      <c r="O22" s="3">
        <f>SUMIFS(Items!$J:$J,Items!$M:$M,$A22,Items!$C:$C,8)</f>
        <v>0</v>
      </c>
      <c r="P22" s="6">
        <f>COUNTIFS(Items!M:M,August!A22,Items!C:C,10)</f>
        <v>0</v>
      </c>
      <c r="Q22" s="1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A23" s="5" t="s">
        <v>397</v>
      </c>
      <c r="B23" s="2">
        <f>COUNTIF(Orders[DatePaid],August!A23)</f>
        <v>0</v>
      </c>
      <c r="C23" s="3">
        <f>SUMIFS(Items!$K:$K,Items!$M:$M,$A23,Items!D:D,TRUE)</f>
        <v>0</v>
      </c>
      <c r="D23" s="3">
        <f>SUMIFS(Items!$K:$K,Items!$M:$M,$A23,Items!C:C,2)</f>
        <v>0</v>
      </c>
      <c r="E23" s="3">
        <f>SUM(SUMIFS(Items!$K:$K,Items!$M:$M,$A23,Items!$C:$C,{3,12}))</f>
        <v>0</v>
      </c>
      <c r="F23" s="3">
        <f>SUMIFS(Items!$K:$K,Items!$M:$M,$A23,Items!$C:$C,7)</f>
        <v>0</v>
      </c>
      <c r="G23" s="3">
        <f>SUMIFS(Items!$K:$K,Items!$M:$M,$A23,Items!$C:$C,11)</f>
        <v>0</v>
      </c>
      <c r="H23" s="3">
        <f>SUMIFS(Items!L:L,Items!$M:$M,$A23,Items!C:C,"&lt;&gt;8")</f>
        <v>0</v>
      </c>
      <c r="I23" s="3">
        <f>SUMIFS(Items!J:J,Items!$M:$M,$A23,Items!C:C,"&lt;&gt;8")</f>
        <v>0</v>
      </c>
      <c r="J23" s="3">
        <f>SUMIFS(Orders[PrePaid],Orders[DatePaid],August!$A23)</f>
        <v>0</v>
      </c>
      <c r="K23" s="3">
        <f>SUMIFS('Refunds'!$G:$G,'Refunds'!$F:$F,$A23)-SUMIFS('Refunds'!$C:$C,'Refunds'!$F:$F,$A23)</f>
        <v>0</v>
      </c>
      <c r="L23" s="3">
        <f>SUMIFS('Refunds'!$C:$C,'Refunds'!$F:$F,$A23,'Refunds'!$D:$D,2)+SUMIFS('Refunds'!$G:$G,'Refunds'!$F:$F,$A23,'Refunds'!$D:$D,2)</f>
        <v>0</v>
      </c>
      <c r="M23" s="3">
        <f t="shared" si="1"/>
        <v>0</v>
      </c>
      <c r="N23" s="3">
        <f>SUMIF(Orders[DatePaid],August!A23,Orders[Tax])</f>
        <v>0</v>
      </c>
      <c r="O23" s="3">
        <f>SUMIFS(Items!$J:$J,Items!$M:$M,$A23,Items!$C:$C,8)</f>
        <v>0</v>
      </c>
      <c r="P23" s="6">
        <f>COUNTIFS(Items!M:M,August!A23,Items!C:C,10)</f>
        <v>0</v>
      </c>
      <c r="Q23" s="1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s="5" t="s">
        <v>336</v>
      </c>
      <c r="B24" s="2">
        <f>COUNTIF(Orders[DatePaid],August!A24)</f>
        <v>0</v>
      </c>
      <c r="C24" s="3">
        <f>SUMIFS(Items!$K:$K,Items!$M:$M,$A24,Items!D:D,TRUE)</f>
        <v>0</v>
      </c>
      <c r="D24" s="3">
        <f>SUMIFS(Items!$K:$K,Items!$M:$M,$A24,Items!C:C,2)</f>
        <v>0</v>
      </c>
      <c r="E24" s="3">
        <f>SUM(SUMIFS(Items!$K:$K,Items!$M:$M,$A24,Items!$C:$C,{3,12}))</f>
        <v>0</v>
      </c>
      <c r="F24" s="3">
        <f>SUMIFS(Items!$K:$K,Items!$M:$M,$A24,Items!$C:$C,7)</f>
        <v>0</v>
      </c>
      <c r="G24" s="3">
        <f>SUMIFS(Items!$K:$K,Items!$M:$M,$A24,Items!$C:$C,11)</f>
        <v>0</v>
      </c>
      <c r="H24" s="3">
        <f>SUMIFS(Items!L:L,Items!$M:$M,$A24,Items!C:C,"&lt;&gt;8")</f>
        <v>0</v>
      </c>
      <c r="I24" s="3">
        <f>SUMIFS(Items!J:J,Items!$M:$M,$A24,Items!C:C,"&lt;&gt;8")</f>
        <v>0</v>
      </c>
      <c r="J24" s="3">
        <f>SUMIFS(Orders[PrePaid],Orders[DatePaid],August!$A24)</f>
        <v>0</v>
      </c>
      <c r="K24" s="3">
        <f>SUMIFS('Refunds'!$G:$G,'Refunds'!$F:$F,$A24)-SUMIFS('Refunds'!$C:$C,'Refunds'!$F:$F,$A24)</f>
        <v>0</v>
      </c>
      <c r="L24" s="3">
        <f>SUMIFS('Refunds'!$C:$C,'Refunds'!$F:$F,$A24,'Refunds'!$D:$D,2)+SUMIFS('Refunds'!$G:$G,'Refunds'!$F:$F,$A24,'Refunds'!$D:$D,2)</f>
        <v>0</v>
      </c>
      <c r="M24" s="3">
        <f t="shared" si="1"/>
        <v>0</v>
      </c>
      <c r="N24" s="3">
        <f>SUMIF(Orders[DatePaid],August!A24,Orders[Tax])</f>
        <v>0</v>
      </c>
      <c r="O24" s="3">
        <f>SUMIFS(Items!$J:$J,Items!$M:$M,$A24,Items!$C:$C,8)</f>
        <v>0</v>
      </c>
      <c r="P24" s="6">
        <f>COUNTIFS(Items!M:M,August!A24,Items!C:C,10)</f>
        <v>0</v>
      </c>
      <c r="Q24" s="1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25">
      <c r="A25" s="5" t="s">
        <v>413</v>
      </c>
      <c r="B25" s="2">
        <f>COUNTIF(Orders[DatePaid],August!A25)</f>
        <v>0</v>
      </c>
      <c r="C25" s="3">
        <f>SUMIFS(Items!$K:$K,Items!$M:$M,$A25,Items!D:D,TRUE)</f>
        <v>0</v>
      </c>
      <c r="D25" s="3">
        <f>SUMIFS(Items!$K:$K,Items!$M:$M,$A25,Items!C:C,2)</f>
        <v>0</v>
      </c>
      <c r="E25" s="3">
        <f>SUM(SUMIFS(Items!$K:$K,Items!$M:$M,$A25,Items!$C:$C,{3,12}))</f>
        <v>0</v>
      </c>
      <c r="F25" s="3">
        <f>SUMIFS(Items!$K:$K,Items!$M:$M,$A25,Items!$C:$C,7)</f>
        <v>0</v>
      </c>
      <c r="G25" s="3">
        <f>SUMIFS(Items!$K:$K,Items!$M:$M,$A25,Items!$C:$C,11)</f>
        <v>0</v>
      </c>
      <c r="H25" s="3">
        <f>SUMIFS(Items!L:L,Items!$M:$M,$A25,Items!C:C,"&lt;&gt;8")</f>
        <v>0</v>
      </c>
      <c r="I25" s="3">
        <f>SUMIFS(Items!J:J,Items!$M:$M,$A25,Items!C:C,"&lt;&gt;8")</f>
        <v>0</v>
      </c>
      <c r="J25" s="3">
        <f>SUMIFS(Orders[PrePaid],Orders[DatePaid],August!$A25)</f>
        <v>0</v>
      </c>
      <c r="K25" s="3">
        <f>SUMIFS('Refunds'!$G:$G,'Refunds'!$F:$F,$A25)-SUMIFS('Refunds'!$C:$C,'Refunds'!$F:$F,$A25)</f>
        <v>0</v>
      </c>
      <c r="L25" s="3">
        <f>SUMIFS('Refunds'!$C:$C,'Refunds'!$F:$F,$A25,'Refunds'!$D:$D,2)+SUMIFS('Refunds'!$G:$G,'Refunds'!$F:$F,$A25,'Refunds'!$D:$D,2)</f>
        <v>0</v>
      </c>
      <c r="M25" s="3">
        <f t="shared" si="1"/>
        <v>0</v>
      </c>
      <c r="N25" s="3">
        <f>SUMIF(Orders[DatePaid],August!A25,Orders[Tax])</f>
        <v>0</v>
      </c>
      <c r="O25" s="3">
        <f>SUMIFS(Items!$J:$J,Items!$M:$M,$A25,Items!$C:$C,8)</f>
        <v>0</v>
      </c>
      <c r="P25" s="6">
        <f>COUNTIFS(Items!M:M,August!A25,Items!C:C,10)</f>
        <v>0</v>
      </c>
      <c r="Q25" s="1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A26" s="5" t="s">
        <v>408</v>
      </c>
      <c r="B26" s="2">
        <f>COUNTIF(Orders[DatePaid],August!A26)</f>
        <v>0</v>
      </c>
      <c r="C26" s="3">
        <f>SUMIFS(Items!$K:$K,Items!$M:$M,$A26,Items!D:D,TRUE)</f>
        <v>0</v>
      </c>
      <c r="D26" s="3">
        <f>SUMIFS(Items!$K:$K,Items!$M:$M,$A26,Items!C:C,2)</f>
        <v>0</v>
      </c>
      <c r="E26" s="3">
        <f>SUM(SUMIFS(Items!$K:$K,Items!$M:$M,$A26,Items!$C:$C,{3,12}))</f>
        <v>0</v>
      </c>
      <c r="F26" s="3">
        <f>SUMIFS(Items!$K:$K,Items!$M:$M,$A26,Items!$C:$C,7)</f>
        <v>0</v>
      </c>
      <c r="G26" s="3">
        <f>SUMIFS(Items!$K:$K,Items!$M:$M,$A26,Items!$C:$C,11)</f>
        <v>0</v>
      </c>
      <c r="H26" s="3">
        <f>SUMIFS(Items!L:L,Items!$M:$M,$A26,Items!C:C,"&lt;&gt;8")</f>
        <v>0</v>
      </c>
      <c r="I26" s="3">
        <f>SUMIFS(Items!J:J,Items!$M:$M,$A26,Items!C:C,"&lt;&gt;8")</f>
        <v>0</v>
      </c>
      <c r="J26" s="3">
        <f>SUMIFS(Orders[PrePaid],Orders[DatePaid],August!$A26)</f>
        <v>0</v>
      </c>
      <c r="K26" s="3">
        <f>SUMIFS('Refunds'!$G:$G,'Refunds'!$F:$F,$A26)-SUMIFS('Refunds'!$C:$C,'Refunds'!$F:$F,$A26)</f>
        <v>0</v>
      </c>
      <c r="L26" s="3">
        <f>SUMIFS('Refunds'!$C:$C,'Refunds'!$F:$F,$A26,'Refunds'!$D:$D,2)+SUMIFS('Refunds'!$G:$G,'Refunds'!$F:$F,$A26,'Refunds'!$D:$D,2)</f>
        <v>0</v>
      </c>
      <c r="M26" s="3">
        <f t="shared" si="1"/>
        <v>0</v>
      </c>
      <c r="N26" s="3">
        <f>SUMIF(Orders[DatePaid],August!A26,Orders[Tax])</f>
        <v>0</v>
      </c>
      <c r="O26" s="3">
        <f>SUMIFS(Items!$J:$J,Items!$M:$M,$A26,Items!$C:$C,8)</f>
        <v>0</v>
      </c>
      <c r="P26" s="6">
        <f>COUNTIFS(Items!M:M,August!A26,Items!C:C,10)</f>
        <v>0</v>
      </c>
      <c r="Q26" s="1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25">
      <c r="A27" s="5" t="s">
        <v>406</v>
      </c>
      <c r="B27" s="2">
        <f>COUNTIF(Orders[DatePaid],August!A27)</f>
        <v>0</v>
      </c>
      <c r="C27" s="3">
        <f>SUMIFS(Items!$K:$K,Items!$M:$M,$A27,Items!D:D,TRUE)</f>
        <v>0</v>
      </c>
      <c r="D27" s="3">
        <f>SUMIFS(Items!$K:$K,Items!$M:$M,$A27,Items!C:C,2)</f>
        <v>0</v>
      </c>
      <c r="E27" s="3">
        <f>SUM(SUMIFS(Items!$K:$K,Items!$M:$M,$A27,Items!$C:$C,{3,12}))</f>
        <v>0</v>
      </c>
      <c r="F27" s="3">
        <f>SUMIFS(Items!$K:$K,Items!$M:$M,$A27,Items!$C:$C,7)</f>
        <v>0</v>
      </c>
      <c r="G27" s="3">
        <f>SUMIFS(Items!$K:$K,Items!$M:$M,$A27,Items!$C:$C,11)</f>
        <v>0</v>
      </c>
      <c r="H27" s="3">
        <f>SUMIFS(Items!L:L,Items!$M:$M,$A27,Items!C:C,"&lt;&gt;8")</f>
        <v>0</v>
      </c>
      <c r="I27" s="3">
        <f>SUMIFS(Items!J:J,Items!$M:$M,$A27,Items!C:C,"&lt;&gt;8")</f>
        <v>0</v>
      </c>
      <c r="J27" s="3">
        <f>SUMIFS(Orders[PrePaid],Orders[DatePaid],August!$A27)</f>
        <v>0</v>
      </c>
      <c r="K27" s="3">
        <f>SUMIFS('Refunds'!$G:$G,'Refunds'!$F:$F,$A27)-SUMIFS('Refunds'!$C:$C,'Refunds'!$F:$F,$A27)</f>
        <v>0</v>
      </c>
      <c r="L27" s="3">
        <f>SUMIFS('Refunds'!$C:$C,'Refunds'!$F:$F,$A27,'Refunds'!$D:$D,2)+SUMIFS('Refunds'!$G:$G,'Refunds'!$F:$F,$A27,'Refunds'!$D:$D,2)</f>
        <v>0</v>
      </c>
      <c r="M27" s="3">
        <f t="shared" si="1"/>
        <v>0</v>
      </c>
      <c r="N27" s="3">
        <f>SUMIF(Orders[DatePaid],August!A27,Orders[Tax])</f>
        <v>0</v>
      </c>
      <c r="O27" s="3">
        <f>SUMIFS(Items!$J:$J,Items!$M:$M,$A27,Items!$C:$C,8)</f>
        <v>0</v>
      </c>
      <c r="P27" s="6">
        <f>COUNTIFS(Items!M:M,August!A27,Items!C:C,10)</f>
        <v>0</v>
      </c>
      <c r="Q27" s="1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5">
      <c r="A28" s="5" t="s">
        <v>414</v>
      </c>
      <c r="B28" s="2">
        <f>COUNTIF(Orders[DatePaid],August!A28)</f>
        <v>0</v>
      </c>
      <c r="C28" s="3">
        <f>SUMIFS(Items!$K:$K,Items!$M:$M,$A28,Items!D:D,TRUE)</f>
        <v>0</v>
      </c>
      <c r="D28" s="3">
        <f>SUMIFS(Items!$K:$K,Items!$M:$M,$A28,Items!C:C,2)</f>
        <v>0</v>
      </c>
      <c r="E28" s="3">
        <f>SUM(SUMIFS(Items!$K:$K,Items!$M:$M,$A28,Items!$C:$C,{3,12}))</f>
        <v>0</v>
      </c>
      <c r="F28" s="3">
        <f>SUMIFS(Items!$K:$K,Items!$M:$M,$A28,Items!$C:$C,7)</f>
        <v>0</v>
      </c>
      <c r="G28" s="3">
        <f>SUMIFS(Items!$K:$K,Items!$M:$M,$A28,Items!$C:$C,11)</f>
        <v>0</v>
      </c>
      <c r="H28" s="3">
        <f>SUMIFS(Items!L:L,Items!$M:$M,$A28,Items!C:C,"&lt;&gt;8")</f>
        <v>0</v>
      </c>
      <c r="I28" s="3">
        <f>SUMIFS(Items!J:J,Items!$M:$M,$A28,Items!C:C,"&lt;&gt;8")</f>
        <v>0</v>
      </c>
      <c r="J28" s="3">
        <f>SUMIFS(Orders[PrePaid],Orders[DatePaid],August!$A28)</f>
        <v>0</v>
      </c>
      <c r="K28" s="3">
        <f>SUMIFS('Refunds'!$G:$G,'Refunds'!$F:$F,$A28)-SUMIFS('Refunds'!$C:$C,'Refunds'!$F:$F,$A28)</f>
        <v>0</v>
      </c>
      <c r="L28" s="3">
        <f>SUMIFS('Refunds'!$C:$C,'Refunds'!$F:$F,$A28,'Refunds'!$D:$D,2)+SUMIFS('Refunds'!$G:$G,'Refunds'!$F:$F,$A28,'Refunds'!$D:$D,2)</f>
        <v>0</v>
      </c>
      <c r="M28" s="3">
        <f t="shared" si="1"/>
        <v>0</v>
      </c>
      <c r="N28" s="3">
        <f>SUMIF(Orders[DatePaid],August!A28,Orders[Tax])</f>
        <v>0</v>
      </c>
      <c r="O28" s="3">
        <f>SUMIFS(Items!$J:$J,Items!$M:$M,$A28,Items!$C:$C,8)</f>
        <v>0</v>
      </c>
      <c r="P28" s="6">
        <f>COUNTIFS(Items!M:M,August!A28,Items!C:C,10)</f>
        <v>0</v>
      </c>
      <c r="Q28" s="1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25">
      <c r="A29" s="5" t="s">
        <v>415</v>
      </c>
      <c r="B29" s="2">
        <f>COUNTIF(Orders[DatePaid],August!A29)</f>
        <v>0</v>
      </c>
      <c r="C29" s="3">
        <f>SUMIFS(Items!$K:$K,Items!$M:$M,$A29,Items!D:D,TRUE)</f>
        <v>0</v>
      </c>
      <c r="D29" s="3">
        <f>SUMIFS(Items!$K:$K,Items!$M:$M,$A29,Items!C:C,2)</f>
        <v>0</v>
      </c>
      <c r="E29" s="3">
        <f>SUM(SUMIFS(Items!$K:$K,Items!$M:$M,$A29,Items!$C:$C,{3,12}))</f>
        <v>0</v>
      </c>
      <c r="F29" s="3">
        <f>SUMIFS(Items!$K:$K,Items!$M:$M,$A29,Items!$C:$C,7)</f>
        <v>0</v>
      </c>
      <c r="G29" s="3">
        <f>SUMIFS(Items!$K:$K,Items!$M:$M,$A29,Items!$C:$C,11)</f>
        <v>0</v>
      </c>
      <c r="H29" s="3">
        <f>SUMIFS(Items!L:L,Items!$M:$M,$A29,Items!C:C,"&lt;&gt;8")</f>
        <v>0</v>
      </c>
      <c r="I29" s="3">
        <f>SUMIFS(Items!J:J,Items!$M:$M,$A29,Items!C:C,"&lt;&gt;8")</f>
        <v>0</v>
      </c>
      <c r="J29" s="3">
        <f>SUMIFS(Orders[PrePaid],Orders[DatePaid],August!$A29)</f>
        <v>0</v>
      </c>
      <c r="K29" s="3">
        <f>SUMIFS('Refunds'!$G:$G,'Refunds'!$F:$F,$A29)-SUMIFS('Refunds'!$C:$C,'Refunds'!$F:$F,$A29)</f>
        <v>0</v>
      </c>
      <c r="L29" s="3">
        <f>SUMIFS('Refunds'!$C:$C,'Refunds'!$F:$F,$A29,'Refunds'!$D:$D,2)+SUMIFS('Refunds'!$G:$G,'Refunds'!$F:$F,$A29,'Refunds'!$D:$D,2)</f>
        <v>0</v>
      </c>
      <c r="M29" s="3">
        <f t="shared" si="1"/>
        <v>0</v>
      </c>
      <c r="N29" s="3">
        <f>SUMIF(Orders[DatePaid],August!A29,Orders[Tax])</f>
        <v>0</v>
      </c>
      <c r="O29" s="3">
        <f>SUMIFS(Items!$J:$J,Items!$M:$M,$A29,Items!$C:$C,8)</f>
        <v>0</v>
      </c>
      <c r="P29" s="6">
        <f>COUNTIFS(Items!M:M,August!A29,Items!C:C,10)</f>
        <v>0</v>
      </c>
      <c r="Q29" s="1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A30" s="5" t="s">
        <v>404</v>
      </c>
      <c r="B30" s="2">
        <f>COUNTIF(Orders[DatePaid],August!A30)</f>
        <v>0</v>
      </c>
      <c r="C30" s="3">
        <f>SUMIFS(Items!$K:$K,Items!$M:$M,$A30,Items!D:D,TRUE)</f>
        <v>0</v>
      </c>
      <c r="D30" s="3">
        <f>SUMIFS(Items!$K:$K,Items!$M:$M,$A30,Items!C:C,2)</f>
        <v>0</v>
      </c>
      <c r="E30" s="3">
        <f>SUM(SUMIFS(Items!$K:$K,Items!$M:$M,$A30,Items!$C:$C,{3,12}))</f>
        <v>0</v>
      </c>
      <c r="F30" s="3">
        <f>SUMIFS(Items!$K:$K,Items!$M:$M,$A30,Items!$C:$C,7)</f>
        <v>0</v>
      </c>
      <c r="G30" s="3">
        <f>SUMIFS(Items!$K:$K,Items!$M:$M,$A30,Items!$C:$C,11)</f>
        <v>0</v>
      </c>
      <c r="H30" s="3">
        <f>SUMIFS(Items!L:L,Items!$M:$M,$A30,Items!C:C,"&lt;&gt;8")</f>
        <v>0</v>
      </c>
      <c r="I30" s="3">
        <f>SUMIFS(Items!J:J,Items!$M:$M,$A30,Items!C:C,"&lt;&gt;8")</f>
        <v>0</v>
      </c>
      <c r="J30" s="3">
        <f>SUMIFS(Orders[PrePaid],Orders[DatePaid],August!$A30)</f>
        <v>0</v>
      </c>
      <c r="K30" s="3">
        <f>SUMIFS('Refunds'!$G:$G,'Refunds'!$F:$F,$A30)-SUMIFS('Refunds'!$C:$C,'Refunds'!$F:$F,$A30)</f>
        <v>0</v>
      </c>
      <c r="L30" s="3">
        <f>SUMIFS('Refunds'!$C:$C,'Refunds'!$F:$F,$A30,'Refunds'!$D:$D,2)+SUMIFS('Refunds'!$G:$G,'Refunds'!$F:$F,$A30,'Refunds'!$D:$D,2)</f>
        <v>0</v>
      </c>
      <c r="M30" s="3">
        <f t="shared" si="1"/>
        <v>0</v>
      </c>
      <c r="N30" s="3">
        <f>SUMIF(Orders[DatePaid],August!A30,Orders[Tax])</f>
        <v>0</v>
      </c>
      <c r="O30" s="3">
        <f>SUMIFS(Items!$J:$J,Items!$M:$M,$A30,Items!$C:$C,8)</f>
        <v>0</v>
      </c>
      <c r="P30" s="6">
        <f>COUNTIFS(Items!M:M,August!A30,Items!C:C,10)</f>
        <v>0</v>
      </c>
      <c r="Q30" s="1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25">
      <c r="A31" s="5" t="s">
        <v>416</v>
      </c>
      <c r="B31" s="2">
        <f>COUNTIF(Orders[DatePaid],August!A31)</f>
        <v>0</v>
      </c>
      <c r="C31" s="3">
        <f>SUMIFS(Items!$K:$K,Items!$M:$M,$A31,Items!D:D,TRUE)</f>
        <v>0</v>
      </c>
      <c r="D31" s="3">
        <f>SUMIFS(Items!$K:$K,Items!$M:$M,$A31,Items!C:C,2)</f>
        <v>0</v>
      </c>
      <c r="E31" s="3">
        <f>SUM(SUMIFS(Items!$K:$K,Items!$M:$M,$A31,Items!$C:$C,{3,12}))</f>
        <v>0</v>
      </c>
      <c r="F31" s="3">
        <f>SUMIFS(Items!$K:$K,Items!$M:$M,$A31,Items!$C:$C,7)</f>
        <v>0</v>
      </c>
      <c r="G31" s="3">
        <f>SUMIFS(Items!$K:$K,Items!$M:$M,$A31,Items!$C:$C,11)</f>
        <v>0</v>
      </c>
      <c r="H31" s="3">
        <f>SUMIFS(Items!L:L,Items!$M:$M,$A31,Items!C:C,"&lt;&gt;8")</f>
        <v>0</v>
      </c>
      <c r="I31" s="3">
        <f>SUMIFS(Items!J:J,Items!$M:$M,$A31,Items!C:C,"&lt;&gt;8")</f>
        <v>0</v>
      </c>
      <c r="J31" s="3">
        <f>SUMIFS(Orders[PrePaid],Orders[DatePaid],August!$A31)</f>
        <v>0</v>
      </c>
      <c r="K31" s="3">
        <f>SUMIFS('Refunds'!$G:$G,'Refunds'!$F:$F,$A31)-SUMIFS('Refunds'!$C:$C,'Refunds'!$F:$F,$A31)</f>
        <v>0</v>
      </c>
      <c r="L31" s="3">
        <f>SUMIFS('Refunds'!$C:$C,'Refunds'!$F:$F,$A31,'Refunds'!$D:$D,2)+SUMIFS('Refunds'!$G:$G,'Refunds'!$F:$F,$A31,'Refunds'!$D:$D,2)</f>
        <v>0</v>
      </c>
      <c r="M31" s="3">
        <f t="shared" si="1"/>
        <v>0</v>
      </c>
      <c r="N31" s="3">
        <f>SUMIF(Orders[DatePaid],August!A31,Orders[Tax])</f>
        <v>0</v>
      </c>
      <c r="O31" s="3">
        <f>SUMIFS(Items!$J:$J,Items!$M:$M,$A31,Items!$C:$C,8)</f>
        <v>0</v>
      </c>
      <c r="P31" s="6">
        <f>COUNTIFS(Items!M:M,August!A31,Items!C:C,10)</f>
        <v>0</v>
      </c>
      <c r="Q31" s="1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25">
      <c r="A32" s="5" t="s">
        <v>417</v>
      </c>
      <c r="B32" s="2">
        <f>COUNTIF(Orders[DatePaid],August!A32)</f>
        <v>0</v>
      </c>
      <c r="C32" s="3">
        <f>SUMIFS(Items!$K:$K,Items!$M:$M,$A32,Items!D:D,TRUE)</f>
        <v>0</v>
      </c>
      <c r="D32" s="3">
        <f>SUMIFS(Items!$K:$K,Items!$M:$M,$A32,Items!C:C,2)</f>
        <v>0</v>
      </c>
      <c r="E32" s="3">
        <f>SUM(SUMIFS(Items!$K:$K,Items!$M:$M,$A32,Items!$C:$C,{3,12}))</f>
        <v>0</v>
      </c>
      <c r="F32" s="3">
        <f>SUMIFS(Items!$K:$K,Items!$M:$M,$A32,Items!$C:$C,7)</f>
        <v>0</v>
      </c>
      <c r="G32" s="3">
        <f>SUMIFS(Items!$K:$K,Items!$M:$M,$A32,Items!$C:$C,11)</f>
        <v>0</v>
      </c>
      <c r="H32" s="3">
        <f>SUMIFS(Items!L:L,Items!$M:$M,$A32,Items!C:C,"&lt;&gt;8")</f>
        <v>0</v>
      </c>
      <c r="I32" s="3">
        <f>SUMIFS(Items!J:J,Items!$M:$M,$A32,Items!C:C,"&lt;&gt;8")</f>
        <v>0</v>
      </c>
      <c r="J32" s="3">
        <f>SUMIFS(Orders[PrePaid],Orders[DatePaid],August!$A32)</f>
        <v>0</v>
      </c>
      <c r="K32" s="3">
        <f>SUMIFS('Refunds'!$G:$G,'Refunds'!$F:$F,$A32)-SUMIFS('Refunds'!$C:$C,'Refunds'!$F:$F,$A32)</f>
        <v>0</v>
      </c>
      <c r="L32" s="3">
        <f>SUMIFS('Refunds'!$C:$C,'Refunds'!$F:$F,$A32,'Refunds'!$D:$D,2)+SUMIFS('Refunds'!$G:$G,'Refunds'!$F:$F,$A32,'Refunds'!$D:$D,2)</f>
        <v>0</v>
      </c>
      <c r="M32" s="3">
        <f t="shared" si="1"/>
        <v>0</v>
      </c>
      <c r="N32" s="3">
        <f>SUMIF(Orders[DatePaid],August!A32,Orders[Tax])</f>
        <v>0</v>
      </c>
      <c r="O32" s="3">
        <f>SUMIFS(Items!$J:$J,Items!$M:$M,$A32,Items!$C:$C,8)</f>
        <v>0</v>
      </c>
      <c r="P32" s="6">
        <f>COUNTIFS(Items!M:M,August!A32,Items!C:C,10)</f>
        <v>0</v>
      </c>
      <c r="Q32" s="1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5" t="s">
        <v>360</v>
      </c>
      <c r="B33" s="2">
        <f>COUNTIF(Orders[DatePaid],August!A33)</f>
        <v>0</v>
      </c>
      <c r="C33" s="3">
        <f>SUMIFS(Items!$K:$K,Items!$M:$M,$A33,Items!D:D,TRUE)</f>
        <v>0</v>
      </c>
      <c r="D33" s="3">
        <f>SUMIFS(Items!$K:$K,Items!$M:$M,$A33,Items!C:C,2)</f>
        <v>0</v>
      </c>
      <c r="E33" s="3">
        <f>SUM(SUMIFS(Items!$K:$K,Items!$M:$M,$A33,Items!$C:$C,{3,12}))</f>
        <v>0</v>
      </c>
      <c r="F33" s="3">
        <f>SUMIFS(Items!$K:$K,Items!$M:$M,$A33,Items!$C:$C,7)</f>
        <v>0</v>
      </c>
      <c r="G33" s="3">
        <f>SUMIFS(Items!$K:$K,Items!$M:$M,$A33,Items!$C:$C,11)</f>
        <v>0</v>
      </c>
      <c r="H33" s="3">
        <f>SUMIFS(Items!L:L,Items!$M:$M,$A33,Items!C:C,"&lt;&gt;8")</f>
        <v>0</v>
      </c>
      <c r="I33" s="3">
        <f>SUMIFS(Items!J:J,Items!$M:$M,$A33,Items!C:C,"&lt;&gt;8")</f>
        <v>0</v>
      </c>
      <c r="J33" s="3">
        <f>SUMIFS(Orders[PrePaid],Orders[DatePaid],August!$A33)</f>
        <v>0</v>
      </c>
      <c r="K33" s="3">
        <f>SUMIFS('Refunds'!$G:$G,'Refunds'!$F:$F,$A33)-SUMIFS('Refunds'!$C:$C,'Refunds'!$F:$F,$A33)</f>
        <v>0</v>
      </c>
      <c r="L33" s="3">
        <f>SUMIFS('Refunds'!$C:$C,'Refunds'!$F:$F,$A33,'Refunds'!$D:$D,2)+SUMIFS('Refunds'!$G:$G,'Refunds'!$F:$F,$A33,'Refunds'!$D:$D,2)</f>
        <v>0</v>
      </c>
      <c r="M33" s="3">
        <f t="shared" si="1"/>
        <v>0</v>
      </c>
      <c r="N33" s="3">
        <f>SUMIF(Orders[DatePaid],August!A33,Orders[Tax])</f>
        <v>0</v>
      </c>
      <c r="O33" s="3">
        <f>SUMIFS(Items!$J:$J,Items!$M:$M,$A33,Items!$C:$C,8)</f>
        <v>0</v>
      </c>
      <c r="P33" s="6">
        <f>COUNTIFS(Items!M:M,August!A33,Items!C:C,10)</f>
        <v>0</v>
      </c>
      <c r="Q33" s="1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5" t="s">
        <v>418</v>
      </c>
      <c r="B34" s="2">
        <f>COUNTIF(Orders[DatePaid],August!A34)</f>
        <v>0</v>
      </c>
      <c r="C34" s="3">
        <f>SUMIFS(Items!$K:$K,Items!$M:$M,$A34,Items!D:D,TRUE)</f>
        <v>0</v>
      </c>
      <c r="D34" s="3">
        <f>SUMIFS(Items!$K:$K,Items!$M:$M,$A34,Items!C:C,2)</f>
        <v>0</v>
      </c>
      <c r="E34" s="3">
        <f>SUM(SUMIFS(Items!$K:$K,Items!$M:$M,$A34,Items!$C:$C,{3,12}))</f>
        <v>0</v>
      </c>
      <c r="F34" s="3">
        <f>SUMIFS(Items!$K:$K,Items!$M:$M,$A34,Items!$C:$C,7)</f>
        <v>0</v>
      </c>
      <c r="G34" s="3">
        <f>SUMIFS(Items!$K:$K,Items!$M:$M,$A34,Items!$C:$C,11)</f>
        <v>0</v>
      </c>
      <c r="H34" s="3">
        <f>SUMIFS(Items!L:L,Items!$M:$M,$A34,Items!C:C,"&lt;&gt;8")</f>
        <v>0</v>
      </c>
      <c r="I34" s="3">
        <f>SUMIFS(Items!J:J,Items!$M:$M,$A34,Items!C:C,"&lt;&gt;8")</f>
        <v>0</v>
      </c>
      <c r="J34" s="3">
        <f>SUMIFS(Orders[PrePaid],Orders[DatePaid],August!$A34)</f>
        <v>0</v>
      </c>
      <c r="K34" s="3">
        <f>SUMIFS('Refunds'!$G:$G,'Refunds'!$F:$F,$A34)-SUMIFS('Refunds'!$C:$C,'Refunds'!$F:$F,$A34)</f>
        <v>0</v>
      </c>
      <c r="L34" s="3">
        <f>SUMIFS('Refunds'!$C:$C,'Refunds'!$F:$F,$A34,'Refunds'!$D:$D,2)+SUMIFS('Refunds'!$G:$G,'Refunds'!$F:$F,$A34,'Refunds'!$D:$D,2)</f>
        <v>0</v>
      </c>
      <c r="M34" s="3">
        <f t="shared" si="1"/>
        <v>0</v>
      </c>
      <c r="N34" s="3">
        <f>SUMIF(Orders[DatePaid],August!A34,Orders[Tax])</f>
        <v>0</v>
      </c>
      <c r="O34" s="3">
        <f>SUMIFS(Items!$J:$J,Items!$M:$M,$A34,Items!$C:$C,8)</f>
        <v>0</v>
      </c>
      <c r="P34" s="6">
        <f>COUNTIFS(Items!M:M,August!A34,Items!C:C,10)</f>
        <v>0</v>
      </c>
      <c r="Q34" s="1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5" t="s">
        <v>361</v>
      </c>
      <c r="B35" s="2">
        <f>COUNTIF(Orders[DatePaid],August!A35)</f>
        <v>0</v>
      </c>
      <c r="C35" s="3">
        <f>SUMIFS(Items!$K:$K,Items!$M:$M,$A35,Items!D:D,TRUE)</f>
        <v>0</v>
      </c>
      <c r="D35" s="3">
        <f>SUMIFS(Items!$K:$K,Items!$M:$M,$A35,Items!C:C,2)</f>
        <v>0</v>
      </c>
      <c r="E35" s="3">
        <f>SUM(SUMIFS(Items!$K:$K,Items!$M:$M,$A35,Items!$C:$C,{3,12}))</f>
        <v>0</v>
      </c>
      <c r="F35" s="3">
        <f>SUMIFS(Items!$K:$K,Items!$M:$M,$A35,Items!$C:$C,7)</f>
        <v>0</v>
      </c>
      <c r="G35" s="3">
        <f>SUMIFS(Items!$K:$K,Items!$M:$M,$A35,Items!$C:$C,11)</f>
        <v>0</v>
      </c>
      <c r="H35" s="3">
        <f>SUMIFS(Items!L:L,Items!$M:$M,$A35,Items!C:C,"&lt;&gt;8")</f>
        <v>0</v>
      </c>
      <c r="I35" s="3">
        <f>SUMIFS(Items!J:J,Items!$M:$M,$A35,Items!C:C,"&lt;&gt;8")</f>
        <v>0</v>
      </c>
      <c r="J35" s="3">
        <f>SUMIFS(Orders[PrePaid],Orders[DatePaid],August!$A35)</f>
        <v>0</v>
      </c>
      <c r="K35" s="3">
        <f>SUMIFS('Refunds'!$G:$G,'Refunds'!$F:$F,$A35)-SUMIFS('Refunds'!$C:$C,'Refunds'!$F:$F,$A35)</f>
        <v>0</v>
      </c>
      <c r="L35" s="3">
        <f>SUMIFS('Refunds'!$C:$C,'Refunds'!$F:$F,$A35,'Refunds'!$D:$D,2)+SUMIFS('Refunds'!$G:$G,'Refunds'!$F:$F,$A35,'Refunds'!$D:$D,2)</f>
        <v>0</v>
      </c>
      <c r="M35" s="3">
        <f t="shared" si="1"/>
        <v>0</v>
      </c>
      <c r="N35" s="3">
        <f>SUMIF(Orders[DatePaid],August!A35,Orders[Tax])</f>
        <v>0</v>
      </c>
      <c r="O35" s="3">
        <f>SUMIFS(Items!$J:$J,Items!$M:$M,$A35,Items!$C:$C,8)</f>
        <v>0</v>
      </c>
      <c r="P35" s="6">
        <f>COUNTIFS(Items!M:M,August!A35,Items!C:C,10)</f>
        <v>0</v>
      </c>
      <c r="Q35" s="1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Q36" s="7"/>
      <c r="R36" s="7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BA0483-BE73-4B5B-9A4C-7C5F0A8E3E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RefundType</vt:lpstr>
      <vt:lpstr>RefundPaymentMethod</vt:lpstr>
      <vt:lpstr>OrderStatus</vt:lpstr>
      <vt:lpstr>ItemTypes</vt:lpstr>
      <vt:lpstr>Refunds</vt:lpstr>
      <vt:lpstr>Orders</vt:lpstr>
      <vt:lpstr>Items</vt:lpstr>
      <vt:lpstr>SingleDay</vt:lpstr>
      <vt:lpstr>OrderView</vt:lpstr>
      <vt:lpstr>April</vt:lpstr>
      <vt:lpstr>May</vt:lpstr>
      <vt:lpstr>June</vt:lpstr>
      <vt:lpstr>July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spook</dc:creator>
  <cp:lastModifiedBy>James</cp:lastModifiedBy>
  <dcterms:created xsi:type="dcterms:W3CDTF">2015-06-05T18:17:20Z</dcterms:created>
  <dcterms:modified xsi:type="dcterms:W3CDTF">2021-02-04T21:49:17Z</dcterms:modified>
</cp:coreProperties>
</file>