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\Documents\Ongoing Projects\Hawkfish Stuff\"/>
    </mc:Choice>
  </mc:AlternateContent>
  <bookViews>
    <workbookView xWindow="240" yWindow="75" windowWidth="20115" windowHeight="7995" activeTab="1"/>
  </bookViews>
  <sheets>
    <sheet name="feeding assay" sheetId="1" r:id="rId1"/>
    <sheet name="observational exp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67" i="2" l="1"/>
  <c r="C67" i="2"/>
  <c r="K67" i="2" s="1"/>
  <c r="M67" i="2" s="1"/>
  <c r="B67" i="2"/>
  <c r="A67" i="2"/>
  <c r="D67" i="2" s="1"/>
  <c r="L67" i="2" s="1"/>
  <c r="N67" i="2" s="1"/>
  <c r="L66" i="2"/>
  <c r="N66" i="2" s="1"/>
  <c r="J66" i="2"/>
  <c r="D66" i="2"/>
  <c r="C66" i="2"/>
  <c r="K66" i="2" s="1"/>
  <c r="M66" i="2" s="1"/>
  <c r="B66" i="2"/>
  <c r="A66" i="2"/>
  <c r="J65" i="2"/>
  <c r="A65" i="2"/>
  <c r="B65" i="2" s="1"/>
  <c r="C65" i="2" s="1"/>
  <c r="K64" i="2"/>
  <c r="M64" i="2" s="1"/>
  <c r="J64" i="2"/>
  <c r="B64" i="2"/>
  <c r="C64" i="2" s="1"/>
  <c r="A64" i="2"/>
  <c r="D64" i="2" s="1"/>
  <c r="L63" i="2"/>
  <c r="N63" i="2" s="1"/>
  <c r="J63" i="2"/>
  <c r="B63" i="2"/>
  <c r="C63" i="2" s="1"/>
  <c r="K63" i="2" s="1"/>
  <c r="M63" i="2" s="1"/>
  <c r="A63" i="2"/>
  <c r="D63" i="2" s="1"/>
  <c r="L62" i="2"/>
  <c r="N62" i="2" s="1"/>
  <c r="J62" i="2"/>
  <c r="D62" i="2"/>
  <c r="C62" i="2"/>
  <c r="K62" i="2" s="1"/>
  <c r="M62" i="2" s="1"/>
  <c r="B62" i="2"/>
  <c r="A62" i="2"/>
  <c r="J61" i="2"/>
  <c r="D61" i="2"/>
  <c r="A61" i="2"/>
  <c r="B61" i="2" s="1"/>
  <c r="C61" i="2" s="1"/>
  <c r="J60" i="2"/>
  <c r="L60" i="2" s="1"/>
  <c r="N60" i="2" s="1"/>
  <c r="A60" i="2"/>
  <c r="D60" i="2" s="1"/>
  <c r="K59" i="2"/>
  <c r="M59" i="2" s="1"/>
  <c r="J59" i="2"/>
  <c r="C59" i="2"/>
  <c r="B59" i="2"/>
  <c r="A59" i="2"/>
  <c r="D59" i="2" s="1"/>
  <c r="L59" i="2" s="1"/>
  <c r="N59" i="2" s="1"/>
  <c r="J58" i="2"/>
  <c r="D58" i="2"/>
  <c r="L58" i="2" s="1"/>
  <c r="N58" i="2" s="1"/>
  <c r="C58" i="2"/>
  <c r="K58" i="2" s="1"/>
  <c r="M58" i="2" s="1"/>
  <c r="B58" i="2"/>
  <c r="A58" i="2"/>
  <c r="J57" i="2"/>
  <c r="A57" i="2"/>
  <c r="B57" i="2" s="1"/>
  <c r="C57" i="2" s="1"/>
  <c r="J56" i="2"/>
  <c r="L56" i="2" s="1"/>
  <c r="N56" i="2" s="1"/>
  <c r="B56" i="2"/>
  <c r="C56" i="2" s="1"/>
  <c r="K56" i="2" s="1"/>
  <c r="M56" i="2" s="1"/>
  <c r="A56" i="2"/>
  <c r="D56" i="2" s="1"/>
  <c r="L55" i="2"/>
  <c r="N55" i="2" s="1"/>
  <c r="J55" i="2"/>
  <c r="B55" i="2"/>
  <c r="C55" i="2" s="1"/>
  <c r="K55" i="2" s="1"/>
  <c r="M55" i="2" s="1"/>
  <c r="A55" i="2"/>
  <c r="D55" i="2" s="1"/>
  <c r="J54" i="2"/>
  <c r="D54" i="2"/>
  <c r="L54" i="2" s="1"/>
  <c r="N54" i="2" s="1"/>
  <c r="C54" i="2"/>
  <c r="K54" i="2" s="1"/>
  <c r="M54" i="2" s="1"/>
  <c r="B54" i="2"/>
  <c r="A54" i="2"/>
  <c r="J53" i="2"/>
  <c r="D53" i="2"/>
  <c r="A53" i="2"/>
  <c r="B53" i="2" s="1"/>
  <c r="C53" i="2" s="1"/>
  <c r="J52" i="2"/>
  <c r="A52" i="2"/>
  <c r="D52" i="2" s="1"/>
  <c r="J51" i="2"/>
  <c r="C51" i="2"/>
  <c r="K51" i="2" s="1"/>
  <c r="M51" i="2" s="1"/>
  <c r="B51" i="2"/>
  <c r="A51" i="2"/>
  <c r="D51" i="2" s="1"/>
  <c r="L51" i="2" s="1"/>
  <c r="N51" i="2" s="1"/>
  <c r="L50" i="2"/>
  <c r="N50" i="2" s="1"/>
  <c r="J50" i="2"/>
  <c r="D50" i="2"/>
  <c r="C50" i="2"/>
  <c r="K50" i="2" s="1"/>
  <c r="M50" i="2" s="1"/>
  <c r="B50" i="2"/>
  <c r="A50" i="2"/>
  <c r="J49" i="2"/>
  <c r="A49" i="2"/>
  <c r="B49" i="2" s="1"/>
  <c r="C49" i="2" s="1"/>
  <c r="K48" i="2"/>
  <c r="M48" i="2" s="1"/>
  <c r="J48" i="2"/>
  <c r="B48" i="2"/>
  <c r="C48" i="2" s="1"/>
  <c r="A48" i="2"/>
  <c r="D48" i="2" s="1"/>
  <c r="L47" i="2"/>
  <c r="N47" i="2" s="1"/>
  <c r="J47" i="2"/>
  <c r="B47" i="2"/>
  <c r="C47" i="2" s="1"/>
  <c r="K47" i="2" s="1"/>
  <c r="M47" i="2" s="1"/>
  <c r="A47" i="2"/>
  <c r="D47" i="2" s="1"/>
  <c r="L46" i="2"/>
  <c r="N46" i="2" s="1"/>
  <c r="J46" i="2"/>
  <c r="K46" i="2" s="1"/>
  <c r="M46" i="2" s="1"/>
  <c r="D46" i="2"/>
  <c r="C46" i="2"/>
  <c r="A46" i="2"/>
  <c r="B46" i="2" s="1"/>
  <c r="J45" i="2"/>
  <c r="A45" i="2"/>
  <c r="B45" i="2" s="1"/>
  <c r="C45" i="2" s="1"/>
  <c r="J44" i="2"/>
  <c r="L44" i="2" s="1"/>
  <c r="N44" i="2" s="1"/>
  <c r="B44" i="2"/>
  <c r="C44" i="2" s="1"/>
  <c r="K44" i="2" s="1"/>
  <c r="M44" i="2" s="1"/>
  <c r="A44" i="2"/>
  <c r="D44" i="2" s="1"/>
  <c r="L43" i="2"/>
  <c r="N43" i="2" s="1"/>
  <c r="J43" i="2"/>
  <c r="B43" i="2"/>
  <c r="C43" i="2" s="1"/>
  <c r="K43" i="2" s="1"/>
  <c r="M43" i="2" s="1"/>
  <c r="A43" i="2"/>
  <c r="D43" i="2" s="1"/>
  <c r="J42" i="2"/>
  <c r="D42" i="2"/>
  <c r="L42" i="2" s="1"/>
  <c r="N42" i="2" s="1"/>
  <c r="C42" i="2"/>
  <c r="A42" i="2"/>
  <c r="B42" i="2" s="1"/>
  <c r="J41" i="2"/>
  <c r="A41" i="2"/>
  <c r="B41" i="2" s="1"/>
  <c r="C41" i="2" s="1"/>
  <c r="K40" i="2"/>
  <c r="M40" i="2" s="1"/>
  <c r="J40" i="2"/>
  <c r="B40" i="2"/>
  <c r="C40" i="2" s="1"/>
  <c r="A40" i="2"/>
  <c r="D40" i="2" s="1"/>
  <c r="L39" i="2"/>
  <c r="N39" i="2" s="1"/>
  <c r="J39" i="2"/>
  <c r="B39" i="2"/>
  <c r="C39" i="2" s="1"/>
  <c r="K39" i="2" s="1"/>
  <c r="M39" i="2" s="1"/>
  <c r="A39" i="2"/>
  <c r="D39" i="2" s="1"/>
  <c r="L38" i="2"/>
  <c r="N38" i="2" s="1"/>
  <c r="J38" i="2"/>
  <c r="K38" i="2" s="1"/>
  <c r="M38" i="2" s="1"/>
  <c r="D38" i="2"/>
  <c r="C38" i="2"/>
  <c r="A38" i="2"/>
  <c r="B38" i="2" s="1"/>
  <c r="J37" i="2"/>
  <c r="A37" i="2"/>
  <c r="B37" i="2" s="1"/>
  <c r="C37" i="2" s="1"/>
  <c r="J36" i="2"/>
  <c r="L36" i="2" s="1"/>
  <c r="N36" i="2" s="1"/>
  <c r="B36" i="2"/>
  <c r="C36" i="2" s="1"/>
  <c r="K36" i="2" s="1"/>
  <c r="M36" i="2" s="1"/>
  <c r="A36" i="2"/>
  <c r="D36" i="2" s="1"/>
  <c r="L35" i="2"/>
  <c r="N35" i="2" s="1"/>
  <c r="J35" i="2"/>
  <c r="B35" i="2"/>
  <c r="C35" i="2" s="1"/>
  <c r="K35" i="2" s="1"/>
  <c r="M35" i="2" s="1"/>
  <c r="A35" i="2"/>
  <c r="D35" i="2" s="1"/>
  <c r="J34" i="2"/>
  <c r="D34" i="2"/>
  <c r="L34" i="2" s="1"/>
  <c r="N34" i="2" s="1"/>
  <c r="C34" i="2"/>
  <c r="A34" i="2"/>
  <c r="B34" i="2" s="1"/>
  <c r="J33" i="2"/>
  <c r="A33" i="2"/>
  <c r="B33" i="2" s="1"/>
  <c r="C33" i="2" s="1"/>
  <c r="K32" i="2"/>
  <c r="M32" i="2" s="1"/>
  <c r="J32" i="2"/>
  <c r="B32" i="2"/>
  <c r="C32" i="2" s="1"/>
  <c r="A32" i="2"/>
  <c r="D32" i="2" s="1"/>
  <c r="L31" i="2"/>
  <c r="N31" i="2" s="1"/>
  <c r="J31" i="2"/>
  <c r="B31" i="2"/>
  <c r="C31" i="2" s="1"/>
  <c r="K31" i="2" s="1"/>
  <c r="M31" i="2" s="1"/>
  <c r="A31" i="2"/>
  <c r="D31" i="2" s="1"/>
  <c r="L30" i="2"/>
  <c r="N30" i="2" s="1"/>
  <c r="J30" i="2"/>
  <c r="D30" i="2"/>
  <c r="C30" i="2"/>
  <c r="K30" i="2" s="1"/>
  <c r="M30" i="2" s="1"/>
  <c r="B30" i="2"/>
  <c r="A30" i="2"/>
  <c r="J29" i="2"/>
  <c r="D29" i="2"/>
  <c r="A29" i="2"/>
  <c r="B29" i="2" s="1"/>
  <c r="C29" i="2" s="1"/>
  <c r="J28" i="2"/>
  <c r="L28" i="2" s="1"/>
  <c r="N28" i="2" s="1"/>
  <c r="A28" i="2"/>
  <c r="D28" i="2" s="1"/>
  <c r="K27" i="2"/>
  <c r="M27" i="2" s="1"/>
  <c r="J27" i="2"/>
  <c r="C27" i="2"/>
  <c r="B27" i="2"/>
  <c r="A27" i="2"/>
  <c r="D27" i="2" s="1"/>
  <c r="L27" i="2" s="1"/>
  <c r="N27" i="2" s="1"/>
  <c r="J26" i="2"/>
  <c r="D26" i="2"/>
  <c r="L26" i="2" s="1"/>
  <c r="N26" i="2" s="1"/>
  <c r="C26" i="2"/>
  <c r="K26" i="2" s="1"/>
  <c r="M26" i="2" s="1"/>
  <c r="B26" i="2"/>
  <c r="A26" i="2"/>
  <c r="J25" i="2"/>
  <c r="A25" i="2"/>
  <c r="B25" i="2" s="1"/>
  <c r="C25" i="2" s="1"/>
  <c r="J24" i="2"/>
  <c r="L24" i="2" s="1"/>
  <c r="N24" i="2" s="1"/>
  <c r="B24" i="2"/>
  <c r="C24" i="2" s="1"/>
  <c r="K24" i="2" s="1"/>
  <c r="M24" i="2" s="1"/>
  <c r="A24" i="2"/>
  <c r="D24" i="2" s="1"/>
  <c r="L23" i="2"/>
  <c r="N23" i="2" s="1"/>
  <c r="J23" i="2"/>
  <c r="B23" i="2"/>
  <c r="C23" i="2" s="1"/>
  <c r="K23" i="2" s="1"/>
  <c r="M23" i="2" s="1"/>
  <c r="A23" i="2"/>
  <c r="D23" i="2" s="1"/>
  <c r="J22" i="2"/>
  <c r="D22" i="2"/>
  <c r="L22" i="2" s="1"/>
  <c r="N22" i="2" s="1"/>
  <c r="C22" i="2"/>
  <c r="A22" i="2"/>
  <c r="B22" i="2" s="1"/>
  <c r="J21" i="2"/>
  <c r="A21" i="2"/>
  <c r="B21" i="2" s="1"/>
  <c r="C21" i="2" s="1"/>
  <c r="K20" i="2"/>
  <c r="M20" i="2" s="1"/>
  <c r="J20" i="2"/>
  <c r="B20" i="2"/>
  <c r="C20" i="2" s="1"/>
  <c r="A20" i="2"/>
  <c r="D20" i="2" s="1"/>
  <c r="J19" i="2"/>
  <c r="A19" i="2"/>
  <c r="B19" i="2" s="1"/>
  <c r="C19" i="2" s="1"/>
  <c r="K19" i="2" s="1"/>
  <c r="M19" i="2" s="1"/>
  <c r="J18" i="2"/>
  <c r="L18" i="2" s="1"/>
  <c r="N18" i="2" s="1"/>
  <c r="D18" i="2"/>
  <c r="B18" i="2"/>
  <c r="C18" i="2" s="1"/>
  <c r="K18" i="2" s="1"/>
  <c r="M18" i="2" s="1"/>
  <c r="A18" i="2"/>
  <c r="J17" i="2"/>
  <c r="A17" i="2"/>
  <c r="D17" i="2" s="1"/>
  <c r="J16" i="2"/>
  <c r="D16" i="2"/>
  <c r="L16" i="2" s="1"/>
  <c r="N16" i="2" s="1"/>
  <c r="B16" i="2"/>
  <c r="C16" i="2" s="1"/>
  <c r="K16" i="2" s="1"/>
  <c r="M16" i="2" s="1"/>
  <c r="A16" i="2"/>
  <c r="J15" i="2"/>
  <c r="A15" i="2"/>
  <c r="B15" i="2" s="1"/>
  <c r="C15" i="2" s="1"/>
  <c r="J14" i="2"/>
  <c r="L14" i="2" s="1"/>
  <c r="N14" i="2" s="1"/>
  <c r="D14" i="2"/>
  <c r="B14" i="2"/>
  <c r="C14" i="2" s="1"/>
  <c r="K14" i="2" s="1"/>
  <c r="M14" i="2" s="1"/>
  <c r="A14" i="2"/>
  <c r="J13" i="2"/>
  <c r="A13" i="2"/>
  <c r="J12" i="2"/>
  <c r="D12" i="2"/>
  <c r="L12" i="2" s="1"/>
  <c r="N12" i="2" s="1"/>
  <c r="B12" i="2"/>
  <c r="C12" i="2" s="1"/>
  <c r="K12" i="2" s="1"/>
  <c r="M12" i="2" s="1"/>
  <c r="A12" i="2"/>
  <c r="J11" i="2"/>
  <c r="K11" i="2" s="1"/>
  <c r="M11" i="2" s="1"/>
  <c r="C11" i="2"/>
  <c r="A11" i="2"/>
  <c r="B11" i="2" s="1"/>
  <c r="M10" i="2"/>
  <c r="J10" i="2"/>
  <c r="L10" i="2" s="1"/>
  <c r="N10" i="2" s="1"/>
  <c r="D10" i="2"/>
  <c r="B10" i="2"/>
  <c r="C10" i="2" s="1"/>
  <c r="K10" i="2" s="1"/>
  <c r="A10" i="2"/>
  <c r="J9" i="2"/>
  <c r="A9" i="2"/>
  <c r="K8" i="2"/>
  <c r="M8" i="2" s="1"/>
  <c r="J8" i="2"/>
  <c r="D8" i="2"/>
  <c r="L8" i="2" s="1"/>
  <c r="N8" i="2" s="1"/>
  <c r="B8" i="2"/>
  <c r="C8" i="2" s="1"/>
  <c r="A8" i="2"/>
  <c r="J7" i="2"/>
  <c r="A7" i="2"/>
  <c r="B7" i="2" s="1"/>
  <c r="C7" i="2" s="1"/>
  <c r="M6" i="2"/>
  <c r="J6" i="2"/>
  <c r="D6" i="2"/>
  <c r="B6" i="2"/>
  <c r="C6" i="2" s="1"/>
  <c r="K6" i="2" s="1"/>
  <c r="A6" i="2"/>
  <c r="J5" i="2"/>
  <c r="A5" i="2"/>
  <c r="K4" i="2"/>
  <c r="M4" i="2" s="1"/>
  <c r="J4" i="2"/>
  <c r="D4" i="2"/>
  <c r="L4" i="2" s="1"/>
  <c r="N4" i="2" s="1"/>
  <c r="B4" i="2"/>
  <c r="C4" i="2" s="1"/>
  <c r="A4" i="2"/>
  <c r="J3" i="2"/>
  <c r="A3" i="2"/>
  <c r="B3" i="2" s="1"/>
  <c r="C3" i="2" s="1"/>
  <c r="J2" i="2"/>
  <c r="D2" i="2"/>
  <c r="B2" i="2"/>
  <c r="C2" i="2" s="1"/>
  <c r="K2" i="2" s="1"/>
  <c r="M2" i="2" s="1"/>
  <c r="A2" i="2"/>
  <c r="D9" i="2" l="1"/>
  <c r="B9" i="2"/>
  <c r="C9" i="2" s="1"/>
  <c r="D5" i="2"/>
  <c r="L5" i="2" s="1"/>
  <c r="N5" i="2" s="1"/>
  <c r="B5" i="2"/>
  <c r="C5" i="2" s="1"/>
  <c r="K5" i="2" s="1"/>
  <c r="M5" i="2" s="1"/>
  <c r="L17" i="2"/>
  <c r="N17" i="2" s="1"/>
  <c r="L2" i="2"/>
  <c r="N2" i="2" s="1"/>
  <c r="K3" i="2"/>
  <c r="M3" i="2" s="1"/>
  <c r="L6" i="2"/>
  <c r="N6" i="2" s="1"/>
  <c r="K7" i="2"/>
  <c r="M7" i="2" s="1"/>
  <c r="L9" i="2"/>
  <c r="N9" i="2" s="1"/>
  <c r="K9" i="2"/>
  <c r="M9" i="2" s="1"/>
  <c r="D13" i="2"/>
  <c r="L13" i="2" s="1"/>
  <c r="N13" i="2" s="1"/>
  <c r="B13" i="2"/>
  <c r="C13" i="2" s="1"/>
  <c r="K13" i="2" s="1"/>
  <c r="M13" i="2" s="1"/>
  <c r="K15" i="2"/>
  <c r="M15" i="2" s="1"/>
  <c r="K41" i="2"/>
  <c r="M41" i="2" s="1"/>
  <c r="K65" i="2"/>
  <c r="M65" i="2" s="1"/>
  <c r="D3" i="2"/>
  <c r="L3" i="2" s="1"/>
  <c r="N3" i="2" s="1"/>
  <c r="D7" i="2"/>
  <c r="L7" i="2" s="1"/>
  <c r="N7" i="2" s="1"/>
  <c r="D11" i="2"/>
  <c r="L11" i="2" s="1"/>
  <c r="N11" i="2" s="1"/>
  <c r="D15" i="2"/>
  <c r="L15" i="2" s="1"/>
  <c r="N15" i="2" s="1"/>
  <c r="B17" i="2"/>
  <c r="C17" i="2" s="1"/>
  <c r="K17" i="2"/>
  <c r="M17" i="2" s="1"/>
  <c r="D19" i="2"/>
  <c r="L19" i="2" s="1"/>
  <c r="N19" i="2" s="1"/>
  <c r="D25" i="2"/>
  <c r="L29" i="2"/>
  <c r="N29" i="2" s="1"/>
  <c r="K29" i="2"/>
  <c r="M29" i="2" s="1"/>
  <c r="D37" i="2"/>
  <c r="D45" i="2"/>
  <c r="B52" i="2"/>
  <c r="C52" i="2" s="1"/>
  <c r="D57" i="2"/>
  <c r="L57" i="2" s="1"/>
  <c r="N57" i="2" s="1"/>
  <c r="L61" i="2"/>
  <c r="N61" i="2" s="1"/>
  <c r="K61" i="2"/>
  <c r="M61" i="2" s="1"/>
  <c r="K22" i="2"/>
  <c r="M22" i="2" s="1"/>
  <c r="L25" i="2"/>
  <c r="N25" i="2" s="1"/>
  <c r="K25" i="2"/>
  <c r="M25" i="2" s="1"/>
  <c r="K34" i="2"/>
  <c r="M34" i="2" s="1"/>
  <c r="L37" i="2"/>
  <c r="N37" i="2" s="1"/>
  <c r="K37" i="2"/>
  <c r="M37" i="2" s="1"/>
  <c r="K42" i="2"/>
  <c r="M42" i="2" s="1"/>
  <c r="L45" i="2"/>
  <c r="N45" i="2" s="1"/>
  <c r="K45" i="2"/>
  <c r="M45" i="2" s="1"/>
  <c r="L52" i="2"/>
  <c r="N52" i="2" s="1"/>
  <c r="K57" i="2"/>
  <c r="M57" i="2" s="1"/>
  <c r="K21" i="2"/>
  <c r="M21" i="2" s="1"/>
  <c r="K33" i="2"/>
  <c r="M33" i="2" s="1"/>
  <c r="L49" i="2"/>
  <c r="N49" i="2" s="1"/>
  <c r="K49" i="2"/>
  <c r="M49" i="2" s="1"/>
  <c r="L20" i="2"/>
  <c r="N20" i="2" s="1"/>
  <c r="D21" i="2"/>
  <c r="L21" i="2" s="1"/>
  <c r="N21" i="2" s="1"/>
  <c r="B28" i="2"/>
  <c r="C28" i="2" s="1"/>
  <c r="K28" i="2" s="1"/>
  <c r="M28" i="2" s="1"/>
  <c r="L32" i="2"/>
  <c r="N32" i="2" s="1"/>
  <c r="D33" i="2"/>
  <c r="L33" i="2" s="1"/>
  <c r="N33" i="2" s="1"/>
  <c r="L40" i="2"/>
  <c r="N40" i="2" s="1"/>
  <c r="D41" i="2"/>
  <c r="L41" i="2" s="1"/>
  <c r="N41" i="2" s="1"/>
  <c r="L48" i="2"/>
  <c r="N48" i="2" s="1"/>
  <c r="D49" i="2"/>
  <c r="K52" i="2"/>
  <c r="M52" i="2" s="1"/>
  <c r="L53" i="2"/>
  <c r="N53" i="2" s="1"/>
  <c r="K53" i="2"/>
  <c r="M53" i="2" s="1"/>
  <c r="B60" i="2"/>
  <c r="C60" i="2" s="1"/>
  <c r="K60" i="2" s="1"/>
  <c r="M60" i="2" s="1"/>
  <c r="L64" i="2"/>
  <c r="N64" i="2" s="1"/>
  <c r="D65" i="2"/>
  <c r="L65" i="2" s="1"/>
  <c r="N65" i="2" s="1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<sst xmlns="http://schemas.openxmlformats.org/spreadsheetml/2006/main" count="93" uniqueCount="27">
  <si>
    <t>Hawkfish Size</t>
  </si>
  <si>
    <t>Prey Density Start</t>
  </si>
  <si>
    <t>Prey Remaining</t>
  </si>
  <si>
    <t>Prey Consumed</t>
  </si>
  <si>
    <t>Per caps</t>
  </si>
  <si>
    <t>large</t>
  </si>
  <si>
    <t>small</t>
  </si>
  <si>
    <t>Coral Size</t>
  </si>
  <si>
    <t>radii product</t>
  </si>
  <si>
    <t>volume cm3</t>
  </si>
  <si>
    <t>volume different?</t>
  </si>
  <si>
    <t>Hawk Size</t>
  </si>
  <si>
    <t>Dascyllus flavicadus</t>
  </si>
  <si>
    <t>Chromis viridis</t>
  </si>
  <si>
    <t>Other</t>
  </si>
  <si>
    <t>spp</t>
  </si>
  <si>
    <t>total fish</t>
  </si>
  <si>
    <t>density</t>
  </si>
  <si>
    <t>density 2</t>
  </si>
  <si>
    <t>SD1</t>
  </si>
  <si>
    <t>SD2</t>
  </si>
  <si>
    <t>s nig</t>
  </si>
  <si>
    <t>striatus</t>
  </si>
  <si>
    <t>pavo</t>
  </si>
  <si>
    <t>snig</t>
  </si>
  <si>
    <t>d.trimac</t>
  </si>
  <si>
    <t>hardwicke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</si>
</sst>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2"/>
    </sheetView>
  </sheetViews>
  <sheetFormatPr defaultRowHeight="15" x14ac:dyDescent="0.25"/>
  <cols>
    <col min="2" max="2" width="37.140625" customWidth="1"/>
    <col min="3" max="3" width="14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24</v>
      </c>
      <c r="G1" s="1">
        <v>48</v>
      </c>
      <c r="H1" s="1">
        <v>72</v>
      </c>
    </row>
    <row r="2" spans="1:8" x14ac:dyDescent="0.25">
      <c r="A2" s="2" t="s">
        <v>5</v>
      </c>
      <c r="B2" s="2">
        <v>2</v>
      </c>
      <c r="C2" s="2">
        <v>1</v>
      </c>
      <c r="D2" s="2">
        <v>1</v>
      </c>
      <c r="E2">
        <f t="shared" ref="E2:E22" si="0">(B2-C2)/B2</f>
        <v>0.5</v>
      </c>
      <c r="F2" s="2">
        <v>0</v>
      </c>
      <c r="G2" s="2">
        <v>0</v>
      </c>
      <c r="H2" s="2">
        <v>1</v>
      </c>
    </row>
    <row r="3" spans="1:8" x14ac:dyDescent="0.25">
      <c r="A3" s="2" t="s">
        <v>5</v>
      </c>
      <c r="B3" s="2">
        <v>2</v>
      </c>
      <c r="C3" s="2">
        <v>1</v>
      </c>
      <c r="D3" s="2">
        <v>1</v>
      </c>
      <c r="E3">
        <f t="shared" si="0"/>
        <v>0.5</v>
      </c>
      <c r="F3" s="2">
        <v>0</v>
      </c>
      <c r="G3" s="2">
        <v>0</v>
      </c>
      <c r="H3" s="2">
        <v>1</v>
      </c>
    </row>
    <row r="4" spans="1:8" x14ac:dyDescent="0.25">
      <c r="A4" s="2" t="s">
        <v>5</v>
      </c>
      <c r="B4" s="2">
        <v>2</v>
      </c>
      <c r="C4" s="2">
        <v>2</v>
      </c>
      <c r="D4" s="2">
        <v>0</v>
      </c>
      <c r="E4">
        <f t="shared" si="0"/>
        <v>0</v>
      </c>
      <c r="F4" s="2">
        <v>0</v>
      </c>
      <c r="G4" s="2">
        <v>0</v>
      </c>
      <c r="H4" s="2">
        <v>0</v>
      </c>
    </row>
    <row r="5" spans="1:8" x14ac:dyDescent="0.25">
      <c r="A5" s="2" t="s">
        <v>5</v>
      </c>
      <c r="B5" s="2">
        <v>4</v>
      </c>
      <c r="C5" s="2">
        <v>0</v>
      </c>
      <c r="D5" s="2">
        <v>4</v>
      </c>
      <c r="E5">
        <f t="shared" si="0"/>
        <v>1</v>
      </c>
      <c r="F5" s="2">
        <v>0</v>
      </c>
      <c r="G5" s="2">
        <v>2</v>
      </c>
      <c r="H5" s="2">
        <v>2</v>
      </c>
    </row>
    <row r="6" spans="1:8" x14ac:dyDescent="0.25">
      <c r="A6" s="2" t="s">
        <v>5</v>
      </c>
      <c r="B6" s="2">
        <v>6</v>
      </c>
      <c r="C6" s="2">
        <v>2</v>
      </c>
      <c r="D6" s="2">
        <v>4</v>
      </c>
      <c r="E6">
        <f t="shared" si="0"/>
        <v>0.66666666666666663</v>
      </c>
      <c r="F6" s="2">
        <v>0</v>
      </c>
      <c r="G6" s="2">
        <v>1</v>
      </c>
      <c r="H6" s="2">
        <v>3</v>
      </c>
    </row>
    <row r="7" spans="1:8" x14ac:dyDescent="0.25">
      <c r="A7" s="2" t="s">
        <v>5</v>
      </c>
      <c r="B7" s="2">
        <v>2</v>
      </c>
      <c r="C7" s="2">
        <v>2</v>
      </c>
      <c r="D7" s="2">
        <v>0</v>
      </c>
      <c r="E7">
        <f t="shared" si="0"/>
        <v>0</v>
      </c>
      <c r="F7" s="2">
        <v>0</v>
      </c>
      <c r="G7" s="2">
        <v>0</v>
      </c>
      <c r="H7" s="2">
        <v>0</v>
      </c>
    </row>
    <row r="8" spans="1:8" x14ac:dyDescent="0.25">
      <c r="A8" s="2" t="s">
        <v>5</v>
      </c>
      <c r="B8" s="2">
        <v>4</v>
      </c>
      <c r="C8" s="2">
        <v>2</v>
      </c>
      <c r="D8" s="2">
        <v>2</v>
      </c>
      <c r="E8">
        <f t="shared" si="0"/>
        <v>0.5</v>
      </c>
      <c r="F8" s="2">
        <v>0</v>
      </c>
      <c r="G8" s="2">
        <v>1</v>
      </c>
      <c r="H8" s="2">
        <v>1</v>
      </c>
    </row>
    <row r="9" spans="1:8" x14ac:dyDescent="0.25">
      <c r="A9" s="2" t="s">
        <v>5</v>
      </c>
      <c r="B9" s="2">
        <v>6</v>
      </c>
      <c r="C9" s="2">
        <v>3</v>
      </c>
      <c r="D9" s="2">
        <v>3</v>
      </c>
      <c r="E9">
        <f t="shared" si="0"/>
        <v>0.5</v>
      </c>
      <c r="F9" s="2">
        <v>0</v>
      </c>
      <c r="G9" s="2">
        <v>2</v>
      </c>
      <c r="H9" s="2">
        <v>1</v>
      </c>
    </row>
    <row r="10" spans="1:8" x14ac:dyDescent="0.25">
      <c r="A10" s="2" t="s">
        <v>5</v>
      </c>
      <c r="B10" s="2">
        <v>6</v>
      </c>
      <c r="C10" s="2">
        <v>3</v>
      </c>
      <c r="D10" s="2">
        <v>3</v>
      </c>
      <c r="E10">
        <f t="shared" si="0"/>
        <v>0.5</v>
      </c>
      <c r="F10" s="2">
        <v>0</v>
      </c>
      <c r="G10" s="2">
        <v>2</v>
      </c>
      <c r="H10" s="2">
        <v>1</v>
      </c>
    </row>
    <row r="11" spans="1:8" x14ac:dyDescent="0.25">
      <c r="A11" s="2" t="s">
        <v>5</v>
      </c>
      <c r="B11" s="2">
        <v>4</v>
      </c>
      <c r="C11" s="2">
        <v>3</v>
      </c>
      <c r="D11" s="2">
        <v>1</v>
      </c>
      <c r="E11">
        <f t="shared" si="0"/>
        <v>0.25</v>
      </c>
      <c r="F11" s="2">
        <v>0</v>
      </c>
      <c r="G11" s="2">
        <v>0</v>
      </c>
      <c r="H11" s="2">
        <v>1</v>
      </c>
    </row>
    <row r="12" spans="1:8" x14ac:dyDescent="0.25">
      <c r="A12" s="2" t="s">
        <v>5</v>
      </c>
      <c r="B12" s="2">
        <v>6</v>
      </c>
      <c r="C12" s="2">
        <v>3</v>
      </c>
      <c r="D12" s="2">
        <v>3</v>
      </c>
      <c r="E12">
        <f t="shared" si="0"/>
        <v>0.5</v>
      </c>
      <c r="F12" s="2">
        <v>1</v>
      </c>
      <c r="G12" s="2">
        <v>0</v>
      </c>
      <c r="H12" s="2">
        <v>3</v>
      </c>
    </row>
    <row r="13" spans="1:8" x14ac:dyDescent="0.25">
      <c r="A13" s="2" t="s">
        <v>5</v>
      </c>
      <c r="B13" s="2">
        <v>6</v>
      </c>
      <c r="C13" s="2">
        <v>3</v>
      </c>
      <c r="D13" s="2">
        <v>3</v>
      </c>
      <c r="E13">
        <f t="shared" si="0"/>
        <v>0.5</v>
      </c>
      <c r="F13" s="2">
        <v>0</v>
      </c>
      <c r="G13" s="2">
        <v>0</v>
      </c>
      <c r="H13" s="2">
        <v>3</v>
      </c>
    </row>
    <row r="14" spans="1:8" x14ac:dyDescent="0.25">
      <c r="A14" s="2" t="s">
        <v>5</v>
      </c>
      <c r="B14" s="2">
        <v>6</v>
      </c>
      <c r="C14" s="2">
        <v>2</v>
      </c>
      <c r="D14" s="2">
        <v>4</v>
      </c>
      <c r="E14">
        <f t="shared" si="0"/>
        <v>0.66666666666666663</v>
      </c>
      <c r="F14" s="2">
        <v>0</v>
      </c>
      <c r="G14" s="2">
        <v>2</v>
      </c>
      <c r="H14" s="2">
        <v>2</v>
      </c>
    </row>
    <row r="15" spans="1:8" x14ac:dyDescent="0.25">
      <c r="A15" s="2" t="s">
        <v>6</v>
      </c>
      <c r="B15" s="2">
        <v>2</v>
      </c>
      <c r="C15" s="2">
        <v>2</v>
      </c>
      <c r="D15" s="2">
        <v>0</v>
      </c>
      <c r="E15">
        <f t="shared" si="0"/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6</v>
      </c>
      <c r="B16" s="2">
        <v>2</v>
      </c>
      <c r="C16" s="2">
        <v>2</v>
      </c>
      <c r="D16" s="2">
        <v>0</v>
      </c>
      <c r="E16">
        <f t="shared" si="0"/>
        <v>0</v>
      </c>
      <c r="F16" s="2">
        <v>0</v>
      </c>
      <c r="G16" s="2">
        <v>0</v>
      </c>
      <c r="H16" s="2">
        <v>0</v>
      </c>
    </row>
    <row r="17" spans="1:8" x14ac:dyDescent="0.25">
      <c r="A17" s="2" t="s">
        <v>6</v>
      </c>
      <c r="B17" s="2">
        <v>6</v>
      </c>
      <c r="C17" s="2">
        <v>2</v>
      </c>
      <c r="D17" s="2">
        <v>4</v>
      </c>
      <c r="E17">
        <f t="shared" si="0"/>
        <v>0.66666666666666663</v>
      </c>
      <c r="F17" s="2">
        <v>0</v>
      </c>
      <c r="G17" s="2">
        <v>3</v>
      </c>
      <c r="H17" s="2">
        <v>1</v>
      </c>
    </row>
    <row r="18" spans="1:8" x14ac:dyDescent="0.25">
      <c r="A18" s="2" t="s">
        <v>6</v>
      </c>
      <c r="B18" s="2">
        <v>4</v>
      </c>
      <c r="C18" s="2">
        <v>0</v>
      </c>
      <c r="D18" s="2">
        <v>4</v>
      </c>
      <c r="E18">
        <f t="shared" si="0"/>
        <v>1</v>
      </c>
      <c r="F18" s="2">
        <v>0</v>
      </c>
      <c r="G18" s="2">
        <v>2</v>
      </c>
      <c r="H18" s="2">
        <v>2</v>
      </c>
    </row>
    <row r="19" spans="1:8" x14ac:dyDescent="0.25">
      <c r="A19" s="2" t="s">
        <v>6</v>
      </c>
      <c r="B19" s="2">
        <v>4</v>
      </c>
      <c r="C19" s="2">
        <v>0</v>
      </c>
      <c r="D19" s="2">
        <v>4</v>
      </c>
      <c r="E19">
        <f t="shared" si="0"/>
        <v>1</v>
      </c>
      <c r="F19" s="2">
        <v>0</v>
      </c>
      <c r="G19" s="2">
        <v>4</v>
      </c>
      <c r="H19" s="2">
        <v>0</v>
      </c>
    </row>
    <row r="20" spans="1:8" x14ac:dyDescent="0.25">
      <c r="A20" s="2" t="s">
        <v>6</v>
      </c>
      <c r="B20" s="2">
        <v>6</v>
      </c>
      <c r="C20" s="2">
        <v>2</v>
      </c>
      <c r="D20" s="2">
        <v>4</v>
      </c>
      <c r="E20">
        <f t="shared" si="0"/>
        <v>0.66666666666666663</v>
      </c>
      <c r="F20" s="2">
        <v>0</v>
      </c>
      <c r="G20" s="2">
        <v>2</v>
      </c>
      <c r="H20" s="2">
        <v>2</v>
      </c>
    </row>
    <row r="21" spans="1:8" x14ac:dyDescent="0.25">
      <c r="A21" s="2" t="s">
        <v>6</v>
      </c>
      <c r="B21" s="2">
        <v>2</v>
      </c>
      <c r="C21" s="2">
        <v>0</v>
      </c>
      <c r="D21" s="2">
        <v>2</v>
      </c>
      <c r="E21">
        <f t="shared" si="0"/>
        <v>1</v>
      </c>
      <c r="F21" s="2">
        <v>0</v>
      </c>
      <c r="G21" s="2">
        <v>2</v>
      </c>
      <c r="H21" s="2">
        <v>0</v>
      </c>
    </row>
    <row r="22" spans="1:8" x14ac:dyDescent="0.25">
      <c r="A22" s="2" t="s">
        <v>6</v>
      </c>
      <c r="B22" s="2">
        <v>2</v>
      </c>
      <c r="C22" s="2">
        <v>0</v>
      </c>
      <c r="D22" s="2">
        <v>2</v>
      </c>
      <c r="E22">
        <f t="shared" si="0"/>
        <v>1</v>
      </c>
      <c r="F22" s="2">
        <v>0</v>
      </c>
      <c r="G22" s="2">
        <v>2</v>
      </c>
      <c r="H2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sqref="A1:N67"/>
    </sheetView>
  </sheetViews>
  <sheetFormatPr defaultRowHeight="15" x14ac:dyDescent="0.25"/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s="2">
        <f>70*70*50</f>
        <v>245000</v>
      </c>
      <c r="B2" s="2">
        <f>A2/8</f>
        <v>30625</v>
      </c>
      <c r="C2" s="2">
        <f>(4/3)*B2*PI()</f>
        <v>128281.70002158321</v>
      </c>
      <c r="D2" s="2">
        <f>(4/3)*A2*PI()</f>
        <v>1026253.6001726657</v>
      </c>
      <c r="E2" s="2">
        <v>0</v>
      </c>
      <c r="F2" s="2">
        <v>0</v>
      </c>
      <c r="G2" s="2">
        <v>4</v>
      </c>
      <c r="H2" s="2">
        <v>2</v>
      </c>
      <c r="I2" t="s">
        <v>21</v>
      </c>
      <c r="J2">
        <f t="shared" ref="J2:J63" si="0">SUM(F2:H2)</f>
        <v>6</v>
      </c>
      <c r="K2">
        <f>J2/C2</f>
        <v>4.6772064908638637E-5</v>
      </c>
      <c r="L2">
        <f>J2/D2</f>
        <v>5.8465081135798296E-6</v>
      </c>
      <c r="M2">
        <f>SQRT(K2)</f>
        <v>6.8390105211674178E-3</v>
      </c>
      <c r="N2">
        <f>SQRT(L2)</f>
        <v>2.4179553580618127E-3</v>
      </c>
    </row>
    <row r="3" spans="1:14" x14ac:dyDescent="0.25">
      <c r="A3" s="2">
        <f>60*40*20</f>
        <v>48000</v>
      </c>
      <c r="B3" s="2">
        <f t="shared" ref="B3:B66" si="1">A3/8</f>
        <v>6000</v>
      </c>
      <c r="C3" s="2">
        <f t="shared" ref="C3:C66" si="2">(4/3)*B3*PI()</f>
        <v>25132.741228718343</v>
      </c>
      <c r="D3" s="2">
        <f>(4/3)*A3*PI()</f>
        <v>201061.92982974675</v>
      </c>
      <c r="E3" s="2">
        <v>0</v>
      </c>
      <c r="F3" s="2">
        <v>17</v>
      </c>
      <c r="G3" s="2">
        <v>0</v>
      </c>
      <c r="H3" s="2">
        <v>0</v>
      </c>
      <c r="J3">
        <f t="shared" si="0"/>
        <v>17</v>
      </c>
      <c r="K3">
        <f t="shared" ref="K3:K66" si="3">J3/C3</f>
        <v>6.7640850814055522E-4</v>
      </c>
      <c r="L3">
        <f t="shared" ref="L3:L66" si="4">J3/D3</f>
        <v>8.4551063517569402E-5</v>
      </c>
      <c r="M3">
        <f t="shared" ref="M3:N66" si="5">SQRT(K3)</f>
        <v>2.6007854739300496E-2</v>
      </c>
      <c r="N3">
        <f t="shared" si="5"/>
        <v>9.195165225137034E-3</v>
      </c>
    </row>
    <row r="4" spans="1:14" x14ac:dyDescent="0.25">
      <c r="A4" s="2">
        <f>35*20*12</f>
        <v>8400</v>
      </c>
      <c r="B4" s="2">
        <f t="shared" si="1"/>
        <v>1050</v>
      </c>
      <c r="C4" s="2">
        <f t="shared" si="2"/>
        <v>4398.22971502571</v>
      </c>
      <c r="D4" s="2">
        <f t="shared" ref="D4:D67" si="6">(4/3)*A4*PI()</f>
        <v>35185.83772020568</v>
      </c>
      <c r="E4" s="2">
        <v>0</v>
      </c>
      <c r="F4" s="2">
        <v>12</v>
      </c>
      <c r="G4" s="2">
        <v>0</v>
      </c>
      <c r="H4" s="2">
        <v>0</v>
      </c>
      <c r="J4">
        <f t="shared" si="0"/>
        <v>12</v>
      </c>
      <c r="K4">
        <f t="shared" si="3"/>
        <v>2.7283704530039203E-3</v>
      </c>
      <c r="L4">
        <f t="shared" si="4"/>
        <v>3.4104630662549004E-4</v>
      </c>
      <c r="M4">
        <f t="shared" si="5"/>
        <v>5.2233805653081798E-2</v>
      </c>
      <c r="N4">
        <f t="shared" si="5"/>
        <v>1.8467439092237182E-2</v>
      </c>
    </row>
    <row r="5" spans="1:14" x14ac:dyDescent="0.25">
      <c r="A5" s="2">
        <f>30*25*20</f>
        <v>15000</v>
      </c>
      <c r="B5" s="2">
        <f t="shared" si="1"/>
        <v>1875</v>
      </c>
      <c r="C5" s="2">
        <f t="shared" si="2"/>
        <v>7853.981633974483</v>
      </c>
      <c r="D5" s="2">
        <f t="shared" si="6"/>
        <v>62831.853071795864</v>
      </c>
      <c r="E5" s="2">
        <v>0</v>
      </c>
      <c r="F5" s="2">
        <v>15</v>
      </c>
      <c r="G5" s="2">
        <v>0</v>
      </c>
      <c r="H5" s="2">
        <v>0</v>
      </c>
      <c r="J5">
        <f t="shared" si="0"/>
        <v>15</v>
      </c>
      <c r="K5">
        <f t="shared" si="3"/>
        <v>1.9098593171027441E-3</v>
      </c>
      <c r="L5">
        <f t="shared" si="4"/>
        <v>2.3873241463784301E-4</v>
      </c>
      <c r="M5">
        <f t="shared" si="5"/>
        <v>4.3701937223683165E-2</v>
      </c>
      <c r="N5">
        <f t="shared" si="5"/>
        <v>1.5450968080927583E-2</v>
      </c>
    </row>
    <row r="6" spans="1:14" x14ac:dyDescent="0.25">
      <c r="A6" s="2">
        <f>60*40*25</f>
        <v>60000</v>
      </c>
      <c r="B6" s="2">
        <f t="shared" si="1"/>
        <v>7500</v>
      </c>
      <c r="C6" s="2">
        <f t="shared" si="2"/>
        <v>31415.926535897932</v>
      </c>
      <c r="D6" s="2">
        <f t="shared" si="6"/>
        <v>251327.41228718346</v>
      </c>
      <c r="E6" s="2">
        <v>0</v>
      </c>
      <c r="F6" s="2">
        <v>24</v>
      </c>
      <c r="G6" s="2">
        <v>5</v>
      </c>
      <c r="H6" s="2">
        <v>4</v>
      </c>
      <c r="I6" t="s">
        <v>22</v>
      </c>
      <c r="J6">
        <f t="shared" si="0"/>
        <v>33</v>
      </c>
      <c r="K6">
        <f t="shared" si="3"/>
        <v>1.0504226244065092E-3</v>
      </c>
      <c r="L6">
        <f t="shared" si="4"/>
        <v>1.3130282805081365E-4</v>
      </c>
      <c r="M6">
        <f t="shared" si="5"/>
        <v>3.2410224072142869E-2</v>
      </c>
      <c r="N6">
        <f t="shared" si="5"/>
        <v>1.1458744610593851E-2</v>
      </c>
    </row>
    <row r="7" spans="1:14" x14ac:dyDescent="0.25">
      <c r="A7" s="2">
        <f>45*40*10</f>
        <v>18000</v>
      </c>
      <c r="B7" s="2">
        <f t="shared" si="1"/>
        <v>2250</v>
      </c>
      <c r="C7" s="2">
        <f t="shared" si="2"/>
        <v>9424.7779607693792</v>
      </c>
      <c r="D7" s="2">
        <f t="shared" si="6"/>
        <v>75398.223686155034</v>
      </c>
      <c r="E7" s="2">
        <v>0</v>
      </c>
      <c r="F7" s="2">
        <v>20</v>
      </c>
      <c r="G7" s="2">
        <v>12</v>
      </c>
      <c r="H7" s="2">
        <v>0</v>
      </c>
      <c r="J7">
        <f t="shared" si="0"/>
        <v>32</v>
      </c>
      <c r="K7">
        <f t="shared" si="3"/>
        <v>3.3953054526271007E-3</v>
      </c>
      <c r="L7">
        <f t="shared" si="4"/>
        <v>4.2441318157838758E-4</v>
      </c>
      <c r="M7">
        <f t="shared" si="5"/>
        <v>5.8269249631577549E-2</v>
      </c>
      <c r="N7">
        <f t="shared" si="5"/>
        <v>2.0601290774570111E-2</v>
      </c>
    </row>
    <row r="8" spans="1:14" x14ac:dyDescent="0.25">
      <c r="A8" s="2">
        <f>65*20*25</f>
        <v>32500</v>
      </c>
      <c r="B8" s="2">
        <f t="shared" si="1"/>
        <v>4062.5</v>
      </c>
      <c r="C8" s="2">
        <f t="shared" si="2"/>
        <v>17016.96020694471</v>
      </c>
      <c r="D8" s="2">
        <f t="shared" si="6"/>
        <v>136135.68165555768</v>
      </c>
      <c r="E8" s="2">
        <v>0</v>
      </c>
      <c r="F8" s="2">
        <v>5</v>
      </c>
      <c r="G8" s="2">
        <v>0</v>
      </c>
      <c r="H8" s="2">
        <v>0</v>
      </c>
      <c r="J8">
        <f t="shared" si="0"/>
        <v>5</v>
      </c>
      <c r="K8">
        <f t="shared" si="3"/>
        <v>2.9382451032349915E-4</v>
      </c>
      <c r="L8">
        <f t="shared" si="4"/>
        <v>3.6728063790437394E-5</v>
      </c>
      <c r="M8">
        <f t="shared" si="5"/>
        <v>1.7141310052720567E-2</v>
      </c>
      <c r="N8">
        <f t="shared" si="5"/>
        <v>6.0603682883499247E-3</v>
      </c>
    </row>
    <row r="9" spans="1:14" x14ac:dyDescent="0.25">
      <c r="A9" s="2">
        <f>35*29*15</f>
        <v>15225</v>
      </c>
      <c r="B9" s="2">
        <f t="shared" si="1"/>
        <v>1903.125</v>
      </c>
      <c r="C9" s="2">
        <f t="shared" si="2"/>
        <v>7971.7913584840999</v>
      </c>
      <c r="D9" s="2">
        <f t="shared" si="6"/>
        <v>63774.330867872799</v>
      </c>
      <c r="E9" s="2">
        <v>0</v>
      </c>
      <c r="F9" s="2">
        <v>15</v>
      </c>
      <c r="G9" s="2">
        <v>3</v>
      </c>
      <c r="H9" s="2">
        <v>0</v>
      </c>
      <c r="J9">
        <f t="shared" si="0"/>
        <v>18</v>
      </c>
      <c r="K9">
        <f t="shared" si="3"/>
        <v>2.2579617542101407E-3</v>
      </c>
      <c r="L9">
        <f t="shared" si="4"/>
        <v>2.8224521927626759E-4</v>
      </c>
      <c r="M9">
        <f t="shared" si="5"/>
        <v>4.7518015049138371E-2</v>
      </c>
      <c r="N9">
        <f t="shared" si="5"/>
        <v>1.6800155334885079E-2</v>
      </c>
    </row>
    <row r="10" spans="1:14" x14ac:dyDescent="0.25">
      <c r="A10" s="2">
        <f>105*30*55</f>
        <v>173250</v>
      </c>
      <c r="B10" s="2">
        <f t="shared" si="1"/>
        <v>21656.25</v>
      </c>
      <c r="C10" s="2">
        <f t="shared" si="2"/>
        <v>90713.487872405283</v>
      </c>
      <c r="D10" s="2">
        <f t="shared" si="6"/>
        <v>725707.90297924227</v>
      </c>
      <c r="E10" s="2">
        <v>0</v>
      </c>
      <c r="F10" s="2">
        <v>0</v>
      </c>
      <c r="G10" s="2">
        <v>10</v>
      </c>
      <c r="H10" s="2">
        <v>2</v>
      </c>
      <c r="I10" t="s">
        <v>22</v>
      </c>
      <c r="J10">
        <f t="shared" si="0"/>
        <v>12</v>
      </c>
      <c r="K10">
        <f t="shared" si="3"/>
        <v>1.3228462802443249E-4</v>
      </c>
      <c r="L10">
        <f t="shared" si="4"/>
        <v>1.6535578503054061E-5</v>
      </c>
      <c r="M10">
        <f t="shared" si="5"/>
        <v>1.1501505467739103E-2</v>
      </c>
      <c r="N10">
        <f t="shared" si="5"/>
        <v>4.0663962550462366E-3</v>
      </c>
    </row>
    <row r="11" spans="1:14" x14ac:dyDescent="0.25">
      <c r="A11" s="2">
        <f>33*34*19</f>
        <v>21318</v>
      </c>
      <c r="B11" s="2">
        <f t="shared" si="1"/>
        <v>2664.75</v>
      </c>
      <c r="C11" s="2">
        <f t="shared" si="2"/>
        <v>11162.078698204536</v>
      </c>
      <c r="D11" s="2">
        <f t="shared" si="6"/>
        <v>89296.629585636285</v>
      </c>
      <c r="E11" s="2">
        <v>0</v>
      </c>
      <c r="F11" s="2">
        <v>6</v>
      </c>
      <c r="G11" s="2">
        <v>0</v>
      </c>
      <c r="H11" s="2">
        <v>0</v>
      </c>
      <c r="J11">
        <f t="shared" si="0"/>
        <v>6</v>
      </c>
      <c r="K11">
        <f t="shared" si="3"/>
        <v>5.3753428570299576E-4</v>
      </c>
      <c r="L11">
        <f t="shared" si="4"/>
        <v>6.719178571287447E-5</v>
      </c>
      <c r="M11">
        <f t="shared" si="5"/>
        <v>2.3184785651435204E-2</v>
      </c>
      <c r="N11">
        <f t="shared" si="5"/>
        <v>8.1970595772432008E-3</v>
      </c>
    </row>
    <row r="12" spans="1:14" x14ac:dyDescent="0.25">
      <c r="A12" s="2">
        <f>25*10*15</f>
        <v>3750</v>
      </c>
      <c r="B12" s="2">
        <f t="shared" si="1"/>
        <v>468.75</v>
      </c>
      <c r="C12" s="2">
        <f t="shared" si="2"/>
        <v>1963.4954084936207</v>
      </c>
      <c r="D12" s="2">
        <f t="shared" si="6"/>
        <v>15707.963267948966</v>
      </c>
      <c r="E12" s="2">
        <v>0</v>
      </c>
      <c r="F12" s="2">
        <v>10</v>
      </c>
      <c r="G12" s="2">
        <v>0</v>
      </c>
      <c r="H12" s="2">
        <v>0</v>
      </c>
      <c r="J12">
        <f t="shared" si="0"/>
        <v>10</v>
      </c>
      <c r="K12">
        <f t="shared" si="3"/>
        <v>5.0929581789406512E-3</v>
      </c>
      <c r="L12">
        <f t="shared" si="4"/>
        <v>6.366197723675814E-4</v>
      </c>
      <c r="M12">
        <f t="shared" si="5"/>
        <v>7.1364964646110848E-2</v>
      </c>
      <c r="N12">
        <f t="shared" si="5"/>
        <v>2.5231325220201602E-2</v>
      </c>
    </row>
    <row r="13" spans="1:14" x14ac:dyDescent="0.25">
      <c r="A13" s="2">
        <f>50*40*30</f>
        <v>60000</v>
      </c>
      <c r="B13" s="2">
        <f t="shared" si="1"/>
        <v>7500</v>
      </c>
      <c r="C13" s="2">
        <f t="shared" si="2"/>
        <v>31415.926535897932</v>
      </c>
      <c r="D13" s="2">
        <f t="shared" si="6"/>
        <v>251327.41228718346</v>
      </c>
      <c r="E13" s="2">
        <v>0</v>
      </c>
      <c r="F13" s="2">
        <v>2</v>
      </c>
      <c r="G13" s="2">
        <v>13</v>
      </c>
      <c r="H13" s="2">
        <v>0</v>
      </c>
      <c r="J13">
        <f t="shared" si="0"/>
        <v>15</v>
      </c>
      <c r="K13">
        <f t="shared" si="3"/>
        <v>4.7746482927568602E-4</v>
      </c>
      <c r="L13">
        <f t="shared" si="4"/>
        <v>5.9683103659460753E-5</v>
      </c>
      <c r="M13">
        <f t="shared" si="5"/>
        <v>2.1850968611841583E-2</v>
      </c>
      <c r="N13">
        <f t="shared" si="5"/>
        <v>7.7254840404637915E-3</v>
      </c>
    </row>
    <row r="14" spans="1:14" x14ac:dyDescent="0.25">
      <c r="A14" s="2">
        <f>41*20*11</f>
        <v>9020</v>
      </c>
      <c r="B14" s="2">
        <f t="shared" si="1"/>
        <v>1127.5</v>
      </c>
      <c r="C14" s="2">
        <f t="shared" si="2"/>
        <v>4722.8609558966555</v>
      </c>
      <c r="D14" s="2">
        <f t="shared" si="6"/>
        <v>37782.887647173244</v>
      </c>
      <c r="E14" s="2">
        <v>0</v>
      </c>
      <c r="F14" s="2">
        <v>0</v>
      </c>
      <c r="G14" s="2">
        <v>0</v>
      </c>
      <c r="H14" s="2">
        <v>2</v>
      </c>
      <c r="I14" t="s">
        <v>22</v>
      </c>
      <c r="J14">
        <f t="shared" si="0"/>
        <v>2</v>
      </c>
      <c r="K14">
        <f t="shared" si="3"/>
        <v>4.2347213239528694E-4</v>
      </c>
      <c r="L14">
        <f t="shared" si="4"/>
        <v>5.2934016549410868E-5</v>
      </c>
      <c r="M14">
        <f t="shared" si="5"/>
        <v>2.0578438531513681E-2</v>
      </c>
      <c r="N14">
        <f t="shared" si="5"/>
        <v>7.2755767159319315E-3</v>
      </c>
    </row>
    <row r="15" spans="1:14" x14ac:dyDescent="0.25">
      <c r="A15" s="2">
        <f>31*26*25</f>
        <v>20150</v>
      </c>
      <c r="B15" s="2">
        <f t="shared" si="1"/>
        <v>2518.75</v>
      </c>
      <c r="C15" s="2">
        <f t="shared" si="2"/>
        <v>10550.515328305721</v>
      </c>
      <c r="D15" s="2">
        <f t="shared" si="6"/>
        <v>84404.122626445765</v>
      </c>
      <c r="E15" s="2">
        <v>0</v>
      </c>
      <c r="F15" s="2">
        <v>0</v>
      </c>
      <c r="G15" s="2">
        <v>13</v>
      </c>
      <c r="H15" s="2">
        <v>0</v>
      </c>
      <c r="J15">
        <f t="shared" si="0"/>
        <v>13</v>
      </c>
      <c r="K15">
        <f t="shared" si="3"/>
        <v>1.2321673013566093E-3</v>
      </c>
      <c r="L15">
        <f t="shared" si="4"/>
        <v>1.5402091266957616E-4</v>
      </c>
      <c r="M15">
        <f t="shared" si="5"/>
        <v>3.5102240688545928E-2</v>
      </c>
      <c r="N15">
        <f t="shared" si="5"/>
        <v>1.2410516212856585E-2</v>
      </c>
    </row>
    <row r="16" spans="1:14" x14ac:dyDescent="0.25">
      <c r="A16" s="2">
        <f>18*24*9</f>
        <v>3888</v>
      </c>
      <c r="B16" s="2">
        <f t="shared" si="1"/>
        <v>486</v>
      </c>
      <c r="C16" s="2">
        <f t="shared" si="2"/>
        <v>2035.7520395261859</v>
      </c>
      <c r="D16" s="2">
        <f t="shared" si="6"/>
        <v>16286.016316209487</v>
      </c>
      <c r="E16" s="2">
        <v>0</v>
      </c>
      <c r="F16" s="2">
        <v>10</v>
      </c>
      <c r="G16" s="2">
        <v>0</v>
      </c>
      <c r="H16" s="2">
        <v>0</v>
      </c>
      <c r="J16">
        <f t="shared" si="0"/>
        <v>10</v>
      </c>
      <c r="K16">
        <f t="shared" si="3"/>
        <v>4.9121896016017085E-3</v>
      </c>
      <c r="L16">
        <f t="shared" si="4"/>
        <v>6.1402370020021356E-4</v>
      </c>
      <c r="M16">
        <f t="shared" si="5"/>
        <v>7.0087014500559999E-2</v>
      </c>
      <c r="N16">
        <f t="shared" si="5"/>
        <v>2.4779501613232932E-2</v>
      </c>
    </row>
    <row r="17" spans="1:14" x14ac:dyDescent="0.25">
      <c r="A17" s="2">
        <f>22*14*23</f>
        <v>7084</v>
      </c>
      <c r="B17" s="2">
        <f t="shared" si="1"/>
        <v>885.5</v>
      </c>
      <c r="C17" s="2">
        <f t="shared" si="2"/>
        <v>3709.1737263383484</v>
      </c>
      <c r="D17" s="2">
        <f t="shared" si="6"/>
        <v>29673.389810706787</v>
      </c>
      <c r="E17" s="2">
        <v>0</v>
      </c>
      <c r="F17" s="2">
        <v>0</v>
      </c>
      <c r="G17" s="2">
        <v>0</v>
      </c>
      <c r="H17" s="2">
        <v>3</v>
      </c>
      <c r="I17" t="s">
        <v>22</v>
      </c>
      <c r="J17">
        <f t="shared" si="0"/>
        <v>3</v>
      </c>
      <c r="K17">
        <f t="shared" si="3"/>
        <v>8.0880547025807923E-4</v>
      </c>
      <c r="L17">
        <f t="shared" si="4"/>
        <v>1.011006837822599E-4</v>
      </c>
      <c r="M17">
        <f t="shared" si="5"/>
        <v>2.8439505450307663E-2</v>
      </c>
      <c r="N17">
        <f t="shared" si="5"/>
        <v>1.0054883578752163E-2</v>
      </c>
    </row>
    <row r="18" spans="1:14" x14ac:dyDescent="0.25">
      <c r="A18" s="2">
        <f>58*36*41</f>
        <v>85608</v>
      </c>
      <c r="B18" s="2">
        <f t="shared" si="1"/>
        <v>10701</v>
      </c>
      <c r="C18" s="2">
        <f t="shared" si="2"/>
        <v>44824.243981419168</v>
      </c>
      <c r="D18" s="2">
        <f t="shared" si="6"/>
        <v>358593.95185135334</v>
      </c>
      <c r="E18" s="2">
        <v>0</v>
      </c>
      <c r="F18" s="2">
        <v>12</v>
      </c>
      <c r="G18" s="2">
        <v>9</v>
      </c>
      <c r="H18" s="2">
        <v>2</v>
      </c>
      <c r="I18" t="s">
        <v>23</v>
      </c>
      <c r="J18">
        <f t="shared" si="0"/>
        <v>23</v>
      </c>
      <c r="K18">
        <f t="shared" si="3"/>
        <v>5.1311517957858049E-4</v>
      </c>
      <c r="L18">
        <f t="shared" si="4"/>
        <v>6.4139397447322561E-5</v>
      </c>
      <c r="M18">
        <f t="shared" si="5"/>
        <v>2.2652045814419954E-2</v>
      </c>
      <c r="N18">
        <f t="shared" si="5"/>
        <v>8.0087076015623489E-3</v>
      </c>
    </row>
    <row r="19" spans="1:14" x14ac:dyDescent="0.25">
      <c r="A19" s="2">
        <f>35*20*13</f>
        <v>9100</v>
      </c>
      <c r="B19" s="2">
        <f t="shared" si="1"/>
        <v>1137.5</v>
      </c>
      <c r="C19" s="2">
        <f t="shared" si="2"/>
        <v>4764.7488579445189</v>
      </c>
      <c r="D19" s="2">
        <f t="shared" si="6"/>
        <v>38117.990863556151</v>
      </c>
      <c r="E19" s="2">
        <v>0</v>
      </c>
      <c r="F19" s="2">
        <v>11</v>
      </c>
      <c r="G19" s="2">
        <v>2</v>
      </c>
      <c r="H19" s="2">
        <v>0</v>
      </c>
      <c r="J19">
        <f t="shared" si="0"/>
        <v>13</v>
      </c>
      <c r="K19">
        <f t="shared" si="3"/>
        <v>2.7283704530039203E-3</v>
      </c>
      <c r="L19">
        <f t="shared" si="4"/>
        <v>3.4104630662549004E-4</v>
      </c>
      <c r="M19">
        <f t="shared" si="5"/>
        <v>5.2233805653081798E-2</v>
      </c>
      <c r="N19">
        <f t="shared" si="5"/>
        <v>1.8467439092237182E-2</v>
      </c>
    </row>
    <row r="20" spans="1:14" x14ac:dyDescent="0.25">
      <c r="A20" s="2">
        <f>27*7*17</f>
        <v>3213</v>
      </c>
      <c r="B20" s="2">
        <f t="shared" si="1"/>
        <v>401.625</v>
      </c>
      <c r="C20" s="2">
        <f t="shared" si="2"/>
        <v>1682.3228659973342</v>
      </c>
      <c r="D20" s="2">
        <f t="shared" si="6"/>
        <v>13458.582927978674</v>
      </c>
      <c r="E20" s="2">
        <v>0</v>
      </c>
      <c r="F20" s="2">
        <v>13</v>
      </c>
      <c r="G20" s="2">
        <v>3</v>
      </c>
      <c r="H20" s="2">
        <v>0</v>
      </c>
      <c r="J20">
        <f t="shared" si="0"/>
        <v>16</v>
      </c>
      <c r="K20">
        <f t="shared" si="3"/>
        <v>9.5106595311683483E-3</v>
      </c>
      <c r="L20">
        <f t="shared" si="4"/>
        <v>1.1888324413960435E-3</v>
      </c>
      <c r="M20">
        <f t="shared" si="5"/>
        <v>9.7522610358666814E-2</v>
      </c>
      <c r="N20">
        <f t="shared" si="5"/>
        <v>3.4479449551813375E-2</v>
      </c>
    </row>
    <row r="21" spans="1:14" x14ac:dyDescent="0.25">
      <c r="A21" s="2">
        <f>39*29*19</f>
        <v>21489</v>
      </c>
      <c r="B21" s="2">
        <f t="shared" si="1"/>
        <v>2686.125</v>
      </c>
      <c r="C21" s="2">
        <f t="shared" si="2"/>
        <v>11251.614088831844</v>
      </c>
      <c r="D21" s="2">
        <f t="shared" si="6"/>
        <v>90012.912710654753</v>
      </c>
      <c r="E21" s="2">
        <v>0</v>
      </c>
      <c r="F21" s="2">
        <v>17</v>
      </c>
      <c r="G21" s="2">
        <v>7</v>
      </c>
      <c r="H21" s="2">
        <v>0</v>
      </c>
      <c r="J21">
        <f t="shared" si="0"/>
        <v>24</v>
      </c>
      <c r="K21">
        <f t="shared" si="3"/>
        <v>2.1330272981742219E-3</v>
      </c>
      <c r="L21">
        <f t="shared" si="4"/>
        <v>2.6662841227177773E-4</v>
      </c>
      <c r="M21">
        <f t="shared" si="5"/>
        <v>4.6184708488570349E-2</v>
      </c>
      <c r="N21">
        <f t="shared" si="5"/>
        <v>1.6328760279695997E-2</v>
      </c>
    </row>
    <row r="22" spans="1:14" x14ac:dyDescent="0.25">
      <c r="A22" s="2">
        <f>20*20*20</f>
        <v>8000</v>
      </c>
      <c r="B22" s="2">
        <f t="shared" si="1"/>
        <v>1000</v>
      </c>
      <c r="C22" s="2">
        <f t="shared" si="2"/>
        <v>4188.7902047863909</v>
      </c>
      <c r="D22" s="2">
        <f t="shared" si="6"/>
        <v>33510.321638291127</v>
      </c>
      <c r="E22" s="2">
        <v>0</v>
      </c>
      <c r="F22" s="2">
        <v>22</v>
      </c>
      <c r="G22" s="2">
        <v>0</v>
      </c>
      <c r="H22" s="2">
        <v>0</v>
      </c>
      <c r="J22">
        <f t="shared" si="0"/>
        <v>22</v>
      </c>
      <c r="K22">
        <f t="shared" si="3"/>
        <v>5.2521131220325465E-3</v>
      </c>
      <c r="L22">
        <f t="shared" si="4"/>
        <v>6.5651414025406831E-4</v>
      </c>
      <c r="M22">
        <f t="shared" si="5"/>
        <v>7.2471464191311508E-2</v>
      </c>
      <c r="N22">
        <f t="shared" si="5"/>
        <v>2.562253188609721E-2</v>
      </c>
    </row>
    <row r="23" spans="1:14" x14ac:dyDescent="0.25">
      <c r="A23" s="2">
        <f>35*20*20</f>
        <v>14000</v>
      </c>
      <c r="B23" s="2">
        <f t="shared" si="1"/>
        <v>1750</v>
      </c>
      <c r="C23" s="2">
        <f t="shared" si="2"/>
        <v>7330.3828583761833</v>
      </c>
      <c r="D23" s="2">
        <f t="shared" si="6"/>
        <v>58643.062867009467</v>
      </c>
      <c r="E23" s="2">
        <v>0</v>
      </c>
      <c r="F23" s="2">
        <v>0</v>
      </c>
      <c r="G23" s="2">
        <v>5</v>
      </c>
      <c r="H23" s="2">
        <v>0</v>
      </c>
      <c r="J23">
        <f t="shared" si="0"/>
        <v>5</v>
      </c>
      <c r="K23">
        <f t="shared" si="3"/>
        <v>6.8209261325098008E-4</v>
      </c>
      <c r="L23">
        <f t="shared" si="4"/>
        <v>8.526157665637251E-5</v>
      </c>
      <c r="M23">
        <f t="shared" si="5"/>
        <v>2.6116902826540899E-2</v>
      </c>
      <c r="N23">
        <f t="shared" si="5"/>
        <v>9.2337195461185909E-3</v>
      </c>
    </row>
    <row r="24" spans="1:14" x14ac:dyDescent="0.25">
      <c r="A24" s="2">
        <f>55*45*20</f>
        <v>49500</v>
      </c>
      <c r="B24" s="2">
        <f t="shared" si="1"/>
        <v>6187.5</v>
      </c>
      <c r="C24" s="2">
        <f t="shared" si="2"/>
        <v>25918.139392115794</v>
      </c>
      <c r="D24" s="2">
        <f t="shared" si="6"/>
        <v>207345.11513692635</v>
      </c>
      <c r="E24" s="2">
        <v>0</v>
      </c>
      <c r="F24" s="2">
        <v>0</v>
      </c>
      <c r="G24" s="2">
        <v>10</v>
      </c>
      <c r="H24" s="2">
        <v>2</v>
      </c>
      <c r="I24" t="s">
        <v>22</v>
      </c>
      <c r="J24">
        <f t="shared" si="0"/>
        <v>12</v>
      </c>
      <c r="K24">
        <f t="shared" si="3"/>
        <v>4.6299619808551373E-4</v>
      </c>
      <c r="L24">
        <f t="shared" si="4"/>
        <v>5.7874524760689216E-5</v>
      </c>
      <c r="M24">
        <f t="shared" si="5"/>
        <v>2.1517346446193446E-2</v>
      </c>
      <c r="N24">
        <f t="shared" si="5"/>
        <v>7.6075307926218227E-3</v>
      </c>
    </row>
    <row r="25" spans="1:14" x14ac:dyDescent="0.25">
      <c r="A25" s="2">
        <f>100*110*60</f>
        <v>660000</v>
      </c>
      <c r="B25" s="2">
        <f t="shared" si="1"/>
        <v>82500</v>
      </c>
      <c r="C25" s="2">
        <f t="shared" si="2"/>
        <v>345575.19189487724</v>
      </c>
      <c r="D25" s="2">
        <f t="shared" si="6"/>
        <v>2764601.5351590179</v>
      </c>
      <c r="E25" s="2">
        <v>0</v>
      </c>
      <c r="F25" s="2">
        <v>15</v>
      </c>
      <c r="G25" s="2">
        <v>20</v>
      </c>
      <c r="H25" s="2">
        <v>0</v>
      </c>
      <c r="J25">
        <f t="shared" si="0"/>
        <v>35</v>
      </c>
      <c r="K25">
        <f t="shared" si="3"/>
        <v>1.0128041833120613E-4</v>
      </c>
      <c r="L25">
        <f t="shared" si="4"/>
        <v>1.2660052291400767E-5</v>
      </c>
      <c r="M25">
        <f t="shared" si="5"/>
        <v>1.0063817284271716E-2</v>
      </c>
      <c r="N25">
        <f t="shared" si="5"/>
        <v>3.5580967231654574E-3</v>
      </c>
    </row>
    <row r="26" spans="1:14" x14ac:dyDescent="0.25">
      <c r="A26" s="2">
        <f>50*40*20</f>
        <v>40000</v>
      </c>
      <c r="B26" s="2">
        <f t="shared" si="1"/>
        <v>5000</v>
      </c>
      <c r="C26" s="2">
        <f t="shared" si="2"/>
        <v>20943.951023931953</v>
      </c>
      <c r="D26" s="2">
        <f t="shared" si="6"/>
        <v>167551.60819145563</v>
      </c>
      <c r="E26" s="2">
        <v>0</v>
      </c>
      <c r="F26" s="2">
        <v>5</v>
      </c>
      <c r="G26" s="2">
        <v>4</v>
      </c>
      <c r="H26" s="2">
        <v>0</v>
      </c>
      <c r="J26">
        <f t="shared" si="0"/>
        <v>9</v>
      </c>
      <c r="K26">
        <f t="shared" si="3"/>
        <v>4.2971834634811744E-4</v>
      </c>
      <c r="L26">
        <f t="shared" si="4"/>
        <v>5.371479329351468E-5</v>
      </c>
      <c r="M26">
        <f t="shared" si="5"/>
        <v>2.072964896828013E-2</v>
      </c>
      <c r="N26">
        <f t="shared" si="5"/>
        <v>7.3290376785437993E-3</v>
      </c>
    </row>
    <row r="27" spans="1:14" x14ac:dyDescent="0.25">
      <c r="A27" s="2">
        <f>60*12*60</f>
        <v>43200</v>
      </c>
      <c r="B27" s="2">
        <f t="shared" si="1"/>
        <v>5400</v>
      </c>
      <c r="C27" s="2">
        <f t="shared" si="2"/>
        <v>22619.46710584651</v>
      </c>
      <c r="D27" s="2">
        <f t="shared" si="6"/>
        <v>180955.73684677208</v>
      </c>
      <c r="E27" s="2">
        <v>0</v>
      </c>
      <c r="F27" s="2">
        <v>0</v>
      </c>
      <c r="G27" s="2">
        <v>0</v>
      </c>
      <c r="H27" s="2">
        <v>1</v>
      </c>
      <c r="I27" t="s">
        <v>24</v>
      </c>
      <c r="J27">
        <f t="shared" si="0"/>
        <v>1</v>
      </c>
      <c r="K27">
        <f t="shared" si="3"/>
        <v>4.4209706414415377E-5</v>
      </c>
      <c r="L27">
        <f t="shared" si="4"/>
        <v>5.5262133018019221E-6</v>
      </c>
      <c r="M27">
        <f t="shared" si="5"/>
        <v>6.6490380066905452E-3</v>
      </c>
      <c r="N27">
        <f t="shared" si="5"/>
        <v>2.3507899314489846E-3</v>
      </c>
    </row>
    <row r="28" spans="1:14" x14ac:dyDescent="0.25">
      <c r="A28" s="2">
        <f>40*12*58</f>
        <v>27840</v>
      </c>
      <c r="B28" s="2">
        <f t="shared" si="1"/>
        <v>3480</v>
      </c>
      <c r="C28" s="2">
        <f t="shared" si="2"/>
        <v>14576.98991265664</v>
      </c>
      <c r="D28" s="2">
        <f t="shared" si="6"/>
        <v>116615.91930125312</v>
      </c>
      <c r="E28" s="2">
        <v>0</v>
      </c>
      <c r="F28" s="2">
        <v>8</v>
      </c>
      <c r="G28" s="2">
        <v>0</v>
      </c>
      <c r="H28" s="2">
        <v>0</v>
      </c>
      <c r="J28">
        <f t="shared" si="0"/>
        <v>8</v>
      </c>
      <c r="K28">
        <f t="shared" si="3"/>
        <v>5.4881014859274255E-4</v>
      </c>
      <c r="L28">
        <f t="shared" si="4"/>
        <v>6.8601268574092818E-5</v>
      </c>
      <c r="M28">
        <f t="shared" si="5"/>
        <v>2.3426697347102569E-2</v>
      </c>
      <c r="N28">
        <f t="shared" si="5"/>
        <v>8.2825882774705643E-3</v>
      </c>
    </row>
    <row r="29" spans="1:14" x14ac:dyDescent="0.25">
      <c r="A29" s="2">
        <f>59*56*32</f>
        <v>105728</v>
      </c>
      <c r="B29" s="2">
        <f t="shared" si="1"/>
        <v>13216</v>
      </c>
      <c r="C29" s="2">
        <f t="shared" si="2"/>
        <v>55359.051346456938</v>
      </c>
      <c r="D29" s="2">
        <f t="shared" si="6"/>
        <v>442872.4107716555</v>
      </c>
      <c r="E29" s="2">
        <v>0</v>
      </c>
      <c r="F29" s="2">
        <v>2</v>
      </c>
      <c r="G29" s="2">
        <v>0</v>
      </c>
      <c r="H29" s="2">
        <v>0</v>
      </c>
      <c r="J29">
        <f t="shared" si="0"/>
        <v>2</v>
      </c>
      <c r="K29">
        <f t="shared" si="3"/>
        <v>3.6127786718801908E-5</v>
      </c>
      <c r="L29">
        <f t="shared" si="4"/>
        <v>4.5159733398502385E-6</v>
      </c>
      <c r="M29">
        <f t="shared" si="5"/>
        <v>6.0106394600576325E-3</v>
      </c>
      <c r="N29">
        <f t="shared" si="5"/>
        <v>2.1250819607371001E-3</v>
      </c>
    </row>
    <row r="30" spans="1:14" x14ac:dyDescent="0.25">
      <c r="A30" s="2">
        <f>44*60*24</f>
        <v>63360</v>
      </c>
      <c r="B30" s="2">
        <f t="shared" si="1"/>
        <v>7920</v>
      </c>
      <c r="C30" s="2">
        <f t="shared" si="2"/>
        <v>33175.218421908212</v>
      </c>
      <c r="D30" s="2">
        <f t="shared" si="6"/>
        <v>265401.7473752657</v>
      </c>
      <c r="E30" s="2">
        <v>0</v>
      </c>
      <c r="F30" s="2">
        <v>0</v>
      </c>
      <c r="G30" s="2">
        <v>0</v>
      </c>
      <c r="H30" s="2">
        <v>3</v>
      </c>
      <c r="I30" t="s">
        <v>22</v>
      </c>
      <c r="J30">
        <f t="shared" si="0"/>
        <v>3</v>
      </c>
      <c r="K30">
        <f t="shared" si="3"/>
        <v>9.0428944938576912E-5</v>
      </c>
      <c r="L30">
        <f t="shared" si="4"/>
        <v>1.1303618117322114E-5</v>
      </c>
      <c r="M30">
        <f t="shared" si="5"/>
        <v>9.5094134907772795E-3</v>
      </c>
      <c r="N30">
        <f t="shared" si="5"/>
        <v>3.3620853822177261E-3</v>
      </c>
    </row>
    <row r="31" spans="1:14" x14ac:dyDescent="0.25">
      <c r="A31" s="2">
        <f>17*13*16</f>
        <v>3536</v>
      </c>
      <c r="B31" s="2">
        <f t="shared" si="1"/>
        <v>442</v>
      </c>
      <c r="C31" s="2">
        <f t="shared" si="2"/>
        <v>1851.4452705155845</v>
      </c>
      <c r="D31" s="2">
        <f t="shared" si="6"/>
        <v>14811.562164124676</v>
      </c>
      <c r="E31" s="2">
        <v>0</v>
      </c>
      <c r="F31" s="2">
        <v>0</v>
      </c>
      <c r="G31" s="2">
        <v>0</v>
      </c>
      <c r="H31" s="2">
        <v>1</v>
      </c>
      <c r="I31" t="s">
        <v>25</v>
      </c>
      <c r="J31">
        <f t="shared" si="0"/>
        <v>1</v>
      </c>
      <c r="K31">
        <f t="shared" si="3"/>
        <v>5.40118585153491E-4</v>
      </c>
      <c r="L31">
        <f t="shared" si="4"/>
        <v>6.7514823144186376E-5</v>
      </c>
      <c r="M31">
        <f t="shared" si="5"/>
        <v>2.3240451483426284E-2</v>
      </c>
      <c r="N31">
        <f t="shared" si="5"/>
        <v>8.2167404208838418E-3</v>
      </c>
    </row>
    <row r="32" spans="1:14" x14ac:dyDescent="0.25">
      <c r="A32" s="2">
        <f>30*20*20</f>
        <v>12000</v>
      </c>
      <c r="B32" s="2">
        <f t="shared" si="1"/>
        <v>1500</v>
      </c>
      <c r="C32" s="2">
        <f t="shared" si="2"/>
        <v>6283.1853071795858</v>
      </c>
      <c r="D32" s="2">
        <f t="shared" si="6"/>
        <v>50265.482457436687</v>
      </c>
      <c r="E32" s="2" t="s">
        <v>5</v>
      </c>
      <c r="F32" s="2">
        <v>0</v>
      </c>
      <c r="G32" s="2">
        <v>0</v>
      </c>
      <c r="H32" s="2">
        <v>0</v>
      </c>
      <c r="J32">
        <f t="shared" si="0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5"/>
        <v>0</v>
      </c>
    </row>
    <row r="33" spans="1:14" x14ac:dyDescent="0.25">
      <c r="A33" s="2">
        <f>60*35*30</f>
        <v>63000</v>
      </c>
      <c r="B33" s="2">
        <f t="shared" si="1"/>
        <v>7875</v>
      </c>
      <c r="C33" s="2">
        <f t="shared" si="2"/>
        <v>32986.722862692826</v>
      </c>
      <c r="D33" s="2">
        <f t="shared" si="6"/>
        <v>263893.78290154261</v>
      </c>
      <c r="E33" s="2" t="s">
        <v>5</v>
      </c>
      <c r="F33" s="2">
        <v>0</v>
      </c>
      <c r="G33" s="2">
        <v>0</v>
      </c>
      <c r="H33" s="2">
        <v>0</v>
      </c>
      <c r="J33">
        <f t="shared" si="0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5"/>
        <v>0</v>
      </c>
    </row>
    <row r="34" spans="1:14" x14ac:dyDescent="0.25">
      <c r="A34" s="2">
        <f>45*30*18</f>
        <v>24300</v>
      </c>
      <c r="B34" s="2">
        <f t="shared" si="1"/>
        <v>3037.5</v>
      </c>
      <c r="C34" s="2">
        <f t="shared" si="2"/>
        <v>12723.450247038661</v>
      </c>
      <c r="D34" s="2">
        <f t="shared" si="6"/>
        <v>101787.60197630929</v>
      </c>
      <c r="E34" s="2" t="s">
        <v>5</v>
      </c>
      <c r="F34" s="2">
        <v>0</v>
      </c>
      <c r="G34" s="2">
        <v>0</v>
      </c>
      <c r="H34" s="2">
        <v>3</v>
      </c>
      <c r="I34" t="s">
        <v>22</v>
      </c>
      <c r="J34">
        <f t="shared" si="0"/>
        <v>3</v>
      </c>
      <c r="K34">
        <f t="shared" si="3"/>
        <v>2.3578510087688201E-4</v>
      </c>
      <c r="L34">
        <f t="shared" si="4"/>
        <v>2.9473137609610251E-5</v>
      </c>
      <c r="M34">
        <f t="shared" si="5"/>
        <v>1.5355295532059356E-2</v>
      </c>
      <c r="N34">
        <f t="shared" si="5"/>
        <v>5.4289167989213325E-3</v>
      </c>
    </row>
    <row r="35" spans="1:14" x14ac:dyDescent="0.25">
      <c r="A35" s="2">
        <f>55*42*25</f>
        <v>57750</v>
      </c>
      <c r="B35" s="2">
        <f t="shared" si="1"/>
        <v>7218.75</v>
      </c>
      <c r="C35" s="2">
        <f t="shared" si="2"/>
        <v>30237.829290801757</v>
      </c>
      <c r="D35" s="2">
        <f t="shared" si="6"/>
        <v>241902.63432641406</v>
      </c>
      <c r="E35" s="2" t="s">
        <v>5</v>
      </c>
      <c r="F35" s="2">
        <v>0</v>
      </c>
      <c r="G35" s="2">
        <v>0</v>
      </c>
      <c r="H35" s="2">
        <v>4</v>
      </c>
      <c r="I35" t="s">
        <v>22</v>
      </c>
      <c r="J35">
        <f t="shared" si="0"/>
        <v>4</v>
      </c>
      <c r="K35">
        <f t="shared" si="3"/>
        <v>1.3228462802443249E-4</v>
      </c>
      <c r="L35">
        <f t="shared" si="4"/>
        <v>1.6535578503054061E-5</v>
      </c>
      <c r="M35">
        <f t="shared" si="5"/>
        <v>1.1501505467739103E-2</v>
      </c>
      <c r="N35">
        <f t="shared" si="5"/>
        <v>4.0663962550462366E-3</v>
      </c>
    </row>
    <row r="36" spans="1:14" x14ac:dyDescent="0.25">
      <c r="A36" s="2">
        <f>50*52*55</f>
        <v>143000</v>
      </c>
      <c r="B36" s="2">
        <f t="shared" si="1"/>
        <v>17875</v>
      </c>
      <c r="C36" s="2">
        <f t="shared" si="2"/>
        <v>74874.624910556726</v>
      </c>
      <c r="D36" s="2">
        <f t="shared" si="6"/>
        <v>598996.99928445381</v>
      </c>
      <c r="E36" s="2" t="s">
        <v>5</v>
      </c>
      <c r="F36" s="2">
        <v>0</v>
      </c>
      <c r="G36" s="2">
        <v>0</v>
      </c>
      <c r="H36" s="2">
        <v>0</v>
      </c>
      <c r="J36">
        <f t="shared" si="0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5"/>
        <v>0</v>
      </c>
    </row>
    <row r="37" spans="1:14" x14ac:dyDescent="0.25">
      <c r="A37" s="2">
        <f>31*19*39</f>
        <v>22971</v>
      </c>
      <c r="B37" s="2">
        <f t="shared" si="1"/>
        <v>2871.375</v>
      </c>
      <c r="C37" s="2">
        <f t="shared" si="2"/>
        <v>12027.587474268523</v>
      </c>
      <c r="D37" s="2">
        <f t="shared" si="6"/>
        <v>96220.699794148182</v>
      </c>
      <c r="E37" s="2" t="s">
        <v>5</v>
      </c>
      <c r="F37" s="2">
        <v>2</v>
      </c>
      <c r="G37" s="2">
        <v>6</v>
      </c>
      <c r="H37" s="2">
        <v>0</v>
      </c>
      <c r="J37">
        <f t="shared" si="0"/>
        <v>8</v>
      </c>
      <c r="K37">
        <f t="shared" si="3"/>
        <v>6.6513754459196169E-4</v>
      </c>
      <c r="L37">
        <f t="shared" si="4"/>
        <v>8.3142193073995212E-5</v>
      </c>
      <c r="M37">
        <f t="shared" si="5"/>
        <v>2.5790260653819723E-2</v>
      </c>
      <c r="N37">
        <f t="shared" si="5"/>
        <v>9.1182340984422641E-3</v>
      </c>
    </row>
    <row r="38" spans="1:14" x14ac:dyDescent="0.25">
      <c r="A38" s="2">
        <f>20*18*17</f>
        <v>6120</v>
      </c>
      <c r="B38" s="2">
        <f t="shared" si="1"/>
        <v>765</v>
      </c>
      <c r="C38" s="2">
        <f t="shared" si="2"/>
        <v>3204.424506661589</v>
      </c>
      <c r="D38" s="2">
        <f t="shared" si="6"/>
        <v>25635.396053292712</v>
      </c>
      <c r="E38" s="2" t="s">
        <v>5</v>
      </c>
      <c r="F38" s="2">
        <v>0</v>
      </c>
      <c r="G38" s="2">
        <v>0</v>
      </c>
      <c r="H38" s="2">
        <v>0</v>
      </c>
      <c r="J38">
        <f t="shared" si="0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5"/>
        <v>0</v>
      </c>
    </row>
    <row r="39" spans="1:14" x14ac:dyDescent="0.25">
      <c r="A39" s="2">
        <f>37*28*18</f>
        <v>18648</v>
      </c>
      <c r="B39" s="2">
        <f t="shared" si="1"/>
        <v>2331</v>
      </c>
      <c r="C39" s="2">
        <f t="shared" si="2"/>
        <v>9764.0699673570762</v>
      </c>
      <c r="D39" s="2">
        <f t="shared" si="6"/>
        <v>78112.559738856609</v>
      </c>
      <c r="E39" s="2" t="s">
        <v>5</v>
      </c>
      <c r="F39" s="2">
        <v>0</v>
      </c>
      <c r="G39" s="2">
        <v>0</v>
      </c>
      <c r="H39" s="2">
        <v>0</v>
      </c>
      <c r="J39">
        <f t="shared" si="0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5"/>
        <v>0</v>
      </c>
    </row>
    <row r="40" spans="1:14" x14ac:dyDescent="0.25">
      <c r="A40" s="2">
        <f>60*50*30</f>
        <v>90000</v>
      </c>
      <c r="B40" s="2">
        <f t="shared" si="1"/>
        <v>11250</v>
      </c>
      <c r="C40" s="2">
        <f t="shared" si="2"/>
        <v>47123.889803846898</v>
      </c>
      <c r="D40" s="2">
        <f t="shared" si="6"/>
        <v>376991.11843077518</v>
      </c>
      <c r="E40" s="2" t="s">
        <v>5</v>
      </c>
      <c r="F40" s="2">
        <v>0</v>
      </c>
      <c r="G40" s="2">
        <v>0</v>
      </c>
      <c r="H40" s="2">
        <v>0</v>
      </c>
      <c r="J40">
        <f t="shared" si="0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5"/>
        <v>0</v>
      </c>
    </row>
    <row r="41" spans="1:14" x14ac:dyDescent="0.25">
      <c r="A41" s="2">
        <f>40*40*20</f>
        <v>32000</v>
      </c>
      <c r="B41" s="2">
        <f t="shared" si="1"/>
        <v>4000</v>
      </c>
      <c r="C41" s="2">
        <f t="shared" si="2"/>
        <v>16755.160819145563</v>
      </c>
      <c r="D41" s="2">
        <f t="shared" si="6"/>
        <v>134041.28655316451</v>
      </c>
      <c r="E41" s="2" t="s">
        <v>5</v>
      </c>
      <c r="F41" s="2">
        <v>0</v>
      </c>
      <c r="G41" s="2">
        <v>0</v>
      </c>
      <c r="H41" s="2">
        <v>0</v>
      </c>
      <c r="J41">
        <f t="shared" si="0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5"/>
        <v>0</v>
      </c>
    </row>
    <row r="42" spans="1:14" x14ac:dyDescent="0.25">
      <c r="A42" s="2">
        <f>45*30*10</f>
        <v>13500</v>
      </c>
      <c r="B42" s="2">
        <f t="shared" si="1"/>
        <v>1687.5</v>
      </c>
      <c r="C42" s="2">
        <f t="shared" si="2"/>
        <v>7068.5834705770349</v>
      </c>
      <c r="D42" s="2">
        <f t="shared" si="6"/>
        <v>56548.667764616279</v>
      </c>
      <c r="E42" s="2" t="s">
        <v>5</v>
      </c>
      <c r="F42" s="2">
        <v>0</v>
      </c>
      <c r="G42" s="2">
        <v>0</v>
      </c>
      <c r="H42" s="2">
        <v>0</v>
      </c>
      <c r="J42">
        <f t="shared" si="0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5"/>
        <v>0</v>
      </c>
    </row>
    <row r="43" spans="1:14" x14ac:dyDescent="0.25">
      <c r="A43" s="2">
        <f>27*29*31</f>
        <v>24273</v>
      </c>
      <c r="B43" s="2">
        <f t="shared" si="1"/>
        <v>3034.125</v>
      </c>
      <c r="C43" s="2">
        <f t="shared" si="2"/>
        <v>12709.313080097509</v>
      </c>
      <c r="D43" s="2">
        <f t="shared" si="6"/>
        <v>101674.50464078007</v>
      </c>
      <c r="E43" s="2" t="s">
        <v>5</v>
      </c>
      <c r="F43" s="2">
        <v>0</v>
      </c>
      <c r="G43" s="2">
        <v>0</v>
      </c>
      <c r="H43" s="2">
        <v>0</v>
      </c>
      <c r="J43">
        <f t="shared" si="0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5"/>
        <v>0</v>
      </c>
    </row>
    <row r="44" spans="1:14" x14ac:dyDescent="0.25">
      <c r="A44" s="2">
        <f>5*30*44</f>
        <v>6600</v>
      </c>
      <c r="B44" s="2">
        <f t="shared" si="1"/>
        <v>825</v>
      </c>
      <c r="C44" s="2">
        <f t="shared" si="2"/>
        <v>3455.7519189487725</v>
      </c>
      <c r="D44" s="2">
        <f t="shared" si="6"/>
        <v>27646.01535159018</v>
      </c>
      <c r="E44" s="2" t="s">
        <v>5</v>
      </c>
      <c r="F44" s="2">
        <v>0</v>
      </c>
      <c r="G44" s="2">
        <v>0</v>
      </c>
      <c r="H44" s="2">
        <v>0</v>
      </c>
      <c r="J44">
        <f t="shared" si="0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5"/>
        <v>0</v>
      </c>
    </row>
    <row r="45" spans="1:14" x14ac:dyDescent="0.25">
      <c r="A45" s="2">
        <f>45*20*20</f>
        <v>18000</v>
      </c>
      <c r="B45" s="2">
        <f t="shared" si="1"/>
        <v>2250</v>
      </c>
      <c r="C45" s="2">
        <f t="shared" si="2"/>
        <v>9424.7779607693792</v>
      </c>
      <c r="D45" s="2">
        <f t="shared" si="6"/>
        <v>75398.223686155034</v>
      </c>
      <c r="E45" s="2" t="s">
        <v>6</v>
      </c>
      <c r="F45" s="2">
        <v>0</v>
      </c>
      <c r="G45" s="2">
        <v>0</v>
      </c>
      <c r="H45" s="2">
        <v>2</v>
      </c>
      <c r="I45" t="s">
        <v>22</v>
      </c>
      <c r="J45">
        <f t="shared" si="0"/>
        <v>2</v>
      </c>
      <c r="K45">
        <f t="shared" si="3"/>
        <v>2.1220659078919379E-4</v>
      </c>
      <c r="L45">
        <f t="shared" si="4"/>
        <v>2.6525823848649224E-5</v>
      </c>
      <c r="M45">
        <f t="shared" si="5"/>
        <v>1.4567312407894387E-2</v>
      </c>
      <c r="N45">
        <f t="shared" si="5"/>
        <v>5.1503226936425277E-3</v>
      </c>
    </row>
    <row r="46" spans="1:14" x14ac:dyDescent="0.25">
      <c r="A46" s="2">
        <f>50*25*15</f>
        <v>18750</v>
      </c>
      <c r="B46" s="2">
        <f t="shared" si="1"/>
        <v>2343.75</v>
      </c>
      <c r="C46" s="2">
        <f t="shared" si="2"/>
        <v>9817.4770424681028</v>
      </c>
      <c r="D46" s="2">
        <f t="shared" si="6"/>
        <v>78539.816339744822</v>
      </c>
      <c r="E46" s="2" t="s">
        <v>6</v>
      </c>
      <c r="F46" s="2">
        <v>0</v>
      </c>
      <c r="G46" s="2">
        <v>0</v>
      </c>
      <c r="H46" s="2">
        <v>0</v>
      </c>
      <c r="J46">
        <f t="shared" si="0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5"/>
        <v>0</v>
      </c>
    </row>
    <row r="47" spans="1:14" x14ac:dyDescent="0.25">
      <c r="A47" s="2">
        <f>30*20*15</f>
        <v>9000</v>
      </c>
      <c r="B47" s="2">
        <f t="shared" si="1"/>
        <v>1125</v>
      </c>
      <c r="C47" s="2">
        <f t="shared" si="2"/>
        <v>4712.3889803846896</v>
      </c>
      <c r="D47" s="2">
        <f t="shared" si="6"/>
        <v>37699.111843077517</v>
      </c>
      <c r="E47" s="2" t="s">
        <v>6</v>
      </c>
      <c r="F47" s="2">
        <v>0</v>
      </c>
      <c r="G47" s="2">
        <v>0</v>
      </c>
      <c r="H47" s="2">
        <v>0</v>
      </c>
      <c r="J47">
        <f t="shared" si="0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5"/>
        <v>0</v>
      </c>
    </row>
    <row r="48" spans="1:14" x14ac:dyDescent="0.25">
      <c r="A48" s="2">
        <f>30*30*15</f>
        <v>13500</v>
      </c>
      <c r="B48" s="2">
        <f t="shared" si="1"/>
        <v>1687.5</v>
      </c>
      <c r="C48" s="2">
        <f t="shared" si="2"/>
        <v>7068.5834705770349</v>
      </c>
      <c r="D48" s="2">
        <f t="shared" si="6"/>
        <v>56548.667764616279</v>
      </c>
      <c r="E48" s="2" t="s">
        <v>6</v>
      </c>
      <c r="F48" s="2">
        <v>2</v>
      </c>
      <c r="G48" s="2">
        <v>0</v>
      </c>
      <c r="H48" s="2">
        <v>0</v>
      </c>
      <c r="J48">
        <f t="shared" si="0"/>
        <v>2</v>
      </c>
      <c r="K48">
        <f t="shared" si="3"/>
        <v>2.8294212105225839E-4</v>
      </c>
      <c r="L48">
        <f t="shared" si="4"/>
        <v>3.5367765131532299E-5</v>
      </c>
      <c r="M48">
        <f t="shared" si="5"/>
        <v>1.6820883480134399E-2</v>
      </c>
      <c r="N48">
        <f t="shared" si="5"/>
        <v>5.9470803871759037E-3</v>
      </c>
    </row>
    <row r="49" spans="1:14" x14ac:dyDescent="0.25">
      <c r="A49" s="2">
        <f>40*30*25</f>
        <v>30000</v>
      </c>
      <c r="B49" s="2">
        <f t="shared" si="1"/>
        <v>3750</v>
      </c>
      <c r="C49" s="2">
        <f t="shared" si="2"/>
        <v>15707.963267948966</v>
      </c>
      <c r="D49" s="2">
        <f t="shared" si="6"/>
        <v>125663.70614359173</v>
      </c>
      <c r="E49" s="2" t="s">
        <v>6</v>
      </c>
      <c r="F49" s="2">
        <v>0</v>
      </c>
      <c r="G49" s="2">
        <v>0</v>
      </c>
      <c r="H49" s="2">
        <v>0</v>
      </c>
      <c r="J49">
        <f t="shared" si="0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5"/>
        <v>0</v>
      </c>
    </row>
    <row r="50" spans="1:14" x14ac:dyDescent="0.25">
      <c r="A50" s="2">
        <f>60*50*30</f>
        <v>90000</v>
      </c>
      <c r="B50" s="2">
        <f t="shared" si="1"/>
        <v>11250</v>
      </c>
      <c r="C50" s="2">
        <f t="shared" si="2"/>
        <v>47123.889803846898</v>
      </c>
      <c r="D50" s="2">
        <f t="shared" si="6"/>
        <v>376991.11843077518</v>
      </c>
      <c r="E50" s="2" t="s">
        <v>6</v>
      </c>
      <c r="F50" s="2">
        <v>0</v>
      </c>
      <c r="G50" s="2">
        <v>0</v>
      </c>
      <c r="H50" s="2">
        <v>0</v>
      </c>
      <c r="J50">
        <f t="shared" si="0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5"/>
        <v>0</v>
      </c>
    </row>
    <row r="51" spans="1:14" x14ac:dyDescent="0.25">
      <c r="A51" s="2">
        <f>49*47*30</f>
        <v>69090</v>
      </c>
      <c r="B51" s="2">
        <f t="shared" si="1"/>
        <v>8636.25</v>
      </c>
      <c r="C51" s="2">
        <f t="shared" si="2"/>
        <v>36175.439406086465</v>
      </c>
      <c r="D51" s="2">
        <f t="shared" si="6"/>
        <v>289403.51524869172</v>
      </c>
      <c r="E51" s="2" t="s">
        <v>6</v>
      </c>
      <c r="F51" s="2">
        <v>2</v>
      </c>
      <c r="G51" s="2">
        <v>0</v>
      </c>
      <c r="H51" s="2">
        <v>2</v>
      </c>
      <c r="I51" t="s">
        <v>22</v>
      </c>
      <c r="J51">
        <f t="shared" si="0"/>
        <v>4</v>
      </c>
      <c r="K51">
        <f t="shared" si="3"/>
        <v>1.1057225746723081E-4</v>
      </c>
      <c r="L51">
        <f t="shared" si="4"/>
        <v>1.3821532183403852E-5</v>
      </c>
      <c r="M51">
        <f t="shared" si="5"/>
        <v>1.0515334396358055E-2</v>
      </c>
      <c r="N51">
        <f t="shared" si="5"/>
        <v>3.717732129054466E-3</v>
      </c>
    </row>
    <row r="52" spans="1:14" x14ac:dyDescent="0.25">
      <c r="A52" s="2">
        <f>55*34*20</f>
        <v>37400</v>
      </c>
      <c r="B52" s="2">
        <f t="shared" si="1"/>
        <v>4675</v>
      </c>
      <c r="C52" s="2">
        <f t="shared" si="2"/>
        <v>19582.594207376376</v>
      </c>
      <c r="D52" s="2">
        <f t="shared" si="6"/>
        <v>156660.75365901101</v>
      </c>
      <c r="E52" s="2" t="s">
        <v>6</v>
      </c>
      <c r="F52" s="2">
        <v>0</v>
      </c>
      <c r="G52" s="2">
        <v>0</v>
      </c>
      <c r="H52" s="2">
        <v>5</v>
      </c>
      <c r="I52" t="s">
        <v>23</v>
      </c>
      <c r="J52">
        <f t="shared" si="0"/>
        <v>5</v>
      </c>
      <c r="K52">
        <f t="shared" si="3"/>
        <v>2.5532878570892303E-4</v>
      </c>
      <c r="L52">
        <f t="shared" si="4"/>
        <v>3.1916098213615379E-5</v>
      </c>
      <c r="M52">
        <f t="shared" si="5"/>
        <v>1.5979010786307236E-2</v>
      </c>
      <c r="N52">
        <f t="shared" si="5"/>
        <v>5.6494334418254171E-3</v>
      </c>
    </row>
    <row r="53" spans="1:14" x14ac:dyDescent="0.25">
      <c r="A53" s="2">
        <f>40*20*25</f>
        <v>20000</v>
      </c>
      <c r="B53" s="2">
        <f t="shared" si="1"/>
        <v>2500</v>
      </c>
      <c r="C53" s="2">
        <f t="shared" si="2"/>
        <v>10471.975511965977</v>
      </c>
      <c r="D53" s="2">
        <f t="shared" si="6"/>
        <v>83775.804095727814</v>
      </c>
      <c r="E53" s="2" t="s">
        <v>6</v>
      </c>
      <c r="F53" s="2">
        <v>0</v>
      </c>
      <c r="G53" s="2">
        <v>0</v>
      </c>
      <c r="H53" s="2">
        <v>0</v>
      </c>
      <c r="J53">
        <f t="shared" si="0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5"/>
        <v>0</v>
      </c>
    </row>
    <row r="54" spans="1:14" x14ac:dyDescent="0.25">
      <c r="A54" s="2">
        <f>35*25*23</f>
        <v>20125</v>
      </c>
      <c r="B54" s="2">
        <f t="shared" si="1"/>
        <v>2515.625</v>
      </c>
      <c r="C54" s="2">
        <f t="shared" si="2"/>
        <v>10537.425358915763</v>
      </c>
      <c r="D54" s="2">
        <f t="shared" si="6"/>
        <v>84299.402871326107</v>
      </c>
      <c r="E54" s="2" t="s">
        <v>6</v>
      </c>
      <c r="F54" s="2">
        <v>0</v>
      </c>
      <c r="G54" s="2">
        <v>0</v>
      </c>
      <c r="H54" s="2">
        <v>0</v>
      </c>
      <c r="J54">
        <f t="shared" si="0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5"/>
        <v>0</v>
      </c>
    </row>
    <row r="55" spans="1:14" x14ac:dyDescent="0.25">
      <c r="A55" s="2">
        <f>50*40*26</f>
        <v>52000</v>
      </c>
      <c r="B55" s="2">
        <f t="shared" si="1"/>
        <v>6500</v>
      </c>
      <c r="C55" s="2">
        <f t="shared" si="2"/>
        <v>27227.136331111538</v>
      </c>
      <c r="D55" s="2">
        <f t="shared" si="6"/>
        <v>217817.09064889231</v>
      </c>
      <c r="E55" s="2" t="s">
        <v>6</v>
      </c>
      <c r="F55" s="2">
        <v>0</v>
      </c>
      <c r="G55" s="2">
        <v>0</v>
      </c>
      <c r="H55" s="2">
        <v>0</v>
      </c>
      <c r="J55">
        <f t="shared" si="0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5"/>
        <v>0</v>
      </c>
    </row>
    <row r="56" spans="1:14" x14ac:dyDescent="0.25">
      <c r="A56" s="2">
        <f>40*35*14</f>
        <v>19600</v>
      </c>
      <c r="B56" s="2">
        <f t="shared" si="1"/>
        <v>2450</v>
      </c>
      <c r="C56" s="2">
        <f t="shared" si="2"/>
        <v>10262.536001726658</v>
      </c>
      <c r="D56" s="2">
        <f t="shared" si="6"/>
        <v>82100.28801381326</v>
      </c>
      <c r="E56" s="2" t="s">
        <v>6</v>
      </c>
      <c r="F56" s="2">
        <v>0</v>
      </c>
      <c r="G56" s="2">
        <v>0</v>
      </c>
      <c r="H56" s="2">
        <v>0</v>
      </c>
      <c r="J56">
        <f t="shared" si="0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5"/>
        <v>0</v>
      </c>
    </row>
    <row r="57" spans="1:14" x14ac:dyDescent="0.25">
      <c r="A57" s="2">
        <f>18*20*20</f>
        <v>7200</v>
      </c>
      <c r="B57" s="2">
        <f t="shared" si="1"/>
        <v>900</v>
      </c>
      <c r="C57" s="2">
        <f t="shared" si="2"/>
        <v>3769.9111843077517</v>
      </c>
      <c r="D57" s="2">
        <f t="shared" si="6"/>
        <v>30159.289474462013</v>
      </c>
      <c r="E57" s="2" t="s">
        <v>6</v>
      </c>
      <c r="F57" s="2">
        <v>0</v>
      </c>
      <c r="G57" s="2">
        <v>0</v>
      </c>
      <c r="H57" s="2">
        <v>0</v>
      </c>
      <c r="J57">
        <f t="shared" si="0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5"/>
        <v>0</v>
      </c>
    </row>
    <row r="58" spans="1:14" x14ac:dyDescent="0.25">
      <c r="A58" s="2">
        <f>38*10*22</f>
        <v>8360</v>
      </c>
      <c r="B58" s="2">
        <f t="shared" si="1"/>
        <v>1045</v>
      </c>
      <c r="C58" s="2">
        <f t="shared" si="2"/>
        <v>4377.2857640017783</v>
      </c>
      <c r="D58" s="2">
        <f t="shared" si="6"/>
        <v>35018.286112014226</v>
      </c>
      <c r="E58" s="2" t="s">
        <v>6</v>
      </c>
      <c r="F58" s="2">
        <v>0</v>
      </c>
      <c r="G58" s="2">
        <v>0</v>
      </c>
      <c r="H58" s="2">
        <v>0</v>
      </c>
      <c r="J58">
        <f t="shared" si="0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5"/>
        <v>0</v>
      </c>
    </row>
    <row r="59" spans="1:14" x14ac:dyDescent="0.25">
      <c r="A59" s="2">
        <f>23*27*17</f>
        <v>10557</v>
      </c>
      <c r="B59" s="2">
        <f t="shared" si="1"/>
        <v>1319.625</v>
      </c>
      <c r="C59" s="2">
        <f t="shared" si="2"/>
        <v>5527.6322739912412</v>
      </c>
      <c r="D59" s="2">
        <f t="shared" si="6"/>
        <v>44221.058191929929</v>
      </c>
      <c r="E59" s="2" t="s">
        <v>6</v>
      </c>
      <c r="F59" s="2">
        <v>0</v>
      </c>
      <c r="G59" s="2">
        <v>0</v>
      </c>
      <c r="H59" s="2">
        <v>0</v>
      </c>
      <c r="J59">
        <f t="shared" si="0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5"/>
        <v>0</v>
      </c>
    </row>
    <row r="60" spans="1:14" x14ac:dyDescent="0.25">
      <c r="A60" s="2">
        <f>55*10*15</f>
        <v>8250</v>
      </c>
      <c r="B60" s="2">
        <f t="shared" si="1"/>
        <v>1031.25</v>
      </c>
      <c r="C60" s="2">
        <f t="shared" si="2"/>
        <v>4319.6898986859651</v>
      </c>
      <c r="D60" s="2">
        <f t="shared" si="6"/>
        <v>34557.519189487721</v>
      </c>
      <c r="E60" s="2" t="s">
        <v>6</v>
      </c>
      <c r="F60" s="2">
        <v>0</v>
      </c>
      <c r="G60" s="2">
        <v>0</v>
      </c>
      <c r="H60" s="2">
        <v>0</v>
      </c>
      <c r="J60">
        <f t="shared" si="0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5"/>
        <v>0</v>
      </c>
    </row>
    <row r="61" spans="1:14" x14ac:dyDescent="0.25">
      <c r="A61" s="2">
        <f>20*30*10</f>
        <v>6000</v>
      </c>
      <c r="B61" s="2">
        <f t="shared" si="1"/>
        <v>750</v>
      </c>
      <c r="C61" s="2">
        <f t="shared" si="2"/>
        <v>3141.5926535897929</v>
      </c>
      <c r="D61" s="2">
        <f t="shared" si="6"/>
        <v>25132.741228718343</v>
      </c>
      <c r="E61" s="2" t="s">
        <v>6</v>
      </c>
      <c r="F61" s="2">
        <v>0</v>
      </c>
      <c r="G61" s="2">
        <v>0</v>
      </c>
      <c r="H61" s="2">
        <v>0</v>
      </c>
      <c r="J61">
        <f t="shared" si="0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5"/>
        <v>0</v>
      </c>
    </row>
    <row r="62" spans="1:14" x14ac:dyDescent="0.25">
      <c r="A62" s="2">
        <f>15*8*20</f>
        <v>2400</v>
      </c>
      <c r="B62" s="2">
        <f t="shared" si="1"/>
        <v>300</v>
      </c>
      <c r="C62" s="2">
        <f t="shared" si="2"/>
        <v>1256.6370614359173</v>
      </c>
      <c r="D62" s="2">
        <f t="shared" si="6"/>
        <v>10053.096491487338</v>
      </c>
      <c r="E62" s="2" t="s">
        <v>6</v>
      </c>
      <c r="F62" s="2">
        <v>0</v>
      </c>
      <c r="G62" s="2">
        <v>0</v>
      </c>
      <c r="H62" s="2">
        <v>0</v>
      </c>
      <c r="J62">
        <f t="shared" si="0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5"/>
        <v>0</v>
      </c>
    </row>
    <row r="63" spans="1:14" x14ac:dyDescent="0.25">
      <c r="A63" s="2">
        <f>24*32*22</f>
        <v>16896</v>
      </c>
      <c r="B63" s="2">
        <f t="shared" si="1"/>
        <v>2112</v>
      </c>
      <c r="C63" s="2">
        <f t="shared" si="2"/>
        <v>8846.7249125088565</v>
      </c>
      <c r="D63" s="2">
        <f t="shared" si="6"/>
        <v>70773.799300070852</v>
      </c>
      <c r="E63" s="2" t="s">
        <v>6</v>
      </c>
      <c r="F63" s="2">
        <v>0</v>
      </c>
      <c r="G63" s="2">
        <v>0</v>
      </c>
      <c r="H63" s="2">
        <v>0</v>
      </c>
      <c r="J63">
        <f t="shared" si="0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5"/>
        <v>0</v>
      </c>
    </row>
    <row r="64" spans="1:14" x14ac:dyDescent="0.25">
      <c r="A64" s="2">
        <f>8*6*6</f>
        <v>288</v>
      </c>
      <c r="B64" s="2">
        <f t="shared" si="1"/>
        <v>36</v>
      </c>
      <c r="C64" s="2">
        <f t="shared" si="2"/>
        <v>150.79644737231007</v>
      </c>
      <c r="D64" s="2">
        <f t="shared" si="6"/>
        <v>1206.3715789784806</v>
      </c>
      <c r="E64" s="2" t="s">
        <v>6</v>
      </c>
      <c r="F64" s="2">
        <v>0</v>
      </c>
      <c r="G64" s="2">
        <v>0</v>
      </c>
      <c r="H64" s="2">
        <v>0</v>
      </c>
      <c r="I64" s="3" t="s">
        <v>26</v>
      </c>
      <c r="J64">
        <f>SUM(F64:I64)</f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5"/>
        <v>0</v>
      </c>
    </row>
    <row r="65" spans="1:14" x14ac:dyDescent="0.25">
      <c r="A65" s="2">
        <f>12*17*20</f>
        <v>4080</v>
      </c>
      <c r="B65" s="2">
        <f t="shared" si="1"/>
        <v>510</v>
      </c>
      <c r="C65" s="2">
        <f t="shared" si="2"/>
        <v>2136.2830044410593</v>
      </c>
      <c r="D65" s="2">
        <f t="shared" si="6"/>
        <v>17090.264035528475</v>
      </c>
      <c r="E65" s="2" t="s">
        <v>6</v>
      </c>
      <c r="F65" s="2">
        <v>0</v>
      </c>
      <c r="G65" s="2">
        <v>0</v>
      </c>
      <c r="H65" s="2">
        <v>0</v>
      </c>
      <c r="J65">
        <f>SUM(F65:I65)</f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5"/>
        <v>0</v>
      </c>
    </row>
    <row r="66" spans="1:14" x14ac:dyDescent="0.25">
      <c r="A66" s="2">
        <f>18*8*6</f>
        <v>864</v>
      </c>
      <c r="B66" s="2">
        <f t="shared" si="1"/>
        <v>108</v>
      </c>
      <c r="C66" s="2">
        <f t="shared" si="2"/>
        <v>452.38934211693021</v>
      </c>
      <c r="D66" s="2">
        <f t="shared" si="6"/>
        <v>3619.1147369354417</v>
      </c>
      <c r="E66" s="2" t="s">
        <v>6</v>
      </c>
      <c r="F66" s="2">
        <v>0</v>
      </c>
      <c r="G66" s="2">
        <v>0</v>
      </c>
      <c r="H66" s="2">
        <v>0</v>
      </c>
      <c r="J66">
        <f>SUM(F66:I66)</f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5"/>
        <v>0</v>
      </c>
    </row>
    <row r="67" spans="1:14" x14ac:dyDescent="0.25">
      <c r="A67" s="2">
        <f>74*84*26</f>
        <v>161616</v>
      </c>
      <c r="B67" s="2">
        <f t="shared" ref="B67" si="7">A67/8</f>
        <v>20202</v>
      </c>
      <c r="C67" s="2">
        <f t="shared" ref="C67" si="8">(4/3)*B67*PI()</f>
        <v>84621.939717094661</v>
      </c>
      <c r="D67" s="2">
        <f t="shared" si="6"/>
        <v>676975.51773675729</v>
      </c>
      <c r="E67" s="2" t="s">
        <v>6</v>
      </c>
      <c r="F67" s="2">
        <v>0</v>
      </c>
      <c r="G67" s="2">
        <v>0</v>
      </c>
      <c r="H67" s="2">
        <v>0</v>
      </c>
      <c r="I67" t="s">
        <v>26</v>
      </c>
      <c r="J67">
        <f>SUM(F67:I67)</f>
        <v>0</v>
      </c>
      <c r="K67">
        <f t="shared" ref="K67" si="9">J67/C67</f>
        <v>0</v>
      </c>
      <c r="L67">
        <f t="shared" ref="L67" si="10">J67/D67</f>
        <v>0</v>
      </c>
      <c r="M67">
        <f t="shared" ref="M67:N67" si="11">SQRT(K67)</f>
        <v>0</v>
      </c>
      <c r="N67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feeding assay</vt:lpstr>
      <vt:lpstr>observational exp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Gallagher</dc:creator>
  <cp:lastModifiedBy>Austin</cp:lastModifiedBy>
  <dcterms:created xsi:type="dcterms:W3CDTF">2014-04-17T18:39:17Z</dcterms:created>
  <dcterms:modified xsi:type="dcterms:W3CDTF">2016-06-19T15:10:46Z</dcterms:modified>
</cp:coreProperties>
</file>