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QB Data" sheetId="1" r:id="rId1"/>
    <sheet name="RB Data" sheetId="7" r:id="rId2"/>
    <sheet name="Team Data" sheetId="2" r:id="rId3"/>
  </sheets>
  <calcPr calcId="145621"/>
</workbook>
</file>

<file path=xl/calcChain.xml><?xml version="1.0" encoding="utf-8"?>
<calcChain xmlns="http://schemas.openxmlformats.org/spreadsheetml/2006/main">
  <c r="Q27" i="7" l="1"/>
  <c r="P27" i="7"/>
  <c r="O27" i="7"/>
  <c r="N27" i="7"/>
  <c r="M27" i="7"/>
  <c r="L27" i="7"/>
  <c r="K27" i="7"/>
  <c r="H27" i="7"/>
  <c r="G27" i="7"/>
  <c r="D27" i="7" l="1"/>
  <c r="E27" i="7" s="1"/>
  <c r="Q29" i="7"/>
  <c r="P29" i="7"/>
  <c r="O29" i="7"/>
  <c r="N29" i="7"/>
  <c r="M29" i="7"/>
  <c r="L29" i="7"/>
  <c r="K29" i="7"/>
  <c r="H29" i="7"/>
  <c r="G29" i="7"/>
  <c r="G7" i="7"/>
  <c r="H7" i="7"/>
  <c r="K7" i="7"/>
  <c r="L7" i="7"/>
  <c r="M7" i="7"/>
  <c r="N7" i="7"/>
  <c r="O7" i="7"/>
  <c r="P7" i="7"/>
  <c r="Q7" i="7"/>
  <c r="Q35" i="7"/>
  <c r="P35" i="7"/>
  <c r="O35" i="7"/>
  <c r="N35" i="7"/>
  <c r="M35" i="7"/>
  <c r="L35" i="7"/>
  <c r="K35" i="7"/>
  <c r="H35" i="7"/>
  <c r="G35" i="7"/>
  <c r="Q23" i="7"/>
  <c r="P23" i="7"/>
  <c r="O23" i="7"/>
  <c r="N23" i="7"/>
  <c r="M23" i="7"/>
  <c r="L23" i="7"/>
  <c r="K23" i="7"/>
  <c r="H23" i="7"/>
  <c r="G23" i="7"/>
  <c r="Q18" i="7"/>
  <c r="P18" i="7"/>
  <c r="O18" i="7"/>
  <c r="N18" i="7"/>
  <c r="M18" i="7"/>
  <c r="L18" i="7"/>
  <c r="K18" i="7"/>
  <c r="H18" i="7"/>
  <c r="G18" i="7"/>
  <c r="Q21" i="7"/>
  <c r="P21" i="7"/>
  <c r="O21" i="7"/>
  <c r="N21" i="7"/>
  <c r="M21" i="7"/>
  <c r="L21" i="7"/>
  <c r="K21" i="7"/>
  <c r="H21" i="7"/>
  <c r="G21" i="7"/>
  <c r="Q26" i="7"/>
  <c r="P26" i="7"/>
  <c r="O26" i="7"/>
  <c r="N26" i="7"/>
  <c r="M26" i="7"/>
  <c r="L26" i="7"/>
  <c r="K26" i="7"/>
  <c r="H26" i="7"/>
  <c r="G26" i="7"/>
  <c r="Q34" i="7"/>
  <c r="P34" i="7"/>
  <c r="O34" i="7"/>
  <c r="N34" i="7"/>
  <c r="M34" i="7"/>
  <c r="L34" i="7"/>
  <c r="K34" i="7"/>
  <c r="H34" i="7"/>
  <c r="G34" i="7"/>
  <c r="Q13" i="7"/>
  <c r="P13" i="7"/>
  <c r="O13" i="7"/>
  <c r="N13" i="7"/>
  <c r="M13" i="7"/>
  <c r="L13" i="7"/>
  <c r="K13" i="7"/>
  <c r="H13" i="7"/>
  <c r="G13" i="7"/>
  <c r="Q33" i="7"/>
  <c r="P33" i="7"/>
  <c r="O33" i="7"/>
  <c r="N33" i="7"/>
  <c r="M33" i="7"/>
  <c r="L33" i="7"/>
  <c r="K33" i="7"/>
  <c r="H33" i="7"/>
  <c r="G33" i="7"/>
  <c r="Q20" i="7"/>
  <c r="P20" i="7"/>
  <c r="O20" i="7"/>
  <c r="N20" i="7"/>
  <c r="M20" i="7"/>
  <c r="L20" i="7"/>
  <c r="K20" i="7"/>
  <c r="H20" i="7"/>
  <c r="G20" i="7"/>
  <c r="H28" i="7"/>
  <c r="H30" i="7"/>
  <c r="H4" i="7"/>
  <c r="H31" i="7"/>
  <c r="H32" i="7"/>
  <c r="H12" i="7"/>
  <c r="H11" i="7"/>
  <c r="H8" i="7"/>
  <c r="H16" i="7"/>
  <c r="H10" i="7"/>
  <c r="H9" i="7"/>
  <c r="H5" i="7"/>
  <c r="H6" i="7"/>
  <c r="H17" i="7"/>
  <c r="H2" i="7"/>
  <c r="H25" i="7"/>
  <c r="H15" i="7"/>
  <c r="H3" i="7"/>
  <c r="H19" i="7"/>
  <c r="H24" i="7"/>
  <c r="H22" i="7"/>
  <c r="H36" i="7"/>
  <c r="H14" i="7"/>
  <c r="D29" i="7" l="1"/>
  <c r="E29" i="7" s="1"/>
  <c r="D7" i="7"/>
  <c r="E7" i="7" s="1"/>
  <c r="D35" i="7"/>
  <c r="E35" i="7" s="1"/>
  <c r="D23" i="7"/>
  <c r="E23" i="7" s="1"/>
  <c r="D21" i="7"/>
  <c r="E21" i="7" s="1"/>
  <c r="D18" i="7"/>
  <c r="E18" i="7" s="1"/>
  <c r="D26" i="7"/>
  <c r="E26" i="7" s="1"/>
  <c r="D34" i="7"/>
  <c r="E34" i="7" s="1"/>
  <c r="D13" i="7"/>
  <c r="E13" i="7" s="1"/>
  <c r="D33" i="7"/>
  <c r="E33" i="7" s="1"/>
  <c r="D20" i="7"/>
  <c r="E20" i="7" s="1"/>
  <c r="L6" i="7"/>
  <c r="M6" i="7"/>
  <c r="N6" i="7"/>
  <c r="O6" i="7"/>
  <c r="P6" i="7"/>
  <c r="Q6" i="7"/>
  <c r="L8" i="7"/>
  <c r="M8" i="7"/>
  <c r="N8" i="7"/>
  <c r="O8" i="7"/>
  <c r="P8" i="7"/>
  <c r="Q8" i="7"/>
  <c r="L12" i="7"/>
  <c r="M12" i="7"/>
  <c r="N12" i="7"/>
  <c r="O12" i="7"/>
  <c r="P12" i="7"/>
  <c r="Q12" i="7"/>
  <c r="L25" i="7"/>
  <c r="M25" i="7"/>
  <c r="N25" i="7"/>
  <c r="O25" i="7"/>
  <c r="P25" i="7"/>
  <c r="Q25" i="7"/>
  <c r="L5" i="7"/>
  <c r="M5" i="7"/>
  <c r="N5" i="7"/>
  <c r="O5" i="7"/>
  <c r="P5" i="7"/>
  <c r="Q5" i="7"/>
  <c r="L31" i="7"/>
  <c r="M31" i="7"/>
  <c r="N31" i="7"/>
  <c r="O31" i="7"/>
  <c r="P31" i="7"/>
  <c r="Q31" i="7"/>
  <c r="L15" i="7"/>
  <c r="M15" i="7"/>
  <c r="N15" i="7"/>
  <c r="O15" i="7"/>
  <c r="P15" i="7"/>
  <c r="Q15" i="7"/>
  <c r="L16" i="7"/>
  <c r="M16" i="7"/>
  <c r="N16" i="7"/>
  <c r="O16" i="7"/>
  <c r="P16" i="7"/>
  <c r="Q16" i="7"/>
  <c r="L9" i="7"/>
  <c r="M9" i="7"/>
  <c r="N9" i="7"/>
  <c r="O9" i="7"/>
  <c r="P9" i="7"/>
  <c r="Q9" i="7"/>
  <c r="L14" i="7"/>
  <c r="M14" i="7"/>
  <c r="N14" i="7"/>
  <c r="O14" i="7"/>
  <c r="P14" i="7"/>
  <c r="Q14" i="7"/>
  <c r="L19" i="7"/>
  <c r="M19" i="7"/>
  <c r="N19" i="7"/>
  <c r="O19" i="7"/>
  <c r="P19" i="7"/>
  <c r="Q19" i="7"/>
  <c r="L22" i="7"/>
  <c r="M22" i="7"/>
  <c r="N22" i="7"/>
  <c r="O22" i="7"/>
  <c r="P22" i="7"/>
  <c r="Q22" i="7"/>
  <c r="L17" i="7"/>
  <c r="M17" i="7"/>
  <c r="N17" i="7"/>
  <c r="O17" i="7"/>
  <c r="P17" i="7"/>
  <c r="Q17" i="7"/>
  <c r="L4" i="7"/>
  <c r="M4" i="7"/>
  <c r="N4" i="7"/>
  <c r="O4" i="7"/>
  <c r="P4" i="7"/>
  <c r="Q4" i="7"/>
  <c r="L30" i="7"/>
  <c r="M30" i="7"/>
  <c r="N30" i="7"/>
  <c r="O30" i="7"/>
  <c r="P30" i="7"/>
  <c r="Q30" i="7"/>
  <c r="L28" i="7"/>
  <c r="M28" i="7"/>
  <c r="N28" i="7"/>
  <c r="O28" i="7"/>
  <c r="P28" i="7"/>
  <c r="Q28" i="7"/>
  <c r="L2" i="7"/>
  <c r="M2" i="7"/>
  <c r="N2" i="7"/>
  <c r="O2" i="7"/>
  <c r="P2" i="7"/>
  <c r="Q2" i="7"/>
  <c r="L10" i="7"/>
  <c r="M10" i="7"/>
  <c r="N10" i="7"/>
  <c r="O10" i="7"/>
  <c r="P10" i="7"/>
  <c r="Q10" i="7"/>
  <c r="L3" i="7"/>
  <c r="M3" i="7"/>
  <c r="N3" i="7"/>
  <c r="O3" i="7"/>
  <c r="P3" i="7"/>
  <c r="Q3" i="7"/>
  <c r="L11" i="7"/>
  <c r="M11" i="7"/>
  <c r="N11" i="7"/>
  <c r="O11" i="7"/>
  <c r="P11" i="7"/>
  <c r="Q11" i="7"/>
  <c r="L32" i="7"/>
  <c r="M32" i="7"/>
  <c r="N32" i="7"/>
  <c r="O32" i="7"/>
  <c r="P32" i="7"/>
  <c r="Q32" i="7"/>
  <c r="L24" i="7"/>
  <c r="M24" i="7"/>
  <c r="N24" i="7"/>
  <c r="O24" i="7"/>
  <c r="P24" i="7"/>
  <c r="Q24" i="7"/>
  <c r="Q36" i="7"/>
  <c r="P36" i="7"/>
  <c r="O36" i="7"/>
  <c r="N36" i="7"/>
  <c r="G2" i="7"/>
  <c r="G24" i="7"/>
  <c r="G30" i="7"/>
  <c r="G22" i="7"/>
  <c r="G28" i="7"/>
  <c r="G4" i="7"/>
  <c r="G12" i="7"/>
  <c r="G8" i="7"/>
  <c r="G15" i="7"/>
  <c r="G3" i="7"/>
  <c r="G16" i="7"/>
  <c r="G5" i="7"/>
  <c r="G25" i="7"/>
  <c r="G10" i="7"/>
  <c r="G36" i="7"/>
  <c r="G6" i="7"/>
  <c r="G31" i="7"/>
  <c r="G11" i="7"/>
  <c r="G32" i="7"/>
  <c r="G14" i="7"/>
  <c r="G19" i="7"/>
  <c r="G9" i="7"/>
  <c r="G17" i="7"/>
  <c r="L36" i="7"/>
  <c r="M36" i="7"/>
  <c r="K2" i="7"/>
  <c r="K24" i="7"/>
  <c r="K30" i="7"/>
  <c r="K22" i="7"/>
  <c r="K28" i="7"/>
  <c r="K4" i="7"/>
  <c r="K12" i="7"/>
  <c r="K8" i="7"/>
  <c r="K15" i="7"/>
  <c r="K3" i="7"/>
  <c r="K16" i="7"/>
  <c r="K5" i="7"/>
  <c r="K25" i="7"/>
  <c r="K10" i="7"/>
  <c r="K36" i="7"/>
  <c r="K6" i="7"/>
  <c r="K31" i="7"/>
  <c r="K11" i="7"/>
  <c r="K32" i="7"/>
  <c r="K14" i="7"/>
  <c r="K19" i="7"/>
  <c r="K9" i="7"/>
  <c r="K17" i="7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U22" i="1"/>
  <c r="S22" i="1"/>
  <c r="Q22" i="1"/>
  <c r="O22" i="1"/>
  <c r="M22" i="1"/>
  <c r="J22" i="1"/>
  <c r="H22" i="1"/>
  <c r="T22" i="1"/>
  <c r="R22" i="1"/>
  <c r="P22" i="1"/>
  <c r="N22" i="1"/>
  <c r="L22" i="1"/>
  <c r="K22" i="1"/>
  <c r="I22" i="1"/>
  <c r="D5" i="7" l="1"/>
  <c r="E5" i="7" s="1"/>
  <c r="D22" i="7"/>
  <c r="E22" i="7" s="1"/>
  <c r="D31" i="7"/>
  <c r="E31" i="7" s="1"/>
  <c r="D15" i="7"/>
  <c r="E15" i="7" s="1"/>
  <c r="D9" i="7"/>
  <c r="E9" i="7" s="1"/>
  <c r="D32" i="7"/>
  <c r="E32" i="7" s="1"/>
  <c r="D36" i="7"/>
  <c r="E36" i="7" s="1"/>
  <c r="D16" i="7"/>
  <c r="E16" i="7" s="1"/>
  <c r="D12" i="7"/>
  <c r="E12" i="7" s="1"/>
  <c r="D30" i="7"/>
  <c r="E30" i="7" s="1"/>
  <c r="D19" i="7"/>
  <c r="E19" i="7" s="1"/>
  <c r="D11" i="7"/>
  <c r="E11" i="7" s="1"/>
  <c r="D10" i="7"/>
  <c r="E10" i="7" s="1"/>
  <c r="D3" i="7"/>
  <c r="E3" i="7" s="1"/>
  <c r="D4" i="7"/>
  <c r="E4" i="7" s="1"/>
  <c r="D24" i="7"/>
  <c r="E24" i="7" s="1"/>
  <c r="D14" i="7"/>
  <c r="E14" i="7" s="1"/>
  <c r="D25" i="7"/>
  <c r="E25" i="7" s="1"/>
  <c r="D28" i="7"/>
  <c r="E28" i="7" s="1"/>
  <c r="D2" i="7"/>
  <c r="E2" i="7" s="1"/>
  <c r="D17" i="7"/>
  <c r="E17" i="7" s="1"/>
  <c r="D6" i="7"/>
  <c r="E6" i="7" s="1"/>
  <c r="D8" i="7"/>
  <c r="E8" i="7" s="1"/>
  <c r="G13" i="1" l="1"/>
  <c r="D13" i="1" s="1"/>
  <c r="E13" i="1" s="1"/>
  <c r="G11" i="1"/>
  <c r="D11" i="1" s="1"/>
  <c r="E11" i="1" s="1"/>
  <c r="G3" i="1"/>
  <c r="D3" i="1" s="1"/>
  <c r="E3" i="1" s="1"/>
  <c r="G21" i="1"/>
  <c r="D21" i="1" s="1"/>
  <c r="E21" i="1" s="1"/>
  <c r="G14" i="1"/>
  <c r="D14" i="1" s="1"/>
  <c r="E14" i="1" s="1"/>
  <c r="G18" i="1"/>
  <c r="D18" i="1" s="1"/>
  <c r="E18" i="1" s="1"/>
  <c r="G15" i="1"/>
  <c r="D15" i="1" s="1"/>
  <c r="E15" i="1" s="1"/>
  <c r="G7" i="1"/>
  <c r="D7" i="1" s="1"/>
  <c r="E7" i="1" s="1"/>
  <c r="G4" i="1"/>
  <c r="D4" i="1" s="1"/>
  <c r="E4" i="1" s="1"/>
  <c r="G5" i="1"/>
  <c r="D5" i="1" s="1"/>
  <c r="E5" i="1" s="1"/>
  <c r="G8" i="1"/>
  <c r="D8" i="1" s="1"/>
  <c r="E8" i="1" s="1"/>
  <c r="G20" i="1"/>
  <c r="D20" i="1" s="1"/>
  <c r="E20" i="1" s="1"/>
  <c r="G12" i="1"/>
  <c r="D12" i="1" s="1"/>
  <c r="E12" i="1" s="1"/>
  <c r="G9" i="1"/>
  <c r="D9" i="1" s="1"/>
  <c r="E9" i="1" s="1"/>
  <c r="G2" i="1"/>
  <c r="D2" i="1" s="1"/>
  <c r="E2" i="1" s="1"/>
  <c r="G19" i="1"/>
  <c r="D19" i="1" s="1"/>
  <c r="E19" i="1" s="1"/>
  <c r="G22" i="1" l="1"/>
  <c r="D22" i="1" s="1"/>
  <c r="G16" i="1" l="1"/>
  <c r="D16" i="1" s="1"/>
  <c r="E16" i="1" s="1"/>
  <c r="G24" i="1"/>
  <c r="D24" i="1" s="1"/>
  <c r="E24" i="1" s="1"/>
  <c r="G23" i="1"/>
  <c r="D23" i="1" s="1"/>
  <c r="E23" i="1" s="1"/>
  <c r="G10" i="1"/>
  <c r="D10" i="1" s="1"/>
  <c r="E10" i="1" s="1"/>
  <c r="G6" i="1"/>
  <c r="D6" i="1" s="1"/>
  <c r="E6" i="1" s="1"/>
  <c r="G25" i="1"/>
  <c r="D25" i="1" s="1"/>
  <c r="E25" i="1" s="1"/>
  <c r="G17" i="1" l="1"/>
  <c r="D17" i="1" s="1"/>
  <c r="E17" i="1" s="1"/>
  <c r="E22" i="1"/>
</calcChain>
</file>

<file path=xl/sharedStrings.xml><?xml version="1.0" encoding="utf-8"?>
<sst xmlns="http://schemas.openxmlformats.org/spreadsheetml/2006/main" count="294" uniqueCount="121">
  <si>
    <t>QB</t>
  </si>
  <si>
    <t>DK Salary</t>
  </si>
  <si>
    <t>Log DK Salary</t>
  </si>
  <si>
    <t>Prediction</t>
  </si>
  <si>
    <t>Dak Prescott</t>
  </si>
  <si>
    <t>Tom Brady</t>
  </si>
  <si>
    <t>FirstD</t>
  </si>
  <si>
    <t>PointTotal</t>
  </si>
  <si>
    <t>PassPct</t>
  </si>
  <si>
    <t>Turnovers</t>
  </si>
  <si>
    <t>3DPct</t>
  </si>
  <si>
    <t>FirstDOpp</t>
  </si>
  <si>
    <t>3DPctOpp</t>
  </si>
  <si>
    <t>PassPctOpp</t>
  </si>
  <si>
    <t>TurnoversOpp</t>
  </si>
  <si>
    <t>Ratio</t>
  </si>
  <si>
    <t>RB</t>
  </si>
  <si>
    <t>Ezekiel Elliott</t>
  </si>
  <si>
    <t>Melvin Gordon</t>
  </si>
  <si>
    <t>Austin Ekeler</t>
  </si>
  <si>
    <t>Sony Michel</t>
  </si>
  <si>
    <t>James White</t>
  </si>
  <si>
    <t>Alvin Kamara</t>
  </si>
  <si>
    <t>Mark Ingram</t>
  </si>
  <si>
    <t>Sqrt DK Salary</t>
  </si>
  <si>
    <t>CompPct</t>
  </si>
  <si>
    <t>CompPctOpp</t>
  </si>
  <si>
    <t>Venue</t>
  </si>
  <si>
    <t>Sacked</t>
  </si>
  <si>
    <t>RunPct</t>
  </si>
  <si>
    <t>RunPctOpp</t>
  </si>
  <si>
    <t>Games</t>
  </si>
  <si>
    <t>SnapTotal</t>
  </si>
  <si>
    <t>Road</t>
  </si>
  <si>
    <t>SackedOpp</t>
  </si>
  <si>
    <t>Home</t>
  </si>
  <si>
    <t>Lamar Jackson</t>
  </si>
  <si>
    <t>Deshaun Watson</t>
  </si>
  <si>
    <t>Kyler Murray</t>
  </si>
  <si>
    <t>Matt Ryan</t>
  </si>
  <si>
    <t>Jameis Winston</t>
  </si>
  <si>
    <t>Josh Allen</t>
  </si>
  <si>
    <t>Derek Carr</t>
  </si>
  <si>
    <t>Daniel Jones</t>
  </si>
  <si>
    <t>Gardner Minshew</t>
  </si>
  <si>
    <t>Kyle Allen</t>
  </si>
  <si>
    <t>Marcus Mariota</t>
  </si>
  <si>
    <t>Kirk Cousins</t>
  </si>
  <si>
    <t>Joe Flacco</t>
  </si>
  <si>
    <t>Team</t>
  </si>
  <si>
    <t>Kansas City</t>
  </si>
  <si>
    <t>Baltimore</t>
  </si>
  <si>
    <t>New England</t>
  </si>
  <si>
    <t>Houston</t>
  </si>
  <si>
    <t>LA Rams</t>
  </si>
  <si>
    <t>LA Chargers</t>
  </si>
  <si>
    <t>Seattle</t>
  </si>
  <si>
    <t>Arizona</t>
  </si>
  <si>
    <t>Atlanta</t>
  </si>
  <si>
    <t>Cleveland</t>
  </si>
  <si>
    <t>Tampa Bay</t>
  </si>
  <si>
    <t>Buffalo</t>
  </si>
  <si>
    <t>Detroit</t>
  </si>
  <si>
    <t>Indianapolis</t>
  </si>
  <si>
    <t>Oakland</t>
  </si>
  <si>
    <t>NY Giants</t>
  </si>
  <si>
    <t>Jacksonville</t>
  </si>
  <si>
    <t>Carolina</t>
  </si>
  <si>
    <t>Tennessee</t>
  </si>
  <si>
    <t>Minnesota</t>
  </si>
  <si>
    <t>Chicago</t>
  </si>
  <si>
    <t>Washington</t>
  </si>
  <si>
    <t>Denver</t>
  </si>
  <si>
    <t>Miami</t>
  </si>
  <si>
    <t>Cincinnati</t>
  </si>
  <si>
    <t>Dallas</t>
  </si>
  <si>
    <t>Green Bay</t>
  </si>
  <si>
    <t>New Orleans</t>
  </si>
  <si>
    <t>NY Jets</t>
  </si>
  <si>
    <t>Philadelphia</t>
  </si>
  <si>
    <t>Pittsburgh</t>
  </si>
  <si>
    <t>San Francisco</t>
  </si>
  <si>
    <t>Opponent</t>
  </si>
  <si>
    <t>Bye</t>
  </si>
  <si>
    <t>Carlos Hyde</t>
  </si>
  <si>
    <t>David Johnson</t>
  </si>
  <si>
    <t>Peyton Barber</t>
  </si>
  <si>
    <t>Josh Jacobs</t>
  </si>
  <si>
    <t>Wayne Gallman</t>
  </si>
  <si>
    <t>Leonard Fournette</t>
  </si>
  <si>
    <t>Christian McCaffrey</t>
  </si>
  <si>
    <t>Derrick Henry</t>
  </si>
  <si>
    <t>Dalvin Cook</t>
  </si>
  <si>
    <t>Adrian Peterson</t>
  </si>
  <si>
    <t>Frank Gore</t>
  </si>
  <si>
    <t>Phillip Lindsay</t>
  </si>
  <si>
    <t>David Montgomery</t>
  </si>
  <si>
    <t>Carson Wentz</t>
  </si>
  <si>
    <t>Aaron Rodgers</t>
  </si>
  <si>
    <t>Phillip Rivers</t>
  </si>
  <si>
    <t>Andy Dalton</t>
  </si>
  <si>
    <t>Teddy Bridgewater</t>
  </si>
  <si>
    <t>Mason Rudolph</t>
  </si>
  <si>
    <t>Luke Falk</t>
  </si>
  <si>
    <t>Chase Daniel</t>
  </si>
  <si>
    <t>Duke Johnson</t>
  </si>
  <si>
    <t>Rex Burkhead</t>
  </si>
  <si>
    <t>Ronald Jones</t>
  </si>
  <si>
    <t>Jordan Howard</t>
  </si>
  <si>
    <t>Miles Sanders</t>
  </si>
  <si>
    <t>Aaron Jones</t>
  </si>
  <si>
    <t>Devonata Freeman</t>
  </si>
  <si>
    <t>Joe Mixon</t>
  </si>
  <si>
    <t>James Conner</t>
  </si>
  <si>
    <t>Le'Veon Bell</t>
  </si>
  <si>
    <t>Tarik Cohen</t>
  </si>
  <si>
    <t>Royce Booker</t>
  </si>
  <si>
    <t>Devin Singletary</t>
  </si>
  <si>
    <t>Giovanni Bernard</t>
  </si>
  <si>
    <t>Jaylen Samuels</t>
  </si>
  <si>
    <t>Colt McCoy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</si>
</sst>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10.6640625" style="1" customWidth="1"/>
    <col min="15" max="15" width="12.77734375" style="1" customWidth="1"/>
    <col min="16" max="16" width="10" style="1" customWidth="1"/>
    <col min="17" max="17" width="10.21875" style="1" customWidth="1"/>
    <col min="18" max="18" width="9.21875" customWidth="1"/>
    <col min="19" max="19" width="12.109375" customWidth="1"/>
    <col min="21" max="21" width="9.77734375" customWidth="1"/>
  </cols>
  <sheetData>
    <row r="1" spans="1:21" x14ac:dyDescent="0.3">
      <c r="A1" t="s">
        <v>0</v>
      </c>
      <c r="B1" t="s">
        <v>49</v>
      </c>
      <c r="C1" t="s">
        <v>82</v>
      </c>
      <c r="D1" t="s">
        <v>3</v>
      </c>
      <c r="E1" t="s">
        <v>15</v>
      </c>
      <c r="F1" s="1" t="s">
        <v>1</v>
      </c>
      <c r="G1" s="1" t="s">
        <v>2</v>
      </c>
      <c r="H1" s="1" t="s">
        <v>27</v>
      </c>
      <c r="I1" s="1" t="s">
        <v>6</v>
      </c>
      <c r="J1" s="1" t="s">
        <v>11</v>
      </c>
      <c r="K1" s="1" t="s">
        <v>7</v>
      </c>
      <c r="L1" s="1" t="s">
        <v>8</v>
      </c>
      <c r="M1" s="1" t="s">
        <v>13</v>
      </c>
      <c r="N1" s="1" t="s">
        <v>9</v>
      </c>
      <c r="O1" s="1" t="s">
        <v>14</v>
      </c>
      <c r="P1" s="1" t="s">
        <v>10</v>
      </c>
      <c r="Q1" s="1" t="s">
        <v>12</v>
      </c>
      <c r="R1" s="1" t="s">
        <v>25</v>
      </c>
      <c r="S1" s="1" t="s">
        <v>26</v>
      </c>
      <c r="T1" s="1" t="s">
        <v>28</v>
      </c>
      <c r="U1" s="1" t="s">
        <v>34</v>
      </c>
    </row>
    <row r="2" spans="1:21" x14ac:dyDescent="0.3">
      <c r="A2" t="s">
        <v>36</v>
      </c>
      <c r="B2" t="s">
        <v>51</v>
      </c>
      <c r="C2" t="s">
        <v>80</v>
      </c>
      <c r="D2">
        <f t="shared" ref="D2:D25" si="0">-195.2+21.55*G2-0.5725*IF(H2="Road",1,0)+0.3938*((I2+J2)/2)+0.1747*K2+0.1054*((L2+M2)/2)-0.6011*((N2+O2)/6)+0.05368*((P2+Q2)/2)+0.04573*((R2+S2)/2)-0.1156*((T2+U2)/6)</f>
        <v>25.64428844148371</v>
      </c>
      <c r="E2" s="1">
        <f t="shared" ref="E2:E25" si="1">D2/(F2/1000)</f>
        <v>3.611871611476579</v>
      </c>
      <c r="F2" s="1">
        <v>7100</v>
      </c>
      <c r="G2" s="1">
        <f t="shared" ref="G2:G25" si="2">LN(F2)</f>
        <v>8.8678500630294064</v>
      </c>
      <c r="H2" s="1" t="str">
        <f>VLOOKUP($B2,'Team Data'!$A$2:$O$33,2,FALSE)</f>
        <v>Road</v>
      </c>
      <c r="I2" s="1">
        <f>VLOOKUP($B2,'Team Data'!$A$2:$O$33,3,FALSE)</f>
        <v>27.5</v>
      </c>
      <c r="J2" s="1">
        <f>VLOOKUP($C2,'Team Data'!$A$2:$O$33,4,FALSE)</f>
        <v>22.8</v>
      </c>
      <c r="K2" s="1">
        <f>VLOOKUP($B2,'Team Data'!$A$2:$O$33,5,FALSE)</f>
        <v>55.344555999999997</v>
      </c>
      <c r="L2" s="1">
        <f>100*VLOOKUP($B2,'Team Data'!$A$2:$O$33,6,FALSE)</f>
        <v>66.430000000000007</v>
      </c>
      <c r="M2" s="1">
        <f>100*VLOOKUP($C2,'Team Data'!$A$2:$O$33,7,FALSE)</f>
        <v>56.16</v>
      </c>
      <c r="N2" s="1">
        <f>3*VLOOKUP($B2,'Team Data'!$A$2:$O$33,8,FALSE)</f>
        <v>2.4000000000000004</v>
      </c>
      <c r="O2" s="1">
        <f>3*VLOOKUP($C2,'Team Data'!$A$2:$O$33,9,FALSE)</f>
        <v>6.6000000000000005</v>
      </c>
      <c r="P2" s="1">
        <f>100*VLOOKUP($B2,'Team Data'!$A$2:$O$33,10,FALSE)</f>
        <v>47.92</v>
      </c>
      <c r="Q2" s="1">
        <f>100*VLOOKUP($C2,'Team Data'!$A$2:$O$33,11,FALSE)</f>
        <v>42.309999999999995</v>
      </c>
      <c r="R2" s="1">
        <f>100*VLOOKUP($B2,'Team Data'!$A$2:$O$33,12,FALSE)</f>
        <v>66.430000000000007</v>
      </c>
      <c r="S2" s="1">
        <f>100*VLOOKUP($C2,'Team Data'!$A$2:$O$33,13,FALSE)</f>
        <v>69.5</v>
      </c>
      <c r="T2" s="1">
        <f>3*VLOOKUP($B2,'Team Data'!$A$2:$O$33,14,FALSE)</f>
        <v>7.5</v>
      </c>
      <c r="U2" s="1">
        <f>3*VLOOKUP($C2,'Team Data'!$A$2:$O$33,15,FALSE)</f>
        <v>10.5</v>
      </c>
    </row>
    <row r="3" spans="1:21" x14ac:dyDescent="0.3">
      <c r="A3" t="s">
        <v>37</v>
      </c>
      <c r="B3" t="s">
        <v>53</v>
      </c>
      <c r="C3" t="s">
        <v>58</v>
      </c>
      <c r="D3">
        <f t="shared" si="0"/>
        <v>21.65010137751867</v>
      </c>
      <c r="E3" s="1">
        <f t="shared" si="1"/>
        <v>3.2313584145550251</v>
      </c>
      <c r="F3" s="1">
        <v>6700</v>
      </c>
      <c r="G3" s="1">
        <f t="shared" si="2"/>
        <v>8.8098628053790566</v>
      </c>
      <c r="H3" s="1" t="str">
        <f>VLOOKUP($B3,'Team Data'!$A$2:$O$33,2,FALSE)</f>
        <v>Home</v>
      </c>
      <c r="I3" s="1">
        <f>VLOOKUP($B3,'Team Data'!$A$2:$O$33,3,FALSE)</f>
        <v>19.2</v>
      </c>
      <c r="J3" s="1">
        <f>VLOOKUP($C3,'Team Data'!$A$2:$O$33,4,FALSE)</f>
        <v>21.8</v>
      </c>
      <c r="K3" s="1">
        <f>VLOOKUP($B3,'Team Data'!$A$2:$O$33,5,FALSE)</f>
        <v>45.831927999999998</v>
      </c>
      <c r="L3" s="1">
        <f>100*VLOOKUP($B3,'Team Data'!$A$2:$O$33,6,FALSE)</f>
        <v>64.570000000000007</v>
      </c>
      <c r="M3" s="1">
        <f>100*VLOOKUP($C3,'Team Data'!$A$2:$O$33,7,FALSE)</f>
        <v>52.05</v>
      </c>
      <c r="N3" s="1">
        <f>3*VLOOKUP($B3,'Team Data'!$A$2:$O$33,8,FALSE)</f>
        <v>3</v>
      </c>
      <c r="O3" s="1">
        <f>3*VLOOKUP($C3,'Team Data'!$A$2:$O$33,9,FALSE)</f>
        <v>2.4000000000000004</v>
      </c>
      <c r="P3" s="1">
        <f>100*VLOOKUP($B3,'Team Data'!$A$2:$O$33,10,FALSE)</f>
        <v>46.94</v>
      </c>
      <c r="Q3" s="1">
        <f>100*VLOOKUP($C3,'Team Data'!$A$2:$O$33,11,FALSE)</f>
        <v>51.019999999999996</v>
      </c>
      <c r="R3" s="1">
        <f>100*VLOOKUP($B3,'Team Data'!$A$2:$O$33,12,FALSE)</f>
        <v>64.570000000000007</v>
      </c>
      <c r="S3" s="1">
        <f>100*VLOOKUP($C3,'Team Data'!$A$2:$O$33,13,FALSE)</f>
        <v>67.210000000000008</v>
      </c>
      <c r="T3" s="1">
        <f>3*VLOOKUP($B3,'Team Data'!$A$2:$O$33,14,FALSE)</f>
        <v>13.5</v>
      </c>
      <c r="U3" s="1">
        <f>3*VLOOKUP($C3,'Team Data'!$A$2:$O$33,15,FALSE)</f>
        <v>3.5999999999999996</v>
      </c>
    </row>
    <row r="4" spans="1:21" x14ac:dyDescent="0.3">
      <c r="A4" t="s">
        <v>5</v>
      </c>
      <c r="B4" t="s">
        <v>52</v>
      </c>
      <c r="C4" t="s">
        <v>71</v>
      </c>
      <c r="D4">
        <f t="shared" si="0"/>
        <v>20.457778409094363</v>
      </c>
      <c r="E4" s="1">
        <f t="shared" si="1"/>
        <v>3.1473505244760558</v>
      </c>
      <c r="F4" s="1">
        <v>6500</v>
      </c>
      <c r="G4" s="1">
        <f t="shared" si="2"/>
        <v>8.7795574558837277</v>
      </c>
      <c r="H4" s="1" t="str">
        <f>VLOOKUP($B4,'Team Data'!$A$2:$O$33,2,FALSE)</f>
        <v>Road</v>
      </c>
      <c r="I4" s="1">
        <f>VLOOKUP($B4,'Team Data'!$A$2:$O$33,3,FALSE)</f>
        <v>20.8</v>
      </c>
      <c r="J4" s="1">
        <f>VLOOKUP($C4,'Team Data'!$A$2:$O$33,4,FALSE)</f>
        <v>23</v>
      </c>
      <c r="K4" s="1">
        <f>VLOOKUP($B4,'Team Data'!$A$2:$O$33,5,FALSE)</f>
        <v>41.510883999999997</v>
      </c>
      <c r="L4" s="1">
        <f>100*VLOOKUP($B4,'Team Data'!$A$2:$O$33,6,FALSE)</f>
        <v>62.419999999999995</v>
      </c>
      <c r="M4" s="1">
        <f>100*VLOOKUP($C4,'Team Data'!$A$2:$O$33,7,FALSE)</f>
        <v>51.910000000000004</v>
      </c>
      <c r="N4" s="1">
        <f>3*VLOOKUP($B4,'Team Data'!$A$2:$O$33,8,FALSE)</f>
        <v>3</v>
      </c>
      <c r="O4" s="1">
        <f>3*VLOOKUP($C4,'Team Data'!$A$2:$O$33,9,FALSE)</f>
        <v>4.5</v>
      </c>
      <c r="P4" s="1">
        <f>100*VLOOKUP($B4,'Team Data'!$A$2:$O$33,10,FALSE)</f>
        <v>41.38</v>
      </c>
      <c r="Q4" s="1">
        <f>100*VLOOKUP($C4,'Team Data'!$A$2:$O$33,11,FALSE)</f>
        <v>62.960000000000008</v>
      </c>
      <c r="R4" s="1">
        <f>100*VLOOKUP($B4,'Team Data'!$A$2:$O$33,12,FALSE)</f>
        <v>62.419999999999995</v>
      </c>
      <c r="S4" s="1">
        <f>100*VLOOKUP($C4,'Team Data'!$A$2:$O$33,13,FALSE)</f>
        <v>77.86</v>
      </c>
      <c r="T4" s="1">
        <f>3*VLOOKUP($B4,'Team Data'!$A$2:$O$33,14,FALSE)</f>
        <v>3</v>
      </c>
      <c r="U4" s="1">
        <f>3*VLOOKUP($C4,'Team Data'!$A$2:$O$33,15,FALSE)</f>
        <v>3.5999999999999996</v>
      </c>
    </row>
    <row r="5" spans="1:21" x14ac:dyDescent="0.3">
      <c r="A5" t="s">
        <v>38</v>
      </c>
      <c r="B5" t="s">
        <v>57</v>
      </c>
      <c r="C5" t="s">
        <v>74</v>
      </c>
      <c r="D5">
        <f t="shared" si="0"/>
        <v>18.698391388180916</v>
      </c>
      <c r="E5" s="1">
        <f t="shared" si="1"/>
        <v>2.9679986330445898</v>
      </c>
      <c r="F5" s="1">
        <v>6300</v>
      </c>
      <c r="G5" s="1">
        <f t="shared" si="2"/>
        <v>8.7483049123796235</v>
      </c>
      <c r="H5" s="1" t="str">
        <f>VLOOKUP($B5,'Team Data'!$A$2:$O$33,2,FALSE)</f>
        <v>Road</v>
      </c>
      <c r="I5" s="1">
        <f>VLOOKUP($B5,'Team Data'!$A$2:$O$33,3,FALSE)</f>
        <v>19.2</v>
      </c>
      <c r="J5" s="1">
        <f>VLOOKUP($C5,'Team Data'!$A$2:$O$33,4,FALSE)</f>
        <v>21</v>
      </c>
      <c r="K5" s="1">
        <f>VLOOKUP($B5,'Team Data'!$A$2:$O$33,5,FALSE)</f>
        <v>45.879412000000002</v>
      </c>
      <c r="L5" s="1">
        <f>100*VLOOKUP($B5,'Team Data'!$A$2:$O$33,6,FALSE)</f>
        <v>62.72</v>
      </c>
      <c r="M5" s="1">
        <f>100*VLOOKUP($C5,'Team Data'!$A$2:$O$33,7,FALSE)</f>
        <v>47.97</v>
      </c>
      <c r="N5" s="1">
        <f>3*VLOOKUP($B5,'Team Data'!$A$2:$O$33,8,FALSE)</f>
        <v>3</v>
      </c>
      <c r="O5" s="1">
        <f>3*VLOOKUP($C5,'Team Data'!$A$2:$O$33,9,FALSE)</f>
        <v>3.5999999999999996</v>
      </c>
      <c r="P5" s="1">
        <f>100*VLOOKUP($B5,'Team Data'!$A$2:$O$33,10,FALSE)</f>
        <v>38.979999999999997</v>
      </c>
      <c r="Q5" s="1">
        <f>100*VLOOKUP($C5,'Team Data'!$A$2:$O$33,11,FALSE)</f>
        <v>39.53</v>
      </c>
      <c r="R5" s="1">
        <f>100*VLOOKUP($B5,'Team Data'!$A$2:$O$33,12,FALSE)</f>
        <v>62.72</v>
      </c>
      <c r="S5" s="1">
        <f>100*VLOOKUP($C5,'Team Data'!$A$2:$O$33,13,FALSE)</f>
        <v>72.570000000000007</v>
      </c>
      <c r="T5" s="1">
        <f>3*VLOOKUP($B5,'Team Data'!$A$2:$O$33,14,FALSE)</f>
        <v>15</v>
      </c>
      <c r="U5" s="1">
        <f>3*VLOOKUP($C5,'Team Data'!$A$2:$O$33,15,FALSE)</f>
        <v>3.5999999999999996</v>
      </c>
    </row>
    <row r="6" spans="1:21" x14ac:dyDescent="0.3">
      <c r="A6" t="s">
        <v>40</v>
      </c>
      <c r="B6" t="s">
        <v>60</v>
      </c>
      <c r="C6" t="s">
        <v>77</v>
      </c>
      <c r="D6">
        <f t="shared" si="0"/>
        <v>19.694710081365091</v>
      </c>
      <c r="E6" s="1">
        <f t="shared" si="1"/>
        <v>3.1765661421556599</v>
      </c>
      <c r="F6" s="1">
        <v>6200</v>
      </c>
      <c r="G6" s="1">
        <f t="shared" si="2"/>
        <v>8.7323045710331826</v>
      </c>
      <c r="H6" s="1" t="str">
        <f>VLOOKUP($B6,'Team Data'!$A$2:$O$33,2,FALSE)</f>
        <v>Road</v>
      </c>
      <c r="I6" s="1">
        <f>VLOOKUP($B6,'Team Data'!$A$2:$O$33,3,FALSE)</f>
        <v>22</v>
      </c>
      <c r="J6" s="1">
        <f>VLOOKUP($C6,'Team Data'!$A$2:$O$33,4,FALSE)</f>
        <v>20.8</v>
      </c>
      <c r="K6" s="1">
        <f>VLOOKUP($B6,'Team Data'!$A$2:$O$33,5,FALSE)</f>
        <v>48.839247999999998</v>
      </c>
      <c r="L6" s="1">
        <f>100*VLOOKUP($B6,'Team Data'!$A$2:$O$33,6,FALSE)</f>
        <v>62.59</v>
      </c>
      <c r="M6" s="1">
        <f>100*VLOOKUP($C6,'Team Data'!$A$2:$O$33,7,FALSE)</f>
        <v>60.4</v>
      </c>
      <c r="N6" s="1">
        <f>3*VLOOKUP($B6,'Team Data'!$A$2:$O$33,8,FALSE)</f>
        <v>4.5</v>
      </c>
      <c r="O6" s="1">
        <f>3*VLOOKUP($C6,'Team Data'!$A$2:$O$33,9,FALSE)</f>
        <v>4.5</v>
      </c>
      <c r="P6" s="1">
        <f>100*VLOOKUP($B6,'Team Data'!$A$2:$O$33,10,FALSE)</f>
        <v>38</v>
      </c>
      <c r="Q6" s="1">
        <f>100*VLOOKUP($C6,'Team Data'!$A$2:$O$33,11,FALSE)</f>
        <v>41.18</v>
      </c>
      <c r="R6" s="1">
        <f>100*VLOOKUP($B6,'Team Data'!$A$2:$O$33,12,FALSE)</f>
        <v>62.59</v>
      </c>
      <c r="S6" s="1">
        <f>100*VLOOKUP($C6,'Team Data'!$A$2:$O$33,13,FALSE)</f>
        <v>65.959999999999994</v>
      </c>
      <c r="T6" s="1">
        <f>3*VLOOKUP($B6,'Team Data'!$A$2:$O$33,14,FALSE)</f>
        <v>9</v>
      </c>
      <c r="U6" s="1">
        <f>3*VLOOKUP($C6,'Team Data'!$A$2:$O$33,15,FALSE)</f>
        <v>7.5</v>
      </c>
    </row>
    <row r="7" spans="1:21" x14ac:dyDescent="0.3">
      <c r="A7" t="s">
        <v>97</v>
      </c>
      <c r="B7" t="s">
        <v>79</v>
      </c>
      <c r="C7" t="s">
        <v>78</v>
      </c>
      <c r="D7">
        <f t="shared" si="0"/>
        <v>19.59478149857825</v>
      </c>
      <c r="E7" s="1">
        <f t="shared" si="1"/>
        <v>3.2122592620620085</v>
      </c>
      <c r="F7" s="1">
        <v>6100</v>
      </c>
      <c r="G7" s="1">
        <f t="shared" si="2"/>
        <v>8.7160440501614023</v>
      </c>
      <c r="H7" s="1" t="str">
        <f>VLOOKUP($B7,'Team Data'!$A$2:$O$33,2,FALSE)</f>
        <v>Home</v>
      </c>
      <c r="I7" s="1">
        <f>VLOOKUP($B7,'Team Data'!$A$2:$O$33,3,FALSE)</f>
        <v>21.5</v>
      </c>
      <c r="J7" s="1">
        <f>VLOOKUP($C7,'Team Data'!$A$2:$O$33,4,FALSE)</f>
        <v>20</v>
      </c>
      <c r="K7" s="1">
        <f>VLOOKUP($B7,'Team Data'!$A$2:$O$33,5,FALSE)</f>
        <v>46.781607999999999</v>
      </c>
      <c r="L7" s="1">
        <f>100*VLOOKUP($B7,'Team Data'!$A$2:$O$33,6,FALSE)</f>
        <v>60.67</v>
      </c>
      <c r="M7" s="1">
        <f>100*VLOOKUP($C7,'Team Data'!$A$2:$O$33,7,FALSE)</f>
        <v>62.56</v>
      </c>
      <c r="N7" s="1">
        <f>3*VLOOKUP($B7,'Team Data'!$A$2:$O$33,8,FALSE)</f>
        <v>3.5999999999999996</v>
      </c>
      <c r="O7" s="1">
        <f>3*VLOOKUP($C7,'Team Data'!$A$2:$O$33,9,FALSE)</f>
        <v>6.8999999999999995</v>
      </c>
      <c r="P7" s="1">
        <f>100*VLOOKUP($B7,'Team Data'!$A$2:$O$33,10,FALSE)</f>
        <v>56.14</v>
      </c>
      <c r="Q7" s="1">
        <f>100*VLOOKUP($C7,'Team Data'!$A$2:$O$33,11,FALSE)</f>
        <v>39.47</v>
      </c>
      <c r="R7" s="1">
        <f>100*VLOOKUP($B7,'Team Data'!$A$2:$O$33,12,FALSE)</f>
        <v>60.67</v>
      </c>
      <c r="S7" s="1">
        <f>100*VLOOKUP($C7,'Team Data'!$A$2:$O$33,13,FALSE)</f>
        <v>62.39</v>
      </c>
      <c r="T7" s="1">
        <f>3*VLOOKUP($B7,'Team Data'!$A$2:$O$33,14,FALSE)</f>
        <v>5.4</v>
      </c>
      <c r="U7" s="1">
        <f>3*VLOOKUP($C7,'Team Data'!$A$2:$O$33,15,FALSE)</f>
        <v>5.0999999999999996</v>
      </c>
    </row>
    <row r="8" spans="1:21" x14ac:dyDescent="0.3">
      <c r="A8" t="s">
        <v>98</v>
      </c>
      <c r="B8" t="s">
        <v>76</v>
      </c>
      <c r="C8" t="s">
        <v>75</v>
      </c>
      <c r="D8">
        <f t="shared" si="0"/>
        <v>19.027227822729632</v>
      </c>
      <c r="E8" s="1">
        <f t="shared" si="1"/>
        <v>3.1712046371216052</v>
      </c>
      <c r="F8" s="1">
        <v>6000</v>
      </c>
      <c r="G8" s="1">
        <f t="shared" si="2"/>
        <v>8.6995147482101913</v>
      </c>
      <c r="H8" s="1" t="str">
        <f>VLOOKUP($B8,'Team Data'!$A$2:$O$33,2,FALSE)</f>
        <v>Road</v>
      </c>
      <c r="I8" s="1">
        <f>VLOOKUP($B8,'Team Data'!$A$2:$O$33,3,FALSE)</f>
        <v>20</v>
      </c>
      <c r="J8" s="1">
        <f>VLOOKUP($C8,'Team Data'!$A$2:$O$33,4,FALSE)</f>
        <v>19.8</v>
      </c>
      <c r="K8" s="1">
        <f>VLOOKUP($B8,'Team Data'!$A$2:$O$33,5,FALSE)</f>
        <v>52.036504000000001</v>
      </c>
      <c r="L8" s="1">
        <f>100*VLOOKUP($B8,'Team Data'!$A$2:$O$33,6,FALSE)</f>
        <v>62.33</v>
      </c>
      <c r="M8" s="1">
        <f>100*VLOOKUP($C8,'Team Data'!$A$2:$O$33,7,FALSE)</f>
        <v>66.14</v>
      </c>
      <c r="N8" s="1">
        <f>3*VLOOKUP($B8,'Team Data'!$A$2:$O$33,8,FALSE)</f>
        <v>3</v>
      </c>
      <c r="O8" s="1">
        <f>3*VLOOKUP($C8,'Team Data'!$A$2:$O$33,9,FALSE)</f>
        <v>3</v>
      </c>
      <c r="P8" s="1">
        <f>100*VLOOKUP($B8,'Team Data'!$A$2:$O$33,10,FALSE)</f>
        <v>31.91</v>
      </c>
      <c r="Q8" s="1">
        <f>100*VLOOKUP($C8,'Team Data'!$A$2:$O$33,11,FALSE)</f>
        <v>26.529999999999998</v>
      </c>
      <c r="R8" s="1">
        <f>100*VLOOKUP($B8,'Team Data'!$A$2:$O$33,12,FALSE)</f>
        <v>62.33</v>
      </c>
      <c r="S8" s="1">
        <f>100*VLOOKUP($C8,'Team Data'!$A$2:$O$33,13,FALSE)</f>
        <v>65.38000000000001</v>
      </c>
      <c r="T8" s="1">
        <f>3*VLOOKUP($B8,'Team Data'!$A$2:$O$33,14,FALSE)</f>
        <v>6</v>
      </c>
      <c r="U8" s="1">
        <f>3*VLOOKUP($C8,'Team Data'!$A$2:$O$33,15,FALSE)</f>
        <v>7.5</v>
      </c>
    </row>
    <row r="9" spans="1:21" x14ac:dyDescent="0.3">
      <c r="A9" t="s">
        <v>4</v>
      </c>
      <c r="B9" t="s">
        <v>75</v>
      </c>
      <c r="C9" t="s">
        <v>76</v>
      </c>
      <c r="D9">
        <f t="shared" si="0"/>
        <v>20.555280372729637</v>
      </c>
      <c r="E9" s="1">
        <f t="shared" si="1"/>
        <v>3.4258800621216063</v>
      </c>
      <c r="F9" s="1">
        <v>6000</v>
      </c>
      <c r="G9" s="1">
        <f t="shared" si="2"/>
        <v>8.6995147482101913</v>
      </c>
      <c r="H9" s="1" t="str">
        <f>VLOOKUP($B9,'Team Data'!$A$2:$O$33,2,FALSE)</f>
        <v>Home</v>
      </c>
      <c r="I9" s="1">
        <f>VLOOKUP($B9,'Team Data'!$A$2:$O$33,3,FALSE)</f>
        <v>22.8</v>
      </c>
      <c r="J9" s="1">
        <f>VLOOKUP($C9,'Team Data'!$A$2:$O$33,4,FALSE)</f>
        <v>18.8</v>
      </c>
      <c r="K9" s="1">
        <f>VLOOKUP($B9,'Team Data'!$A$2:$O$33,5,FALSE)</f>
        <v>52.036504000000001</v>
      </c>
      <c r="L9" s="1">
        <f>100*VLOOKUP($B9,'Team Data'!$A$2:$O$33,6,FALSE)</f>
        <v>72.44</v>
      </c>
      <c r="M9" s="1">
        <f>100*VLOOKUP($C9,'Team Data'!$A$2:$O$33,7,FALSE)</f>
        <v>56.2</v>
      </c>
      <c r="N9" s="1">
        <f>3*VLOOKUP($B9,'Team Data'!$A$2:$O$33,8,FALSE)</f>
        <v>3.5999999999999996</v>
      </c>
      <c r="O9" s="1">
        <f>3*VLOOKUP($C9,'Team Data'!$A$2:$O$33,9,FALSE)</f>
        <v>6</v>
      </c>
      <c r="P9" s="1">
        <f>100*VLOOKUP($B9,'Team Data'!$A$2:$O$33,10,FALSE)</f>
        <v>52.38</v>
      </c>
      <c r="Q9" s="1">
        <f>100*VLOOKUP($C9,'Team Data'!$A$2:$O$33,11,FALSE)</f>
        <v>38.46</v>
      </c>
      <c r="R9" s="1">
        <f>100*VLOOKUP($B9,'Team Data'!$A$2:$O$33,12,FALSE)</f>
        <v>72.44</v>
      </c>
      <c r="S9" s="1">
        <f>100*VLOOKUP($C9,'Team Data'!$A$2:$O$33,13,FALSE)</f>
        <v>57.14</v>
      </c>
      <c r="T9" s="1">
        <f>3*VLOOKUP($B9,'Team Data'!$A$2:$O$33,14,FALSE)</f>
        <v>2.4000000000000004</v>
      </c>
      <c r="U9" s="1">
        <f>3*VLOOKUP($C9,'Team Data'!$A$2:$O$33,15,FALSE)</f>
        <v>9</v>
      </c>
    </row>
    <row r="10" spans="1:21" x14ac:dyDescent="0.3">
      <c r="A10" t="s">
        <v>39</v>
      </c>
      <c r="B10" t="s">
        <v>58</v>
      </c>
      <c r="C10" t="s">
        <v>53</v>
      </c>
      <c r="D10">
        <f t="shared" si="0"/>
        <v>19.353780445811633</v>
      </c>
      <c r="E10" s="1">
        <f t="shared" si="1"/>
        <v>3.280301770476548</v>
      </c>
      <c r="F10" s="1">
        <v>5900</v>
      </c>
      <c r="G10" s="1">
        <f t="shared" si="2"/>
        <v>8.6827076298938106</v>
      </c>
      <c r="H10" s="1" t="str">
        <f>VLOOKUP($B10,'Team Data'!$A$2:$O$33,2,FALSE)</f>
        <v>Road</v>
      </c>
      <c r="I10" s="1">
        <f>VLOOKUP($B10,'Team Data'!$A$2:$O$33,3,FALSE)</f>
        <v>23.8</v>
      </c>
      <c r="J10" s="1">
        <f>VLOOKUP($C10,'Team Data'!$A$2:$O$33,4,FALSE)</f>
        <v>20.5</v>
      </c>
      <c r="K10" s="1">
        <f>VLOOKUP($B10,'Team Data'!$A$2:$O$33,5,FALSE)</f>
        <v>45.831927999999998</v>
      </c>
      <c r="L10" s="1">
        <f>100*VLOOKUP($B10,'Team Data'!$A$2:$O$33,6,FALSE)</f>
        <v>70.45</v>
      </c>
      <c r="M10" s="1">
        <f>100*VLOOKUP($C10,'Team Data'!$A$2:$O$33,7,FALSE)</f>
        <v>65.759999999999991</v>
      </c>
      <c r="N10" s="1">
        <f>3*VLOOKUP($B10,'Team Data'!$A$2:$O$33,8,FALSE)</f>
        <v>6</v>
      </c>
      <c r="O10" s="1">
        <f>3*VLOOKUP($C10,'Team Data'!$A$2:$O$33,9,FALSE)</f>
        <v>4.5</v>
      </c>
      <c r="P10" s="1">
        <f>100*VLOOKUP($B10,'Team Data'!$A$2:$O$33,10,FALSE)</f>
        <v>42.86</v>
      </c>
      <c r="Q10" s="1">
        <f>100*VLOOKUP($C10,'Team Data'!$A$2:$O$33,11,FALSE)</f>
        <v>41.510000000000005</v>
      </c>
      <c r="R10" s="1">
        <f>100*VLOOKUP($B10,'Team Data'!$A$2:$O$33,12,FALSE)</f>
        <v>70.45</v>
      </c>
      <c r="S10" s="1">
        <f>100*VLOOKUP($C10,'Team Data'!$A$2:$O$33,13,FALSE)</f>
        <v>70.509999999999991</v>
      </c>
      <c r="T10" s="1">
        <f>3*VLOOKUP($B10,'Team Data'!$A$2:$O$33,14,FALSE)</f>
        <v>7.5</v>
      </c>
      <c r="U10" s="1">
        <f>3*VLOOKUP($C10,'Team Data'!$A$2:$O$33,15,FALSE)</f>
        <v>9.6000000000000014</v>
      </c>
    </row>
    <row r="11" spans="1:21" x14ac:dyDescent="0.3">
      <c r="A11" t="s">
        <v>99</v>
      </c>
      <c r="B11" t="s">
        <v>55</v>
      </c>
      <c r="C11" t="s">
        <v>72</v>
      </c>
      <c r="D11">
        <f t="shared" si="0"/>
        <v>20.9118806533187</v>
      </c>
      <c r="E11" s="1">
        <f t="shared" si="1"/>
        <v>3.6054966643652935</v>
      </c>
      <c r="F11" s="1">
        <v>5800</v>
      </c>
      <c r="G11" s="1">
        <f t="shared" si="2"/>
        <v>8.66561319653451</v>
      </c>
      <c r="H11" s="1" t="str">
        <f>VLOOKUP($B11,'Team Data'!$A$2:$O$33,2,FALSE)</f>
        <v>Home</v>
      </c>
      <c r="I11" s="1">
        <f>VLOOKUP($B11,'Team Data'!$A$2:$O$33,3,FALSE)</f>
        <v>23</v>
      </c>
      <c r="J11" s="1">
        <f>VLOOKUP($C11,'Team Data'!$A$2:$O$33,4,FALSE)</f>
        <v>19.5</v>
      </c>
      <c r="K11" s="1">
        <f>VLOOKUP($B11,'Team Data'!$A$2:$O$33,5,FALSE)</f>
        <v>56.183439999999997</v>
      </c>
      <c r="L11" s="1">
        <f>100*VLOOKUP($B11,'Team Data'!$A$2:$O$33,6,FALSE)</f>
        <v>69.39</v>
      </c>
      <c r="M11" s="1">
        <f>100*VLOOKUP($C11,'Team Data'!$A$2:$O$33,7,FALSE)</f>
        <v>50.42</v>
      </c>
      <c r="N11" s="1">
        <f>3*VLOOKUP($B11,'Team Data'!$A$2:$O$33,8,FALSE)</f>
        <v>3.5999999999999996</v>
      </c>
      <c r="O11" s="1">
        <f>3*VLOOKUP($C11,'Team Data'!$A$2:$O$33,9,FALSE)</f>
        <v>0</v>
      </c>
      <c r="P11" s="1">
        <f>100*VLOOKUP($B11,'Team Data'!$A$2:$O$33,10,FALSE)</f>
        <v>50</v>
      </c>
      <c r="Q11" s="1">
        <f>100*VLOOKUP($C11,'Team Data'!$A$2:$O$33,11,FALSE)</f>
        <v>39.58</v>
      </c>
      <c r="R11" s="1">
        <f>100*VLOOKUP($B11,'Team Data'!$A$2:$O$33,12,FALSE)</f>
        <v>69.39</v>
      </c>
      <c r="S11" s="1">
        <f>100*VLOOKUP($C11,'Team Data'!$A$2:$O$33,13,FALSE)</f>
        <v>64.349999999999994</v>
      </c>
      <c r="T11" s="1">
        <f>3*VLOOKUP($B11,'Team Data'!$A$2:$O$33,14,FALSE)</f>
        <v>8.3999999999999986</v>
      </c>
      <c r="U11" s="1">
        <f>3*VLOOKUP($C11,'Team Data'!$A$2:$O$33,15,FALSE)</f>
        <v>3.5999999999999996</v>
      </c>
    </row>
    <row r="12" spans="1:21" x14ac:dyDescent="0.3">
      <c r="A12" t="s">
        <v>100</v>
      </c>
      <c r="B12" t="s">
        <v>74</v>
      </c>
      <c r="C12" t="s">
        <v>57</v>
      </c>
      <c r="D12">
        <f t="shared" si="0"/>
        <v>16.790325506277938</v>
      </c>
      <c r="E12" s="1">
        <f t="shared" si="1"/>
        <v>2.9456711414522698</v>
      </c>
      <c r="F12" s="1">
        <v>5700</v>
      </c>
      <c r="G12" s="1">
        <f t="shared" si="2"/>
        <v>8.6482214538226412</v>
      </c>
      <c r="H12" s="1" t="str">
        <f>VLOOKUP($B12,'Team Data'!$A$2:$O$33,2,FALSE)</f>
        <v>Home</v>
      </c>
      <c r="I12" s="1">
        <f>VLOOKUP($B12,'Team Data'!$A$2:$O$33,3,FALSE)</f>
        <v>17.2</v>
      </c>
      <c r="J12" s="1">
        <f>VLOOKUP($C12,'Team Data'!$A$2:$O$33,4,FALSE)</f>
        <v>22.8</v>
      </c>
      <c r="K12" s="1">
        <f>VLOOKUP($B12,'Team Data'!$A$2:$O$33,5,FALSE)</f>
        <v>45.879412000000002</v>
      </c>
      <c r="L12" s="1">
        <f>100*VLOOKUP($B12,'Team Data'!$A$2:$O$33,6,FALSE)</f>
        <v>61.45</v>
      </c>
      <c r="M12" s="1">
        <f>100*VLOOKUP($C12,'Team Data'!$A$2:$O$33,7,FALSE)</f>
        <v>54.44</v>
      </c>
      <c r="N12" s="1">
        <f>3*VLOOKUP($B12,'Team Data'!$A$2:$O$33,8,FALSE)</f>
        <v>7.5</v>
      </c>
      <c r="O12" s="1">
        <f>3*VLOOKUP($C12,'Team Data'!$A$2:$O$33,9,FALSE)</f>
        <v>2.4000000000000004</v>
      </c>
      <c r="P12" s="1">
        <f>100*VLOOKUP($B12,'Team Data'!$A$2:$O$33,10,FALSE)</f>
        <v>37.93</v>
      </c>
      <c r="Q12" s="1">
        <f>100*VLOOKUP($C12,'Team Data'!$A$2:$O$33,11,FALSE)</f>
        <v>40.380000000000003</v>
      </c>
      <c r="R12" s="1">
        <f>100*VLOOKUP($B12,'Team Data'!$A$2:$O$33,12,FALSE)</f>
        <v>61.45</v>
      </c>
      <c r="S12" s="1">
        <f>100*VLOOKUP($C12,'Team Data'!$A$2:$O$33,13,FALSE)</f>
        <v>67.650000000000006</v>
      </c>
      <c r="T12" s="1">
        <f>3*VLOOKUP($B12,'Team Data'!$A$2:$O$33,14,FALSE)</f>
        <v>14.399999999999999</v>
      </c>
      <c r="U12" s="1">
        <f>3*VLOOKUP($C12,'Team Data'!$A$2:$O$33,15,FALSE)</f>
        <v>8.3999999999999986</v>
      </c>
    </row>
    <row r="13" spans="1:21" x14ac:dyDescent="0.3">
      <c r="A13" t="s">
        <v>43</v>
      </c>
      <c r="B13" t="s">
        <v>65</v>
      </c>
      <c r="C13" t="s">
        <v>69</v>
      </c>
      <c r="D13">
        <f t="shared" si="0"/>
        <v>17.660490958185889</v>
      </c>
      <c r="E13" s="1">
        <f t="shared" si="1"/>
        <v>3.1536590996760516</v>
      </c>
      <c r="F13" s="1">
        <v>5600</v>
      </c>
      <c r="G13" s="1">
        <f t="shared" si="2"/>
        <v>8.6305218767232414</v>
      </c>
      <c r="H13" s="1" t="str">
        <f>VLOOKUP($B13,'Team Data'!$A$2:$O$33,2,FALSE)</f>
        <v>Home</v>
      </c>
      <c r="I13" s="1">
        <f>VLOOKUP($B13,'Team Data'!$A$2:$O$33,3,FALSE)</f>
        <v>21.8</v>
      </c>
      <c r="J13" s="1">
        <f>VLOOKUP($C13,'Team Data'!$A$2:$O$33,4,FALSE)</f>
        <v>20.2</v>
      </c>
      <c r="K13" s="1">
        <f>VLOOKUP($B13,'Team Data'!$A$2:$O$33,5,FALSE)</f>
        <v>48.237783999999998</v>
      </c>
      <c r="L13" s="1">
        <f>100*VLOOKUP($B13,'Team Data'!$A$2:$O$33,6,FALSE)</f>
        <v>65.62</v>
      </c>
      <c r="M13" s="1">
        <f>100*VLOOKUP($C13,'Team Data'!$A$2:$O$33,7,FALSE)</f>
        <v>60.540000000000006</v>
      </c>
      <c r="N13" s="1">
        <f>3*VLOOKUP($B13,'Team Data'!$A$2:$O$33,8,FALSE)</f>
        <v>7.5</v>
      </c>
      <c r="O13" s="1">
        <f>3*VLOOKUP($C13,'Team Data'!$A$2:$O$33,9,FALSE)</f>
        <v>4.5</v>
      </c>
      <c r="P13" s="1">
        <f>100*VLOOKUP($B13,'Team Data'!$A$2:$O$33,10,FALSE)</f>
        <v>38.78</v>
      </c>
      <c r="Q13" s="1">
        <f>100*VLOOKUP($C13,'Team Data'!$A$2:$O$33,11,FALSE)</f>
        <v>30</v>
      </c>
      <c r="R13" s="1">
        <f>100*VLOOKUP($B13,'Team Data'!$A$2:$O$33,12,FALSE)</f>
        <v>65.62</v>
      </c>
      <c r="S13" s="1">
        <f>100*VLOOKUP($C13,'Team Data'!$A$2:$O$33,13,FALSE)</f>
        <v>72.11</v>
      </c>
      <c r="T13" s="1">
        <f>3*VLOOKUP($B13,'Team Data'!$A$2:$O$33,14,FALSE)</f>
        <v>5.4</v>
      </c>
      <c r="U13" s="1">
        <f>3*VLOOKUP($C13,'Team Data'!$A$2:$O$33,15,FALSE)</f>
        <v>8.3999999999999986</v>
      </c>
    </row>
    <row r="14" spans="1:21" x14ac:dyDescent="0.3">
      <c r="A14" t="s">
        <v>47</v>
      </c>
      <c r="B14" t="s">
        <v>69</v>
      </c>
      <c r="C14" t="s">
        <v>65</v>
      </c>
      <c r="D14">
        <f t="shared" si="0"/>
        <v>15.121192009891585</v>
      </c>
      <c r="E14" s="1">
        <f t="shared" si="1"/>
        <v>2.8530550962059595</v>
      </c>
      <c r="F14" s="1">
        <v>5300</v>
      </c>
      <c r="G14" s="1">
        <f t="shared" si="2"/>
        <v>8.5754620995402124</v>
      </c>
      <c r="H14" s="1" t="str">
        <f>VLOOKUP($B14,'Team Data'!$A$2:$O$33,2,FALSE)</f>
        <v>Road</v>
      </c>
      <c r="I14" s="1">
        <f>VLOOKUP($B14,'Team Data'!$A$2:$O$33,3,FALSE)</f>
        <v>17.8</v>
      </c>
      <c r="J14" s="1">
        <f>VLOOKUP($C14,'Team Data'!$A$2:$O$33,4,FALSE)</f>
        <v>19.8</v>
      </c>
      <c r="K14" s="1">
        <f>VLOOKUP($B14,'Team Data'!$A$2:$O$33,5,FALSE)</f>
        <v>48.237783999999998</v>
      </c>
      <c r="L14" s="1">
        <f>100*VLOOKUP($B14,'Team Data'!$A$2:$O$33,6,FALSE)</f>
        <v>64.649999999999991</v>
      </c>
      <c r="M14" s="1">
        <f>100*VLOOKUP($C14,'Team Data'!$A$2:$O$33,7,FALSE)</f>
        <v>54.800000000000004</v>
      </c>
      <c r="N14" s="1">
        <f>3*VLOOKUP($B14,'Team Data'!$A$2:$O$33,8,FALSE)</f>
        <v>4.5</v>
      </c>
      <c r="O14" s="1">
        <f>3*VLOOKUP($C14,'Team Data'!$A$2:$O$33,9,FALSE)</f>
        <v>3.5999999999999996</v>
      </c>
      <c r="P14" s="1">
        <f>100*VLOOKUP($B14,'Team Data'!$A$2:$O$33,10,FALSE)</f>
        <v>42.22</v>
      </c>
      <c r="Q14" s="1">
        <f>100*VLOOKUP($C14,'Team Data'!$A$2:$O$33,11,FALSE)</f>
        <v>35.42</v>
      </c>
      <c r="R14" s="1">
        <f>100*VLOOKUP($B14,'Team Data'!$A$2:$O$33,12,FALSE)</f>
        <v>64.649999999999991</v>
      </c>
      <c r="S14" s="1">
        <f>100*VLOOKUP($C14,'Team Data'!$A$2:$O$33,13,FALSE)</f>
        <v>64.570000000000007</v>
      </c>
      <c r="T14" s="1">
        <f>3*VLOOKUP($B14,'Team Data'!$A$2:$O$33,14,FALSE)</f>
        <v>6</v>
      </c>
      <c r="U14" s="1">
        <f>3*VLOOKUP($C14,'Team Data'!$A$2:$O$33,15,FALSE)</f>
        <v>7.5</v>
      </c>
    </row>
    <row r="15" spans="1:21" x14ac:dyDescent="0.3">
      <c r="A15" t="s">
        <v>44</v>
      </c>
      <c r="B15" t="s">
        <v>66</v>
      </c>
      <c r="C15" t="s">
        <v>67</v>
      </c>
      <c r="D15">
        <f t="shared" si="0"/>
        <v>15.122776508291581</v>
      </c>
      <c r="E15" s="1">
        <f t="shared" si="1"/>
        <v>2.8533540581682231</v>
      </c>
      <c r="F15" s="1">
        <v>5300</v>
      </c>
      <c r="G15" s="1">
        <f t="shared" si="2"/>
        <v>8.5754620995402124</v>
      </c>
      <c r="H15" s="1" t="str">
        <f>VLOOKUP($B15,'Team Data'!$A$2:$O$33,2,FALSE)</f>
        <v>Road</v>
      </c>
      <c r="I15" s="1">
        <f>VLOOKUP($B15,'Team Data'!$A$2:$O$33,3,FALSE)</f>
        <v>17.8</v>
      </c>
      <c r="J15" s="1">
        <f>VLOOKUP($C15,'Team Data'!$A$2:$O$33,4,FALSE)</f>
        <v>19.2</v>
      </c>
      <c r="K15" s="1">
        <f>VLOOKUP($B15,'Team Data'!$A$2:$O$33,5,FALSE)</f>
        <v>46.243456000000002</v>
      </c>
      <c r="L15" s="1">
        <f>100*VLOOKUP($B15,'Team Data'!$A$2:$O$33,6,FALSE)</f>
        <v>68.989999999999995</v>
      </c>
      <c r="M15" s="1">
        <f>100*VLOOKUP($C15,'Team Data'!$A$2:$O$33,7,FALSE)</f>
        <v>59.77</v>
      </c>
      <c r="N15" s="1">
        <f>3*VLOOKUP($B15,'Team Data'!$A$2:$O$33,8,FALSE)</f>
        <v>2.4000000000000004</v>
      </c>
      <c r="O15" s="1">
        <f>3*VLOOKUP($C15,'Team Data'!$A$2:$O$33,9,FALSE)</f>
        <v>3.5999999999999996</v>
      </c>
      <c r="P15" s="1">
        <f>100*VLOOKUP($B15,'Team Data'!$A$2:$O$33,10,FALSE)</f>
        <v>29.17</v>
      </c>
      <c r="Q15" s="1">
        <f>100*VLOOKUP($C15,'Team Data'!$A$2:$O$33,11,FALSE)</f>
        <v>42.11</v>
      </c>
      <c r="R15" s="1">
        <f>100*VLOOKUP($B15,'Team Data'!$A$2:$O$33,12,FALSE)</f>
        <v>68.989999999999995</v>
      </c>
      <c r="S15" s="1">
        <f>100*VLOOKUP($C15,'Team Data'!$A$2:$O$33,13,FALSE)</f>
        <v>63.83</v>
      </c>
      <c r="T15" s="1">
        <f>3*VLOOKUP($B15,'Team Data'!$A$2:$O$33,14,FALSE)</f>
        <v>7.5</v>
      </c>
      <c r="U15" s="1">
        <f>3*VLOOKUP($C15,'Team Data'!$A$2:$O$33,15,FALSE)</f>
        <v>13.5</v>
      </c>
    </row>
    <row r="16" spans="1:21" x14ac:dyDescent="0.3">
      <c r="A16" t="s">
        <v>101</v>
      </c>
      <c r="B16" t="s">
        <v>77</v>
      </c>
      <c r="C16" t="s">
        <v>60</v>
      </c>
      <c r="D16">
        <f t="shared" si="0"/>
        <v>16.908673969073156</v>
      </c>
      <c r="E16" s="1">
        <f t="shared" si="1"/>
        <v>3.2516680709756067</v>
      </c>
      <c r="F16" s="1">
        <v>5200</v>
      </c>
      <c r="G16" s="1">
        <f t="shared" si="2"/>
        <v>8.5564139045695189</v>
      </c>
      <c r="H16" s="1" t="str">
        <f>VLOOKUP($B16,'Team Data'!$A$2:$O$33,2,FALSE)</f>
        <v>Home</v>
      </c>
      <c r="I16" s="1">
        <f>VLOOKUP($B16,'Team Data'!$A$2:$O$33,3,FALSE)</f>
        <v>18.2</v>
      </c>
      <c r="J16" s="1">
        <f>VLOOKUP($C16,'Team Data'!$A$2:$O$33,4,FALSE)</f>
        <v>22.5</v>
      </c>
      <c r="K16" s="1">
        <f>VLOOKUP($B16,'Team Data'!$A$2:$O$33,5,FALSE)</f>
        <v>48.839247999999998</v>
      </c>
      <c r="L16" s="1">
        <f>100*VLOOKUP($B16,'Team Data'!$A$2:$O$33,6,FALSE)</f>
        <v>69.63000000000001</v>
      </c>
      <c r="M16" s="1">
        <f>100*VLOOKUP($C16,'Team Data'!$A$2:$O$33,7,FALSE)</f>
        <v>70.44</v>
      </c>
      <c r="N16" s="1">
        <f>3*VLOOKUP($B16,'Team Data'!$A$2:$O$33,8,FALSE)</f>
        <v>3</v>
      </c>
      <c r="O16" s="1">
        <f>3*VLOOKUP($C16,'Team Data'!$A$2:$O$33,9,FALSE)</f>
        <v>6.6000000000000005</v>
      </c>
      <c r="P16" s="1">
        <f>100*VLOOKUP($B16,'Team Data'!$A$2:$O$33,10,FALSE)</f>
        <v>40.82</v>
      </c>
      <c r="Q16" s="1">
        <f>100*VLOOKUP($C16,'Team Data'!$A$2:$O$33,11,FALSE)</f>
        <v>35.29</v>
      </c>
      <c r="R16" s="1">
        <f>100*VLOOKUP($B16,'Team Data'!$A$2:$O$33,12,FALSE)</f>
        <v>69.63000000000001</v>
      </c>
      <c r="S16" s="1">
        <f>100*VLOOKUP($C16,'Team Data'!$A$2:$O$33,13,FALSE)</f>
        <v>60.99</v>
      </c>
      <c r="T16" s="1">
        <f>3*VLOOKUP($B16,'Team Data'!$A$2:$O$33,14,FALSE)</f>
        <v>6</v>
      </c>
      <c r="U16" s="1">
        <f>3*VLOOKUP($C16,'Team Data'!$A$2:$O$33,15,FALSE)</f>
        <v>8.3999999999999986</v>
      </c>
    </row>
    <row r="17" spans="1:21" x14ac:dyDescent="0.3">
      <c r="A17" t="s">
        <v>102</v>
      </c>
      <c r="B17" t="s">
        <v>80</v>
      </c>
      <c r="C17" t="s">
        <v>51</v>
      </c>
      <c r="D17">
        <f t="shared" si="0"/>
        <v>15.860564276452621</v>
      </c>
      <c r="E17" s="1">
        <f t="shared" si="1"/>
        <v>3.1099145640103179</v>
      </c>
      <c r="F17" s="1">
        <v>5100</v>
      </c>
      <c r="G17" s="1">
        <f t="shared" si="2"/>
        <v>8.536995818712418</v>
      </c>
      <c r="H17" s="1" t="str">
        <f>VLOOKUP($B17,'Team Data'!$A$2:$O$33,2,FALSE)</f>
        <v>Home</v>
      </c>
      <c r="I17" s="1">
        <f>VLOOKUP($B17,'Team Data'!$A$2:$O$33,3,FALSE)</f>
        <v>15.8</v>
      </c>
      <c r="J17" s="1">
        <f>VLOOKUP($C17,'Team Data'!$A$2:$O$33,4,FALSE)</f>
        <v>19</v>
      </c>
      <c r="K17" s="1">
        <f>VLOOKUP($B17,'Team Data'!$A$2:$O$33,5,FALSE)</f>
        <v>55.344555999999997</v>
      </c>
      <c r="L17" s="1">
        <f>100*VLOOKUP($B17,'Team Data'!$A$2:$O$33,6,FALSE)</f>
        <v>63.31</v>
      </c>
      <c r="M17" s="1">
        <f>100*VLOOKUP($C17,'Team Data'!$A$2:$O$33,7,FALSE)</f>
        <v>65.78</v>
      </c>
      <c r="N17" s="1">
        <f>3*VLOOKUP($B17,'Team Data'!$A$2:$O$33,8,FALSE)</f>
        <v>3.5999999999999996</v>
      </c>
      <c r="O17" s="1">
        <f>3*VLOOKUP($C17,'Team Data'!$A$2:$O$33,9,FALSE)</f>
        <v>3</v>
      </c>
      <c r="P17" s="1">
        <f>100*VLOOKUP($B17,'Team Data'!$A$2:$O$33,10,FALSE)</f>
        <v>27.27</v>
      </c>
      <c r="Q17" s="1">
        <f>100*VLOOKUP($C17,'Team Data'!$A$2:$O$33,11,FALSE)</f>
        <v>37.21</v>
      </c>
      <c r="R17" s="1">
        <f>100*VLOOKUP($B17,'Team Data'!$A$2:$O$33,12,FALSE)</f>
        <v>63.31</v>
      </c>
      <c r="S17" s="1">
        <f>100*VLOOKUP($C17,'Team Data'!$A$2:$O$33,13,FALSE)</f>
        <v>62.139999999999993</v>
      </c>
      <c r="T17" s="1">
        <f>3*VLOOKUP($B17,'Team Data'!$A$2:$O$33,14,FALSE)</f>
        <v>3</v>
      </c>
      <c r="U17" s="1">
        <f>3*VLOOKUP($C17,'Team Data'!$A$2:$O$33,15,FALSE)</f>
        <v>6</v>
      </c>
    </row>
    <row r="18" spans="1:21" x14ac:dyDescent="0.3">
      <c r="A18" t="s">
        <v>45</v>
      </c>
      <c r="B18" t="s">
        <v>67</v>
      </c>
      <c r="C18" t="s">
        <v>66</v>
      </c>
      <c r="D18">
        <f t="shared" si="0"/>
        <v>15.245088506452623</v>
      </c>
      <c r="E18" s="1">
        <f t="shared" si="1"/>
        <v>2.9892330404809067</v>
      </c>
      <c r="F18" s="1">
        <v>5100</v>
      </c>
      <c r="G18" s="1">
        <f t="shared" si="2"/>
        <v>8.536995818712418</v>
      </c>
      <c r="H18" s="1" t="str">
        <f>VLOOKUP($B18,'Team Data'!$A$2:$O$33,2,FALSE)</f>
        <v>Home</v>
      </c>
      <c r="I18" s="1">
        <f>VLOOKUP($B18,'Team Data'!$A$2:$O$33,3,FALSE)</f>
        <v>20.2</v>
      </c>
      <c r="J18" s="1">
        <f>VLOOKUP($C18,'Team Data'!$A$2:$O$33,4,FALSE)</f>
        <v>20.2</v>
      </c>
      <c r="K18" s="1">
        <f>VLOOKUP($B18,'Team Data'!$A$2:$O$33,5,FALSE)</f>
        <v>46.243456000000002</v>
      </c>
      <c r="L18" s="1">
        <f>100*VLOOKUP($B18,'Team Data'!$A$2:$O$33,6,FALSE)</f>
        <v>62.419999999999995</v>
      </c>
      <c r="M18" s="1">
        <f>100*VLOOKUP($C18,'Team Data'!$A$2:$O$33,7,FALSE)</f>
        <v>61.11</v>
      </c>
      <c r="N18" s="1">
        <f>3*VLOOKUP($B18,'Team Data'!$A$2:$O$33,8,FALSE)</f>
        <v>6</v>
      </c>
      <c r="O18" s="1">
        <f>3*VLOOKUP($C18,'Team Data'!$A$2:$O$33,9,FALSE)</f>
        <v>1.5</v>
      </c>
      <c r="P18" s="1">
        <f>100*VLOOKUP($B18,'Team Data'!$A$2:$O$33,10,FALSE)</f>
        <v>38.78</v>
      </c>
      <c r="Q18" s="1">
        <f>100*VLOOKUP($C18,'Team Data'!$A$2:$O$33,11,FALSE)</f>
        <v>43.4</v>
      </c>
      <c r="R18" s="1">
        <f>100*VLOOKUP($B18,'Team Data'!$A$2:$O$33,12,FALSE)</f>
        <v>62.419999999999995</v>
      </c>
      <c r="S18" s="1">
        <f>100*VLOOKUP($C18,'Team Data'!$A$2:$O$33,13,FALSE)</f>
        <v>60.99</v>
      </c>
      <c r="T18" s="1">
        <f>3*VLOOKUP($B18,'Team Data'!$A$2:$O$33,14,FALSE)</f>
        <v>8.3999999999999986</v>
      </c>
      <c r="U18" s="1">
        <f>3*VLOOKUP($C18,'Team Data'!$A$2:$O$33,15,FALSE)</f>
        <v>9.6000000000000014</v>
      </c>
    </row>
    <row r="19" spans="1:21" x14ac:dyDescent="0.3">
      <c r="A19" t="s">
        <v>42</v>
      </c>
      <c r="B19" t="s">
        <v>64</v>
      </c>
      <c r="C19" t="s">
        <v>70</v>
      </c>
      <c r="D19">
        <f t="shared" si="0"/>
        <v>14.998309780619955</v>
      </c>
      <c r="E19" s="1">
        <f t="shared" si="1"/>
        <v>2.9996619561239912</v>
      </c>
      <c r="F19" s="1">
        <v>5000</v>
      </c>
      <c r="G19" s="1">
        <f t="shared" si="2"/>
        <v>8.5171931914162382</v>
      </c>
      <c r="H19" s="1" t="str">
        <f>VLOOKUP($B19,'Team Data'!$A$2:$O$33,2,FALSE)</f>
        <v>Home</v>
      </c>
      <c r="I19" s="1">
        <f>VLOOKUP($B19,'Team Data'!$A$2:$O$33,3,FALSE)</f>
        <v>19</v>
      </c>
      <c r="J19" s="1">
        <f>VLOOKUP($C19,'Team Data'!$A$2:$O$33,4,FALSE)</f>
        <v>20</v>
      </c>
      <c r="K19" s="1">
        <f>VLOOKUP($B19,'Team Data'!$A$2:$O$33,5,FALSE)</f>
        <v>43.695147999999996</v>
      </c>
      <c r="L19" s="1">
        <f>100*VLOOKUP($B19,'Team Data'!$A$2:$O$33,6,FALSE)</f>
        <v>72.09</v>
      </c>
      <c r="M19" s="1">
        <f>100*VLOOKUP($C19,'Team Data'!$A$2:$O$33,7,FALSE)</f>
        <v>67.95</v>
      </c>
      <c r="N19" s="1">
        <f>3*VLOOKUP($B19,'Team Data'!$A$2:$O$33,8,FALSE)</f>
        <v>3</v>
      </c>
      <c r="O19" s="1">
        <f>3*VLOOKUP($C19,'Team Data'!$A$2:$O$33,9,FALSE)</f>
        <v>6</v>
      </c>
      <c r="P19" s="1">
        <f>100*VLOOKUP($B19,'Team Data'!$A$2:$O$33,10,FALSE)</f>
        <v>47.06</v>
      </c>
      <c r="Q19" s="1">
        <f>100*VLOOKUP($C19,'Team Data'!$A$2:$O$33,11,FALSE)</f>
        <v>27.08</v>
      </c>
      <c r="R19" s="1">
        <f>100*VLOOKUP($B19,'Team Data'!$A$2:$O$33,12,FALSE)</f>
        <v>72.09</v>
      </c>
      <c r="S19" s="1">
        <f>100*VLOOKUP($C19,'Team Data'!$A$2:$O$33,13,FALSE)</f>
        <v>69.179999999999993</v>
      </c>
      <c r="T19" s="1">
        <f>3*VLOOKUP($B19,'Team Data'!$A$2:$O$33,14,FALSE)</f>
        <v>6</v>
      </c>
      <c r="U19" s="1">
        <f>3*VLOOKUP($C19,'Team Data'!$A$2:$O$33,15,FALSE)</f>
        <v>12.600000000000001</v>
      </c>
    </row>
    <row r="20" spans="1:21" x14ac:dyDescent="0.3">
      <c r="A20" t="s">
        <v>46</v>
      </c>
      <c r="B20" t="s">
        <v>68</v>
      </c>
      <c r="C20" t="s">
        <v>61</v>
      </c>
      <c r="D20">
        <f t="shared" si="0"/>
        <v>12.874754008327399</v>
      </c>
      <c r="E20" s="1">
        <f t="shared" si="1"/>
        <v>2.6275008180259993</v>
      </c>
      <c r="F20" s="1">
        <v>4900</v>
      </c>
      <c r="G20" s="1">
        <f t="shared" si="2"/>
        <v>8.4969904840987187</v>
      </c>
      <c r="H20" s="1" t="str">
        <f>VLOOKUP($B20,'Team Data'!$A$2:$O$33,2,FALSE)</f>
        <v>Home</v>
      </c>
      <c r="I20" s="1">
        <f>VLOOKUP($B20,'Team Data'!$A$2:$O$33,3,FALSE)</f>
        <v>20.5</v>
      </c>
      <c r="J20" s="1">
        <f>VLOOKUP($C20,'Team Data'!$A$2:$O$33,4,FALSE)</f>
        <v>16.5</v>
      </c>
      <c r="K20" s="1">
        <f>VLOOKUP($B20,'Team Data'!$A$2:$O$33,5,FALSE)</f>
        <v>42.413080000000001</v>
      </c>
      <c r="L20" s="1">
        <f>100*VLOOKUP($B20,'Team Data'!$A$2:$O$33,6,FALSE)</f>
        <v>62.18</v>
      </c>
      <c r="M20" s="1">
        <f>100*VLOOKUP($C20,'Team Data'!$A$2:$O$33,7,FALSE)</f>
        <v>66.930000000000007</v>
      </c>
      <c r="N20" s="1">
        <f>3*VLOOKUP($B20,'Team Data'!$A$2:$O$33,8,FALSE)</f>
        <v>0.60000000000000009</v>
      </c>
      <c r="O20" s="1">
        <f>3*VLOOKUP($C20,'Team Data'!$A$2:$O$33,9,FALSE)</f>
        <v>6</v>
      </c>
      <c r="P20" s="1">
        <f>100*VLOOKUP($B20,'Team Data'!$A$2:$O$33,10,FALSE)</f>
        <v>34</v>
      </c>
      <c r="Q20" s="1">
        <f>100*VLOOKUP($C20,'Team Data'!$A$2:$O$33,11,FALSE)</f>
        <v>31.03</v>
      </c>
      <c r="R20" s="1">
        <f>100*VLOOKUP($B20,'Team Data'!$A$2:$O$33,12,FALSE)</f>
        <v>62.18</v>
      </c>
      <c r="S20" s="1">
        <f>100*VLOOKUP($C20,'Team Data'!$A$2:$O$33,13,FALSE)</f>
        <v>57.14</v>
      </c>
      <c r="T20" s="1">
        <f>3*VLOOKUP($B20,'Team Data'!$A$2:$O$33,14,FALSE)</f>
        <v>12.600000000000001</v>
      </c>
      <c r="U20" s="1">
        <f>3*VLOOKUP($C20,'Team Data'!$A$2:$O$33,15,FALSE)</f>
        <v>5.4</v>
      </c>
    </row>
    <row r="21" spans="1:21" x14ac:dyDescent="0.3">
      <c r="A21" t="s">
        <v>103</v>
      </c>
      <c r="B21" t="s">
        <v>78</v>
      </c>
      <c r="C21" t="s">
        <v>79</v>
      </c>
      <c r="D21">
        <f t="shared" si="0"/>
        <v>12.733346199927396</v>
      </c>
      <c r="E21" s="1">
        <f t="shared" si="1"/>
        <v>2.5986420816178359</v>
      </c>
      <c r="F21" s="1">
        <v>4900</v>
      </c>
      <c r="G21" s="1">
        <f t="shared" si="2"/>
        <v>8.4969904840987187</v>
      </c>
      <c r="H21" s="1" t="str">
        <f>VLOOKUP($B21,'Team Data'!$A$2:$O$33,2,FALSE)</f>
        <v>Road</v>
      </c>
      <c r="I21" s="1">
        <f>VLOOKUP($B21,'Team Data'!$A$2:$O$33,3,FALSE)</f>
        <v>12</v>
      </c>
      <c r="J21" s="1">
        <f>VLOOKUP($C21,'Team Data'!$A$2:$O$33,4,FALSE)</f>
        <v>20.2</v>
      </c>
      <c r="K21" s="1">
        <f>VLOOKUP($B21,'Team Data'!$A$2:$O$33,5,FALSE)</f>
        <v>46.781607999999999</v>
      </c>
      <c r="L21" s="1">
        <f>100*VLOOKUP($B21,'Team Data'!$A$2:$O$33,6,FALSE)</f>
        <v>67.02</v>
      </c>
      <c r="M21" s="1">
        <f>100*VLOOKUP($C21,'Team Data'!$A$2:$O$33,7,FALSE)</f>
        <v>69.17</v>
      </c>
      <c r="N21" s="1">
        <f>3*VLOOKUP($B21,'Team Data'!$A$2:$O$33,8,FALSE)</f>
        <v>3</v>
      </c>
      <c r="O21" s="1">
        <f>3*VLOOKUP($C21,'Team Data'!$A$2:$O$33,9,FALSE)</f>
        <v>3.5999999999999996</v>
      </c>
      <c r="P21" s="1">
        <f>100*VLOOKUP($B21,'Team Data'!$A$2:$O$33,10,FALSE)</f>
        <v>20.93</v>
      </c>
      <c r="Q21" s="1">
        <f>100*VLOOKUP($C21,'Team Data'!$A$2:$O$33,11,FALSE)</f>
        <v>41.67</v>
      </c>
      <c r="R21" s="1">
        <f>100*VLOOKUP($B21,'Team Data'!$A$2:$O$33,12,FALSE)</f>
        <v>67.02</v>
      </c>
      <c r="S21" s="1">
        <f>100*VLOOKUP($C21,'Team Data'!$A$2:$O$33,13,FALSE)</f>
        <v>63.370000000000005</v>
      </c>
      <c r="T21" s="1">
        <f>3*VLOOKUP($B21,'Team Data'!$A$2:$O$33,14,FALSE)</f>
        <v>12.899999999999999</v>
      </c>
      <c r="U21" s="1">
        <f>3*VLOOKUP($C21,'Team Data'!$A$2:$O$33,15,FALSE)</f>
        <v>2.4000000000000004</v>
      </c>
    </row>
    <row r="22" spans="1:21" x14ac:dyDescent="0.3">
      <c r="A22" t="s">
        <v>104</v>
      </c>
      <c r="B22" t="s">
        <v>70</v>
      </c>
      <c r="C22" t="s">
        <v>64</v>
      </c>
      <c r="D22">
        <f>-195.2+21.55*G22-0.5725*IF(H22="Road",1,0)+0.3938*((I22+J22)/2)+0.1747*K22+0.1054*((L22+M22)/2)-0.6011*((N22+O22)/6)+0.05368*((P22+Q22)/2)+0.04573*((R22+S22)/2)-0.1156*((T22+U22)/6)</f>
        <v>13.561123698708432</v>
      </c>
      <c r="E22" s="1">
        <f t="shared" si="1"/>
        <v>2.8252341038975901</v>
      </c>
      <c r="F22" s="1">
        <v>4800</v>
      </c>
      <c r="G22" s="1">
        <f t="shared" si="2"/>
        <v>8.4763711968959825</v>
      </c>
      <c r="H22" s="1" t="str">
        <f>VLOOKUP($B22,'Team Data'!$A$2:$O$33,2,FALSE)</f>
        <v>Road</v>
      </c>
      <c r="I22" s="1">
        <f>VLOOKUP($B22,'Team Data'!$A$2:$O$33,3,FALSE)</f>
        <v>18</v>
      </c>
      <c r="J22" s="1">
        <f>VLOOKUP($C22,'Team Data'!$A$2:$O$33,4,FALSE)</f>
        <v>21.8</v>
      </c>
      <c r="K22" s="1">
        <f>VLOOKUP($B22,'Team Data'!$A$2:$O$33,5,FALSE)</f>
        <v>43.695147999999996</v>
      </c>
      <c r="L22" s="1">
        <f>100*VLOOKUP($B22,'Team Data'!$A$2:$O$33,6,FALSE)</f>
        <v>66.91</v>
      </c>
      <c r="M22" s="1">
        <f>100*VLOOKUP($C22,'Team Data'!$A$2:$O$33,7,FALSE)</f>
        <v>58.099999999999994</v>
      </c>
      <c r="N22" s="1">
        <f>3*VLOOKUP($B22,'Team Data'!$A$2:$O$33,8,FALSE)</f>
        <v>1.5</v>
      </c>
      <c r="O22" s="1">
        <f>3*VLOOKUP($C22,'Team Data'!$A$2:$O$33,9,FALSE)</f>
        <v>2.4000000000000004</v>
      </c>
      <c r="P22" s="1">
        <f>100*VLOOKUP($B22,'Team Data'!$A$2:$O$33,10,FALSE)</f>
        <v>34.549999999999997</v>
      </c>
      <c r="Q22" s="1">
        <f>100*VLOOKUP($C22,'Team Data'!$A$2:$O$33,11,FALSE)</f>
        <v>48.08</v>
      </c>
      <c r="R22" s="1">
        <f>100*VLOOKUP($B22,'Team Data'!$A$2:$O$33,12,FALSE)</f>
        <v>66.91</v>
      </c>
      <c r="S22" s="1">
        <f>100*VLOOKUP($C22,'Team Data'!$A$2:$O$33,13,FALSE)</f>
        <v>63.38</v>
      </c>
      <c r="T22" s="1">
        <f>3*VLOOKUP($B22,'Team Data'!$A$2:$O$33,14,FALSE)</f>
        <v>6.6000000000000005</v>
      </c>
      <c r="U22" s="1">
        <f>3*VLOOKUP($C22,'Team Data'!$A$2:$O$33,15,FALSE)</f>
        <v>3.5999999999999996</v>
      </c>
    </row>
    <row r="23" spans="1:21" x14ac:dyDescent="0.3">
      <c r="A23" t="s">
        <v>48</v>
      </c>
      <c r="B23" t="s">
        <v>72</v>
      </c>
      <c r="C23" t="s">
        <v>55</v>
      </c>
      <c r="D23">
        <f t="shared" si="0"/>
        <v>15.156408942895132</v>
      </c>
      <c r="E23" s="1">
        <f t="shared" si="1"/>
        <v>3.2247678601904535</v>
      </c>
      <c r="F23" s="1">
        <v>4700</v>
      </c>
      <c r="G23" s="1">
        <f t="shared" si="2"/>
        <v>8.4553177876981493</v>
      </c>
      <c r="H23" s="1" t="str">
        <f>VLOOKUP($B23,'Team Data'!$A$2:$O$33,2,FALSE)</f>
        <v>Road</v>
      </c>
      <c r="I23" s="1">
        <f>VLOOKUP($B23,'Team Data'!$A$2:$O$33,3,FALSE)</f>
        <v>21</v>
      </c>
      <c r="J23" s="1">
        <f>VLOOKUP($C23,'Team Data'!$A$2:$O$33,4,FALSE)</f>
        <v>18.5</v>
      </c>
      <c r="K23" s="1">
        <f>VLOOKUP($B23,'Team Data'!$A$2:$O$33,5,FALSE)</f>
        <v>56.183439999999997</v>
      </c>
      <c r="L23" s="1">
        <f>100*VLOOKUP($B23,'Team Data'!$A$2:$O$33,6,FALSE)</f>
        <v>66.22</v>
      </c>
      <c r="M23" s="1">
        <f>100*VLOOKUP($C23,'Team Data'!$A$2:$O$33,7,FALSE)</f>
        <v>55.86</v>
      </c>
      <c r="N23" s="1">
        <f>3*VLOOKUP($B23,'Team Data'!$A$2:$O$33,8,FALSE)</f>
        <v>3.5999999999999996</v>
      </c>
      <c r="O23" s="1">
        <f>3*VLOOKUP($C23,'Team Data'!$A$2:$O$33,9,FALSE)</f>
        <v>3</v>
      </c>
      <c r="P23" s="1">
        <f>100*VLOOKUP($B23,'Team Data'!$A$2:$O$33,10,FALSE)</f>
        <v>39.619999999999997</v>
      </c>
      <c r="Q23" s="1">
        <f>100*VLOOKUP($C23,'Team Data'!$A$2:$O$33,11,FALSE)</f>
        <v>51.160000000000004</v>
      </c>
      <c r="R23" s="1">
        <f>100*VLOOKUP($B23,'Team Data'!$A$2:$O$33,12,FALSE)</f>
        <v>66.22</v>
      </c>
      <c r="S23" s="1">
        <f>100*VLOOKUP($C23,'Team Data'!$A$2:$O$33,13,FALSE)</f>
        <v>73.91</v>
      </c>
      <c r="T23" s="1">
        <f>3*VLOOKUP($B23,'Team Data'!$A$2:$O$33,14,FALSE)</f>
        <v>8.3999999999999986</v>
      </c>
      <c r="U23" s="1">
        <f>3*VLOOKUP($C23,'Team Data'!$A$2:$O$33,15,FALSE)</f>
        <v>6.6000000000000005</v>
      </c>
    </row>
    <row r="24" spans="1:21" x14ac:dyDescent="0.3">
      <c r="A24" t="s">
        <v>41</v>
      </c>
      <c r="B24" t="s">
        <v>61</v>
      </c>
      <c r="C24" t="s">
        <v>68</v>
      </c>
      <c r="D24">
        <f t="shared" si="0"/>
        <v>16.040762805877936</v>
      </c>
      <c r="E24" s="1">
        <f t="shared" si="1"/>
        <v>2.8141689133119185</v>
      </c>
      <c r="F24" s="1">
        <v>5700</v>
      </c>
      <c r="G24" s="1">
        <f t="shared" si="2"/>
        <v>8.6482214538226412</v>
      </c>
      <c r="H24" s="1" t="str">
        <f>VLOOKUP($B24,'Team Data'!$A$2:$O$33,2,FALSE)</f>
        <v>Road</v>
      </c>
      <c r="I24" s="1">
        <f>VLOOKUP($B24,'Team Data'!$A$2:$O$33,3,FALSE)</f>
        <v>23.8</v>
      </c>
      <c r="J24" s="1">
        <f>VLOOKUP($C24,'Team Data'!$A$2:$O$33,4,FALSE)</f>
        <v>19</v>
      </c>
      <c r="K24" s="1">
        <f>VLOOKUP($B24,'Team Data'!$A$2:$O$33,5,FALSE)</f>
        <v>42.413080000000001</v>
      </c>
      <c r="L24" s="1">
        <f>100*VLOOKUP($B24,'Team Data'!$A$2:$O$33,6,FALSE)</f>
        <v>59.86</v>
      </c>
      <c r="M24" s="1">
        <f>100*VLOOKUP($C24,'Team Data'!$A$2:$O$33,7,FALSE)</f>
        <v>64.03</v>
      </c>
      <c r="N24" s="1">
        <f>3*VLOOKUP($B24,'Team Data'!$A$2:$O$33,8,FALSE)</f>
        <v>7.5</v>
      </c>
      <c r="O24" s="1">
        <f>3*VLOOKUP($C24,'Team Data'!$A$2:$O$33,9,FALSE)</f>
        <v>4.5</v>
      </c>
      <c r="P24" s="1">
        <f>100*VLOOKUP($B24,'Team Data'!$A$2:$O$33,10,FALSE)</f>
        <v>34.69</v>
      </c>
      <c r="Q24" s="1">
        <f>100*VLOOKUP($C24,'Team Data'!$A$2:$O$33,11,FALSE)</f>
        <v>30.61</v>
      </c>
      <c r="R24" s="1">
        <f>100*VLOOKUP($B24,'Team Data'!$A$2:$O$33,12,FALSE)</f>
        <v>59.86</v>
      </c>
      <c r="S24" s="1">
        <f>100*VLOOKUP($C24,'Team Data'!$A$2:$O$33,13,FALSE)</f>
        <v>65.100000000000009</v>
      </c>
      <c r="T24" s="1">
        <f>3*VLOOKUP($B24,'Team Data'!$A$2:$O$33,14,FALSE)</f>
        <v>7.5</v>
      </c>
      <c r="U24" s="1">
        <f>3*VLOOKUP($C24,'Team Data'!$A$2:$O$33,15,FALSE)</f>
        <v>9.6000000000000014</v>
      </c>
    </row>
    <row r="25" spans="1:21" x14ac:dyDescent="0.3">
      <c r="A25" t="s">
        <v>120</v>
      </c>
      <c r="B25" t="s">
        <v>71</v>
      </c>
      <c r="C25" t="s">
        <v>52</v>
      </c>
      <c r="D25">
        <f t="shared" si="0"/>
        <v>6.6165564803211998</v>
      </c>
      <c r="E25" s="1">
        <f t="shared" si="1"/>
        <v>1.6137942634929756</v>
      </c>
      <c r="F25" s="1">
        <v>4100</v>
      </c>
      <c r="G25" s="1">
        <f t="shared" si="2"/>
        <v>8.3187422526923989</v>
      </c>
      <c r="H25" s="1" t="str">
        <f>VLOOKUP($B25,'Team Data'!$A$2:$O$33,2,FALSE)</f>
        <v>Home</v>
      </c>
      <c r="I25" s="1">
        <f>VLOOKUP($B25,'Team Data'!$A$2:$O$33,3,FALSE)</f>
        <v>16.8</v>
      </c>
      <c r="J25" s="1">
        <f>VLOOKUP($C25,'Team Data'!$A$2:$O$33,4,FALSE)</f>
        <v>13.8</v>
      </c>
      <c r="K25" s="1">
        <f>VLOOKUP($B25,'Team Data'!$A$2:$O$33,5,FALSE)</f>
        <v>41.510883999999997</v>
      </c>
      <c r="L25" s="1">
        <f>100*VLOOKUP($B25,'Team Data'!$A$2:$O$33,6,FALSE)</f>
        <v>66.45</v>
      </c>
      <c r="M25" s="1">
        <f>100*VLOOKUP($C25,'Team Data'!$A$2:$O$33,7,FALSE)</f>
        <v>70.83</v>
      </c>
      <c r="N25" s="1">
        <f>3*VLOOKUP($B25,'Team Data'!$A$2:$O$33,8,FALSE)</f>
        <v>6.6000000000000005</v>
      </c>
      <c r="O25" s="1">
        <f>3*VLOOKUP($C25,'Team Data'!$A$2:$O$33,9,FALSE)</f>
        <v>7.5</v>
      </c>
      <c r="P25" s="1">
        <f>100*VLOOKUP($B25,'Team Data'!$A$2:$O$33,10,FALSE)</f>
        <v>28.57</v>
      </c>
      <c r="Q25" s="1">
        <f>100*VLOOKUP($C25,'Team Data'!$A$2:$O$33,11,FALSE)</f>
        <v>13.459999999999999</v>
      </c>
      <c r="R25" s="1">
        <f>100*VLOOKUP($B25,'Team Data'!$A$2:$O$33,12,FALSE)</f>
        <v>66.45</v>
      </c>
      <c r="S25" s="1">
        <f>100*VLOOKUP($C25,'Team Data'!$A$2:$O$33,13,FALSE)</f>
        <v>51.970000000000006</v>
      </c>
      <c r="T25" s="1">
        <f>3*VLOOKUP($B25,'Team Data'!$A$2:$O$33,14,FALSE)</f>
        <v>6.6000000000000005</v>
      </c>
      <c r="U25" s="1">
        <f>3*VLOOKUP($C25,'Team Data'!$A$2:$O$33,15,FALSE)</f>
        <v>13.5</v>
      </c>
    </row>
  </sheetData>
  <sortState ref="A2:U2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9.21875" customWidth="1"/>
    <col min="15" max="15" width="12.109375" customWidth="1"/>
    <col min="17" max="17" width="9.77734375" customWidth="1"/>
  </cols>
  <sheetData>
    <row r="1" spans="1:17" x14ac:dyDescent="0.3">
      <c r="A1" t="s">
        <v>16</v>
      </c>
      <c r="B1" t="s">
        <v>49</v>
      </c>
      <c r="C1" t="s">
        <v>82</v>
      </c>
      <c r="D1" t="s">
        <v>3</v>
      </c>
      <c r="E1" t="s">
        <v>15</v>
      </c>
      <c r="F1" s="1" t="s">
        <v>1</v>
      </c>
      <c r="G1" s="1" t="s">
        <v>24</v>
      </c>
      <c r="H1" s="1" t="s">
        <v>27</v>
      </c>
      <c r="I1" s="1" t="s">
        <v>31</v>
      </c>
      <c r="J1" s="1" t="s">
        <v>32</v>
      </c>
      <c r="K1" s="1" t="s">
        <v>7</v>
      </c>
      <c r="L1" s="1" t="s">
        <v>29</v>
      </c>
      <c r="M1" s="1" t="s">
        <v>30</v>
      </c>
      <c r="N1" s="1" t="s">
        <v>25</v>
      </c>
      <c r="O1" s="1" t="s">
        <v>26</v>
      </c>
      <c r="P1" s="1" t="s">
        <v>28</v>
      </c>
      <c r="Q1" s="1" t="s">
        <v>34</v>
      </c>
    </row>
    <row r="2" spans="1:17" x14ac:dyDescent="0.3">
      <c r="A2" t="s">
        <v>90</v>
      </c>
      <c r="B2" t="s">
        <v>67</v>
      </c>
      <c r="C2" t="s">
        <v>66</v>
      </c>
      <c r="D2">
        <f t="shared" ref="D2:D36" si="0">-10.099824+0.109493*G2+0.28615*(J2/I2)+0.034902*((N2+O2)/2)+0.012506*K2-0.345557*IF(H2="Road",1,0)-0.097606*((P2+Q2)/6)+0.015135*((L2+M2)/2)</f>
        <v>22.589020442334537</v>
      </c>
      <c r="E2" s="1">
        <f t="shared" ref="E2:E36" si="1">D2/(F2/1000)</f>
        <v>2.5964391313028203</v>
      </c>
      <c r="F2" s="1">
        <v>8700</v>
      </c>
      <c r="G2" s="1">
        <f t="shared" ref="G2:G36" si="2">SQRT(F2)</f>
        <v>93.273790530888149</v>
      </c>
      <c r="H2" s="1" t="str">
        <f>VLOOKUP($B2,'Team Data'!$A$2:$O$33,2,FALSE)</f>
        <v>Home</v>
      </c>
      <c r="I2" s="1">
        <v>4</v>
      </c>
      <c r="J2" s="1">
        <v>272</v>
      </c>
      <c r="K2" s="1">
        <f>VLOOKUP($B2,'Team Data'!$A$2:$O$33,5,FALSE)</f>
        <v>46.243456000000002</v>
      </c>
      <c r="L2" s="1">
        <f>100*(1-VLOOKUP($B2,'Team Data'!$A$2:$O$33,6,FALSE))</f>
        <v>37.580000000000005</v>
      </c>
      <c r="M2" s="1">
        <f>100*(1-VLOOKUP($C2,'Team Data'!$A$2:$O$33,7,FALSE))</f>
        <v>38.89</v>
      </c>
      <c r="N2" s="1">
        <f>100*VLOOKUP($B2,'Team Data'!$A$2:$O$33,12,FALSE)</f>
        <v>62.419999999999995</v>
      </c>
      <c r="O2" s="1">
        <f>100*VLOOKUP($C2,'Team Data'!$A$2:$O$33,13,FALSE)</f>
        <v>60.99</v>
      </c>
      <c r="P2" s="1">
        <f>3*VLOOKUP($B2,'Team Data'!$A$2:$O$33,14,FALSE)</f>
        <v>8.3999999999999986</v>
      </c>
      <c r="Q2" s="1">
        <f>3*VLOOKUP($C2,'Team Data'!$A$2:$O$33,15,FALSE)</f>
        <v>9.6000000000000014</v>
      </c>
    </row>
    <row r="3" spans="1:17" x14ac:dyDescent="0.3">
      <c r="A3" t="s">
        <v>114</v>
      </c>
      <c r="B3" t="s">
        <v>78</v>
      </c>
      <c r="C3" t="s">
        <v>79</v>
      </c>
      <c r="D3">
        <f t="shared" si="0"/>
        <v>19.228649973296424</v>
      </c>
      <c r="E3" s="1">
        <f t="shared" si="1"/>
        <v>2.8277426431318271</v>
      </c>
      <c r="F3" s="1">
        <v>6800</v>
      </c>
      <c r="G3" s="1">
        <f t="shared" si="2"/>
        <v>82.462112512353215</v>
      </c>
      <c r="H3" s="1" t="str">
        <f>VLOOKUP($B3,'Team Data'!$A$2:$O$33,2,FALSE)</f>
        <v>Road</v>
      </c>
      <c r="I3" s="1">
        <v>3</v>
      </c>
      <c r="J3" s="1">
        <v>184</v>
      </c>
      <c r="K3" s="1">
        <f>VLOOKUP($B3,'Team Data'!$A$2:$O$33,5,FALSE)</f>
        <v>46.781607999999999</v>
      </c>
      <c r="L3" s="1">
        <f>100*(1-VLOOKUP($B3,'Team Data'!$A$2:$O$33,6,FALSE))</f>
        <v>32.979999999999997</v>
      </c>
      <c r="M3" s="1">
        <f>100*(1-VLOOKUP($C3,'Team Data'!$A$2:$O$33,7,FALSE))</f>
        <v>30.830000000000002</v>
      </c>
      <c r="N3" s="1">
        <f>100*VLOOKUP($B3,'Team Data'!$A$2:$O$33,12,FALSE)</f>
        <v>67.02</v>
      </c>
      <c r="O3" s="1">
        <f>100*VLOOKUP($C3,'Team Data'!$A$2:$O$33,13,FALSE)</f>
        <v>63.370000000000005</v>
      </c>
      <c r="P3" s="1">
        <f>3*VLOOKUP($B3,'Team Data'!$A$2:$O$33,14,FALSE)</f>
        <v>12.899999999999999</v>
      </c>
      <c r="Q3" s="1">
        <f>3*VLOOKUP($C3,'Team Data'!$A$2:$O$33,15,FALSE)</f>
        <v>2.4000000000000004</v>
      </c>
    </row>
    <row r="4" spans="1:17" x14ac:dyDescent="0.3">
      <c r="A4" t="s">
        <v>85</v>
      </c>
      <c r="B4" t="s">
        <v>57</v>
      </c>
      <c r="C4" t="s">
        <v>74</v>
      </c>
      <c r="D4">
        <f t="shared" si="0"/>
        <v>18.941679495128955</v>
      </c>
      <c r="E4" s="1">
        <f t="shared" si="1"/>
        <v>2.5255572660171941</v>
      </c>
      <c r="F4" s="1">
        <v>7500</v>
      </c>
      <c r="G4" s="1">
        <f t="shared" si="2"/>
        <v>86.602540378443862</v>
      </c>
      <c r="H4" s="1" t="str">
        <f>VLOOKUP($B4,'Team Data'!$A$2:$O$33,2,FALSE)</f>
        <v>Road</v>
      </c>
      <c r="I4" s="1">
        <v>4</v>
      </c>
      <c r="J4" s="1">
        <v>232</v>
      </c>
      <c r="K4" s="1">
        <f>VLOOKUP($B4,'Team Data'!$A$2:$O$33,5,FALSE)</f>
        <v>45.879412000000002</v>
      </c>
      <c r="L4" s="1">
        <f>100*(1-VLOOKUP($B4,'Team Data'!$A$2:$O$33,6,FALSE))</f>
        <v>37.28</v>
      </c>
      <c r="M4" s="1">
        <f>100*(1-VLOOKUP($C4,'Team Data'!$A$2:$O$33,7,FALSE))</f>
        <v>52.03</v>
      </c>
      <c r="N4" s="1">
        <f>100*VLOOKUP($B4,'Team Data'!$A$2:$O$33,12,FALSE)</f>
        <v>62.72</v>
      </c>
      <c r="O4" s="1">
        <f>100*VLOOKUP($C4,'Team Data'!$A$2:$O$33,13,FALSE)</f>
        <v>72.570000000000007</v>
      </c>
      <c r="P4" s="1">
        <f>3*VLOOKUP($B4,'Team Data'!$A$2:$O$33,14,FALSE)</f>
        <v>15</v>
      </c>
      <c r="Q4" s="1">
        <f>3*VLOOKUP($C4,'Team Data'!$A$2:$O$33,15,FALSE)</f>
        <v>3.5999999999999996</v>
      </c>
    </row>
    <row r="5" spans="1:17" x14ac:dyDescent="0.3">
      <c r="A5" t="s">
        <v>89</v>
      </c>
      <c r="B5" t="s">
        <v>66</v>
      </c>
      <c r="C5" t="s">
        <v>67</v>
      </c>
      <c r="D5">
        <f t="shared" si="0"/>
        <v>18.576709180736003</v>
      </c>
      <c r="E5" s="1">
        <f t="shared" si="1"/>
        <v>2.9026108094900005</v>
      </c>
      <c r="F5" s="1">
        <v>6400</v>
      </c>
      <c r="G5" s="1">
        <f t="shared" si="2"/>
        <v>80</v>
      </c>
      <c r="H5" s="1" t="str">
        <f>VLOOKUP($B5,'Team Data'!$A$2:$O$33,2,FALSE)</f>
        <v>Road</v>
      </c>
      <c r="I5" s="1">
        <v>4</v>
      </c>
      <c r="J5" s="1">
        <v>240</v>
      </c>
      <c r="K5" s="1">
        <f>VLOOKUP($B5,'Team Data'!$A$2:$O$33,5,FALSE)</f>
        <v>46.243456000000002</v>
      </c>
      <c r="L5" s="1">
        <f>100*(1-VLOOKUP($B5,'Team Data'!$A$2:$O$33,6,FALSE))</f>
        <v>31.010000000000005</v>
      </c>
      <c r="M5" s="1">
        <f>100*(1-VLOOKUP($C5,'Team Data'!$A$2:$O$33,7,FALSE))</f>
        <v>40.229999999999997</v>
      </c>
      <c r="N5" s="1">
        <f>100*VLOOKUP($B5,'Team Data'!$A$2:$O$33,12,FALSE)</f>
        <v>68.989999999999995</v>
      </c>
      <c r="O5" s="1">
        <f>100*VLOOKUP($C5,'Team Data'!$A$2:$O$33,13,FALSE)</f>
        <v>63.83</v>
      </c>
      <c r="P5" s="1">
        <f>3*VLOOKUP($B5,'Team Data'!$A$2:$O$33,14,FALSE)</f>
        <v>7.5</v>
      </c>
      <c r="Q5" s="1">
        <f>3*VLOOKUP($C5,'Team Data'!$A$2:$O$33,15,FALSE)</f>
        <v>13.5</v>
      </c>
    </row>
    <row r="6" spans="1:17" x14ac:dyDescent="0.3">
      <c r="A6" t="s">
        <v>22</v>
      </c>
      <c r="B6" t="s">
        <v>77</v>
      </c>
      <c r="C6" t="s">
        <v>60</v>
      </c>
      <c r="D6">
        <f t="shared" si="0"/>
        <v>17.399600729761111</v>
      </c>
      <c r="E6" s="1">
        <f t="shared" si="1"/>
        <v>2.0232093871815247</v>
      </c>
      <c r="F6" s="1">
        <v>8600</v>
      </c>
      <c r="G6" s="1">
        <f t="shared" si="2"/>
        <v>92.736184954957039</v>
      </c>
      <c r="H6" s="1" t="str">
        <f>VLOOKUP($B6,'Team Data'!$A$2:$O$33,2,FALSE)</f>
        <v>Home</v>
      </c>
      <c r="I6" s="1">
        <v>4</v>
      </c>
      <c r="J6" s="1">
        <v>199</v>
      </c>
      <c r="K6" s="1">
        <f>VLOOKUP($B6,'Team Data'!$A$2:$O$33,5,FALSE)</f>
        <v>48.839247999999998</v>
      </c>
      <c r="L6" s="1">
        <f>100*(1-VLOOKUP($B6,'Team Data'!$A$2:$O$33,6,FALSE))</f>
        <v>30.369999999999997</v>
      </c>
      <c r="M6" s="1">
        <f>100*(1-VLOOKUP($C6,'Team Data'!$A$2:$O$33,7,FALSE))</f>
        <v>29.56</v>
      </c>
      <c r="N6" s="1">
        <f>100*VLOOKUP($B6,'Team Data'!$A$2:$O$33,12,FALSE)</f>
        <v>69.63000000000001</v>
      </c>
      <c r="O6" s="1">
        <f>100*VLOOKUP($C6,'Team Data'!$A$2:$O$33,13,FALSE)</f>
        <v>60.99</v>
      </c>
      <c r="P6" s="1">
        <f>3*VLOOKUP($B6,'Team Data'!$A$2:$O$33,14,FALSE)</f>
        <v>6</v>
      </c>
      <c r="Q6" s="1">
        <f>3*VLOOKUP($C6,'Team Data'!$A$2:$O$33,15,FALSE)</f>
        <v>8.3999999999999986</v>
      </c>
    </row>
    <row r="7" spans="1:17" x14ac:dyDescent="0.3">
      <c r="A7" t="s">
        <v>17</v>
      </c>
      <c r="B7" t="s">
        <v>75</v>
      </c>
      <c r="C7" t="s">
        <v>76</v>
      </c>
      <c r="D7">
        <f t="shared" si="0"/>
        <v>17.163447537836468</v>
      </c>
      <c r="E7" s="1">
        <f t="shared" si="1"/>
        <v>2.0678852455224659</v>
      </c>
      <c r="F7" s="1">
        <v>8300</v>
      </c>
      <c r="G7" s="1">
        <f t="shared" si="2"/>
        <v>91.104335791442992</v>
      </c>
      <c r="H7" s="1" t="str">
        <f>VLOOKUP($B7,'Team Data'!$A$2:$O$33,2,FALSE)</f>
        <v>Home</v>
      </c>
      <c r="I7" s="1">
        <v>4</v>
      </c>
      <c r="J7" s="1">
        <v>196</v>
      </c>
      <c r="K7" s="1">
        <f>VLOOKUP($B7,'Team Data'!$A$2:$O$33,5,FALSE)</f>
        <v>52.036504000000001</v>
      </c>
      <c r="L7" s="1">
        <f>100*(1-VLOOKUP($B7,'Team Data'!$A$2:$O$33,6,FALSE))</f>
        <v>27.559999999999995</v>
      </c>
      <c r="M7" s="1">
        <f>100*(1-VLOOKUP($C7,'Team Data'!$A$2:$O$33,7,FALSE))</f>
        <v>43.8</v>
      </c>
      <c r="N7" s="1">
        <f>100*VLOOKUP($B7,'Team Data'!$A$2:$O$33,12,FALSE)</f>
        <v>72.44</v>
      </c>
      <c r="O7" s="1">
        <f>100*VLOOKUP($C7,'Team Data'!$A$2:$O$33,13,FALSE)</f>
        <v>57.14</v>
      </c>
      <c r="P7" s="1">
        <f>3*VLOOKUP($B7,'Team Data'!$A$2:$O$33,14,FALSE)</f>
        <v>2.4000000000000004</v>
      </c>
      <c r="Q7" s="1">
        <f>3*VLOOKUP($C7,'Team Data'!$A$2:$O$33,15,FALSE)</f>
        <v>9</v>
      </c>
    </row>
    <row r="8" spans="1:17" x14ac:dyDescent="0.3">
      <c r="A8" t="s">
        <v>18</v>
      </c>
      <c r="B8" t="s">
        <v>55</v>
      </c>
      <c r="C8" t="s">
        <v>72</v>
      </c>
      <c r="D8">
        <f t="shared" si="0"/>
        <v>16.387445294169556</v>
      </c>
      <c r="E8" s="1">
        <f t="shared" si="1"/>
        <v>2.3410636134527936</v>
      </c>
      <c r="F8" s="1">
        <v>7000</v>
      </c>
      <c r="G8" s="1">
        <f t="shared" si="2"/>
        <v>83.66600265340756</v>
      </c>
      <c r="H8" s="1" t="str">
        <f>VLOOKUP($B8,'Team Data'!$A$2:$O$33,2,FALSE)</f>
        <v>Home</v>
      </c>
      <c r="I8" s="1">
        <v>4</v>
      </c>
      <c r="J8" s="1">
        <v>194</v>
      </c>
      <c r="K8" s="1">
        <f>VLOOKUP($B8,'Team Data'!$A$2:$O$33,5,FALSE)</f>
        <v>56.183439999999997</v>
      </c>
      <c r="L8" s="1">
        <f>100*(1-VLOOKUP($B8,'Team Data'!$A$2:$O$33,6,FALSE))</f>
        <v>30.610000000000003</v>
      </c>
      <c r="M8" s="1">
        <f>100*(1-VLOOKUP($C8,'Team Data'!$A$2:$O$33,7,FALSE))</f>
        <v>49.58</v>
      </c>
      <c r="N8" s="1">
        <f>100*VLOOKUP($B8,'Team Data'!$A$2:$O$33,12,FALSE)</f>
        <v>69.39</v>
      </c>
      <c r="O8" s="1">
        <f>100*VLOOKUP($C8,'Team Data'!$A$2:$O$33,13,FALSE)</f>
        <v>64.349999999999994</v>
      </c>
      <c r="P8" s="1">
        <f>3*VLOOKUP($B8,'Team Data'!$A$2:$O$33,14,FALSE)</f>
        <v>8.3999999999999986</v>
      </c>
      <c r="Q8" s="1">
        <f>3*VLOOKUP($C8,'Team Data'!$A$2:$O$33,15,FALSE)</f>
        <v>3.5999999999999996</v>
      </c>
    </row>
    <row r="9" spans="1:17" x14ac:dyDescent="0.3">
      <c r="A9" t="s">
        <v>92</v>
      </c>
      <c r="B9" t="s">
        <v>69</v>
      </c>
      <c r="C9" t="s">
        <v>65</v>
      </c>
      <c r="D9">
        <f t="shared" si="0"/>
        <v>14.999421783059997</v>
      </c>
      <c r="E9" s="1">
        <f t="shared" si="1"/>
        <v>1.7856454503642853</v>
      </c>
      <c r="F9" s="1">
        <v>8400</v>
      </c>
      <c r="G9" s="1">
        <f t="shared" si="2"/>
        <v>91.651513899116793</v>
      </c>
      <c r="H9" s="1" t="str">
        <f>VLOOKUP($B9,'Team Data'!$A$2:$O$33,2,FALSE)</f>
        <v>Road</v>
      </c>
      <c r="I9" s="1">
        <v>4</v>
      </c>
      <c r="J9" s="1">
        <v>170</v>
      </c>
      <c r="K9" s="1">
        <f>VLOOKUP($B9,'Team Data'!$A$2:$O$33,5,FALSE)</f>
        <v>48.237783999999998</v>
      </c>
      <c r="L9" s="1">
        <f>100*(1-VLOOKUP($B9,'Team Data'!$A$2:$O$33,6,FALSE))</f>
        <v>35.35</v>
      </c>
      <c r="M9" s="1">
        <f>100*(1-VLOOKUP($C9,'Team Data'!$A$2:$O$33,7,FALSE))</f>
        <v>45.199999999999996</v>
      </c>
      <c r="N9" s="1">
        <f>100*VLOOKUP($B9,'Team Data'!$A$2:$O$33,12,FALSE)</f>
        <v>64.649999999999991</v>
      </c>
      <c r="O9" s="1">
        <f>100*VLOOKUP($C9,'Team Data'!$A$2:$O$33,13,FALSE)</f>
        <v>64.570000000000007</v>
      </c>
      <c r="P9" s="1">
        <f>3*VLOOKUP($B9,'Team Data'!$A$2:$O$33,14,FALSE)</f>
        <v>6</v>
      </c>
      <c r="Q9" s="1">
        <f>3*VLOOKUP($C9,'Team Data'!$A$2:$O$33,15,FALSE)</f>
        <v>7.5</v>
      </c>
    </row>
    <row r="10" spans="1:17" x14ac:dyDescent="0.3">
      <c r="A10" t="s">
        <v>88</v>
      </c>
      <c r="B10" t="s">
        <v>65</v>
      </c>
      <c r="C10" t="s">
        <v>69</v>
      </c>
      <c r="D10">
        <f t="shared" si="0"/>
        <v>14.164063768900759</v>
      </c>
      <c r="E10" s="1">
        <f t="shared" si="1"/>
        <v>2.6229747720186589</v>
      </c>
      <c r="F10" s="1">
        <v>5400</v>
      </c>
      <c r="G10" s="1">
        <f t="shared" si="2"/>
        <v>73.484692283495349</v>
      </c>
      <c r="H10" s="1" t="str">
        <f>VLOOKUP($B10,'Team Data'!$A$2:$O$33,2,FALSE)</f>
        <v>Home</v>
      </c>
      <c r="I10" s="1">
        <v>4</v>
      </c>
      <c r="J10" s="1">
        <v>180</v>
      </c>
      <c r="K10" s="1">
        <f>VLOOKUP($B10,'Team Data'!$A$2:$O$33,5,FALSE)</f>
        <v>48.237783999999998</v>
      </c>
      <c r="L10" s="1">
        <f>100*(1-VLOOKUP($B10,'Team Data'!$A$2:$O$33,6,FALSE))</f>
        <v>34.380000000000003</v>
      </c>
      <c r="M10" s="1">
        <f>100*(1-VLOOKUP($C10,'Team Data'!$A$2:$O$33,7,FALSE))</f>
        <v>39.459999999999994</v>
      </c>
      <c r="N10" s="1">
        <f>100*VLOOKUP($B10,'Team Data'!$A$2:$O$33,12,FALSE)</f>
        <v>65.62</v>
      </c>
      <c r="O10" s="1">
        <f>100*VLOOKUP($C10,'Team Data'!$A$2:$O$33,13,FALSE)</f>
        <v>72.11</v>
      </c>
      <c r="P10" s="1">
        <f>3*VLOOKUP($B10,'Team Data'!$A$2:$O$33,14,FALSE)</f>
        <v>5.4</v>
      </c>
      <c r="Q10" s="1">
        <f>3*VLOOKUP($C10,'Team Data'!$A$2:$O$33,15,FALSE)</f>
        <v>8.3999999999999986</v>
      </c>
    </row>
    <row r="11" spans="1:17" x14ac:dyDescent="0.3">
      <c r="A11" t="s">
        <v>111</v>
      </c>
      <c r="B11" t="s">
        <v>58</v>
      </c>
      <c r="C11" t="s">
        <v>53</v>
      </c>
      <c r="D11">
        <f t="shared" si="0"/>
        <v>13.997887997637918</v>
      </c>
      <c r="E11" s="1">
        <f t="shared" si="1"/>
        <v>2.6411109429505504</v>
      </c>
      <c r="F11" s="1">
        <v>5300</v>
      </c>
      <c r="G11" s="1">
        <f t="shared" si="2"/>
        <v>72.801098892805186</v>
      </c>
      <c r="H11" s="1" t="str">
        <f>VLOOKUP($B11,'Team Data'!$A$2:$O$33,2,FALSE)</f>
        <v>Road</v>
      </c>
      <c r="I11" s="1">
        <v>4</v>
      </c>
      <c r="J11" s="1">
        <v>185</v>
      </c>
      <c r="K11" s="1">
        <f>VLOOKUP($B11,'Team Data'!$A$2:$O$33,5,FALSE)</f>
        <v>45.831927999999998</v>
      </c>
      <c r="L11" s="1">
        <f>100*(1-VLOOKUP($B11,'Team Data'!$A$2:$O$33,6,FALSE))</f>
        <v>29.549999999999997</v>
      </c>
      <c r="M11" s="1">
        <f>100*(1-VLOOKUP($C11,'Team Data'!$A$2:$O$33,7,FALSE))</f>
        <v>34.24</v>
      </c>
      <c r="N11" s="1">
        <f>100*VLOOKUP($B11,'Team Data'!$A$2:$O$33,12,FALSE)</f>
        <v>70.45</v>
      </c>
      <c r="O11" s="1">
        <f>100*VLOOKUP($C11,'Team Data'!$A$2:$O$33,13,FALSE)</f>
        <v>70.509999999999991</v>
      </c>
      <c r="P11" s="1">
        <f>3*VLOOKUP($B11,'Team Data'!$A$2:$O$33,14,FALSE)</f>
        <v>7.5</v>
      </c>
      <c r="Q11" s="1">
        <f>3*VLOOKUP($C11,'Team Data'!$A$2:$O$33,15,FALSE)</f>
        <v>9.6000000000000014</v>
      </c>
    </row>
    <row r="12" spans="1:17" x14ac:dyDescent="0.3">
      <c r="A12" t="s">
        <v>110</v>
      </c>
      <c r="B12" t="s">
        <v>76</v>
      </c>
      <c r="C12" t="s">
        <v>75</v>
      </c>
      <c r="D12">
        <f t="shared" si="0"/>
        <v>13.184361417737776</v>
      </c>
      <c r="E12" s="1">
        <f t="shared" si="1"/>
        <v>2.2346375284301314</v>
      </c>
      <c r="F12" s="1">
        <v>5900</v>
      </c>
      <c r="G12" s="1">
        <f t="shared" si="2"/>
        <v>76.81145747868608</v>
      </c>
      <c r="H12" s="1" t="str">
        <f>VLOOKUP($B12,'Team Data'!$A$2:$O$33,2,FALSE)</f>
        <v>Road</v>
      </c>
      <c r="I12" s="1">
        <v>4</v>
      </c>
      <c r="J12" s="1">
        <v>168</v>
      </c>
      <c r="K12" s="1">
        <f>VLOOKUP($B12,'Team Data'!$A$2:$O$33,5,FALSE)</f>
        <v>52.036504000000001</v>
      </c>
      <c r="L12" s="1">
        <f>100*(1-VLOOKUP($B12,'Team Data'!$A$2:$O$33,6,FALSE))</f>
        <v>37.67</v>
      </c>
      <c r="M12" s="1">
        <f>100*(1-VLOOKUP($C12,'Team Data'!$A$2:$O$33,7,FALSE))</f>
        <v>33.86</v>
      </c>
      <c r="N12" s="1">
        <f>100*VLOOKUP($B12,'Team Data'!$A$2:$O$33,12,FALSE)</f>
        <v>62.33</v>
      </c>
      <c r="O12" s="1">
        <f>100*VLOOKUP($C12,'Team Data'!$A$2:$O$33,13,FALSE)</f>
        <v>65.38000000000001</v>
      </c>
      <c r="P12" s="1">
        <f>3*VLOOKUP($B12,'Team Data'!$A$2:$O$33,14,FALSE)</f>
        <v>6</v>
      </c>
      <c r="Q12" s="1">
        <f>3*VLOOKUP($C12,'Team Data'!$A$2:$O$33,15,FALSE)</f>
        <v>7.5</v>
      </c>
    </row>
    <row r="13" spans="1:17" x14ac:dyDescent="0.3">
      <c r="A13" t="s">
        <v>106</v>
      </c>
      <c r="B13" t="s">
        <v>52</v>
      </c>
      <c r="C13" t="s">
        <v>71</v>
      </c>
      <c r="D13">
        <f t="shared" si="0"/>
        <v>13.130877983711677</v>
      </c>
      <c r="E13" s="1">
        <f t="shared" si="1"/>
        <v>2.9842904508435626</v>
      </c>
      <c r="F13" s="1">
        <v>4400</v>
      </c>
      <c r="G13" s="1">
        <f t="shared" si="2"/>
        <v>66.332495807108003</v>
      </c>
      <c r="H13" s="1" t="str">
        <f>VLOOKUP($B13,'Team Data'!$A$2:$O$33,2,FALSE)</f>
        <v>Road</v>
      </c>
      <c r="I13" s="1">
        <v>4</v>
      </c>
      <c r="J13" s="1">
        <v>179</v>
      </c>
      <c r="K13" s="1">
        <f>VLOOKUP($B13,'Team Data'!$A$2:$O$33,5,FALSE)</f>
        <v>41.510883999999997</v>
      </c>
      <c r="L13" s="1">
        <f>100*(1-VLOOKUP($B13,'Team Data'!$A$2:$O$33,6,FALSE))</f>
        <v>37.580000000000005</v>
      </c>
      <c r="M13" s="1">
        <f>100*(1-VLOOKUP($C13,'Team Data'!$A$2:$O$33,7,FALSE))</f>
        <v>48.089999999999996</v>
      </c>
      <c r="N13" s="1">
        <f>100*VLOOKUP($B13,'Team Data'!$A$2:$O$33,12,FALSE)</f>
        <v>62.419999999999995</v>
      </c>
      <c r="O13" s="1">
        <f>100*VLOOKUP($C13,'Team Data'!$A$2:$O$33,13,FALSE)</f>
        <v>77.86</v>
      </c>
      <c r="P13" s="1">
        <f>3*VLOOKUP($B13,'Team Data'!$A$2:$O$33,14,FALSE)</f>
        <v>3</v>
      </c>
      <c r="Q13" s="1">
        <f>3*VLOOKUP($C13,'Team Data'!$A$2:$O$33,15,FALSE)</f>
        <v>3.5999999999999996</v>
      </c>
    </row>
    <row r="14" spans="1:17" x14ac:dyDescent="0.3">
      <c r="A14" t="s">
        <v>23</v>
      </c>
      <c r="B14" t="s">
        <v>51</v>
      </c>
      <c r="C14" t="s">
        <v>80</v>
      </c>
      <c r="D14">
        <f t="shared" si="0"/>
        <v>12.547829571407856</v>
      </c>
      <c r="E14" s="1">
        <f t="shared" si="1"/>
        <v>1.9917189795885486</v>
      </c>
      <c r="F14" s="1">
        <v>6300</v>
      </c>
      <c r="G14" s="1">
        <f t="shared" si="2"/>
        <v>79.372539331937716</v>
      </c>
      <c r="H14" s="1" t="str">
        <f>VLOOKUP($B14,'Team Data'!$A$2:$O$33,2,FALSE)</f>
        <v>Road</v>
      </c>
      <c r="I14" s="1">
        <v>4</v>
      </c>
      <c r="J14" s="1">
        <v>153</v>
      </c>
      <c r="K14" s="1">
        <f>VLOOKUP($B14,'Team Data'!$A$2:$O$33,5,FALSE)</f>
        <v>55.344555999999997</v>
      </c>
      <c r="L14" s="1">
        <f>100*(1-VLOOKUP($B14,'Team Data'!$A$2:$O$33,6,FALSE))</f>
        <v>33.57</v>
      </c>
      <c r="M14" s="1">
        <f>100*(1-VLOOKUP($C14,'Team Data'!$A$2:$O$33,7,FALSE))</f>
        <v>43.84</v>
      </c>
      <c r="N14" s="1">
        <f>100*VLOOKUP($B14,'Team Data'!$A$2:$O$33,12,FALSE)</f>
        <v>66.430000000000007</v>
      </c>
      <c r="O14" s="1">
        <f>100*VLOOKUP($C14,'Team Data'!$A$2:$O$33,13,FALSE)</f>
        <v>69.5</v>
      </c>
      <c r="P14" s="1">
        <f>3*VLOOKUP($B14,'Team Data'!$A$2:$O$33,14,FALSE)</f>
        <v>7.5</v>
      </c>
      <c r="Q14" s="1">
        <f>3*VLOOKUP($C14,'Team Data'!$A$2:$O$33,15,FALSE)</f>
        <v>10.5</v>
      </c>
    </row>
    <row r="15" spans="1:17" x14ac:dyDescent="0.3">
      <c r="A15" t="s">
        <v>91</v>
      </c>
      <c r="B15" t="s">
        <v>68</v>
      </c>
      <c r="C15" t="s">
        <v>61</v>
      </c>
      <c r="D15">
        <f t="shared" si="0"/>
        <v>12.111480684005773</v>
      </c>
      <c r="E15" s="1">
        <f t="shared" si="1"/>
        <v>2.018580114000962</v>
      </c>
      <c r="F15" s="1">
        <v>6000</v>
      </c>
      <c r="G15" s="1">
        <f t="shared" si="2"/>
        <v>77.459666924148337</v>
      </c>
      <c r="H15" s="1" t="str">
        <f>VLOOKUP($B15,'Team Data'!$A$2:$O$33,2,FALSE)</f>
        <v>Home</v>
      </c>
      <c r="I15" s="1">
        <v>4</v>
      </c>
      <c r="J15" s="1">
        <v>152</v>
      </c>
      <c r="K15" s="1">
        <f>VLOOKUP($B15,'Team Data'!$A$2:$O$33,5,FALSE)</f>
        <v>42.413080000000001</v>
      </c>
      <c r="L15" s="1">
        <f>100*(1-VLOOKUP($B15,'Team Data'!$A$2:$O$33,6,FALSE))</f>
        <v>37.82</v>
      </c>
      <c r="M15" s="1">
        <f>100*(1-VLOOKUP($C15,'Team Data'!$A$2:$O$33,7,FALSE))</f>
        <v>33.07</v>
      </c>
      <c r="N15" s="1">
        <f>100*VLOOKUP($B15,'Team Data'!$A$2:$O$33,12,FALSE)</f>
        <v>62.18</v>
      </c>
      <c r="O15" s="1">
        <f>100*VLOOKUP($C15,'Team Data'!$A$2:$O$33,13,FALSE)</f>
        <v>57.14</v>
      </c>
      <c r="P15" s="1">
        <f>3*VLOOKUP($B15,'Team Data'!$A$2:$O$33,14,FALSE)</f>
        <v>12.600000000000001</v>
      </c>
      <c r="Q15" s="1">
        <f>3*VLOOKUP($C15,'Team Data'!$A$2:$O$33,15,FALSE)</f>
        <v>5.4</v>
      </c>
    </row>
    <row r="16" spans="1:17" x14ac:dyDescent="0.3">
      <c r="A16" t="s">
        <v>112</v>
      </c>
      <c r="B16" t="s">
        <v>74</v>
      </c>
      <c r="C16" t="s">
        <v>57</v>
      </c>
      <c r="D16">
        <f t="shared" si="0"/>
        <v>11.845544329112473</v>
      </c>
      <c r="E16" s="1">
        <f t="shared" si="1"/>
        <v>1.9418925129692579</v>
      </c>
      <c r="F16" s="1">
        <v>6100</v>
      </c>
      <c r="G16" s="1">
        <f t="shared" si="2"/>
        <v>78.10249675906654</v>
      </c>
      <c r="H16" s="1" t="str">
        <f>VLOOKUP($B16,'Team Data'!$A$2:$O$33,2,FALSE)</f>
        <v>Home</v>
      </c>
      <c r="I16" s="1">
        <v>4</v>
      </c>
      <c r="J16" s="1">
        <v>144</v>
      </c>
      <c r="K16" s="1">
        <f>VLOOKUP($B16,'Team Data'!$A$2:$O$33,5,FALSE)</f>
        <v>45.879412000000002</v>
      </c>
      <c r="L16" s="1">
        <f>100*(1-VLOOKUP($B16,'Team Data'!$A$2:$O$33,6,FALSE))</f>
        <v>38.549999999999997</v>
      </c>
      <c r="M16" s="1">
        <f>100*(1-VLOOKUP($C16,'Team Data'!$A$2:$O$33,7,FALSE))</f>
        <v>45.56</v>
      </c>
      <c r="N16" s="1">
        <f>100*VLOOKUP($B16,'Team Data'!$A$2:$O$33,12,FALSE)</f>
        <v>61.45</v>
      </c>
      <c r="O16" s="1">
        <f>100*VLOOKUP($C16,'Team Data'!$A$2:$O$33,13,FALSE)</f>
        <v>67.650000000000006</v>
      </c>
      <c r="P16" s="1">
        <f>3*VLOOKUP($B16,'Team Data'!$A$2:$O$33,14,FALSE)</f>
        <v>14.399999999999999</v>
      </c>
      <c r="Q16" s="1">
        <f>3*VLOOKUP($C16,'Team Data'!$A$2:$O$33,15,FALSE)</f>
        <v>8.3999999999999986</v>
      </c>
    </row>
    <row r="17" spans="1:17" x14ac:dyDescent="0.3">
      <c r="A17" t="s">
        <v>113</v>
      </c>
      <c r="B17" t="s">
        <v>80</v>
      </c>
      <c r="C17" t="s">
        <v>51</v>
      </c>
      <c r="D17">
        <f t="shared" si="0"/>
        <v>11.522332833827752</v>
      </c>
      <c r="E17" s="1">
        <f t="shared" si="1"/>
        <v>1.8584407796496374</v>
      </c>
      <c r="F17" s="1">
        <v>6200</v>
      </c>
      <c r="G17" s="1">
        <f t="shared" si="2"/>
        <v>78.740078740118108</v>
      </c>
      <c r="H17" s="1" t="str">
        <f>VLOOKUP($B17,'Team Data'!$A$2:$O$33,2,FALSE)</f>
        <v>Home</v>
      </c>
      <c r="I17" s="1">
        <v>4</v>
      </c>
      <c r="J17" s="1">
        <v>136</v>
      </c>
      <c r="K17" s="1">
        <f>VLOOKUP($B17,'Team Data'!$A$2:$O$33,5,FALSE)</f>
        <v>55.344555999999997</v>
      </c>
      <c r="L17" s="1">
        <f>100*(1-VLOOKUP($B17,'Team Data'!$A$2:$O$33,6,FALSE))</f>
        <v>36.69</v>
      </c>
      <c r="M17" s="1">
        <f>100*(1-VLOOKUP($C17,'Team Data'!$A$2:$O$33,7,FALSE))</f>
        <v>34.219999999999992</v>
      </c>
      <c r="N17" s="1">
        <f>100*VLOOKUP($B17,'Team Data'!$A$2:$O$33,12,FALSE)</f>
        <v>63.31</v>
      </c>
      <c r="O17" s="1">
        <f>100*VLOOKUP($C17,'Team Data'!$A$2:$O$33,13,FALSE)</f>
        <v>62.139999999999993</v>
      </c>
      <c r="P17" s="1">
        <f>3*VLOOKUP($B17,'Team Data'!$A$2:$O$33,14,FALSE)</f>
        <v>3</v>
      </c>
      <c r="Q17" s="1">
        <f>3*VLOOKUP($C17,'Team Data'!$A$2:$O$33,15,FALSE)</f>
        <v>6</v>
      </c>
    </row>
    <row r="18" spans="1:17" x14ac:dyDescent="0.3">
      <c r="A18" t="s">
        <v>115</v>
      </c>
      <c r="B18" t="s">
        <v>70</v>
      </c>
      <c r="C18" t="s">
        <v>64</v>
      </c>
      <c r="D18">
        <f t="shared" si="0"/>
        <v>11.450527998813564</v>
      </c>
      <c r="E18" s="1">
        <f t="shared" si="1"/>
        <v>2.3855266664194925</v>
      </c>
      <c r="F18" s="1">
        <v>4800</v>
      </c>
      <c r="G18" s="1">
        <f t="shared" si="2"/>
        <v>69.282032302755098</v>
      </c>
      <c r="H18" s="1" t="str">
        <f>VLOOKUP($B18,'Team Data'!$A$2:$O$33,2,FALSE)</f>
        <v>Road</v>
      </c>
      <c r="I18" s="1">
        <v>4</v>
      </c>
      <c r="J18" s="1">
        <v>155</v>
      </c>
      <c r="K18" s="1">
        <f>VLOOKUP($B18,'Team Data'!$A$2:$O$33,5,FALSE)</f>
        <v>43.695147999999996</v>
      </c>
      <c r="L18" s="1">
        <f>100*(1-VLOOKUP($B18,'Team Data'!$A$2:$O$33,6,FALSE))</f>
        <v>33.089999999999996</v>
      </c>
      <c r="M18" s="1">
        <f>100*(1-VLOOKUP($C18,'Team Data'!$A$2:$O$33,7,FALSE))</f>
        <v>41.900000000000006</v>
      </c>
      <c r="N18" s="1">
        <f>100*VLOOKUP($B18,'Team Data'!$A$2:$O$33,12,FALSE)</f>
        <v>66.91</v>
      </c>
      <c r="O18" s="1">
        <f>100*VLOOKUP($C18,'Team Data'!$A$2:$O$33,13,FALSE)</f>
        <v>63.38</v>
      </c>
      <c r="P18" s="1">
        <f>3*VLOOKUP($B18,'Team Data'!$A$2:$O$33,14,FALSE)</f>
        <v>6.6000000000000005</v>
      </c>
      <c r="Q18" s="1">
        <f>3*VLOOKUP($C18,'Team Data'!$A$2:$O$33,15,FALSE)</f>
        <v>3.5999999999999996</v>
      </c>
    </row>
    <row r="19" spans="1:17" x14ac:dyDescent="0.3">
      <c r="A19" t="s">
        <v>96</v>
      </c>
      <c r="B19" t="s">
        <v>70</v>
      </c>
      <c r="C19" t="s">
        <v>64</v>
      </c>
      <c r="D19">
        <f t="shared" si="0"/>
        <v>11.402595451975571</v>
      </c>
      <c r="E19" s="1">
        <f t="shared" si="1"/>
        <v>2.1928068176876097</v>
      </c>
      <c r="F19" s="1">
        <v>5200</v>
      </c>
      <c r="G19" s="1">
        <f t="shared" si="2"/>
        <v>72.111025509279784</v>
      </c>
      <c r="H19" s="1" t="str">
        <f>VLOOKUP($B19,'Team Data'!$A$2:$O$33,2,FALSE)</f>
        <v>Road</v>
      </c>
      <c r="I19" s="1">
        <v>4</v>
      </c>
      <c r="J19" s="1">
        <v>150</v>
      </c>
      <c r="K19" s="1">
        <f>VLOOKUP($B19,'Team Data'!$A$2:$O$33,5,FALSE)</f>
        <v>43.695147999999996</v>
      </c>
      <c r="L19" s="1">
        <f>100*(1-VLOOKUP($B19,'Team Data'!$A$2:$O$33,6,FALSE))</f>
        <v>33.089999999999996</v>
      </c>
      <c r="M19" s="1">
        <f>100*(1-VLOOKUP($C19,'Team Data'!$A$2:$O$33,7,FALSE))</f>
        <v>41.900000000000006</v>
      </c>
      <c r="N19" s="1">
        <f>100*VLOOKUP($B19,'Team Data'!$A$2:$O$33,12,FALSE)</f>
        <v>66.91</v>
      </c>
      <c r="O19" s="1">
        <f>100*VLOOKUP($C19,'Team Data'!$A$2:$O$33,13,FALSE)</f>
        <v>63.38</v>
      </c>
      <c r="P19" s="1">
        <f>3*VLOOKUP($B19,'Team Data'!$A$2:$O$33,14,FALSE)</f>
        <v>6.6000000000000005</v>
      </c>
      <c r="Q19" s="1">
        <f>3*VLOOKUP($C19,'Team Data'!$A$2:$O$33,15,FALSE)</f>
        <v>3.5999999999999996</v>
      </c>
    </row>
    <row r="20" spans="1:17" x14ac:dyDescent="0.3">
      <c r="A20" t="s">
        <v>105</v>
      </c>
      <c r="B20" t="s">
        <v>53</v>
      </c>
      <c r="C20" t="s">
        <v>58</v>
      </c>
      <c r="D20">
        <f t="shared" si="0"/>
        <v>10.952426334475717</v>
      </c>
      <c r="E20" s="1">
        <f t="shared" si="1"/>
        <v>2.6077205558275516</v>
      </c>
      <c r="F20" s="1">
        <v>4200</v>
      </c>
      <c r="G20" s="1">
        <f t="shared" si="2"/>
        <v>64.807406984078597</v>
      </c>
      <c r="H20" s="1" t="str">
        <f>VLOOKUP($B20,'Team Data'!$A$2:$O$33,2,FALSE)</f>
        <v>Home</v>
      </c>
      <c r="I20" s="1">
        <v>4</v>
      </c>
      <c r="J20" s="1">
        <v>150</v>
      </c>
      <c r="K20" s="1">
        <f>VLOOKUP($B20,'Team Data'!$A$2:$O$33,5,FALSE)</f>
        <v>45.831927999999998</v>
      </c>
      <c r="L20" s="1">
        <f>100*(1-VLOOKUP($B20,'Team Data'!$A$2:$O$33,6,FALSE))</f>
        <v>35.429999999999993</v>
      </c>
      <c r="M20" s="1">
        <f>100*(1-VLOOKUP($C20,'Team Data'!$A$2:$O$33,7,FALSE))</f>
        <v>47.95</v>
      </c>
      <c r="N20" s="1">
        <f>100*VLOOKUP($B20,'Team Data'!$A$2:$O$33,12,FALSE)</f>
        <v>64.570000000000007</v>
      </c>
      <c r="O20" s="1">
        <f>100*VLOOKUP($C20,'Team Data'!$A$2:$O$33,13,FALSE)</f>
        <v>67.210000000000008</v>
      </c>
      <c r="P20" s="1">
        <f>3*VLOOKUP($B20,'Team Data'!$A$2:$O$33,14,FALSE)</f>
        <v>13.5</v>
      </c>
      <c r="Q20" s="1">
        <f>3*VLOOKUP($C20,'Team Data'!$A$2:$O$33,15,FALSE)</f>
        <v>3.5999999999999996</v>
      </c>
    </row>
    <row r="21" spans="1:17" x14ac:dyDescent="0.3">
      <c r="A21" t="s">
        <v>19</v>
      </c>
      <c r="B21" t="s">
        <v>55</v>
      </c>
      <c r="C21" t="s">
        <v>72</v>
      </c>
      <c r="D21">
        <f t="shared" si="0"/>
        <v>10.895216976146301</v>
      </c>
      <c r="E21" s="1">
        <f t="shared" si="1"/>
        <v>1.6261517874845226</v>
      </c>
      <c r="F21" s="1">
        <v>6700</v>
      </c>
      <c r="G21" s="1">
        <f t="shared" si="2"/>
        <v>81.853527718724493</v>
      </c>
      <c r="H21" s="1" t="str">
        <f>VLOOKUP($B21,'Team Data'!$A$2:$O$33,2,FALSE)</f>
        <v>Home</v>
      </c>
      <c r="I21" s="1">
        <v>4</v>
      </c>
      <c r="J21" s="1">
        <v>120</v>
      </c>
      <c r="K21" s="1">
        <f>VLOOKUP($B21,'Team Data'!$A$2:$O$33,5,FALSE)</f>
        <v>56.183439999999997</v>
      </c>
      <c r="L21" s="1">
        <f>100*(1-VLOOKUP($B21,'Team Data'!$A$2:$O$33,6,FALSE))</f>
        <v>30.610000000000003</v>
      </c>
      <c r="M21" s="1">
        <f>100*(1-VLOOKUP($C21,'Team Data'!$A$2:$O$33,7,FALSE))</f>
        <v>49.58</v>
      </c>
      <c r="N21" s="1">
        <f>100*VLOOKUP($B21,'Team Data'!$A$2:$O$33,12,FALSE)</f>
        <v>69.39</v>
      </c>
      <c r="O21" s="1">
        <f>100*VLOOKUP($C21,'Team Data'!$A$2:$O$33,13,FALSE)</f>
        <v>64.349999999999994</v>
      </c>
      <c r="P21" s="1">
        <f>3*VLOOKUP($B21,'Team Data'!$A$2:$O$33,14,FALSE)</f>
        <v>8.3999999999999986</v>
      </c>
      <c r="Q21" s="1">
        <f>3*VLOOKUP($C21,'Team Data'!$A$2:$O$33,15,FALSE)</f>
        <v>3.5999999999999996</v>
      </c>
    </row>
    <row r="22" spans="1:17" x14ac:dyDescent="0.3">
      <c r="A22" t="s">
        <v>94</v>
      </c>
      <c r="B22" t="s">
        <v>61</v>
      </c>
      <c r="C22" t="s">
        <v>68</v>
      </c>
      <c r="D22">
        <f t="shared" si="0"/>
        <v>10.872123655097116</v>
      </c>
      <c r="E22" s="1">
        <f t="shared" si="1"/>
        <v>2.313217798956833</v>
      </c>
      <c r="F22" s="1">
        <v>4700</v>
      </c>
      <c r="G22" s="1">
        <f t="shared" si="2"/>
        <v>68.556546004010443</v>
      </c>
      <c r="H22" s="1" t="str">
        <f>VLOOKUP($B22,'Team Data'!$A$2:$O$33,2,FALSE)</f>
        <v>Road</v>
      </c>
      <c r="I22" s="1">
        <v>4</v>
      </c>
      <c r="J22" s="1">
        <v>151</v>
      </c>
      <c r="K22" s="1">
        <f>VLOOKUP($B22,'Team Data'!$A$2:$O$33,5,FALSE)</f>
        <v>42.413080000000001</v>
      </c>
      <c r="L22" s="1">
        <f>100*(1-VLOOKUP($B22,'Team Data'!$A$2:$O$33,6,FALSE))</f>
        <v>40.14</v>
      </c>
      <c r="M22" s="1">
        <f>100*(1-VLOOKUP($C22,'Team Data'!$A$2:$O$33,7,FALSE))</f>
        <v>35.97</v>
      </c>
      <c r="N22" s="1">
        <f>100*VLOOKUP($B22,'Team Data'!$A$2:$O$33,12,FALSE)</f>
        <v>59.86</v>
      </c>
      <c r="O22" s="1">
        <f>100*VLOOKUP($C22,'Team Data'!$A$2:$O$33,13,FALSE)</f>
        <v>65.100000000000009</v>
      </c>
      <c r="P22" s="1">
        <f>3*VLOOKUP($B22,'Team Data'!$A$2:$O$33,14,FALSE)</f>
        <v>7.5</v>
      </c>
      <c r="Q22" s="1">
        <f>3*VLOOKUP($C22,'Team Data'!$A$2:$O$33,15,FALSE)</f>
        <v>9.6000000000000014</v>
      </c>
    </row>
    <row r="23" spans="1:17" x14ac:dyDescent="0.3">
      <c r="A23" t="s">
        <v>116</v>
      </c>
      <c r="B23" t="s">
        <v>72</v>
      </c>
      <c r="C23" t="s">
        <v>55</v>
      </c>
      <c r="D23">
        <f t="shared" si="0"/>
        <v>10.704341399063352</v>
      </c>
      <c r="E23" s="1">
        <f t="shared" si="1"/>
        <v>2.3270307389268159</v>
      </c>
      <c r="F23" s="1">
        <v>4600</v>
      </c>
      <c r="G23" s="1">
        <f t="shared" si="2"/>
        <v>67.823299831252683</v>
      </c>
      <c r="H23" s="1" t="str">
        <f>VLOOKUP($B23,'Team Data'!$A$2:$O$33,2,FALSE)</f>
        <v>Road</v>
      </c>
      <c r="I23" s="1">
        <v>4</v>
      </c>
      <c r="J23" s="1">
        <v>143</v>
      </c>
      <c r="K23" s="1">
        <f>VLOOKUP($B23,'Team Data'!$A$2:$O$33,5,FALSE)</f>
        <v>56.183439999999997</v>
      </c>
      <c r="L23" s="1">
        <f>100*(1-VLOOKUP($B23,'Team Data'!$A$2:$O$33,6,FALSE))</f>
        <v>33.78</v>
      </c>
      <c r="M23" s="1">
        <f>100*(1-VLOOKUP($C23,'Team Data'!$A$2:$O$33,7,FALSE))</f>
        <v>44.14</v>
      </c>
      <c r="N23" s="1">
        <f>100*VLOOKUP($B23,'Team Data'!$A$2:$O$33,12,FALSE)</f>
        <v>66.22</v>
      </c>
      <c r="O23" s="1">
        <f>100*VLOOKUP($C23,'Team Data'!$A$2:$O$33,13,FALSE)</f>
        <v>73.91</v>
      </c>
      <c r="P23" s="1">
        <f>3*VLOOKUP($B23,'Team Data'!$A$2:$O$33,14,FALSE)</f>
        <v>8.3999999999999986</v>
      </c>
      <c r="Q23" s="1">
        <f>3*VLOOKUP($C23,'Team Data'!$A$2:$O$33,15,FALSE)</f>
        <v>6.6000000000000005</v>
      </c>
    </row>
    <row r="24" spans="1:17" x14ac:dyDescent="0.3">
      <c r="A24" t="s">
        <v>95</v>
      </c>
      <c r="B24" t="s">
        <v>72</v>
      </c>
      <c r="C24" t="s">
        <v>55</v>
      </c>
      <c r="D24">
        <f t="shared" si="0"/>
        <v>10.656524830640002</v>
      </c>
      <c r="E24" s="1">
        <f t="shared" si="1"/>
        <v>2.1748009858448984</v>
      </c>
      <c r="F24" s="1">
        <v>4900</v>
      </c>
      <c r="G24" s="1">
        <f t="shared" si="2"/>
        <v>70</v>
      </c>
      <c r="H24" s="1" t="str">
        <f>VLOOKUP($B24,'Team Data'!$A$2:$O$33,2,FALSE)</f>
        <v>Road</v>
      </c>
      <c r="I24" s="1">
        <v>4</v>
      </c>
      <c r="J24" s="1">
        <v>139</v>
      </c>
      <c r="K24" s="1">
        <f>VLOOKUP($B24,'Team Data'!$A$2:$O$33,5,FALSE)</f>
        <v>56.183439999999997</v>
      </c>
      <c r="L24" s="1">
        <f>100*(1-VLOOKUP($B24,'Team Data'!$A$2:$O$33,6,FALSE))</f>
        <v>33.78</v>
      </c>
      <c r="M24" s="1">
        <f>100*(1-VLOOKUP($C24,'Team Data'!$A$2:$O$33,7,FALSE))</f>
        <v>44.14</v>
      </c>
      <c r="N24" s="1">
        <f>100*VLOOKUP($B24,'Team Data'!$A$2:$O$33,12,FALSE)</f>
        <v>66.22</v>
      </c>
      <c r="O24" s="1">
        <f>100*VLOOKUP($C24,'Team Data'!$A$2:$O$33,13,FALSE)</f>
        <v>73.91</v>
      </c>
      <c r="P24" s="1">
        <f>3*VLOOKUP($B24,'Team Data'!$A$2:$O$33,14,FALSE)</f>
        <v>8.3999999999999986</v>
      </c>
      <c r="Q24" s="1">
        <f>3*VLOOKUP($C24,'Team Data'!$A$2:$O$33,15,FALSE)</f>
        <v>6.6000000000000005</v>
      </c>
    </row>
    <row r="25" spans="1:17" x14ac:dyDescent="0.3">
      <c r="A25" t="s">
        <v>87</v>
      </c>
      <c r="B25" t="s">
        <v>64</v>
      </c>
      <c r="C25" t="s">
        <v>70</v>
      </c>
      <c r="D25">
        <f t="shared" si="0"/>
        <v>9.9941377226995343</v>
      </c>
      <c r="E25" s="1">
        <f t="shared" si="1"/>
        <v>2.2209194939332297</v>
      </c>
      <c r="F25" s="1">
        <v>4500</v>
      </c>
      <c r="G25" s="1">
        <f t="shared" si="2"/>
        <v>67.082039324993687</v>
      </c>
      <c r="H25" s="1" t="str">
        <f>VLOOKUP($B25,'Team Data'!$A$2:$O$33,2,FALSE)</f>
        <v>Home</v>
      </c>
      <c r="I25" s="1">
        <v>4</v>
      </c>
      <c r="J25" s="1">
        <v>134</v>
      </c>
      <c r="K25" s="1">
        <f>VLOOKUP($B25,'Team Data'!$A$2:$O$33,5,FALSE)</f>
        <v>43.695147999999996</v>
      </c>
      <c r="L25" s="1">
        <f>100*(1-VLOOKUP($B25,'Team Data'!$A$2:$O$33,6,FALSE))</f>
        <v>27.91</v>
      </c>
      <c r="M25" s="1">
        <f>100*(1-VLOOKUP($C25,'Team Data'!$A$2:$O$33,7,FALSE))</f>
        <v>32.049999999999997</v>
      </c>
      <c r="N25" s="1">
        <f>100*VLOOKUP($B25,'Team Data'!$A$2:$O$33,12,FALSE)</f>
        <v>72.09</v>
      </c>
      <c r="O25" s="1">
        <f>100*VLOOKUP($C25,'Team Data'!$A$2:$O$33,13,FALSE)</f>
        <v>69.179999999999993</v>
      </c>
      <c r="P25" s="1">
        <f>3*VLOOKUP($B25,'Team Data'!$A$2:$O$33,14,FALSE)</f>
        <v>6</v>
      </c>
      <c r="Q25" s="1">
        <f>3*VLOOKUP($C25,'Team Data'!$A$2:$O$33,15,FALSE)</f>
        <v>12.600000000000001</v>
      </c>
    </row>
    <row r="26" spans="1:17" x14ac:dyDescent="0.3">
      <c r="A26" t="s">
        <v>109</v>
      </c>
      <c r="B26" t="s">
        <v>79</v>
      </c>
      <c r="C26" t="s">
        <v>78</v>
      </c>
      <c r="D26">
        <f t="shared" si="0"/>
        <v>9.9739320564595335</v>
      </c>
      <c r="E26" s="1">
        <f t="shared" si="1"/>
        <v>2.2164293458798965</v>
      </c>
      <c r="F26" s="1">
        <v>4500</v>
      </c>
      <c r="G26" s="1">
        <f t="shared" si="2"/>
        <v>67.082039324993687</v>
      </c>
      <c r="H26" s="1" t="str">
        <f>VLOOKUP($B26,'Team Data'!$A$2:$O$33,2,FALSE)</f>
        <v>Home</v>
      </c>
      <c r="I26" s="1">
        <v>4</v>
      </c>
      <c r="J26" s="1">
        <v>134</v>
      </c>
      <c r="K26" s="1">
        <f>VLOOKUP($B26,'Team Data'!$A$2:$O$33,5,FALSE)</f>
        <v>46.781607999999999</v>
      </c>
      <c r="L26" s="1">
        <f>100*(1-VLOOKUP($B26,'Team Data'!$A$2:$O$33,6,FALSE))</f>
        <v>39.33</v>
      </c>
      <c r="M26" s="1">
        <f>100*(1-VLOOKUP($C26,'Team Data'!$A$2:$O$33,7,FALSE))</f>
        <v>37.44</v>
      </c>
      <c r="N26" s="1">
        <f>100*VLOOKUP($B26,'Team Data'!$A$2:$O$33,12,FALSE)</f>
        <v>60.67</v>
      </c>
      <c r="O26" s="1">
        <f>100*VLOOKUP($C26,'Team Data'!$A$2:$O$33,13,FALSE)</f>
        <v>62.39</v>
      </c>
      <c r="P26" s="1">
        <f>3*VLOOKUP($B26,'Team Data'!$A$2:$O$33,14,FALSE)</f>
        <v>5.4</v>
      </c>
      <c r="Q26" s="1">
        <f>3*VLOOKUP($C26,'Team Data'!$A$2:$O$33,15,FALSE)</f>
        <v>5.0999999999999996</v>
      </c>
    </row>
    <row r="27" spans="1:17" x14ac:dyDescent="0.3">
      <c r="A27" t="s">
        <v>119</v>
      </c>
      <c r="B27" t="s">
        <v>80</v>
      </c>
      <c r="C27" t="s">
        <v>51</v>
      </c>
      <c r="D27">
        <f t="shared" si="0"/>
        <v>9.911818213628349</v>
      </c>
      <c r="E27" s="1">
        <f t="shared" si="1"/>
        <v>2.4175166374703294</v>
      </c>
      <c r="F27" s="1">
        <v>4100</v>
      </c>
      <c r="G27" s="1">
        <f t="shared" si="2"/>
        <v>64.031242374328485</v>
      </c>
      <c r="H27" s="1" t="str">
        <f>VLOOKUP($B27,'Team Data'!$A$2:$O$33,2,FALSE)</f>
        <v>Home</v>
      </c>
      <c r="I27" s="1">
        <v>4</v>
      </c>
      <c r="J27" s="1">
        <v>136</v>
      </c>
      <c r="K27" s="1">
        <f>VLOOKUP($B27,'Team Data'!$A$2:$O$33,5,FALSE)</f>
        <v>55.344555999999997</v>
      </c>
      <c r="L27" s="1">
        <f>100*(1-VLOOKUP($B27,'Team Data'!$A$2:$O$33,6,FALSE))</f>
        <v>36.69</v>
      </c>
      <c r="M27" s="1">
        <f>100*(1-VLOOKUP($C27,'Team Data'!$A$2:$O$33,7,FALSE))</f>
        <v>34.219999999999992</v>
      </c>
      <c r="N27" s="1">
        <f>100*VLOOKUP($B27,'Team Data'!$A$2:$O$33,12,FALSE)</f>
        <v>63.31</v>
      </c>
      <c r="O27" s="1">
        <f>100*VLOOKUP($C27,'Team Data'!$A$2:$O$33,13,FALSE)</f>
        <v>62.139999999999993</v>
      </c>
      <c r="P27" s="1">
        <f>3*VLOOKUP($B27,'Team Data'!$A$2:$O$33,14,FALSE)</f>
        <v>3</v>
      </c>
      <c r="Q27" s="1">
        <f>3*VLOOKUP($C27,'Team Data'!$A$2:$O$33,15,FALSE)</f>
        <v>6</v>
      </c>
    </row>
    <row r="28" spans="1:17" x14ac:dyDescent="0.3">
      <c r="A28" t="s">
        <v>84</v>
      </c>
      <c r="B28" t="s">
        <v>53</v>
      </c>
      <c r="C28" t="s">
        <v>58</v>
      </c>
      <c r="D28">
        <f t="shared" si="0"/>
        <v>9.5341175849819884</v>
      </c>
      <c r="E28" s="1">
        <f t="shared" si="1"/>
        <v>2.2172366476702301</v>
      </c>
      <c r="F28" s="1">
        <v>4300</v>
      </c>
      <c r="G28" s="1">
        <f t="shared" si="2"/>
        <v>65.574385243020004</v>
      </c>
      <c r="H28" s="1" t="str">
        <f>VLOOKUP($B28,'Team Data'!$A$2:$O$33,2,FALSE)</f>
        <v>Home</v>
      </c>
      <c r="I28" s="1">
        <v>4</v>
      </c>
      <c r="J28" s="1">
        <v>129</v>
      </c>
      <c r="K28" s="1">
        <f>VLOOKUP($B28,'Team Data'!$A$2:$O$33,5,FALSE)</f>
        <v>45.831927999999998</v>
      </c>
      <c r="L28" s="1">
        <f>100*(1-VLOOKUP($B28,'Team Data'!$A$2:$O$33,6,FALSE))</f>
        <v>35.429999999999993</v>
      </c>
      <c r="M28" s="1">
        <f>100*(1-VLOOKUP($C28,'Team Data'!$A$2:$O$33,7,FALSE))</f>
        <v>47.95</v>
      </c>
      <c r="N28" s="1">
        <f>100*VLOOKUP($B28,'Team Data'!$A$2:$O$33,12,FALSE)</f>
        <v>64.570000000000007</v>
      </c>
      <c r="O28" s="1">
        <f>100*VLOOKUP($C28,'Team Data'!$A$2:$O$33,13,FALSE)</f>
        <v>67.210000000000008</v>
      </c>
      <c r="P28" s="1">
        <f>3*VLOOKUP($B28,'Team Data'!$A$2:$O$33,14,FALSE)</f>
        <v>13.5</v>
      </c>
      <c r="Q28" s="1">
        <f>3*VLOOKUP($C28,'Team Data'!$A$2:$O$33,15,FALSE)</f>
        <v>3.5999999999999996</v>
      </c>
    </row>
    <row r="29" spans="1:17" x14ac:dyDescent="0.3">
      <c r="A29" t="s">
        <v>118</v>
      </c>
      <c r="B29" t="s">
        <v>74</v>
      </c>
      <c r="C29" t="s">
        <v>57</v>
      </c>
      <c r="D29">
        <f t="shared" si="0"/>
        <v>8.9311380083683272</v>
      </c>
      <c r="E29" s="1">
        <f t="shared" si="1"/>
        <v>2.2327845020920818</v>
      </c>
      <c r="F29" s="1">
        <v>4000</v>
      </c>
      <c r="G29" s="1">
        <f t="shared" si="2"/>
        <v>63.245553203367585</v>
      </c>
      <c r="H29" s="1" t="str">
        <f>VLOOKUP($B29,'Team Data'!$A$2:$O$33,2,FALSE)</f>
        <v>Home</v>
      </c>
      <c r="I29" s="1">
        <v>4</v>
      </c>
      <c r="J29" s="1">
        <v>126</v>
      </c>
      <c r="K29" s="1">
        <f>VLOOKUP($B29,'Team Data'!$A$2:$O$33,5,FALSE)</f>
        <v>45.879412000000002</v>
      </c>
      <c r="L29" s="1">
        <f>100*(1-VLOOKUP($B29,'Team Data'!$A$2:$O$33,6,FALSE))</f>
        <v>38.549999999999997</v>
      </c>
      <c r="M29" s="1">
        <f>100*(1-VLOOKUP($C29,'Team Data'!$A$2:$O$33,7,FALSE))</f>
        <v>45.56</v>
      </c>
      <c r="N29" s="1">
        <f>100*VLOOKUP($B29,'Team Data'!$A$2:$O$33,12,FALSE)</f>
        <v>61.45</v>
      </c>
      <c r="O29" s="1">
        <f>100*VLOOKUP($C29,'Team Data'!$A$2:$O$33,13,FALSE)</f>
        <v>67.650000000000006</v>
      </c>
      <c r="P29" s="1">
        <f>3*VLOOKUP($B29,'Team Data'!$A$2:$O$33,14,FALSE)</f>
        <v>14.399999999999999</v>
      </c>
      <c r="Q29" s="1">
        <f>3*VLOOKUP($C29,'Team Data'!$A$2:$O$33,15,FALSE)</f>
        <v>8.3999999999999986</v>
      </c>
    </row>
    <row r="30" spans="1:17" x14ac:dyDescent="0.3">
      <c r="A30" t="s">
        <v>20</v>
      </c>
      <c r="B30" t="s">
        <v>52</v>
      </c>
      <c r="C30" t="s">
        <v>71</v>
      </c>
      <c r="D30">
        <f t="shared" si="0"/>
        <v>8.8374522297796538</v>
      </c>
      <c r="E30" s="1">
        <f t="shared" si="1"/>
        <v>1.6068094963235735</v>
      </c>
      <c r="F30" s="1">
        <v>5500</v>
      </c>
      <c r="G30" s="1">
        <f t="shared" si="2"/>
        <v>74.16198487095663</v>
      </c>
      <c r="H30" s="1" t="str">
        <f>VLOOKUP($B30,'Team Data'!$A$2:$O$33,2,FALSE)</f>
        <v>Road</v>
      </c>
      <c r="I30" s="1">
        <v>4</v>
      </c>
      <c r="J30" s="1">
        <v>107</v>
      </c>
      <c r="K30" s="1">
        <f>VLOOKUP($B30,'Team Data'!$A$2:$O$33,5,FALSE)</f>
        <v>41.510883999999997</v>
      </c>
      <c r="L30" s="1">
        <f>100*(1-VLOOKUP($B30,'Team Data'!$A$2:$O$33,6,FALSE))</f>
        <v>37.580000000000005</v>
      </c>
      <c r="M30" s="1">
        <f>100*(1-VLOOKUP($C30,'Team Data'!$A$2:$O$33,7,FALSE))</f>
        <v>48.089999999999996</v>
      </c>
      <c r="N30" s="1">
        <f>100*VLOOKUP($B30,'Team Data'!$A$2:$O$33,12,FALSE)</f>
        <v>62.419999999999995</v>
      </c>
      <c r="O30" s="1">
        <f>100*VLOOKUP($C30,'Team Data'!$A$2:$O$33,13,FALSE)</f>
        <v>77.86</v>
      </c>
      <c r="P30" s="1">
        <f>3*VLOOKUP($B30,'Team Data'!$A$2:$O$33,14,FALSE)</f>
        <v>3</v>
      </c>
      <c r="Q30" s="1">
        <f>3*VLOOKUP($C30,'Team Data'!$A$2:$O$33,15,FALSE)</f>
        <v>3.5999999999999996</v>
      </c>
    </row>
    <row r="31" spans="1:17" x14ac:dyDescent="0.3">
      <c r="A31" t="s">
        <v>86</v>
      </c>
      <c r="B31" t="s">
        <v>60</v>
      </c>
      <c r="C31" t="s">
        <v>77</v>
      </c>
      <c r="D31">
        <f t="shared" si="0"/>
        <v>8.0582965239019888</v>
      </c>
      <c r="E31" s="1">
        <f t="shared" si="1"/>
        <v>1.8740224474190672</v>
      </c>
      <c r="F31" s="1">
        <v>4300</v>
      </c>
      <c r="G31" s="1">
        <f t="shared" si="2"/>
        <v>65.574385243020004</v>
      </c>
      <c r="H31" s="1" t="str">
        <f>VLOOKUP($B31,'Team Data'!$A$2:$O$33,2,FALSE)</f>
        <v>Road</v>
      </c>
      <c r="I31" s="1">
        <v>4</v>
      </c>
      <c r="J31" s="1">
        <v>114</v>
      </c>
      <c r="K31" s="1">
        <f>VLOOKUP($B31,'Team Data'!$A$2:$O$33,5,FALSE)</f>
        <v>48.839247999999998</v>
      </c>
      <c r="L31" s="1">
        <f>100*(1-VLOOKUP($B31,'Team Data'!$A$2:$O$33,6,FALSE))</f>
        <v>37.409999999999997</v>
      </c>
      <c r="M31" s="1">
        <f>100*(1-VLOOKUP($C31,'Team Data'!$A$2:$O$33,7,FALSE))</f>
        <v>39.6</v>
      </c>
      <c r="N31" s="1">
        <f>100*VLOOKUP($B31,'Team Data'!$A$2:$O$33,12,FALSE)</f>
        <v>62.59</v>
      </c>
      <c r="O31" s="1">
        <f>100*VLOOKUP($C31,'Team Data'!$A$2:$O$33,13,FALSE)</f>
        <v>65.959999999999994</v>
      </c>
      <c r="P31" s="1">
        <f>3*VLOOKUP($B31,'Team Data'!$A$2:$O$33,14,FALSE)</f>
        <v>9</v>
      </c>
      <c r="Q31" s="1">
        <f>3*VLOOKUP($C31,'Team Data'!$A$2:$O$33,15,FALSE)</f>
        <v>7.5</v>
      </c>
    </row>
    <row r="32" spans="1:17" x14ac:dyDescent="0.3">
      <c r="A32" t="s">
        <v>108</v>
      </c>
      <c r="B32" t="s">
        <v>79</v>
      </c>
      <c r="C32" t="s">
        <v>78</v>
      </c>
      <c r="D32">
        <f t="shared" si="0"/>
        <v>7.8729325539124222</v>
      </c>
      <c r="E32" s="1">
        <f t="shared" si="1"/>
        <v>1.543712265473024</v>
      </c>
      <c r="F32" s="1">
        <v>5100</v>
      </c>
      <c r="G32" s="1">
        <f t="shared" si="2"/>
        <v>71.414284285428494</v>
      </c>
      <c r="H32" s="1" t="str">
        <f>VLOOKUP($B32,'Team Data'!$A$2:$O$33,2,FALSE)</f>
        <v>Home</v>
      </c>
      <c r="I32" s="1">
        <v>4</v>
      </c>
      <c r="J32" s="1">
        <v>98</v>
      </c>
      <c r="K32" s="1">
        <f>VLOOKUP($B32,'Team Data'!$A$2:$O$33,5,FALSE)</f>
        <v>46.781607999999999</v>
      </c>
      <c r="L32" s="1">
        <f>100*(1-VLOOKUP($B32,'Team Data'!$A$2:$O$33,6,FALSE))</f>
        <v>39.33</v>
      </c>
      <c r="M32" s="1">
        <f>100*(1-VLOOKUP($C32,'Team Data'!$A$2:$O$33,7,FALSE))</f>
        <v>37.44</v>
      </c>
      <c r="N32" s="1">
        <f>100*VLOOKUP($B32,'Team Data'!$A$2:$O$33,12,FALSE)</f>
        <v>60.67</v>
      </c>
      <c r="O32" s="1">
        <f>100*VLOOKUP($C32,'Team Data'!$A$2:$O$33,13,FALSE)</f>
        <v>62.39</v>
      </c>
      <c r="P32" s="1">
        <f>3*VLOOKUP($B32,'Team Data'!$A$2:$O$33,14,FALSE)</f>
        <v>5.4</v>
      </c>
      <c r="Q32" s="1">
        <f>3*VLOOKUP($C32,'Team Data'!$A$2:$O$33,15,FALSE)</f>
        <v>5.0999999999999996</v>
      </c>
    </row>
    <row r="33" spans="1:17" x14ac:dyDescent="0.3">
      <c r="A33" t="s">
        <v>21</v>
      </c>
      <c r="B33" t="s">
        <v>52</v>
      </c>
      <c r="C33" t="s">
        <v>71</v>
      </c>
      <c r="D33">
        <f t="shared" si="0"/>
        <v>7.4580332995498644</v>
      </c>
      <c r="E33" s="1">
        <f t="shared" si="1"/>
        <v>1.4916066599099729</v>
      </c>
      <c r="F33" s="1">
        <v>5000</v>
      </c>
      <c r="G33" s="1">
        <f t="shared" si="2"/>
        <v>70.710678118654755</v>
      </c>
      <c r="H33" s="1" t="str">
        <f>VLOOKUP($B33,'Team Data'!$A$2:$O$33,2,FALSE)</f>
        <v>Road</v>
      </c>
      <c r="I33" s="1">
        <v>4</v>
      </c>
      <c r="J33" s="1">
        <v>93</v>
      </c>
      <c r="K33" s="1">
        <f>VLOOKUP($B33,'Team Data'!$A$2:$O$33,5,FALSE)</f>
        <v>41.510883999999997</v>
      </c>
      <c r="L33" s="1">
        <f>100*(1-VLOOKUP($B33,'Team Data'!$A$2:$O$33,6,FALSE))</f>
        <v>37.580000000000005</v>
      </c>
      <c r="M33" s="1">
        <f>100*(1-VLOOKUP($C33,'Team Data'!$A$2:$O$33,7,FALSE))</f>
        <v>48.089999999999996</v>
      </c>
      <c r="N33" s="1">
        <f>100*VLOOKUP($B33,'Team Data'!$A$2:$O$33,12,FALSE)</f>
        <v>62.419999999999995</v>
      </c>
      <c r="O33" s="1">
        <f>100*VLOOKUP($C33,'Team Data'!$A$2:$O$33,13,FALSE)</f>
        <v>77.86</v>
      </c>
      <c r="P33" s="1">
        <f>3*VLOOKUP($B33,'Team Data'!$A$2:$O$33,14,FALSE)</f>
        <v>3</v>
      </c>
      <c r="Q33" s="1">
        <f>3*VLOOKUP($C33,'Team Data'!$A$2:$O$33,15,FALSE)</f>
        <v>3.5999999999999996</v>
      </c>
    </row>
    <row r="34" spans="1:17" x14ac:dyDescent="0.3">
      <c r="A34" t="s">
        <v>107</v>
      </c>
      <c r="B34" t="s">
        <v>60</v>
      </c>
      <c r="C34" t="s">
        <v>77</v>
      </c>
      <c r="D34">
        <f t="shared" si="0"/>
        <v>6.5160994289113487</v>
      </c>
      <c r="E34" s="1">
        <f t="shared" si="1"/>
        <v>1.4165433541111629</v>
      </c>
      <c r="F34" s="1">
        <v>4600</v>
      </c>
      <c r="G34" s="1">
        <f t="shared" si="2"/>
        <v>67.823299831252683</v>
      </c>
      <c r="H34" s="1" t="str">
        <f>VLOOKUP($B34,'Team Data'!$A$2:$O$33,2,FALSE)</f>
        <v>Road</v>
      </c>
      <c r="I34" s="1">
        <v>4</v>
      </c>
      <c r="J34" s="1">
        <v>89</v>
      </c>
      <c r="K34" s="1">
        <f>VLOOKUP($B34,'Team Data'!$A$2:$O$33,5,FALSE)</f>
        <v>48.839247999999998</v>
      </c>
      <c r="L34" s="1">
        <f>100*(1-VLOOKUP($B34,'Team Data'!$A$2:$O$33,6,FALSE))</f>
        <v>37.409999999999997</v>
      </c>
      <c r="M34" s="1">
        <f>100*(1-VLOOKUP($C34,'Team Data'!$A$2:$O$33,7,FALSE))</f>
        <v>39.6</v>
      </c>
      <c r="N34" s="1">
        <f>100*VLOOKUP($B34,'Team Data'!$A$2:$O$33,12,FALSE)</f>
        <v>62.59</v>
      </c>
      <c r="O34" s="1">
        <f>100*VLOOKUP($C34,'Team Data'!$A$2:$O$33,13,FALSE)</f>
        <v>65.959999999999994</v>
      </c>
      <c r="P34" s="1">
        <f>3*VLOOKUP($B34,'Team Data'!$A$2:$O$33,14,FALSE)</f>
        <v>9</v>
      </c>
      <c r="Q34" s="1">
        <f>3*VLOOKUP($C34,'Team Data'!$A$2:$O$33,15,FALSE)</f>
        <v>7.5</v>
      </c>
    </row>
    <row r="35" spans="1:17" x14ac:dyDescent="0.3">
      <c r="A35" t="s">
        <v>117</v>
      </c>
      <c r="B35" t="s">
        <v>61</v>
      </c>
      <c r="C35" t="s">
        <v>68</v>
      </c>
      <c r="D35">
        <f t="shared" si="0"/>
        <v>5.0486807268876772</v>
      </c>
      <c r="E35" s="1">
        <f t="shared" si="1"/>
        <v>1.1474274379290175</v>
      </c>
      <c r="F35" s="1">
        <v>4400</v>
      </c>
      <c r="G35" s="1">
        <f t="shared" si="2"/>
        <v>66.332495807108003</v>
      </c>
      <c r="H35" s="1" t="str">
        <f>VLOOKUP($B35,'Team Data'!$A$2:$O$33,2,FALSE)</f>
        <v>Road</v>
      </c>
      <c r="I35" s="1">
        <v>4</v>
      </c>
      <c r="J35" s="1">
        <v>73</v>
      </c>
      <c r="K35" s="1">
        <f>VLOOKUP($B35,'Team Data'!$A$2:$O$33,5,FALSE)</f>
        <v>42.413080000000001</v>
      </c>
      <c r="L35" s="1">
        <f>100*(1-VLOOKUP($B35,'Team Data'!$A$2:$O$33,6,FALSE))</f>
        <v>40.14</v>
      </c>
      <c r="M35" s="1">
        <f>100*(1-VLOOKUP($C35,'Team Data'!$A$2:$O$33,7,FALSE))</f>
        <v>35.97</v>
      </c>
      <c r="N35" s="1">
        <f>100*VLOOKUP($B35,'Team Data'!$A$2:$O$33,12,FALSE)</f>
        <v>59.86</v>
      </c>
      <c r="O35" s="1">
        <f>100*VLOOKUP($C35,'Team Data'!$A$2:$O$33,13,FALSE)</f>
        <v>65.100000000000009</v>
      </c>
      <c r="P35" s="1">
        <f>3*VLOOKUP($B35,'Team Data'!$A$2:$O$33,14,FALSE)</f>
        <v>7.5</v>
      </c>
      <c r="Q35" s="1">
        <f>3*VLOOKUP($C35,'Team Data'!$A$2:$O$33,15,FALSE)</f>
        <v>9.6000000000000014</v>
      </c>
    </row>
    <row r="36" spans="1:17" x14ac:dyDescent="0.3">
      <c r="A36" t="s">
        <v>93</v>
      </c>
      <c r="B36" t="s">
        <v>71</v>
      </c>
      <c r="C36" t="s">
        <v>52</v>
      </c>
      <c r="D36">
        <f t="shared" si="0"/>
        <v>4.8366601936903573</v>
      </c>
      <c r="E36" s="1">
        <f t="shared" si="1"/>
        <v>1.240169280433425</v>
      </c>
      <c r="F36" s="1">
        <v>3900</v>
      </c>
      <c r="G36" s="1">
        <f t="shared" si="2"/>
        <v>62.44997998398398</v>
      </c>
      <c r="H36" s="1" t="str">
        <f>VLOOKUP($B36,'Team Data'!$A$2:$O$33,2,FALSE)</f>
        <v>Home</v>
      </c>
      <c r="I36" s="1">
        <v>4</v>
      </c>
      <c r="J36" s="1">
        <v>75</v>
      </c>
      <c r="K36" s="1">
        <f>VLOOKUP($B36,'Team Data'!$A$2:$O$33,5,FALSE)</f>
        <v>41.510883999999997</v>
      </c>
      <c r="L36" s="1">
        <f>100*(1-VLOOKUP($B36,'Team Data'!$A$2:$O$33,6,FALSE))</f>
        <v>33.550000000000004</v>
      </c>
      <c r="M36" s="1">
        <f>100*(1-VLOOKUP($C36,'Team Data'!$A$2:$O$33,7,FALSE))</f>
        <v>29.169999999999995</v>
      </c>
      <c r="N36" s="1">
        <f>100*VLOOKUP($B36,'Team Data'!$A$2:$O$33,12,FALSE)</f>
        <v>66.45</v>
      </c>
      <c r="O36" s="1">
        <f>100*VLOOKUP($C36,'Team Data'!$A$2:$O$33,13,FALSE)</f>
        <v>51.970000000000006</v>
      </c>
      <c r="P36" s="1">
        <f>3*VLOOKUP($B36,'Team Data'!$A$2:$O$33,14,FALSE)</f>
        <v>6.6000000000000005</v>
      </c>
      <c r="Q36" s="1">
        <f>3*VLOOKUP($C36,'Team Data'!$A$2:$O$33,15,FALSE)</f>
        <v>13.5</v>
      </c>
    </row>
  </sheetData>
  <sortState ref="A2:Q36">
    <sortCondition descending="1" ref="D2:D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A16" sqref="A16"/>
    </sheetView>
  </sheetViews>
  <sheetFormatPr defaultRowHeight="14.4" x14ac:dyDescent="0.3"/>
  <cols>
    <col min="1" max="1" width="13.44140625" customWidth="1"/>
    <col min="13" max="13" width="11.77734375" customWidth="1"/>
    <col min="15" max="15" width="11.109375" customWidth="1"/>
    <col min="17" max="17" width="8.88671875" customWidth="1"/>
  </cols>
  <sheetData>
    <row r="1" spans="1:16" x14ac:dyDescent="0.3">
      <c r="A1" t="s">
        <v>49</v>
      </c>
      <c r="B1" t="s">
        <v>27</v>
      </c>
      <c r="C1" s="2" t="s">
        <v>6</v>
      </c>
      <c r="D1" t="s">
        <v>11</v>
      </c>
      <c r="E1" t="s">
        <v>7</v>
      </c>
      <c r="F1" t="s">
        <v>8</v>
      </c>
      <c r="G1" t="s">
        <v>13</v>
      </c>
      <c r="H1" t="s">
        <v>9</v>
      </c>
      <c r="I1" t="s">
        <v>14</v>
      </c>
      <c r="J1" t="s">
        <v>10</v>
      </c>
      <c r="K1" t="s">
        <v>12</v>
      </c>
      <c r="L1" t="s">
        <v>25</v>
      </c>
      <c r="M1" t="s">
        <v>26</v>
      </c>
      <c r="N1" t="s">
        <v>28</v>
      </c>
      <c r="O1" t="s">
        <v>34</v>
      </c>
    </row>
    <row r="2" spans="1:16" x14ac:dyDescent="0.3">
      <c r="A2" t="s">
        <v>57</v>
      </c>
      <c r="B2" t="s">
        <v>33</v>
      </c>
      <c r="C2">
        <v>19.2</v>
      </c>
      <c r="D2">
        <v>22.8</v>
      </c>
      <c r="E2">
        <v>45.879412000000002</v>
      </c>
      <c r="F2">
        <v>0.62719999999999998</v>
      </c>
      <c r="G2">
        <v>0.5444</v>
      </c>
      <c r="H2">
        <v>1</v>
      </c>
      <c r="I2" s="3">
        <v>0.8</v>
      </c>
      <c r="J2" s="3">
        <v>0.38979999999999998</v>
      </c>
      <c r="K2" s="3">
        <v>0.40379999999999999</v>
      </c>
      <c r="L2" s="3">
        <v>0.62719999999999998</v>
      </c>
      <c r="M2" s="3">
        <v>0.67649999999999999</v>
      </c>
      <c r="N2" s="3">
        <v>5</v>
      </c>
      <c r="O2" s="3">
        <v>2.8</v>
      </c>
      <c r="P2" s="3"/>
    </row>
    <row r="3" spans="1:16" x14ac:dyDescent="0.3">
      <c r="A3" t="s">
        <v>58</v>
      </c>
      <c r="B3" t="s">
        <v>33</v>
      </c>
      <c r="C3">
        <v>23.8</v>
      </c>
      <c r="D3">
        <v>21.8</v>
      </c>
      <c r="E3">
        <v>45.831927999999998</v>
      </c>
      <c r="F3">
        <v>0.70450000000000002</v>
      </c>
      <c r="G3">
        <v>0.52049999999999996</v>
      </c>
      <c r="H3">
        <v>2</v>
      </c>
      <c r="I3" s="3">
        <v>0.8</v>
      </c>
      <c r="J3" s="3">
        <v>0.42859999999999998</v>
      </c>
      <c r="K3" s="3">
        <v>0.51019999999999999</v>
      </c>
      <c r="L3" s="3">
        <v>0.70450000000000002</v>
      </c>
      <c r="M3" s="3">
        <v>0.67210000000000003</v>
      </c>
      <c r="N3" s="3">
        <v>2.5</v>
      </c>
      <c r="O3" s="3">
        <v>1.2</v>
      </c>
      <c r="P3" s="3"/>
    </row>
    <row r="4" spans="1:16" x14ac:dyDescent="0.3">
      <c r="A4" t="s">
        <v>51</v>
      </c>
      <c r="B4" t="s">
        <v>33</v>
      </c>
      <c r="C4">
        <v>27.5</v>
      </c>
      <c r="D4">
        <v>19</v>
      </c>
      <c r="E4">
        <v>55.344555999999997</v>
      </c>
      <c r="F4">
        <v>0.6643</v>
      </c>
      <c r="G4">
        <v>0.65780000000000005</v>
      </c>
      <c r="H4">
        <v>0.8</v>
      </c>
      <c r="I4" s="3">
        <v>1</v>
      </c>
      <c r="J4" s="3">
        <v>0.47920000000000001</v>
      </c>
      <c r="K4" s="3">
        <v>0.37209999999999999</v>
      </c>
      <c r="L4" s="3">
        <v>0.6643</v>
      </c>
      <c r="M4" s="3">
        <v>0.62139999999999995</v>
      </c>
      <c r="N4" s="3">
        <v>2.5</v>
      </c>
      <c r="O4" s="3">
        <v>2</v>
      </c>
      <c r="P4" s="3"/>
    </row>
    <row r="5" spans="1:16" x14ac:dyDescent="0.3">
      <c r="A5" t="s">
        <v>61</v>
      </c>
      <c r="B5" t="s">
        <v>33</v>
      </c>
      <c r="C5">
        <v>23.8</v>
      </c>
      <c r="D5">
        <v>16.5</v>
      </c>
      <c r="E5">
        <v>42.413080000000001</v>
      </c>
      <c r="F5">
        <v>0.59860000000000002</v>
      </c>
      <c r="G5">
        <v>0.66930000000000001</v>
      </c>
      <c r="H5">
        <v>2.5</v>
      </c>
      <c r="I5" s="3">
        <v>2</v>
      </c>
      <c r="J5" s="3">
        <v>0.34689999999999999</v>
      </c>
      <c r="K5" s="3">
        <v>0.31030000000000002</v>
      </c>
      <c r="L5" s="3">
        <v>0.59860000000000002</v>
      </c>
      <c r="M5" s="3">
        <v>0.57140000000000002</v>
      </c>
      <c r="N5" s="3">
        <v>2.5</v>
      </c>
      <c r="O5" s="3">
        <v>1.8</v>
      </c>
      <c r="P5" s="3"/>
    </row>
    <row r="6" spans="1:16" x14ac:dyDescent="0.3">
      <c r="A6" t="s">
        <v>67</v>
      </c>
      <c r="B6" t="s">
        <v>35</v>
      </c>
      <c r="C6">
        <v>20.2</v>
      </c>
      <c r="D6">
        <v>19.2</v>
      </c>
      <c r="E6">
        <v>46.243456000000002</v>
      </c>
      <c r="F6">
        <v>0.62419999999999998</v>
      </c>
      <c r="G6">
        <v>0.59770000000000001</v>
      </c>
      <c r="H6">
        <v>2</v>
      </c>
      <c r="I6" s="3">
        <v>1.2</v>
      </c>
      <c r="J6" s="3">
        <v>0.38779999999999998</v>
      </c>
      <c r="K6" s="3">
        <v>0.42109999999999997</v>
      </c>
      <c r="L6" s="3">
        <v>0.62419999999999998</v>
      </c>
      <c r="M6" s="3">
        <v>0.63829999999999998</v>
      </c>
      <c r="N6" s="3">
        <v>2.8</v>
      </c>
      <c r="O6" s="3">
        <v>4.5</v>
      </c>
      <c r="P6" s="3"/>
    </row>
    <row r="7" spans="1:16" x14ac:dyDescent="0.3">
      <c r="A7" t="s">
        <v>70</v>
      </c>
      <c r="B7" t="s">
        <v>33</v>
      </c>
      <c r="C7">
        <v>18</v>
      </c>
      <c r="D7">
        <v>20</v>
      </c>
      <c r="E7">
        <v>43.695147999999996</v>
      </c>
      <c r="F7">
        <v>0.66910000000000003</v>
      </c>
      <c r="G7">
        <v>0.67949999999999999</v>
      </c>
      <c r="H7">
        <v>0.5</v>
      </c>
      <c r="I7" s="3">
        <v>2</v>
      </c>
      <c r="J7" s="3">
        <v>0.34549999999999997</v>
      </c>
      <c r="K7" s="3">
        <v>0.27079999999999999</v>
      </c>
      <c r="L7" s="3">
        <v>0.66910000000000003</v>
      </c>
      <c r="M7" s="3">
        <v>0.69179999999999997</v>
      </c>
      <c r="N7" s="3">
        <v>2.2000000000000002</v>
      </c>
      <c r="O7" s="3">
        <v>4.2</v>
      </c>
      <c r="P7" s="3"/>
    </row>
    <row r="8" spans="1:16" x14ac:dyDescent="0.3">
      <c r="A8" t="s">
        <v>74</v>
      </c>
      <c r="B8" t="s">
        <v>35</v>
      </c>
      <c r="C8">
        <v>17.2</v>
      </c>
      <c r="D8">
        <v>21</v>
      </c>
      <c r="E8">
        <v>45.879412000000002</v>
      </c>
      <c r="F8">
        <v>0.61450000000000005</v>
      </c>
      <c r="G8">
        <v>0.47970000000000002</v>
      </c>
      <c r="H8">
        <v>2.5</v>
      </c>
      <c r="I8" s="3">
        <v>1.2</v>
      </c>
      <c r="J8" s="3">
        <v>0.37930000000000003</v>
      </c>
      <c r="K8" s="3">
        <v>0.39529999999999998</v>
      </c>
      <c r="L8" s="3">
        <v>0.61450000000000005</v>
      </c>
      <c r="M8" s="3">
        <v>0.72570000000000001</v>
      </c>
      <c r="N8" s="3">
        <v>4.8</v>
      </c>
      <c r="O8" s="3">
        <v>1.2</v>
      </c>
      <c r="P8" s="3"/>
    </row>
    <row r="9" spans="1:16" x14ac:dyDescent="0.3">
      <c r="A9" t="s">
        <v>59</v>
      </c>
      <c r="B9" t="s">
        <v>33</v>
      </c>
      <c r="C9">
        <v>18.8</v>
      </c>
      <c r="D9">
        <v>19.5</v>
      </c>
      <c r="E9">
        <v>42.191488</v>
      </c>
      <c r="F9">
        <v>0.5857</v>
      </c>
      <c r="G9">
        <v>0.57320000000000004</v>
      </c>
      <c r="H9">
        <v>1.5</v>
      </c>
      <c r="I9" s="3">
        <v>1.8</v>
      </c>
      <c r="J9" s="3">
        <v>0.32690000000000002</v>
      </c>
      <c r="K9" s="3">
        <v>0.29170000000000001</v>
      </c>
      <c r="L9" s="3">
        <v>0.5857</v>
      </c>
      <c r="M9" s="3">
        <v>0.66930000000000001</v>
      </c>
      <c r="N9" s="3">
        <v>3</v>
      </c>
      <c r="O9" s="3">
        <v>3.5</v>
      </c>
      <c r="P9" s="3"/>
    </row>
    <row r="10" spans="1:16" x14ac:dyDescent="0.3">
      <c r="A10" t="s">
        <v>75</v>
      </c>
      <c r="B10" t="s">
        <v>35</v>
      </c>
      <c r="C10">
        <v>22.8</v>
      </c>
      <c r="D10">
        <v>19.8</v>
      </c>
      <c r="E10">
        <v>52.036504000000001</v>
      </c>
      <c r="F10">
        <v>0.72440000000000004</v>
      </c>
      <c r="G10">
        <v>0.66139999999999999</v>
      </c>
      <c r="H10">
        <v>1.2</v>
      </c>
      <c r="I10" s="3">
        <v>1</v>
      </c>
      <c r="J10" s="3">
        <v>0.52380000000000004</v>
      </c>
      <c r="K10" s="3">
        <v>0.26529999999999998</v>
      </c>
      <c r="L10" s="3">
        <v>0.72440000000000004</v>
      </c>
      <c r="M10" s="3">
        <v>0.65380000000000005</v>
      </c>
      <c r="N10" s="3">
        <v>0.8</v>
      </c>
      <c r="O10" s="3">
        <v>2.5</v>
      </c>
      <c r="P10" s="3"/>
    </row>
    <row r="11" spans="1:16" x14ac:dyDescent="0.3">
      <c r="A11" t="s">
        <v>72</v>
      </c>
      <c r="B11" t="s">
        <v>33</v>
      </c>
      <c r="C11">
        <v>21</v>
      </c>
      <c r="D11">
        <v>19.5</v>
      </c>
      <c r="E11">
        <v>56.183439999999997</v>
      </c>
      <c r="F11">
        <v>0.66220000000000001</v>
      </c>
      <c r="G11">
        <v>0.50419999999999998</v>
      </c>
      <c r="H11">
        <v>1.2</v>
      </c>
      <c r="I11" s="3">
        <v>0</v>
      </c>
      <c r="J11" s="3">
        <v>0.3962</v>
      </c>
      <c r="K11" s="3">
        <v>0.39579999999999999</v>
      </c>
      <c r="L11" s="3">
        <v>0.66220000000000001</v>
      </c>
      <c r="M11" s="3">
        <v>0.64349999999999996</v>
      </c>
      <c r="N11" s="3">
        <v>2.8</v>
      </c>
      <c r="O11" s="3">
        <v>1.2</v>
      </c>
      <c r="P11" s="3"/>
    </row>
    <row r="12" spans="1:16" x14ac:dyDescent="0.3">
      <c r="A12" t="s">
        <v>62</v>
      </c>
      <c r="B12" t="s">
        <v>83</v>
      </c>
      <c r="C12">
        <v>21.8</v>
      </c>
      <c r="D12">
        <v>23.2</v>
      </c>
      <c r="F12">
        <v>0.62409999999999999</v>
      </c>
      <c r="G12">
        <v>0.6321</v>
      </c>
      <c r="H12">
        <v>1.5</v>
      </c>
      <c r="I12" s="3">
        <v>2</v>
      </c>
      <c r="J12" s="3">
        <v>0.38179999999999997</v>
      </c>
      <c r="K12" s="3">
        <v>0.45610000000000001</v>
      </c>
      <c r="L12" s="3">
        <v>0.62409999999999999</v>
      </c>
      <c r="M12" s="3">
        <v>0.55359999999999998</v>
      </c>
      <c r="N12" s="3">
        <v>1.8</v>
      </c>
      <c r="O12" s="3">
        <v>2.2000000000000002</v>
      </c>
      <c r="P12" s="3"/>
    </row>
    <row r="13" spans="1:16" x14ac:dyDescent="0.3">
      <c r="A13" t="s">
        <v>76</v>
      </c>
      <c r="B13" t="s">
        <v>33</v>
      </c>
      <c r="C13">
        <v>20</v>
      </c>
      <c r="D13">
        <v>18.8</v>
      </c>
      <c r="E13">
        <v>52.036504000000001</v>
      </c>
      <c r="F13">
        <v>0.62329999999999997</v>
      </c>
      <c r="G13">
        <v>0.56200000000000006</v>
      </c>
      <c r="H13">
        <v>1</v>
      </c>
      <c r="I13" s="3">
        <v>2</v>
      </c>
      <c r="J13" s="3">
        <v>0.31909999999999999</v>
      </c>
      <c r="K13" s="3">
        <v>0.3846</v>
      </c>
      <c r="L13" s="3">
        <v>0.62329999999999997</v>
      </c>
      <c r="M13" s="3">
        <v>0.57140000000000002</v>
      </c>
      <c r="N13" s="3">
        <v>2</v>
      </c>
      <c r="O13" s="3">
        <v>3</v>
      </c>
      <c r="P13" s="3"/>
    </row>
    <row r="14" spans="1:16" x14ac:dyDescent="0.3">
      <c r="A14" t="s">
        <v>53</v>
      </c>
      <c r="B14" t="s">
        <v>35</v>
      </c>
      <c r="C14">
        <v>19.2</v>
      </c>
      <c r="D14">
        <v>20.5</v>
      </c>
      <c r="E14">
        <v>45.831927999999998</v>
      </c>
      <c r="F14">
        <v>0.64570000000000005</v>
      </c>
      <c r="G14">
        <v>0.65759999999999996</v>
      </c>
      <c r="H14">
        <v>1</v>
      </c>
      <c r="I14" s="3">
        <v>1.5</v>
      </c>
      <c r="J14" s="3">
        <v>0.46939999999999998</v>
      </c>
      <c r="K14" s="3">
        <v>0.41510000000000002</v>
      </c>
      <c r="L14" s="3">
        <v>0.64570000000000005</v>
      </c>
      <c r="M14" s="3">
        <v>0.70509999999999995</v>
      </c>
      <c r="N14" s="3">
        <v>4.5</v>
      </c>
      <c r="O14" s="3">
        <v>3.2</v>
      </c>
      <c r="P14" s="3"/>
    </row>
    <row r="15" spans="1:16" x14ac:dyDescent="0.3">
      <c r="A15" t="s">
        <v>63</v>
      </c>
      <c r="B15" t="s">
        <v>33</v>
      </c>
      <c r="C15">
        <v>23.5</v>
      </c>
      <c r="D15">
        <v>22.2</v>
      </c>
      <c r="E15">
        <v>58.969167999999996</v>
      </c>
      <c r="F15">
        <v>0.6522</v>
      </c>
      <c r="G15">
        <v>0.5837</v>
      </c>
      <c r="H15">
        <v>1</v>
      </c>
      <c r="I15" s="3">
        <v>1</v>
      </c>
      <c r="J15" s="3">
        <v>0.49020000000000002</v>
      </c>
      <c r="K15" s="3">
        <v>0.4884</v>
      </c>
      <c r="L15" s="3">
        <v>0.6522</v>
      </c>
      <c r="M15" s="3">
        <v>0.74019999999999997</v>
      </c>
      <c r="N15" s="3">
        <v>1.5</v>
      </c>
      <c r="O15" s="3">
        <v>2.2000000000000002</v>
      </c>
      <c r="P15" s="3"/>
    </row>
    <row r="16" spans="1:16" x14ac:dyDescent="0.3">
      <c r="A16" t="s">
        <v>66</v>
      </c>
      <c r="B16" t="s">
        <v>33</v>
      </c>
      <c r="C16">
        <v>17.8</v>
      </c>
      <c r="D16">
        <v>20.2</v>
      </c>
      <c r="E16">
        <v>46.243456000000002</v>
      </c>
      <c r="F16">
        <v>0.68989999999999996</v>
      </c>
      <c r="G16">
        <v>0.61109999999999998</v>
      </c>
      <c r="H16">
        <v>0.8</v>
      </c>
      <c r="I16" s="3">
        <v>0.5</v>
      </c>
      <c r="J16" s="3">
        <v>0.29170000000000001</v>
      </c>
      <c r="K16" s="3">
        <v>0.434</v>
      </c>
      <c r="L16" s="3">
        <v>0.68989999999999996</v>
      </c>
      <c r="M16" s="3">
        <v>0.6099</v>
      </c>
      <c r="N16" s="3">
        <v>2.5</v>
      </c>
      <c r="O16" s="3">
        <v>3.2</v>
      </c>
      <c r="P16" s="3"/>
    </row>
    <row r="17" spans="1:16" x14ac:dyDescent="0.3">
      <c r="A17" t="s">
        <v>50</v>
      </c>
      <c r="B17" t="s">
        <v>35</v>
      </c>
      <c r="C17">
        <v>26</v>
      </c>
      <c r="D17">
        <v>23.8</v>
      </c>
      <c r="E17">
        <v>58.969167999999996</v>
      </c>
      <c r="F17">
        <v>0.67520000000000002</v>
      </c>
      <c r="G17">
        <v>0.60919999999999996</v>
      </c>
      <c r="H17">
        <v>1</v>
      </c>
      <c r="I17" s="3">
        <v>1.5</v>
      </c>
      <c r="J17" s="3">
        <v>0.52380000000000004</v>
      </c>
      <c r="K17" s="3">
        <v>0.42</v>
      </c>
      <c r="L17" s="3">
        <v>0.67520000000000002</v>
      </c>
      <c r="M17" s="3">
        <v>0.62839999999999996</v>
      </c>
      <c r="N17" s="3">
        <v>0.8</v>
      </c>
      <c r="O17" s="3">
        <v>2.8</v>
      </c>
      <c r="P17" s="3"/>
    </row>
    <row r="18" spans="1:16" x14ac:dyDescent="0.3">
      <c r="A18" t="s">
        <v>55</v>
      </c>
      <c r="B18" t="s">
        <v>35</v>
      </c>
      <c r="C18">
        <v>23</v>
      </c>
      <c r="D18">
        <v>18.5</v>
      </c>
      <c r="E18">
        <v>56.183439999999997</v>
      </c>
      <c r="F18">
        <v>0.69389999999999996</v>
      </c>
      <c r="G18">
        <v>0.55859999999999999</v>
      </c>
      <c r="H18">
        <v>1.2</v>
      </c>
      <c r="I18" s="3">
        <v>1</v>
      </c>
      <c r="J18" s="3">
        <v>0.5</v>
      </c>
      <c r="K18" s="3">
        <v>0.51160000000000005</v>
      </c>
      <c r="L18" s="3">
        <v>0.69389999999999996</v>
      </c>
      <c r="M18" s="3">
        <v>0.73909999999999998</v>
      </c>
      <c r="N18" s="3">
        <v>2.8</v>
      </c>
      <c r="O18" s="3">
        <v>2.2000000000000002</v>
      </c>
      <c r="P18" s="3"/>
    </row>
    <row r="19" spans="1:16" x14ac:dyDescent="0.3">
      <c r="A19" t="s">
        <v>54</v>
      </c>
      <c r="B19" t="s">
        <v>33</v>
      </c>
      <c r="C19">
        <v>24.5</v>
      </c>
      <c r="D19">
        <v>20.2</v>
      </c>
      <c r="E19">
        <v>50.611984</v>
      </c>
      <c r="F19">
        <v>0.64159999999999995</v>
      </c>
      <c r="G19">
        <v>0.62260000000000004</v>
      </c>
      <c r="H19">
        <v>2.2000000000000002</v>
      </c>
      <c r="I19" s="3">
        <v>1.5</v>
      </c>
      <c r="J19" s="3">
        <v>0.43640000000000001</v>
      </c>
      <c r="K19" s="3">
        <v>0.434</v>
      </c>
      <c r="L19" s="3">
        <v>0.64159999999999995</v>
      </c>
      <c r="M19" s="3">
        <v>0.60670000000000002</v>
      </c>
      <c r="N19" s="3">
        <v>2</v>
      </c>
      <c r="O19" s="3">
        <v>2.5</v>
      </c>
      <c r="P19" s="3"/>
    </row>
    <row r="20" spans="1:16" x14ac:dyDescent="0.3">
      <c r="A20" t="s">
        <v>73</v>
      </c>
      <c r="B20" t="s">
        <v>83</v>
      </c>
      <c r="C20">
        <v>13.2</v>
      </c>
      <c r="D20">
        <v>27.5</v>
      </c>
      <c r="F20">
        <v>0.51470000000000005</v>
      </c>
      <c r="G20">
        <v>0.45190000000000002</v>
      </c>
      <c r="H20">
        <v>2.2000000000000002</v>
      </c>
      <c r="I20" s="3">
        <v>0.5</v>
      </c>
      <c r="J20" s="3">
        <v>0.26</v>
      </c>
      <c r="K20" s="3">
        <v>0.57779999999999998</v>
      </c>
      <c r="L20" s="3">
        <v>0.51470000000000005</v>
      </c>
      <c r="M20" s="3">
        <v>0.74360000000000004</v>
      </c>
      <c r="N20" s="3">
        <v>4.5</v>
      </c>
      <c r="O20" s="3">
        <v>1.2</v>
      </c>
      <c r="P20" s="3"/>
    </row>
    <row r="21" spans="1:16" x14ac:dyDescent="0.3">
      <c r="A21" t="s">
        <v>69</v>
      </c>
      <c r="B21" t="s">
        <v>33</v>
      </c>
      <c r="C21">
        <v>17.8</v>
      </c>
      <c r="D21">
        <v>20.2</v>
      </c>
      <c r="E21">
        <v>48.237783999999998</v>
      </c>
      <c r="F21">
        <v>0.64649999999999996</v>
      </c>
      <c r="G21">
        <v>0.60540000000000005</v>
      </c>
      <c r="H21">
        <v>1.5</v>
      </c>
      <c r="I21" s="3">
        <v>1.5</v>
      </c>
      <c r="J21" s="3">
        <v>0.42220000000000002</v>
      </c>
      <c r="K21" s="3">
        <v>0.3</v>
      </c>
      <c r="L21" s="3">
        <v>0.64649999999999996</v>
      </c>
      <c r="M21" s="3">
        <v>0.72109999999999996</v>
      </c>
      <c r="N21" s="3">
        <v>2</v>
      </c>
      <c r="O21" s="3">
        <v>2.8</v>
      </c>
      <c r="P21" s="3"/>
    </row>
    <row r="22" spans="1:16" x14ac:dyDescent="0.3">
      <c r="A22" t="s">
        <v>52</v>
      </c>
      <c r="B22" t="s">
        <v>33</v>
      </c>
      <c r="C22">
        <v>20.8</v>
      </c>
      <c r="D22">
        <v>13.8</v>
      </c>
      <c r="E22">
        <v>41.510883999999997</v>
      </c>
      <c r="F22">
        <v>0.62419999999999998</v>
      </c>
      <c r="G22">
        <v>0.70830000000000004</v>
      </c>
      <c r="H22">
        <v>1</v>
      </c>
      <c r="I22" s="3">
        <v>2.5</v>
      </c>
      <c r="J22" s="3">
        <v>0.4138</v>
      </c>
      <c r="K22" s="3">
        <v>0.1346</v>
      </c>
      <c r="L22" s="3">
        <v>0.62419999999999998</v>
      </c>
      <c r="M22" s="3">
        <v>0.51970000000000005</v>
      </c>
      <c r="N22" s="3">
        <v>1</v>
      </c>
      <c r="O22" s="3">
        <v>4.5</v>
      </c>
      <c r="P22" s="3"/>
    </row>
    <row r="23" spans="1:16" x14ac:dyDescent="0.3">
      <c r="A23" t="s">
        <v>77</v>
      </c>
      <c r="B23" t="s">
        <v>35</v>
      </c>
      <c r="C23">
        <v>18.2</v>
      </c>
      <c r="D23">
        <v>20.8</v>
      </c>
      <c r="E23">
        <v>48.839247999999998</v>
      </c>
      <c r="F23">
        <v>0.69630000000000003</v>
      </c>
      <c r="G23">
        <v>0.60399999999999998</v>
      </c>
      <c r="H23">
        <v>1</v>
      </c>
      <c r="I23" s="3">
        <v>1.5</v>
      </c>
      <c r="J23" s="3">
        <v>0.40820000000000001</v>
      </c>
      <c r="K23" s="3">
        <v>0.4118</v>
      </c>
      <c r="L23" s="3">
        <v>0.69630000000000003</v>
      </c>
      <c r="M23" s="3">
        <v>0.65959999999999996</v>
      </c>
      <c r="N23" s="3">
        <v>2</v>
      </c>
      <c r="O23" s="3">
        <v>2.5</v>
      </c>
      <c r="P23" s="3"/>
    </row>
    <row r="24" spans="1:16" x14ac:dyDescent="0.3">
      <c r="A24" t="s">
        <v>65</v>
      </c>
      <c r="B24" t="s">
        <v>35</v>
      </c>
      <c r="C24">
        <v>21.8</v>
      </c>
      <c r="D24">
        <v>19.8</v>
      </c>
      <c r="E24">
        <v>48.237783999999998</v>
      </c>
      <c r="F24">
        <v>0.65620000000000001</v>
      </c>
      <c r="G24">
        <v>0.54800000000000004</v>
      </c>
      <c r="H24">
        <v>2.5</v>
      </c>
      <c r="I24" s="3">
        <v>1.2</v>
      </c>
      <c r="J24" s="3">
        <v>0.38779999999999998</v>
      </c>
      <c r="K24" s="3">
        <v>0.35420000000000001</v>
      </c>
      <c r="L24" s="3">
        <v>0.65620000000000001</v>
      </c>
      <c r="M24" s="3">
        <v>0.64570000000000005</v>
      </c>
      <c r="N24" s="3">
        <v>1.8</v>
      </c>
      <c r="O24" s="3">
        <v>2.5</v>
      </c>
      <c r="P24" s="3"/>
    </row>
    <row r="25" spans="1:16" x14ac:dyDescent="0.3">
      <c r="A25" t="s">
        <v>78</v>
      </c>
      <c r="B25" t="s">
        <v>33</v>
      </c>
      <c r="C25">
        <v>12</v>
      </c>
      <c r="D25">
        <v>20</v>
      </c>
      <c r="E25">
        <v>46.781607999999999</v>
      </c>
      <c r="F25">
        <v>0.67020000000000002</v>
      </c>
      <c r="G25">
        <v>0.62560000000000004</v>
      </c>
      <c r="H25">
        <v>1</v>
      </c>
      <c r="I25" s="3">
        <v>2.2999999999999998</v>
      </c>
      <c r="J25" s="3">
        <v>0.20930000000000001</v>
      </c>
      <c r="K25" s="3">
        <v>0.3947</v>
      </c>
      <c r="L25" s="3">
        <v>0.67020000000000002</v>
      </c>
      <c r="M25" s="3">
        <v>0.62390000000000001</v>
      </c>
      <c r="N25" s="3">
        <v>4.3</v>
      </c>
      <c r="O25" s="3">
        <v>1.7</v>
      </c>
      <c r="P25" s="3"/>
    </row>
    <row r="26" spans="1:16" x14ac:dyDescent="0.3">
      <c r="A26" t="s">
        <v>64</v>
      </c>
      <c r="B26" t="s">
        <v>35</v>
      </c>
      <c r="C26">
        <v>19</v>
      </c>
      <c r="D26">
        <v>21.8</v>
      </c>
      <c r="E26">
        <v>43.695147999999996</v>
      </c>
      <c r="F26">
        <v>0.72089999999999999</v>
      </c>
      <c r="G26">
        <v>0.58099999999999996</v>
      </c>
      <c r="H26">
        <v>1</v>
      </c>
      <c r="I26" s="3">
        <v>0.8</v>
      </c>
      <c r="J26" s="3">
        <v>0.47060000000000002</v>
      </c>
      <c r="K26" s="3">
        <v>0.48080000000000001</v>
      </c>
      <c r="L26" s="3">
        <v>0.72089999999999999</v>
      </c>
      <c r="M26" s="3">
        <v>0.63380000000000003</v>
      </c>
      <c r="N26" s="3">
        <v>2</v>
      </c>
      <c r="O26" s="3">
        <v>1.2</v>
      </c>
      <c r="P26" s="3"/>
    </row>
    <row r="27" spans="1:16" x14ac:dyDescent="0.3">
      <c r="A27" t="s">
        <v>79</v>
      </c>
      <c r="B27" t="s">
        <v>35</v>
      </c>
      <c r="C27">
        <v>21.5</v>
      </c>
      <c r="D27">
        <v>20.2</v>
      </c>
      <c r="E27">
        <v>46.781607999999999</v>
      </c>
      <c r="F27">
        <v>0.60670000000000002</v>
      </c>
      <c r="G27">
        <v>0.69169999999999998</v>
      </c>
      <c r="H27">
        <v>1.2</v>
      </c>
      <c r="I27" s="3">
        <v>1.2</v>
      </c>
      <c r="J27" s="3">
        <v>0.56140000000000001</v>
      </c>
      <c r="K27" s="3">
        <v>0.41670000000000001</v>
      </c>
      <c r="L27" s="3">
        <v>0.60670000000000002</v>
      </c>
      <c r="M27" s="3">
        <v>0.63370000000000004</v>
      </c>
      <c r="N27" s="3">
        <v>1.8</v>
      </c>
      <c r="O27" s="3">
        <v>0.8</v>
      </c>
      <c r="P27" s="3"/>
    </row>
    <row r="28" spans="1:16" x14ac:dyDescent="0.3">
      <c r="A28" t="s">
        <v>80</v>
      </c>
      <c r="B28" t="s">
        <v>35</v>
      </c>
      <c r="C28">
        <v>15.8</v>
      </c>
      <c r="D28">
        <v>22.8</v>
      </c>
      <c r="E28">
        <v>55.344555999999997</v>
      </c>
      <c r="F28">
        <v>0.6331</v>
      </c>
      <c r="G28">
        <v>0.56159999999999999</v>
      </c>
      <c r="H28">
        <v>1.2</v>
      </c>
      <c r="I28" s="3">
        <v>2.2000000000000002</v>
      </c>
      <c r="J28" s="3">
        <v>0.2727</v>
      </c>
      <c r="K28" s="3">
        <v>0.42309999999999998</v>
      </c>
      <c r="L28" s="3">
        <v>0.6331</v>
      </c>
      <c r="M28" s="3">
        <v>0.69499999999999995</v>
      </c>
      <c r="N28" s="3">
        <v>1</v>
      </c>
      <c r="O28" s="3">
        <v>3.5</v>
      </c>
      <c r="P28" s="3"/>
    </row>
    <row r="29" spans="1:16" x14ac:dyDescent="0.3">
      <c r="A29" t="s">
        <v>81</v>
      </c>
      <c r="B29" t="s">
        <v>35</v>
      </c>
      <c r="C29">
        <v>23.3</v>
      </c>
      <c r="D29">
        <v>15.3</v>
      </c>
      <c r="E29">
        <v>50.611984</v>
      </c>
      <c r="F29">
        <v>0.69410000000000005</v>
      </c>
      <c r="G29">
        <v>0.62980000000000003</v>
      </c>
      <c r="H29">
        <v>2.7</v>
      </c>
      <c r="I29" s="3">
        <v>2.2999999999999998</v>
      </c>
      <c r="J29" s="3">
        <v>0.48480000000000001</v>
      </c>
      <c r="K29" s="3">
        <v>0.41460000000000002</v>
      </c>
      <c r="L29" s="3">
        <v>0.69410000000000005</v>
      </c>
      <c r="M29" s="3">
        <v>0.57140000000000002</v>
      </c>
      <c r="N29" s="3">
        <v>0.7</v>
      </c>
      <c r="O29" s="3">
        <v>3</v>
      </c>
      <c r="P29" s="3"/>
    </row>
    <row r="30" spans="1:16" x14ac:dyDescent="0.3">
      <c r="A30" t="s">
        <v>56</v>
      </c>
      <c r="B30" t="s">
        <v>35</v>
      </c>
      <c r="C30">
        <v>21</v>
      </c>
      <c r="D30">
        <v>18.5</v>
      </c>
      <c r="E30">
        <v>42.191488</v>
      </c>
      <c r="F30">
        <v>0.72929999999999995</v>
      </c>
      <c r="G30">
        <v>0.66959999999999997</v>
      </c>
      <c r="H30">
        <v>1</v>
      </c>
      <c r="I30" s="3">
        <v>1.5</v>
      </c>
      <c r="J30" s="3">
        <v>0.36730000000000002</v>
      </c>
      <c r="K30" s="3">
        <v>0.3261</v>
      </c>
      <c r="L30" s="3">
        <v>0.72929999999999995</v>
      </c>
      <c r="M30" s="3">
        <v>0.66669999999999996</v>
      </c>
      <c r="N30" s="3">
        <v>3</v>
      </c>
      <c r="O30" s="3">
        <v>2.5</v>
      </c>
      <c r="P30" s="3"/>
    </row>
    <row r="31" spans="1:16" x14ac:dyDescent="0.3">
      <c r="A31" t="s">
        <v>60</v>
      </c>
      <c r="B31" t="s">
        <v>33</v>
      </c>
      <c r="C31">
        <v>22</v>
      </c>
      <c r="D31">
        <v>22.5</v>
      </c>
      <c r="E31">
        <v>48.839247999999998</v>
      </c>
      <c r="F31">
        <v>0.62590000000000001</v>
      </c>
      <c r="G31">
        <v>0.70440000000000003</v>
      </c>
      <c r="H31">
        <v>1.5</v>
      </c>
      <c r="I31" s="3">
        <v>2.2000000000000002</v>
      </c>
      <c r="J31" s="3">
        <v>0.38</v>
      </c>
      <c r="K31" s="3">
        <v>0.35289999999999999</v>
      </c>
      <c r="L31" s="3">
        <v>0.62590000000000001</v>
      </c>
      <c r="M31" s="3">
        <v>0.6099</v>
      </c>
      <c r="N31" s="3">
        <v>3</v>
      </c>
      <c r="O31" s="3">
        <v>2.8</v>
      </c>
      <c r="P31" s="3"/>
    </row>
    <row r="32" spans="1:16" x14ac:dyDescent="0.3">
      <c r="A32" t="s">
        <v>68</v>
      </c>
      <c r="B32" t="s">
        <v>35</v>
      </c>
      <c r="C32">
        <v>20.5</v>
      </c>
      <c r="D32">
        <v>19</v>
      </c>
      <c r="E32">
        <v>42.413080000000001</v>
      </c>
      <c r="F32">
        <v>0.62180000000000002</v>
      </c>
      <c r="G32">
        <v>0.64029999999999998</v>
      </c>
      <c r="H32">
        <v>0.2</v>
      </c>
      <c r="I32" s="3">
        <v>1.5</v>
      </c>
      <c r="J32" s="3">
        <v>0.34</v>
      </c>
      <c r="K32" s="3">
        <v>0.30609999999999998</v>
      </c>
      <c r="L32" s="3">
        <v>0.62180000000000002</v>
      </c>
      <c r="M32" s="3">
        <v>0.65100000000000002</v>
      </c>
      <c r="N32" s="3">
        <v>4.2</v>
      </c>
      <c r="O32" s="3">
        <v>3.2</v>
      </c>
      <c r="P32" s="3"/>
    </row>
    <row r="33" spans="1:16" x14ac:dyDescent="0.3">
      <c r="A33" t="s">
        <v>71</v>
      </c>
      <c r="B33" t="s">
        <v>35</v>
      </c>
      <c r="C33">
        <v>16.8</v>
      </c>
      <c r="D33">
        <v>23</v>
      </c>
      <c r="E33">
        <v>41.510883999999997</v>
      </c>
      <c r="F33">
        <v>0.66449999999999998</v>
      </c>
      <c r="G33">
        <v>0.51910000000000001</v>
      </c>
      <c r="H33">
        <v>2.2000000000000002</v>
      </c>
      <c r="I33" s="3">
        <v>1.5</v>
      </c>
      <c r="J33" s="3">
        <v>0.28570000000000001</v>
      </c>
      <c r="K33" s="3">
        <v>0.62960000000000005</v>
      </c>
      <c r="L33" s="3">
        <v>0.66449999999999998</v>
      </c>
      <c r="M33" s="3">
        <v>0.77859999999999996</v>
      </c>
      <c r="N33" s="3">
        <v>2.2000000000000002</v>
      </c>
      <c r="O33" s="3">
        <v>1.2</v>
      </c>
      <c r="P33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 Data</vt:lpstr>
      <vt:lpstr>RB Data</vt:lpstr>
      <vt:lpstr>Team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2019-01-05T07:35:26Z</dcterms:created>
  <dcterms:modified xsi:type="dcterms:W3CDTF">2019-10-05T15:46:05Z</dcterms:modified>
</cp:coreProperties>
</file>