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QB Data" sheetId="1" r:id="rId1"/>
    <sheet name="RB Data" sheetId="7" r:id="rId2"/>
    <sheet name="Team Data" sheetId="2" r:id="rId3"/>
  </sheets>
  <calcPr calcId="145621"/>
</workbook>
</file>

<file path=xl/calcChain.xml><?xml version="1.0" encoding="utf-8"?>
<calcChain xmlns="http://schemas.openxmlformats.org/spreadsheetml/2006/main">
  <c r="P3" i="7" l="1"/>
  <c r="Q3" i="7"/>
  <c r="P4" i="7"/>
  <c r="D4" i="7" s="1"/>
  <c r="Q4" i="7"/>
  <c r="P5" i="7"/>
  <c r="Q5" i="7"/>
  <c r="P6" i="7"/>
  <c r="D6" i="7" s="1"/>
  <c r="Q6" i="7"/>
  <c r="P7" i="7"/>
  <c r="Q7" i="7"/>
  <c r="P8" i="7"/>
  <c r="D8" i="7" s="1"/>
  <c r="Q8" i="7"/>
  <c r="P9" i="7"/>
  <c r="Q9" i="7"/>
  <c r="P10" i="7"/>
  <c r="D10" i="7" s="1"/>
  <c r="Q10" i="7"/>
  <c r="P11" i="7"/>
  <c r="Q11" i="7"/>
  <c r="P12" i="7"/>
  <c r="D12" i="7" s="1"/>
  <c r="Q12" i="7"/>
  <c r="P13" i="7"/>
  <c r="Q13" i="7"/>
  <c r="P14" i="7"/>
  <c r="D14" i="7" s="1"/>
  <c r="Q14" i="7"/>
  <c r="P15" i="7"/>
  <c r="Q15" i="7"/>
  <c r="P16" i="7"/>
  <c r="D16" i="7" s="1"/>
  <c r="Q16" i="7"/>
  <c r="P17" i="7"/>
  <c r="Q17" i="7"/>
  <c r="P18" i="7"/>
  <c r="D18" i="7" s="1"/>
  <c r="Q18" i="7"/>
  <c r="P19" i="7"/>
  <c r="Q19" i="7"/>
  <c r="P20" i="7"/>
  <c r="D20" i="7" s="1"/>
  <c r="Q20" i="7"/>
  <c r="P21" i="7"/>
  <c r="Q21" i="7"/>
  <c r="P22" i="7"/>
  <c r="D22" i="7" s="1"/>
  <c r="Q22" i="7"/>
  <c r="P23" i="7"/>
  <c r="Q23" i="7"/>
  <c r="P24" i="7"/>
  <c r="D24" i="7" s="1"/>
  <c r="Q24" i="7"/>
  <c r="P25" i="7"/>
  <c r="Q25" i="7"/>
  <c r="P26" i="7"/>
  <c r="D26" i="7" s="1"/>
  <c r="Q26" i="7"/>
  <c r="P27" i="7"/>
  <c r="Q27" i="7"/>
  <c r="P28" i="7"/>
  <c r="D28" i="7" s="1"/>
  <c r="Q28" i="7"/>
  <c r="P29" i="7"/>
  <c r="Q29" i="7"/>
  <c r="P30" i="7"/>
  <c r="D30" i="7" s="1"/>
  <c r="Q30" i="7"/>
  <c r="Q2" i="7"/>
  <c r="P2" i="7"/>
  <c r="D3" i="7"/>
  <c r="D5" i="7"/>
  <c r="D7" i="7"/>
  <c r="D9" i="7"/>
  <c r="D11" i="7"/>
  <c r="D13" i="7"/>
  <c r="D15" i="7"/>
  <c r="D17" i="7"/>
  <c r="D19" i="7"/>
  <c r="D21" i="7"/>
  <c r="D23" i="7"/>
  <c r="D25" i="7"/>
  <c r="D27" i="7"/>
  <c r="D29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D2" i="7" l="1"/>
  <c r="G6" i="7"/>
  <c r="G30" i="7"/>
  <c r="H30" i="7"/>
  <c r="K30" i="7"/>
  <c r="L30" i="7"/>
  <c r="M30" i="7"/>
  <c r="N30" i="7"/>
  <c r="O30" i="7"/>
  <c r="G11" i="7"/>
  <c r="H11" i="7"/>
  <c r="K11" i="7"/>
  <c r="L11" i="7"/>
  <c r="M11" i="7"/>
  <c r="N11" i="7"/>
  <c r="O11" i="7"/>
  <c r="E30" i="7" l="1"/>
  <c r="E11" i="7"/>
  <c r="O18" i="7" l="1"/>
  <c r="N18" i="7"/>
  <c r="M18" i="7"/>
  <c r="L18" i="7"/>
  <c r="K18" i="7"/>
  <c r="H18" i="7"/>
  <c r="G18" i="7"/>
  <c r="G3" i="7"/>
  <c r="H3" i="7"/>
  <c r="K3" i="7"/>
  <c r="L3" i="7"/>
  <c r="M3" i="7"/>
  <c r="N3" i="7"/>
  <c r="O3" i="7"/>
  <c r="O14" i="7"/>
  <c r="N14" i="7"/>
  <c r="M14" i="7"/>
  <c r="L14" i="7"/>
  <c r="K14" i="7"/>
  <c r="H14" i="7"/>
  <c r="G14" i="7"/>
  <c r="O19" i="7"/>
  <c r="N19" i="7"/>
  <c r="M19" i="7"/>
  <c r="L19" i="7"/>
  <c r="K19" i="7"/>
  <c r="H19" i="7"/>
  <c r="G19" i="7"/>
  <c r="O5" i="7"/>
  <c r="N5" i="7"/>
  <c r="M5" i="7"/>
  <c r="L5" i="7"/>
  <c r="K5" i="7"/>
  <c r="H5" i="7"/>
  <c r="G5" i="7"/>
  <c r="O6" i="7"/>
  <c r="N6" i="7"/>
  <c r="M6" i="7"/>
  <c r="L6" i="7"/>
  <c r="K6" i="7"/>
  <c r="H6" i="7"/>
  <c r="O10" i="7"/>
  <c r="N10" i="7"/>
  <c r="M10" i="7"/>
  <c r="L10" i="7"/>
  <c r="K10" i="7"/>
  <c r="H10" i="7"/>
  <c r="G10" i="7"/>
  <c r="H9" i="7"/>
  <c r="H24" i="7"/>
  <c r="H12" i="7"/>
  <c r="H26" i="7"/>
  <c r="H7" i="7"/>
  <c r="H25" i="7"/>
  <c r="H8" i="7"/>
  <c r="H22" i="7"/>
  <c r="H23" i="7"/>
  <c r="H17" i="7"/>
  <c r="H27" i="7"/>
  <c r="H2" i="7"/>
  <c r="H29" i="7"/>
  <c r="H15" i="7"/>
  <c r="H20" i="7"/>
  <c r="H4" i="7"/>
  <c r="H28" i="7"/>
  <c r="H13" i="7"/>
  <c r="H16" i="7"/>
  <c r="H21" i="7"/>
  <c r="E18" i="7" l="1"/>
  <c r="E3" i="7"/>
  <c r="E19" i="7"/>
  <c r="E14" i="7"/>
  <c r="E5" i="7"/>
  <c r="E6" i="7"/>
  <c r="E10" i="7"/>
  <c r="L2" i="7"/>
  <c r="M2" i="7"/>
  <c r="N2" i="7"/>
  <c r="O2" i="7"/>
  <c r="L8" i="7"/>
  <c r="M8" i="7"/>
  <c r="N8" i="7"/>
  <c r="O8" i="7"/>
  <c r="L7" i="7"/>
  <c r="M7" i="7"/>
  <c r="N7" i="7"/>
  <c r="O7" i="7"/>
  <c r="L27" i="7"/>
  <c r="M27" i="7"/>
  <c r="N27" i="7"/>
  <c r="O27" i="7"/>
  <c r="L26" i="7"/>
  <c r="M26" i="7"/>
  <c r="N26" i="7"/>
  <c r="O26" i="7"/>
  <c r="L20" i="7"/>
  <c r="M20" i="7"/>
  <c r="N20" i="7"/>
  <c r="O20" i="7"/>
  <c r="L22" i="7"/>
  <c r="M22" i="7"/>
  <c r="N22" i="7"/>
  <c r="O22" i="7"/>
  <c r="L17" i="7"/>
  <c r="M17" i="7"/>
  <c r="N17" i="7"/>
  <c r="O17" i="7"/>
  <c r="L21" i="7"/>
  <c r="M21" i="7"/>
  <c r="N21" i="7"/>
  <c r="O21" i="7"/>
  <c r="L28" i="7"/>
  <c r="M28" i="7"/>
  <c r="N28" i="7"/>
  <c r="O28" i="7"/>
  <c r="L16" i="7"/>
  <c r="M16" i="7"/>
  <c r="N16" i="7"/>
  <c r="O16" i="7"/>
  <c r="L29" i="7"/>
  <c r="M29" i="7"/>
  <c r="N29" i="7"/>
  <c r="O29" i="7"/>
  <c r="L12" i="7"/>
  <c r="M12" i="7"/>
  <c r="N12" i="7"/>
  <c r="O12" i="7"/>
  <c r="L24" i="7"/>
  <c r="M24" i="7"/>
  <c r="N24" i="7"/>
  <c r="O24" i="7"/>
  <c r="L9" i="7"/>
  <c r="M9" i="7"/>
  <c r="N9" i="7"/>
  <c r="O9" i="7"/>
  <c r="L15" i="7"/>
  <c r="M15" i="7"/>
  <c r="N15" i="7"/>
  <c r="O15" i="7"/>
  <c r="L23" i="7"/>
  <c r="M23" i="7"/>
  <c r="N23" i="7"/>
  <c r="O23" i="7"/>
  <c r="L4" i="7"/>
  <c r="M4" i="7"/>
  <c r="N4" i="7"/>
  <c r="O4" i="7"/>
  <c r="L25" i="7"/>
  <c r="M25" i="7"/>
  <c r="N25" i="7"/>
  <c r="O25" i="7"/>
  <c r="L13" i="7"/>
  <c r="M13" i="7"/>
  <c r="N13" i="7"/>
  <c r="O13" i="7"/>
  <c r="G15" i="7"/>
  <c r="G13" i="7"/>
  <c r="G24" i="7"/>
  <c r="G16" i="7"/>
  <c r="G9" i="7"/>
  <c r="G12" i="7"/>
  <c r="G7" i="7"/>
  <c r="G8" i="7"/>
  <c r="G20" i="7"/>
  <c r="G4" i="7"/>
  <c r="G22" i="7"/>
  <c r="G27" i="7"/>
  <c r="G23" i="7"/>
  <c r="G2" i="7"/>
  <c r="G26" i="7"/>
  <c r="G25" i="7"/>
  <c r="G21" i="7"/>
  <c r="G28" i="7"/>
  <c r="G17" i="7"/>
  <c r="G29" i="7"/>
  <c r="K15" i="7"/>
  <c r="K13" i="7"/>
  <c r="K24" i="7"/>
  <c r="K16" i="7"/>
  <c r="K9" i="7"/>
  <c r="K12" i="7"/>
  <c r="K7" i="7"/>
  <c r="K8" i="7"/>
  <c r="K20" i="7"/>
  <c r="K4" i="7"/>
  <c r="K22" i="7"/>
  <c r="K27" i="7"/>
  <c r="K23" i="7"/>
  <c r="K2" i="7"/>
  <c r="K26" i="7"/>
  <c r="K25" i="7"/>
  <c r="K21" i="7"/>
  <c r="K28" i="7"/>
  <c r="K17" i="7"/>
  <c r="K29" i="7"/>
  <c r="H17" i="1"/>
  <c r="I17" i="1"/>
  <c r="J17" i="1"/>
  <c r="K17" i="1"/>
  <c r="L17" i="1"/>
  <c r="M17" i="1"/>
  <c r="P17" i="1"/>
  <c r="Q17" i="1"/>
  <c r="R17" i="1"/>
  <c r="S17" i="1"/>
  <c r="H6" i="1"/>
  <c r="I6" i="1"/>
  <c r="J6" i="1"/>
  <c r="K6" i="1"/>
  <c r="L6" i="1"/>
  <c r="M6" i="1"/>
  <c r="P6" i="1"/>
  <c r="Q6" i="1"/>
  <c r="R6" i="1"/>
  <c r="S6" i="1"/>
  <c r="H10" i="1"/>
  <c r="I10" i="1"/>
  <c r="J10" i="1"/>
  <c r="K10" i="1"/>
  <c r="L10" i="1"/>
  <c r="M10" i="1"/>
  <c r="P10" i="1"/>
  <c r="Q10" i="1"/>
  <c r="R10" i="1"/>
  <c r="S10" i="1"/>
  <c r="H16" i="1"/>
  <c r="I16" i="1"/>
  <c r="J16" i="1"/>
  <c r="K16" i="1"/>
  <c r="L16" i="1"/>
  <c r="M16" i="1"/>
  <c r="P16" i="1"/>
  <c r="Q16" i="1"/>
  <c r="R16" i="1"/>
  <c r="S16" i="1"/>
  <c r="H19" i="1"/>
  <c r="I19" i="1"/>
  <c r="J19" i="1"/>
  <c r="K19" i="1"/>
  <c r="L19" i="1"/>
  <c r="M19" i="1"/>
  <c r="P19" i="1"/>
  <c r="Q19" i="1"/>
  <c r="R19" i="1"/>
  <c r="S19" i="1"/>
  <c r="H2" i="1"/>
  <c r="I2" i="1"/>
  <c r="J2" i="1"/>
  <c r="K2" i="1"/>
  <c r="L2" i="1"/>
  <c r="M2" i="1"/>
  <c r="P2" i="1"/>
  <c r="Q2" i="1"/>
  <c r="R2" i="1"/>
  <c r="S2" i="1"/>
  <c r="H9" i="1"/>
  <c r="I9" i="1"/>
  <c r="J9" i="1"/>
  <c r="K9" i="1"/>
  <c r="L9" i="1"/>
  <c r="M9" i="1"/>
  <c r="P9" i="1"/>
  <c r="Q9" i="1"/>
  <c r="R9" i="1"/>
  <c r="S9" i="1"/>
  <c r="H12" i="1"/>
  <c r="I12" i="1"/>
  <c r="J12" i="1"/>
  <c r="K12" i="1"/>
  <c r="L12" i="1"/>
  <c r="M12" i="1"/>
  <c r="P12" i="1"/>
  <c r="Q12" i="1"/>
  <c r="R12" i="1"/>
  <c r="S12" i="1"/>
  <c r="H20" i="1"/>
  <c r="I20" i="1"/>
  <c r="J20" i="1"/>
  <c r="K20" i="1"/>
  <c r="L20" i="1"/>
  <c r="M20" i="1"/>
  <c r="P20" i="1"/>
  <c r="Q20" i="1"/>
  <c r="R20" i="1"/>
  <c r="S20" i="1"/>
  <c r="H8" i="1"/>
  <c r="I8" i="1"/>
  <c r="J8" i="1"/>
  <c r="K8" i="1"/>
  <c r="L8" i="1"/>
  <c r="M8" i="1"/>
  <c r="P8" i="1"/>
  <c r="Q8" i="1"/>
  <c r="R8" i="1"/>
  <c r="S8" i="1"/>
  <c r="H5" i="1"/>
  <c r="I5" i="1"/>
  <c r="J5" i="1"/>
  <c r="K5" i="1"/>
  <c r="L5" i="1"/>
  <c r="M5" i="1"/>
  <c r="P5" i="1"/>
  <c r="Q5" i="1"/>
  <c r="R5" i="1"/>
  <c r="S5" i="1"/>
  <c r="H4" i="1"/>
  <c r="I4" i="1"/>
  <c r="J4" i="1"/>
  <c r="K4" i="1"/>
  <c r="L4" i="1"/>
  <c r="M4" i="1"/>
  <c r="P4" i="1"/>
  <c r="Q4" i="1"/>
  <c r="R4" i="1"/>
  <c r="S4" i="1"/>
  <c r="H7" i="1"/>
  <c r="I7" i="1"/>
  <c r="J7" i="1"/>
  <c r="K7" i="1"/>
  <c r="L7" i="1"/>
  <c r="M7" i="1"/>
  <c r="P7" i="1"/>
  <c r="Q7" i="1"/>
  <c r="R7" i="1"/>
  <c r="S7" i="1"/>
  <c r="H15" i="1"/>
  <c r="I15" i="1"/>
  <c r="J15" i="1"/>
  <c r="K15" i="1"/>
  <c r="L15" i="1"/>
  <c r="M15" i="1"/>
  <c r="P15" i="1"/>
  <c r="Q15" i="1"/>
  <c r="R15" i="1"/>
  <c r="S15" i="1"/>
  <c r="H18" i="1"/>
  <c r="I18" i="1"/>
  <c r="J18" i="1"/>
  <c r="K18" i="1"/>
  <c r="L18" i="1"/>
  <c r="M18" i="1"/>
  <c r="P18" i="1"/>
  <c r="Q18" i="1"/>
  <c r="R18" i="1"/>
  <c r="S18" i="1"/>
  <c r="H14" i="1"/>
  <c r="I14" i="1"/>
  <c r="J14" i="1"/>
  <c r="K14" i="1"/>
  <c r="L14" i="1"/>
  <c r="M14" i="1"/>
  <c r="P14" i="1"/>
  <c r="Q14" i="1"/>
  <c r="R14" i="1"/>
  <c r="S14" i="1"/>
  <c r="H21" i="1"/>
  <c r="I21" i="1"/>
  <c r="J21" i="1"/>
  <c r="K21" i="1"/>
  <c r="L21" i="1"/>
  <c r="M21" i="1"/>
  <c r="P21" i="1"/>
  <c r="Q21" i="1"/>
  <c r="R21" i="1"/>
  <c r="S21" i="1"/>
  <c r="H3" i="1"/>
  <c r="I3" i="1"/>
  <c r="J3" i="1"/>
  <c r="K3" i="1"/>
  <c r="L3" i="1"/>
  <c r="M3" i="1"/>
  <c r="P3" i="1"/>
  <c r="Q3" i="1"/>
  <c r="R3" i="1"/>
  <c r="S3" i="1"/>
  <c r="H11" i="1"/>
  <c r="I11" i="1"/>
  <c r="J11" i="1"/>
  <c r="K11" i="1"/>
  <c r="L11" i="1"/>
  <c r="M11" i="1"/>
  <c r="P11" i="1"/>
  <c r="Q11" i="1"/>
  <c r="R11" i="1"/>
  <c r="S11" i="1"/>
  <c r="H13" i="1"/>
  <c r="I13" i="1"/>
  <c r="J13" i="1"/>
  <c r="K13" i="1"/>
  <c r="L13" i="1"/>
  <c r="M13" i="1"/>
  <c r="P13" i="1"/>
  <c r="Q13" i="1"/>
  <c r="R13" i="1"/>
  <c r="S13" i="1"/>
  <c r="E27" i="7" l="1"/>
  <c r="E16" i="7"/>
  <c r="E26" i="7"/>
  <c r="E20" i="7"/>
  <c r="E17" i="7"/>
  <c r="E22" i="7"/>
  <c r="E7" i="7"/>
  <c r="E24" i="7"/>
  <c r="E28" i="7"/>
  <c r="E25" i="7"/>
  <c r="E23" i="7"/>
  <c r="E4" i="7"/>
  <c r="E12" i="7"/>
  <c r="E13" i="7"/>
  <c r="E21" i="7"/>
  <c r="E9" i="7"/>
  <c r="E15" i="7"/>
  <c r="E29" i="7"/>
  <c r="E2" i="7"/>
  <c r="E8" i="7"/>
  <c r="G13" i="1" l="1"/>
  <c r="E13" i="1" s="1"/>
  <c r="G11" i="1"/>
  <c r="E11" i="1" s="1"/>
  <c r="G3" i="1"/>
  <c r="E3" i="1" s="1"/>
  <c r="G21" i="1"/>
  <c r="E21" i="1" s="1"/>
  <c r="G14" i="1"/>
  <c r="E14" i="1" s="1"/>
  <c r="G18" i="1"/>
  <c r="E18" i="1" s="1"/>
  <c r="G15" i="1"/>
  <c r="E15" i="1" s="1"/>
  <c r="G7" i="1"/>
  <c r="E7" i="1" s="1"/>
  <c r="G4" i="1"/>
  <c r="E4" i="1" s="1"/>
  <c r="G5" i="1"/>
  <c r="E5" i="1" s="1"/>
  <c r="G8" i="1"/>
  <c r="E8" i="1" s="1"/>
  <c r="G20" i="1"/>
  <c r="E20" i="1" s="1"/>
  <c r="G12" i="1"/>
  <c r="E12" i="1" s="1"/>
  <c r="G9" i="1"/>
  <c r="E9" i="1" s="1"/>
  <c r="G2" i="1"/>
  <c r="E2" i="1" s="1"/>
  <c r="G19" i="1"/>
  <c r="E19" i="1" s="1"/>
  <c r="G16" i="1" l="1"/>
  <c r="E16" i="1" s="1"/>
  <c r="G10" i="1"/>
  <c r="E10" i="1" s="1"/>
  <c r="G6" i="1"/>
  <c r="E6" i="1" s="1"/>
  <c r="G17" i="1" l="1"/>
  <c r="E17" i="1" s="1"/>
</calcChain>
</file>

<file path=xl/sharedStrings.xml><?xml version="1.0" encoding="utf-8"?>
<sst xmlns="http://schemas.openxmlformats.org/spreadsheetml/2006/main" count="264" uniqueCount="111">
  <si>
    <t>QB</t>
  </si>
  <si>
    <t>DK Salary</t>
  </si>
  <si>
    <t>Log DK Salary</t>
  </si>
  <si>
    <t>Prediction</t>
  </si>
  <si>
    <t>Dak Prescott</t>
  </si>
  <si>
    <t>FirstD</t>
  </si>
  <si>
    <t>PointTotal</t>
  </si>
  <si>
    <t>PassPct</t>
  </si>
  <si>
    <t>Turnovers</t>
  </si>
  <si>
    <t>3DPct</t>
  </si>
  <si>
    <t>FirstDOpp</t>
  </si>
  <si>
    <t>3DPctOpp</t>
  </si>
  <si>
    <t>PassPctOpp</t>
  </si>
  <si>
    <t>TurnoversOpp</t>
  </si>
  <si>
    <t>Ratio</t>
  </si>
  <si>
    <t>RB</t>
  </si>
  <si>
    <t>Ezekiel Elliott</t>
  </si>
  <si>
    <t>Alvin Kamara</t>
  </si>
  <si>
    <t>Mark Ingram</t>
  </si>
  <si>
    <t>Sqrt DK Salary</t>
  </si>
  <si>
    <t>CompPct</t>
  </si>
  <si>
    <t>CompPctOpp</t>
  </si>
  <si>
    <t>Venue</t>
  </si>
  <si>
    <t>Sacked</t>
  </si>
  <si>
    <t>RunPct</t>
  </si>
  <si>
    <t>RunPctOpp</t>
  </si>
  <si>
    <t>Games</t>
  </si>
  <si>
    <t>SnapTotal</t>
  </si>
  <si>
    <t>Road</t>
  </si>
  <si>
    <t>SackedOpp</t>
  </si>
  <si>
    <t>Home</t>
  </si>
  <si>
    <t>Lamar Jackson</t>
  </si>
  <si>
    <t>Deshaun Watson</t>
  </si>
  <si>
    <t>Kyler Murray</t>
  </si>
  <si>
    <t>Matt Ryan</t>
  </si>
  <si>
    <t>Gardner Minshew</t>
  </si>
  <si>
    <t>Marcus Mariota</t>
  </si>
  <si>
    <t>Kirk Cousins</t>
  </si>
  <si>
    <t>Joe Flacco</t>
  </si>
  <si>
    <t>Team</t>
  </si>
  <si>
    <t>Kansas City</t>
  </si>
  <si>
    <t>Baltimore</t>
  </si>
  <si>
    <t>New England</t>
  </si>
  <si>
    <t>Houston</t>
  </si>
  <si>
    <t>LA Rams</t>
  </si>
  <si>
    <t>LA Chargers</t>
  </si>
  <si>
    <t>Seattle</t>
  </si>
  <si>
    <t>Arizona</t>
  </si>
  <si>
    <t>Atlanta</t>
  </si>
  <si>
    <t>Cleveland</t>
  </si>
  <si>
    <t>Tampa Bay</t>
  </si>
  <si>
    <t>Buffalo</t>
  </si>
  <si>
    <t>Detroit</t>
  </si>
  <si>
    <t>Indianapolis</t>
  </si>
  <si>
    <t>Oakland</t>
  </si>
  <si>
    <t>NY Giants</t>
  </si>
  <si>
    <t>Jacksonville</t>
  </si>
  <si>
    <t>Carolina</t>
  </si>
  <si>
    <t>Tennessee</t>
  </si>
  <si>
    <t>Minnesota</t>
  </si>
  <si>
    <t>Chicago</t>
  </si>
  <si>
    <t>Washington</t>
  </si>
  <si>
    <t>Denver</t>
  </si>
  <si>
    <t>Miami</t>
  </si>
  <si>
    <t>Cincinnati</t>
  </si>
  <si>
    <t>Dallas</t>
  </si>
  <si>
    <t>Green Bay</t>
  </si>
  <si>
    <t>New Orleans</t>
  </si>
  <si>
    <t>NY Jets</t>
  </si>
  <si>
    <t>Philadelphia</t>
  </si>
  <si>
    <t>Pittsburgh</t>
  </si>
  <si>
    <t>San Francisco</t>
  </si>
  <si>
    <t>Opponent</t>
  </si>
  <si>
    <t>Bye</t>
  </si>
  <si>
    <t>Carlos Hyde</t>
  </si>
  <si>
    <t>David Johnson</t>
  </si>
  <si>
    <t>Leonard Fournette</t>
  </si>
  <si>
    <t>Derrick Henry</t>
  </si>
  <si>
    <t>Dalvin Cook</t>
  </si>
  <si>
    <t>Adrian Peterson</t>
  </si>
  <si>
    <t>Phillip Lindsay</t>
  </si>
  <si>
    <t>Carson Wentz</t>
  </si>
  <si>
    <t>Andy Dalton</t>
  </si>
  <si>
    <t>Teddy Bridgewater</t>
  </si>
  <si>
    <t>Duke Johnson</t>
  </si>
  <si>
    <t>Jordan Howard</t>
  </si>
  <si>
    <t>Miles Sanders</t>
  </si>
  <si>
    <t>Joe Mixon</t>
  </si>
  <si>
    <t>Le'Veon Bell</t>
  </si>
  <si>
    <t>Patrick Mahomes</t>
  </si>
  <si>
    <t>Russell Wilson</t>
  </si>
  <si>
    <t>Jared Goff</t>
  </si>
  <si>
    <t>Jimmy Garoppolo</t>
  </si>
  <si>
    <t>Baker Mayfield</t>
  </si>
  <si>
    <t>Sam Darnold</t>
  </si>
  <si>
    <t>Case Keenum</t>
  </si>
  <si>
    <t>Josh Rosen</t>
  </si>
  <si>
    <t>Devonta Freeman</t>
  </si>
  <si>
    <t>Giovani Bernard</t>
  </si>
  <si>
    <t>Nick Chubb</t>
  </si>
  <si>
    <t>Tony Pollard</t>
  </si>
  <si>
    <t>Royce Freeman</t>
  </si>
  <si>
    <t>Damien Williams</t>
  </si>
  <si>
    <t>LeSean McCoy</t>
  </si>
  <si>
    <t>Todd Gurley</t>
  </si>
  <si>
    <t>Malcolm Brown</t>
  </si>
  <si>
    <t>Kenyan Drake</t>
  </si>
  <si>
    <t>Tevin Coleman</t>
  </si>
  <si>
    <t>Matt Breida</t>
  </si>
  <si>
    <t>Chris Carson</t>
  </si>
  <si>
    <t>Chris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</si>
</sst>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4.4" x14ac:dyDescent="0.3"/>
  <cols>
    <col min="1" max="1" width="17.88671875" customWidth="1"/>
    <col min="2" max="3" width="16.21875" customWidth="1"/>
    <col min="4" max="4" width="11.44140625" customWidth="1"/>
    <col min="5" max="5" width="8.6640625" customWidth="1"/>
    <col min="6" max="7" width="12.77734375" style="1" customWidth="1"/>
    <col min="8" max="8" width="8" style="1" customWidth="1"/>
    <col min="9" max="9" width="7.5546875" style="1" customWidth="1"/>
    <col min="10" max="10" width="9.44140625" style="1" customWidth="1"/>
    <col min="11" max="11" width="10.5546875" style="1" customWidth="1"/>
    <col min="12" max="12" width="8.33203125" style="1" customWidth="1"/>
    <col min="13" max="13" width="11.44140625" style="1" customWidth="1"/>
    <col min="14" max="14" width="10.6640625" style="1" customWidth="1"/>
    <col min="15" max="15" width="12.77734375" style="1" customWidth="1"/>
    <col min="16" max="16" width="10" style="1" customWidth="1"/>
    <col min="17" max="17" width="10.21875" style="1" customWidth="1"/>
    <col min="18" max="18" width="9.21875" customWidth="1"/>
    <col min="19" max="19" width="12.109375" customWidth="1"/>
    <col min="21" max="21" width="9.77734375" customWidth="1"/>
  </cols>
  <sheetData>
    <row r="1" spans="1:21" x14ac:dyDescent="0.3">
      <c r="A1" t="s">
        <v>0</v>
      </c>
      <c r="B1" t="s">
        <v>39</v>
      </c>
      <c r="C1" t="s">
        <v>72</v>
      </c>
      <c r="D1" t="s">
        <v>3</v>
      </c>
      <c r="E1" t="s">
        <v>14</v>
      </c>
      <c r="F1" s="1" t="s">
        <v>1</v>
      </c>
      <c r="G1" s="1" t="s">
        <v>2</v>
      </c>
      <c r="H1" s="1" t="s">
        <v>22</v>
      </c>
      <c r="I1" s="1" t="s">
        <v>5</v>
      </c>
      <c r="J1" s="1" t="s">
        <v>10</v>
      </c>
      <c r="K1" s="1" t="s">
        <v>6</v>
      </c>
      <c r="L1" s="1" t="s">
        <v>7</v>
      </c>
      <c r="M1" s="1" t="s">
        <v>12</v>
      </c>
      <c r="N1" s="1" t="s">
        <v>8</v>
      </c>
      <c r="O1" s="1" t="s">
        <v>13</v>
      </c>
      <c r="P1" s="1" t="s">
        <v>9</v>
      </c>
      <c r="Q1" s="1" t="s">
        <v>11</v>
      </c>
      <c r="R1" s="1" t="s">
        <v>20</v>
      </c>
      <c r="S1" s="1" t="s">
        <v>21</v>
      </c>
      <c r="T1" s="1" t="s">
        <v>23</v>
      </c>
      <c r="U1" s="1" t="s">
        <v>29</v>
      </c>
    </row>
    <row r="2" spans="1:21" x14ac:dyDescent="0.3">
      <c r="A2" t="s">
        <v>89</v>
      </c>
      <c r="B2" t="s">
        <v>40</v>
      </c>
      <c r="C2" t="s">
        <v>43</v>
      </c>
      <c r="D2">
        <f>-195.2+21.55*G2-0.5725*IF(H2="Road",1,0)+0.3938*((I2+J2)/2)+0.1747*K2+0.1054*((L2+M2)/2)-0.6011*((N2+O2)/2)+0.05368*((P2+Q2)/2)+0.04573*((R2+S2)/2)-0.1156*((T2+U2)/2)</f>
        <v>26.81115136875087</v>
      </c>
      <c r="E2" s="1">
        <f t="shared" ref="E2:E21" si="0">D2/(F2/1000)</f>
        <v>3.5748201825001162</v>
      </c>
      <c r="F2" s="1">
        <v>7500</v>
      </c>
      <c r="G2" s="1">
        <f t="shared" ref="G2:G21" si="1">LN(F2)</f>
        <v>8.9226582995244019</v>
      </c>
      <c r="H2" s="1" t="str">
        <f>VLOOKUP($B2,'Team Data'!$A$2:$O$33,2,FALSE)</f>
        <v>Home</v>
      </c>
      <c r="I2" s="1">
        <f>VLOOKUP($B2,'Team Data'!$A$2:$O$33,3,FALSE)</f>
        <v>24.4</v>
      </c>
      <c r="J2" s="1">
        <f>VLOOKUP($C2,'Team Data'!$A$2:$O$33,4,FALSE)</f>
        <v>20.8</v>
      </c>
      <c r="K2" s="1">
        <f>VLOOKUP($B2,'Team Data'!$A$2:$O$33,5,FALSE)</f>
        <v>53.176119999999997</v>
      </c>
      <c r="L2" s="1">
        <f>100*VLOOKUP($B2,'Team Data'!$A$2:$O$33,6,FALSE)</f>
        <v>64.44</v>
      </c>
      <c r="M2" s="1">
        <f>100*VLOOKUP($C2,'Team Data'!$A$2:$O$33,7,FALSE)</f>
        <v>66.77</v>
      </c>
      <c r="N2" s="1">
        <f>VLOOKUP($B2,'Team Data'!$A$2:$O$33,8,FALSE)</f>
        <v>1</v>
      </c>
      <c r="O2" s="1">
        <f>VLOOKUP($C2,'Team Data'!$A$2:$O$33,9,FALSE)</f>
        <v>1.4</v>
      </c>
      <c r="P2" s="1">
        <f>100*VLOOKUP($B2,'Team Data'!$A$2:$O$33,10,FALSE)</f>
        <v>48.15</v>
      </c>
      <c r="Q2" s="1">
        <f>100*VLOOKUP($C2,'Team Data'!$A$2:$O$33,11,FALSE)</f>
        <v>44.93</v>
      </c>
      <c r="R2" s="1">
        <f>100*VLOOKUP($B2,'Team Data'!$A$2:$O$33,12,FALSE)</f>
        <v>65.31</v>
      </c>
      <c r="S2" s="1">
        <f>100*VLOOKUP($C2,'Team Data'!$A$2:$O$33,13,FALSE)</f>
        <v>70.3</v>
      </c>
      <c r="T2" s="1">
        <f>VLOOKUP($B2,'Team Data'!$A$2:$O$33,14,FALSE)</f>
        <v>1.4</v>
      </c>
      <c r="U2" s="1">
        <f>VLOOKUP($C2,'Team Data'!$A$2:$O$33,15,FALSE)</f>
        <v>3</v>
      </c>
    </row>
    <row r="3" spans="1:21" x14ac:dyDescent="0.3">
      <c r="A3" t="s">
        <v>31</v>
      </c>
      <c r="B3" t="s">
        <v>41</v>
      </c>
      <c r="C3" t="s">
        <v>64</v>
      </c>
      <c r="D3">
        <f t="shared" ref="D3:D21" si="2">-195.2+21.55*G3-0.5725*IF(H3="Road",1,0)+0.3938*((I3+J3)/2)+0.1747*K3+0.1054*((L3+M3)/2)-0.6011*((N3+O3)/2)+0.05368*((P3+Q3)/2)+0.04573*((R3+S3)/2)-0.1156*((T3+U3)/2)</f>
        <v>23.681862854914328</v>
      </c>
      <c r="E3" s="1">
        <f t="shared" si="0"/>
        <v>3.4321540369441053</v>
      </c>
      <c r="F3" s="1">
        <v>6900</v>
      </c>
      <c r="G3" s="1">
        <f t="shared" si="1"/>
        <v>8.8392766905853506</v>
      </c>
      <c r="H3" s="1" t="str">
        <f>VLOOKUP($B3,'Team Data'!$A$2:$O$33,2,FALSE)</f>
        <v>Home</v>
      </c>
      <c r="I3" s="1">
        <f>VLOOKUP($B3,'Team Data'!$A$2:$O$33,3,FALSE)</f>
        <v>26.4</v>
      </c>
      <c r="J3" s="1">
        <f>VLOOKUP($C3,'Team Data'!$A$2:$O$33,4,FALSE)</f>
        <v>22</v>
      </c>
      <c r="K3" s="1">
        <f>VLOOKUP($B3,'Team Data'!$A$2:$O$33,5,FALSE)</f>
        <v>52.273924000000001</v>
      </c>
      <c r="L3" s="1">
        <f>100*VLOOKUP($B3,'Team Data'!$A$2:$O$33,6,FALSE)</f>
        <v>50.41</v>
      </c>
      <c r="M3" s="1">
        <f>100*VLOOKUP($C3,'Team Data'!$A$2:$O$33,7,FALSE)</f>
        <v>47.63</v>
      </c>
      <c r="N3" s="1">
        <f>VLOOKUP($B3,'Team Data'!$A$2:$O$33,8,FALSE)</f>
        <v>1.2</v>
      </c>
      <c r="O3" s="1">
        <f>VLOOKUP($C3,'Team Data'!$A$2:$O$33,9,FALSE)</f>
        <v>1</v>
      </c>
      <c r="P3" s="1">
        <f>100*VLOOKUP($B3,'Team Data'!$A$2:$O$33,10,FALSE)</f>
        <v>46.03</v>
      </c>
      <c r="Q3" s="1">
        <f>100*VLOOKUP($C3,'Team Data'!$A$2:$O$33,11,FALSE)</f>
        <v>41.07</v>
      </c>
      <c r="R3" s="1">
        <f>100*VLOOKUP($B3,'Team Data'!$A$2:$O$33,12,FALSE)</f>
        <v>66.67</v>
      </c>
      <c r="S3" s="1">
        <f>100*VLOOKUP($C3,'Team Data'!$A$2:$O$33,13,FALSE)</f>
        <v>70.34</v>
      </c>
      <c r="T3" s="1">
        <f>VLOOKUP($B3,'Team Data'!$A$2:$O$33,14,FALSE)</f>
        <v>3</v>
      </c>
      <c r="U3" s="1">
        <f>VLOOKUP($C3,'Team Data'!$A$2:$O$33,15,FALSE)</f>
        <v>1.2</v>
      </c>
    </row>
    <row r="4" spans="1:21" x14ac:dyDescent="0.3">
      <c r="A4" t="s">
        <v>32</v>
      </c>
      <c r="B4" t="s">
        <v>43</v>
      </c>
      <c r="C4" t="s">
        <v>40</v>
      </c>
      <c r="D4">
        <f t="shared" si="2"/>
        <v>22.839841519918679</v>
      </c>
      <c r="E4" s="1">
        <f t="shared" si="0"/>
        <v>3.4089315701371161</v>
      </c>
      <c r="F4" s="1">
        <v>6700</v>
      </c>
      <c r="G4" s="1">
        <f t="shared" si="1"/>
        <v>8.8098628053790566</v>
      </c>
      <c r="H4" s="1" t="str">
        <f>VLOOKUP($B4,'Team Data'!$A$2:$O$33,2,FALSE)</f>
        <v>Road</v>
      </c>
      <c r="I4" s="1">
        <f>VLOOKUP($B4,'Team Data'!$A$2:$O$33,3,FALSE)</f>
        <v>21.6</v>
      </c>
      <c r="J4" s="1">
        <f>VLOOKUP($C4,'Team Data'!$A$2:$O$33,4,FALSE)</f>
        <v>24</v>
      </c>
      <c r="K4" s="1">
        <f>VLOOKUP($B4,'Team Data'!$A$2:$O$33,5,FALSE)</f>
        <v>53.176119999999997</v>
      </c>
      <c r="L4" s="1">
        <f>100*VLOOKUP($B4,'Team Data'!$A$2:$O$33,6,FALSE)</f>
        <v>58.17</v>
      </c>
      <c r="M4" s="1">
        <f>100*VLOOKUP($C4,'Team Data'!$A$2:$O$33,7,FALSE)</f>
        <v>56.120000000000005</v>
      </c>
      <c r="N4" s="1">
        <f>VLOOKUP($B4,'Team Data'!$A$2:$O$33,8,FALSE)</f>
        <v>1</v>
      </c>
      <c r="O4" s="1">
        <f>VLOOKUP($C4,'Team Data'!$A$2:$O$33,9,FALSE)</f>
        <v>1.4</v>
      </c>
      <c r="P4" s="1">
        <f>100*VLOOKUP($B4,'Team Data'!$A$2:$O$33,10,FALSE)</f>
        <v>53.23</v>
      </c>
      <c r="Q4" s="1">
        <f>100*VLOOKUP($C4,'Team Data'!$A$2:$O$33,11,FALSE)</f>
        <v>40.619999999999997</v>
      </c>
      <c r="R4" s="1">
        <f>100*VLOOKUP($B4,'Team Data'!$A$2:$O$33,12,FALSE)</f>
        <v>68.75</v>
      </c>
      <c r="S4" s="1">
        <f>100*VLOOKUP($C4,'Team Data'!$A$2:$O$33,13,FALSE)</f>
        <v>62.71</v>
      </c>
      <c r="T4" s="1">
        <f>VLOOKUP($B4,'Team Data'!$A$2:$O$33,14,FALSE)</f>
        <v>3.6</v>
      </c>
      <c r="U4" s="1">
        <f>VLOOKUP($C4,'Team Data'!$A$2:$O$33,15,FALSE)</f>
        <v>2.2000000000000002</v>
      </c>
    </row>
    <row r="5" spans="1:21" x14ac:dyDescent="0.3">
      <c r="A5" t="s">
        <v>90</v>
      </c>
      <c r="B5" t="s">
        <v>46</v>
      </c>
      <c r="C5" t="s">
        <v>49</v>
      </c>
      <c r="D5">
        <f t="shared" si="2"/>
        <v>20.160247019112848</v>
      </c>
      <c r="E5" s="1">
        <f t="shared" si="0"/>
        <v>3.054582881683765</v>
      </c>
      <c r="F5" s="1">
        <v>6600</v>
      </c>
      <c r="G5" s="1">
        <f t="shared" si="1"/>
        <v>8.794824928014517</v>
      </c>
      <c r="H5" s="1" t="str">
        <f>VLOOKUP($B5,'Team Data'!$A$2:$O$33,2,FALSE)</f>
        <v>Road</v>
      </c>
      <c r="I5" s="1">
        <f>VLOOKUP($B5,'Team Data'!$A$2:$O$33,3,FALSE)</f>
        <v>21.8</v>
      </c>
      <c r="J5" s="1">
        <f>VLOOKUP($C5,'Team Data'!$A$2:$O$33,4,FALSE)</f>
        <v>20</v>
      </c>
      <c r="K5" s="1">
        <f>VLOOKUP($B5,'Team Data'!$A$2:$O$33,5,FALSE)</f>
        <v>49.282432</v>
      </c>
      <c r="L5" s="1">
        <f>100*VLOOKUP($B5,'Team Data'!$A$2:$O$33,6,FALSE)</f>
        <v>52.32</v>
      </c>
      <c r="M5" s="1">
        <f>100*VLOOKUP($C5,'Team Data'!$A$2:$O$33,7,FALSE)</f>
        <v>54.26</v>
      </c>
      <c r="N5" s="1">
        <f>VLOOKUP($B5,'Team Data'!$A$2:$O$33,8,FALSE)</f>
        <v>1</v>
      </c>
      <c r="O5" s="1">
        <f>VLOOKUP($C5,'Team Data'!$A$2:$O$33,9,FALSE)</f>
        <v>1.4</v>
      </c>
      <c r="P5" s="1">
        <f>100*VLOOKUP($B5,'Team Data'!$A$2:$O$33,10,FALSE)</f>
        <v>35.589999999999996</v>
      </c>
      <c r="Q5" s="1">
        <f>100*VLOOKUP($C5,'Team Data'!$A$2:$O$33,11,FALSE)</f>
        <v>31.25</v>
      </c>
      <c r="R5" s="1">
        <f>100*VLOOKUP($B5,'Team Data'!$A$2:$O$33,12,FALSE)</f>
        <v>73.08</v>
      </c>
      <c r="S5" s="1">
        <f>100*VLOOKUP($C5,'Team Data'!$A$2:$O$33,13,FALSE)</f>
        <v>67.31</v>
      </c>
      <c r="T5" s="1">
        <f>VLOOKUP($B5,'Team Data'!$A$2:$O$33,14,FALSE)</f>
        <v>2.6</v>
      </c>
      <c r="U5" s="1">
        <f>VLOOKUP($C5,'Team Data'!$A$2:$O$33,15,FALSE)</f>
        <v>3.2</v>
      </c>
    </row>
    <row r="6" spans="1:21" x14ac:dyDescent="0.3">
      <c r="A6" t="s">
        <v>33</v>
      </c>
      <c r="B6" t="s">
        <v>47</v>
      </c>
      <c r="C6" t="s">
        <v>48</v>
      </c>
      <c r="D6">
        <f t="shared" si="2"/>
        <v>22.638857214294365</v>
      </c>
      <c r="E6" s="1">
        <f t="shared" si="0"/>
        <v>3.4829011098914409</v>
      </c>
      <c r="F6" s="1">
        <v>6500</v>
      </c>
      <c r="G6" s="1">
        <f t="shared" si="1"/>
        <v>8.7795574558837277</v>
      </c>
      <c r="H6" s="1" t="str">
        <f>VLOOKUP($B6,'Team Data'!$A$2:$O$33,2,FALSE)</f>
        <v>Home</v>
      </c>
      <c r="I6" s="1">
        <f>VLOOKUP($B6,'Team Data'!$A$2:$O$33,3,FALSE)</f>
        <v>20.6</v>
      </c>
      <c r="J6" s="1">
        <f>VLOOKUP($C6,'Team Data'!$A$2:$O$33,4,FALSE)</f>
        <v>23.6</v>
      </c>
      <c r="K6" s="1">
        <f>VLOOKUP($B6,'Team Data'!$A$2:$O$33,5,FALSE)</f>
        <v>50.9602</v>
      </c>
      <c r="L6" s="1">
        <f>100*VLOOKUP($B6,'Team Data'!$A$2:$O$33,6,FALSE)</f>
        <v>65.490000000000009</v>
      </c>
      <c r="M6" s="1">
        <f>100*VLOOKUP($C6,'Team Data'!$A$2:$O$33,7,FALSE)</f>
        <v>51.449999999999996</v>
      </c>
      <c r="N6" s="1">
        <f>VLOOKUP($B6,'Team Data'!$A$2:$O$33,8,FALSE)</f>
        <v>0.8</v>
      </c>
      <c r="O6" s="1">
        <f>VLOOKUP($C6,'Team Data'!$A$2:$O$33,9,FALSE)</f>
        <v>0.8</v>
      </c>
      <c r="P6" s="1">
        <f>100*VLOOKUP($B6,'Team Data'!$A$2:$O$33,10,FALSE)</f>
        <v>40.28</v>
      </c>
      <c r="Q6" s="1">
        <f>100*VLOOKUP($C6,'Team Data'!$A$2:$O$33,11,FALSE)</f>
        <v>56.45</v>
      </c>
      <c r="R6" s="1">
        <f>100*VLOOKUP($B6,'Team Data'!$A$2:$O$33,12,FALSE)</f>
        <v>62.69</v>
      </c>
      <c r="S6" s="1">
        <f>100*VLOOKUP($C6,'Team Data'!$A$2:$O$33,13,FALSE)</f>
        <v>70.97</v>
      </c>
      <c r="T6" s="1">
        <f>VLOOKUP($B6,'Team Data'!$A$2:$O$33,14,FALSE)</f>
        <v>4.2</v>
      </c>
      <c r="U6" s="1">
        <f>VLOOKUP($C6,'Team Data'!$A$2:$O$33,15,FALSE)</f>
        <v>1</v>
      </c>
    </row>
    <row r="7" spans="1:21" x14ac:dyDescent="0.3">
      <c r="A7" t="s">
        <v>34</v>
      </c>
      <c r="B7" t="s">
        <v>48</v>
      </c>
      <c r="C7" t="s">
        <v>47</v>
      </c>
      <c r="D7">
        <f t="shared" si="2"/>
        <v>22.271612594444289</v>
      </c>
      <c r="E7" s="1">
        <f t="shared" si="0"/>
        <v>3.4799394678819198</v>
      </c>
      <c r="F7" s="1">
        <v>6400</v>
      </c>
      <c r="G7" s="1">
        <f t="shared" si="1"/>
        <v>8.7640532693477624</v>
      </c>
      <c r="H7" s="1" t="str">
        <f>VLOOKUP($B7,'Team Data'!$A$2:$O$33,2,FALSE)</f>
        <v>Road</v>
      </c>
      <c r="I7" s="1">
        <f>VLOOKUP($B7,'Team Data'!$A$2:$O$33,3,FALSE)</f>
        <v>23.4</v>
      </c>
      <c r="J7" s="1">
        <f>VLOOKUP($C7,'Team Data'!$A$2:$O$33,4,FALSE)</f>
        <v>22.4</v>
      </c>
      <c r="K7" s="1">
        <f>VLOOKUP($B7,'Team Data'!$A$2:$O$33,5,FALSE)</f>
        <v>50.9602</v>
      </c>
      <c r="L7" s="1">
        <f>100*VLOOKUP($B7,'Team Data'!$A$2:$O$33,6,FALSE)</f>
        <v>72</v>
      </c>
      <c r="M7" s="1">
        <f>100*VLOOKUP($C7,'Team Data'!$A$2:$O$33,7,FALSE)</f>
        <v>56.02</v>
      </c>
      <c r="N7" s="1">
        <f>VLOOKUP($B7,'Team Data'!$A$2:$O$33,8,FALSE)</f>
        <v>1.8</v>
      </c>
      <c r="O7" s="1">
        <f>VLOOKUP($C7,'Team Data'!$A$2:$O$33,9,FALSE)</f>
        <v>0.6</v>
      </c>
      <c r="P7" s="1">
        <f>100*VLOOKUP($B7,'Team Data'!$A$2:$O$33,10,FALSE)</f>
        <v>46.550000000000004</v>
      </c>
      <c r="Q7" s="1">
        <f>100*VLOOKUP($C7,'Team Data'!$A$2:$O$33,11,FALSE)</f>
        <v>40.619999999999997</v>
      </c>
      <c r="R7" s="1">
        <f>100*VLOOKUP($B7,'Team Data'!$A$2:$O$33,12,FALSE)</f>
        <v>70.27</v>
      </c>
      <c r="S7" s="1">
        <f>100*VLOOKUP($C7,'Team Data'!$A$2:$O$33,13,FALSE)</f>
        <v>68.39</v>
      </c>
      <c r="T7" s="1">
        <f>VLOOKUP($B7,'Team Data'!$A$2:$O$33,14,FALSE)</f>
        <v>2.4</v>
      </c>
      <c r="U7" s="1">
        <f>VLOOKUP($C7,'Team Data'!$A$2:$O$33,15,FALSE)</f>
        <v>2.4</v>
      </c>
    </row>
    <row r="8" spans="1:21" x14ac:dyDescent="0.3">
      <c r="A8" t="s">
        <v>4</v>
      </c>
      <c r="B8" t="s">
        <v>65</v>
      </c>
      <c r="C8" t="s">
        <v>68</v>
      </c>
      <c r="D8">
        <f t="shared" si="2"/>
        <v>19.226413864565096</v>
      </c>
      <c r="E8" s="1">
        <f t="shared" si="0"/>
        <v>3.101034494284693</v>
      </c>
      <c r="F8" s="1">
        <v>6200</v>
      </c>
      <c r="G8" s="1">
        <f t="shared" si="1"/>
        <v>8.7323045710331826</v>
      </c>
      <c r="H8" s="1" t="str">
        <f>VLOOKUP($B8,'Team Data'!$A$2:$O$33,2,FALSE)</f>
        <v>Road</v>
      </c>
      <c r="I8" s="1">
        <f>VLOOKUP($B8,'Team Data'!$A$2:$O$33,3,FALSE)</f>
        <v>24.6</v>
      </c>
      <c r="J8" s="1">
        <f>VLOOKUP($C8,'Team Data'!$A$2:$O$33,4,FALSE)</f>
        <v>19.2</v>
      </c>
      <c r="K8" s="1">
        <f>VLOOKUP($B8,'Team Data'!$A$2:$O$33,5,FALSE)</f>
        <v>45.705303999999998</v>
      </c>
      <c r="L8" s="1">
        <f>100*VLOOKUP($B8,'Team Data'!$A$2:$O$33,6,FALSE)</f>
        <v>56.010000000000005</v>
      </c>
      <c r="M8" s="1">
        <f>100*VLOOKUP($C8,'Team Data'!$A$2:$O$33,7,FALSE)</f>
        <v>59.84</v>
      </c>
      <c r="N8" s="1">
        <f>VLOOKUP($B8,'Team Data'!$A$2:$O$33,8,FALSE)</f>
        <v>1.6</v>
      </c>
      <c r="O8" s="1">
        <f>VLOOKUP($C8,'Team Data'!$A$2:$O$33,9,FALSE)</f>
        <v>2</v>
      </c>
      <c r="P8" s="1">
        <f>100*VLOOKUP($B8,'Team Data'!$A$2:$O$33,10,FALSE)</f>
        <v>48</v>
      </c>
      <c r="Q8" s="1">
        <f>100*VLOOKUP($C8,'Team Data'!$A$2:$O$33,11,FALSE)</f>
        <v>39.22</v>
      </c>
      <c r="R8" s="1">
        <f>100*VLOOKUP($B8,'Team Data'!$A$2:$O$33,12,FALSE)</f>
        <v>69.59</v>
      </c>
      <c r="S8" s="1">
        <f>100*VLOOKUP($C8,'Team Data'!$A$2:$O$33,13,FALSE)</f>
        <v>61.639999999999993</v>
      </c>
      <c r="T8" s="1">
        <f>VLOOKUP($B8,'Team Data'!$A$2:$O$33,14,FALSE)</f>
        <v>1.2</v>
      </c>
      <c r="U8" s="1">
        <f>VLOOKUP($C8,'Team Data'!$A$2:$O$33,15,FALSE)</f>
        <v>1.5</v>
      </c>
    </row>
    <row r="9" spans="1:21" x14ac:dyDescent="0.3">
      <c r="A9" t="s">
        <v>91</v>
      </c>
      <c r="B9" t="s">
        <v>44</v>
      </c>
      <c r="C9" t="s">
        <v>71</v>
      </c>
      <c r="D9">
        <f t="shared" si="2"/>
        <v>17.696273895378251</v>
      </c>
      <c r="E9" s="1">
        <f t="shared" si="0"/>
        <v>2.9010285074390576</v>
      </c>
      <c r="F9" s="1">
        <v>6100</v>
      </c>
      <c r="G9" s="1">
        <f t="shared" si="1"/>
        <v>8.7160440501614023</v>
      </c>
      <c r="H9" s="1" t="str">
        <f>VLOOKUP($B9,'Team Data'!$A$2:$O$33,2,FALSE)</f>
        <v>Home</v>
      </c>
      <c r="I9" s="1">
        <f>VLOOKUP($B9,'Team Data'!$A$2:$O$33,3,FALSE)</f>
        <v>24.4</v>
      </c>
      <c r="J9" s="1">
        <f>VLOOKUP($C9,'Team Data'!$A$2:$O$33,4,FALSE)</f>
        <v>13.8</v>
      </c>
      <c r="K9" s="1">
        <f>VLOOKUP($B9,'Team Data'!$A$2:$O$33,5,FALSE)</f>
        <v>44.771451999999996</v>
      </c>
      <c r="L9" s="1">
        <f>100*VLOOKUP($B9,'Team Data'!$A$2:$O$33,6,FALSE)</f>
        <v>66.67</v>
      </c>
      <c r="M9" s="1">
        <f>100*VLOOKUP($C9,'Team Data'!$A$2:$O$33,7,FALSE)</f>
        <v>62.56</v>
      </c>
      <c r="N9" s="1">
        <f>VLOOKUP($B9,'Team Data'!$A$2:$O$33,8,FALSE)</f>
        <v>2.2000000000000002</v>
      </c>
      <c r="O9" s="1">
        <f>VLOOKUP($C9,'Team Data'!$A$2:$O$33,9,FALSE)</f>
        <v>2.8</v>
      </c>
      <c r="P9" s="1">
        <f>100*VLOOKUP($B9,'Team Data'!$A$2:$O$33,10,FALSE)</f>
        <v>40.910000000000004</v>
      </c>
      <c r="Q9" s="1">
        <f>100*VLOOKUP($C9,'Team Data'!$A$2:$O$33,11,FALSE)</f>
        <v>34.619999999999997</v>
      </c>
      <c r="R9" s="1">
        <f>100*VLOOKUP($B9,'Team Data'!$A$2:$O$33,12,FALSE)</f>
        <v>63.06</v>
      </c>
      <c r="S9" s="1">
        <f>100*VLOOKUP($C9,'Team Data'!$A$2:$O$33,13,FALSE)</f>
        <v>53.49</v>
      </c>
      <c r="T9" s="1">
        <f>VLOOKUP($B9,'Team Data'!$A$2:$O$33,14,FALSE)</f>
        <v>1.6</v>
      </c>
      <c r="U9" s="1">
        <f>VLOOKUP($C9,'Team Data'!$A$2:$O$33,15,FALSE)</f>
        <v>3.2</v>
      </c>
    </row>
    <row r="10" spans="1:21" x14ac:dyDescent="0.3">
      <c r="A10" t="s">
        <v>81</v>
      </c>
      <c r="B10" t="s">
        <v>69</v>
      </c>
      <c r="C10" t="s">
        <v>59</v>
      </c>
      <c r="D10">
        <f t="shared" si="2"/>
        <v>18.484080132729638</v>
      </c>
      <c r="E10" s="1">
        <f t="shared" si="0"/>
        <v>3.0806800221216064</v>
      </c>
      <c r="F10" s="1">
        <v>6000</v>
      </c>
      <c r="G10" s="1">
        <f t="shared" si="1"/>
        <v>8.6995147482101913</v>
      </c>
      <c r="H10" s="1" t="str">
        <f>VLOOKUP($B10,'Team Data'!$A$2:$O$33,2,FALSE)</f>
        <v>Road</v>
      </c>
      <c r="I10" s="1">
        <f>VLOOKUP($B10,'Team Data'!$A$2:$O$33,3,FALSE)</f>
        <v>20.6</v>
      </c>
      <c r="J10" s="1">
        <f>VLOOKUP($C10,'Team Data'!$A$2:$O$33,4,FALSE)</f>
        <v>19.8</v>
      </c>
      <c r="K10" s="1">
        <f>VLOOKUP($B10,'Team Data'!$A$2:$O$33,5,FALSE)</f>
        <v>47.683804000000002</v>
      </c>
      <c r="L10" s="1">
        <f>100*VLOOKUP($B10,'Team Data'!$A$2:$O$33,6,FALSE)</f>
        <v>56.499999999999993</v>
      </c>
      <c r="M10" s="1">
        <f>100*VLOOKUP($C10,'Team Data'!$A$2:$O$33,7,FALSE)</f>
        <v>61.919999999999995</v>
      </c>
      <c r="N10" s="1">
        <f>VLOOKUP($B10,'Team Data'!$A$2:$O$33,8,FALSE)</f>
        <v>1.2</v>
      </c>
      <c r="O10" s="1">
        <f>VLOOKUP($C10,'Team Data'!$A$2:$O$33,9,FALSE)</f>
        <v>1.4</v>
      </c>
      <c r="P10" s="1">
        <f>100*VLOOKUP($B10,'Team Data'!$A$2:$O$33,10,FALSE)</f>
        <v>52.86</v>
      </c>
      <c r="Q10" s="1">
        <f>100*VLOOKUP($C10,'Team Data'!$A$2:$O$33,11,FALSE)</f>
        <v>34.849999999999994</v>
      </c>
      <c r="R10" s="1">
        <f>100*VLOOKUP($B10,'Team Data'!$A$2:$O$33,12,FALSE)</f>
        <v>60.34</v>
      </c>
      <c r="S10" s="1">
        <f>100*VLOOKUP($C10,'Team Data'!$A$2:$O$33,13,FALSE)</f>
        <v>68.650000000000006</v>
      </c>
      <c r="T10" s="1">
        <f>VLOOKUP($B10,'Team Data'!$A$2:$O$33,14,FALSE)</f>
        <v>1.6</v>
      </c>
      <c r="U10" s="1">
        <f>VLOOKUP($C10,'Team Data'!$A$2:$O$33,15,FALSE)</f>
        <v>3</v>
      </c>
    </row>
    <row r="11" spans="1:21" x14ac:dyDescent="0.3">
      <c r="A11" t="s">
        <v>92</v>
      </c>
      <c r="B11" t="s">
        <v>71</v>
      </c>
      <c r="C11" t="s">
        <v>44</v>
      </c>
      <c r="D11">
        <f t="shared" si="2"/>
        <v>16.518163244277936</v>
      </c>
      <c r="E11" s="1">
        <f t="shared" si="0"/>
        <v>2.8979233761891114</v>
      </c>
      <c r="F11" s="1">
        <v>5700</v>
      </c>
      <c r="G11" s="1">
        <f t="shared" si="1"/>
        <v>8.6482214538226412</v>
      </c>
      <c r="H11" s="1" t="str">
        <f>VLOOKUP($B11,'Team Data'!$A$2:$O$33,2,FALSE)</f>
        <v>Road</v>
      </c>
      <c r="I11" s="1">
        <f>VLOOKUP($B11,'Team Data'!$A$2:$O$33,3,FALSE)</f>
        <v>23</v>
      </c>
      <c r="J11" s="1">
        <f>VLOOKUP($C11,'Team Data'!$A$2:$O$33,4,FALSE)</f>
        <v>21.2</v>
      </c>
      <c r="K11" s="1">
        <f>VLOOKUP($B11,'Team Data'!$A$2:$O$33,5,FALSE)</f>
        <v>44.771451999999996</v>
      </c>
      <c r="L11" s="1">
        <f>100*VLOOKUP($B11,'Team Data'!$A$2:$O$33,6,FALSE)</f>
        <v>43.38</v>
      </c>
      <c r="M11" s="1">
        <f>100*VLOOKUP($C11,'Team Data'!$A$2:$O$33,7,FALSE)</f>
        <v>56.79</v>
      </c>
      <c r="N11" s="1">
        <f>VLOOKUP($B11,'Team Data'!$A$2:$O$33,8,FALSE)</f>
        <v>2</v>
      </c>
      <c r="O11" s="1">
        <f>VLOOKUP($C11,'Team Data'!$A$2:$O$33,9,FALSE)</f>
        <v>1.4</v>
      </c>
      <c r="P11" s="1">
        <f>100*VLOOKUP($B11,'Team Data'!$A$2:$O$33,10,FALSE)</f>
        <v>44.9</v>
      </c>
      <c r="Q11" s="1">
        <f>100*VLOOKUP($C11,'Team Data'!$A$2:$O$33,11,FALSE)</f>
        <v>41.27</v>
      </c>
      <c r="R11" s="1">
        <f>100*VLOOKUP($B11,'Team Data'!$A$2:$O$33,12,FALSE)</f>
        <v>69.3</v>
      </c>
      <c r="S11" s="1">
        <f>100*VLOOKUP($C11,'Team Data'!$A$2:$O$33,13,FALSE)</f>
        <v>62.43</v>
      </c>
      <c r="T11" s="1">
        <f>VLOOKUP($B11,'Team Data'!$A$2:$O$33,14,FALSE)</f>
        <v>1</v>
      </c>
      <c r="U11" s="1">
        <f>VLOOKUP($C11,'Team Data'!$A$2:$O$33,15,FALSE)</f>
        <v>2.2000000000000002</v>
      </c>
    </row>
    <row r="12" spans="1:21" x14ac:dyDescent="0.3">
      <c r="A12" t="s">
        <v>93</v>
      </c>
      <c r="B12" t="s">
        <v>49</v>
      </c>
      <c r="C12" t="s">
        <v>46</v>
      </c>
      <c r="D12">
        <f t="shared" si="2"/>
        <v>16.008352420203135</v>
      </c>
      <c r="E12" s="1">
        <f t="shared" si="0"/>
        <v>2.9106095309460245</v>
      </c>
      <c r="F12" s="1">
        <v>5500</v>
      </c>
      <c r="G12" s="1">
        <f t="shared" si="1"/>
        <v>8.6125033712205621</v>
      </c>
      <c r="H12" s="1" t="str">
        <f>VLOOKUP($B12,'Team Data'!$A$2:$O$33,2,FALSE)</f>
        <v>Home</v>
      </c>
      <c r="I12" s="1">
        <f>VLOOKUP($B12,'Team Data'!$A$2:$O$33,3,FALSE)</f>
        <v>16.8</v>
      </c>
      <c r="J12" s="1">
        <f>VLOOKUP($C12,'Team Data'!$A$2:$O$33,4,FALSE)</f>
        <v>19.600000000000001</v>
      </c>
      <c r="K12" s="1">
        <f>VLOOKUP($B12,'Team Data'!$A$2:$O$33,5,FALSE)</f>
        <v>49.282432</v>
      </c>
      <c r="L12" s="1">
        <f>100*VLOOKUP($B12,'Team Data'!$A$2:$O$33,6,FALSE)</f>
        <v>61.639999999999993</v>
      </c>
      <c r="M12" s="1">
        <f>100*VLOOKUP($C12,'Team Data'!$A$2:$O$33,7,FALSE)</f>
        <v>68.349999999999994</v>
      </c>
      <c r="N12" s="1">
        <f>VLOOKUP($B12,'Team Data'!$A$2:$O$33,8,FALSE)</f>
        <v>2</v>
      </c>
      <c r="O12" s="1">
        <f>VLOOKUP($C12,'Team Data'!$A$2:$O$33,9,FALSE)</f>
        <v>1.6</v>
      </c>
      <c r="P12" s="1">
        <f>100*VLOOKUP($B12,'Team Data'!$A$2:$O$33,10,FALSE)</f>
        <v>28.57</v>
      </c>
      <c r="Q12" s="1">
        <f>100*VLOOKUP($C12,'Team Data'!$A$2:$O$33,11,FALSE)</f>
        <v>31.580000000000002</v>
      </c>
      <c r="R12" s="1">
        <f>100*VLOOKUP($B12,'Team Data'!$A$2:$O$33,12,FALSE)</f>
        <v>55.489999999999995</v>
      </c>
      <c r="S12" s="1">
        <f>100*VLOOKUP($C12,'Team Data'!$A$2:$O$33,13,FALSE)</f>
        <v>64.77000000000001</v>
      </c>
      <c r="T12" s="1">
        <f>VLOOKUP($B12,'Team Data'!$A$2:$O$33,14,FALSE)</f>
        <v>3.2</v>
      </c>
      <c r="U12" s="1">
        <f>VLOOKUP($C12,'Team Data'!$A$2:$O$33,15,FALSE)</f>
        <v>2</v>
      </c>
    </row>
    <row r="13" spans="1:21" x14ac:dyDescent="0.3">
      <c r="A13" t="s">
        <v>82</v>
      </c>
      <c r="B13" t="s">
        <v>64</v>
      </c>
      <c r="C13" t="s">
        <v>41</v>
      </c>
      <c r="D13">
        <f t="shared" si="2"/>
        <v>16.568068634303522</v>
      </c>
      <c r="E13" s="1">
        <f t="shared" si="0"/>
        <v>3.0681608582043558</v>
      </c>
      <c r="F13" s="1">
        <v>5400</v>
      </c>
      <c r="G13" s="1">
        <f t="shared" si="1"/>
        <v>8.5941542325523663</v>
      </c>
      <c r="H13" s="1" t="str">
        <f>VLOOKUP($B13,'Team Data'!$A$2:$O$33,2,FALSE)</f>
        <v>Road</v>
      </c>
      <c r="I13" s="1">
        <f>VLOOKUP($B13,'Team Data'!$A$2:$O$33,3,FALSE)</f>
        <v>18</v>
      </c>
      <c r="J13" s="1">
        <f>VLOOKUP($C13,'Team Data'!$A$2:$O$33,4,FALSE)</f>
        <v>18.8</v>
      </c>
      <c r="K13" s="1">
        <f>VLOOKUP($B13,'Team Data'!$A$2:$O$33,5,FALSE)</f>
        <v>52.273924000000001</v>
      </c>
      <c r="L13" s="1">
        <f>100*VLOOKUP($B13,'Team Data'!$A$2:$O$33,6,FALSE)</f>
        <v>70.44</v>
      </c>
      <c r="M13" s="1">
        <f>100*VLOOKUP($C13,'Team Data'!$A$2:$O$33,7,FALSE)</f>
        <v>65.22</v>
      </c>
      <c r="N13" s="1">
        <f>VLOOKUP($B13,'Team Data'!$A$2:$O$33,8,FALSE)</f>
        <v>2</v>
      </c>
      <c r="O13" s="1">
        <f>VLOOKUP($C13,'Team Data'!$A$2:$O$33,9,FALSE)</f>
        <v>1.2</v>
      </c>
      <c r="P13" s="1">
        <f>100*VLOOKUP($B13,'Team Data'!$A$2:$O$33,10,FALSE)</f>
        <v>38.57</v>
      </c>
      <c r="Q13" s="1">
        <f>100*VLOOKUP($C13,'Team Data'!$A$2:$O$33,11,FALSE)</f>
        <v>36.54</v>
      </c>
      <c r="R13" s="1">
        <f>100*VLOOKUP($B13,'Team Data'!$A$2:$O$33,12,FALSE)</f>
        <v>63.239999999999995</v>
      </c>
      <c r="S13" s="1">
        <f>100*VLOOKUP($C13,'Team Data'!$A$2:$O$33,13,FALSE)</f>
        <v>63.160000000000004</v>
      </c>
      <c r="T13" s="1">
        <f>VLOOKUP($B13,'Team Data'!$A$2:$O$33,14,FALSE)</f>
        <v>4</v>
      </c>
      <c r="U13" s="1">
        <f>VLOOKUP($C13,'Team Data'!$A$2:$O$33,15,FALSE)</f>
        <v>1.8</v>
      </c>
    </row>
    <row r="14" spans="1:21" x14ac:dyDescent="0.3">
      <c r="A14" t="s">
        <v>83</v>
      </c>
      <c r="B14" t="s">
        <v>67</v>
      </c>
      <c r="C14" t="s">
        <v>56</v>
      </c>
      <c r="D14">
        <f t="shared" si="2"/>
        <v>17.110680551091587</v>
      </c>
      <c r="E14" s="1">
        <f t="shared" si="0"/>
        <v>3.22843029265879</v>
      </c>
      <c r="F14" s="1">
        <v>5300</v>
      </c>
      <c r="G14" s="1">
        <f t="shared" si="1"/>
        <v>8.5754620995402124</v>
      </c>
      <c r="H14" s="1" t="str">
        <f>VLOOKUP($B14,'Team Data'!$A$2:$O$33,2,FALSE)</f>
        <v>Road</v>
      </c>
      <c r="I14" s="1">
        <f>VLOOKUP($B14,'Team Data'!$A$2:$O$33,3,FALSE)</f>
        <v>19.600000000000001</v>
      </c>
      <c r="J14" s="1">
        <f>VLOOKUP($C14,'Team Data'!$A$2:$O$33,4,FALSE)</f>
        <v>20.6</v>
      </c>
      <c r="K14" s="1">
        <f>VLOOKUP($B14,'Team Data'!$A$2:$O$33,5,FALSE)</f>
        <v>53.096980000000002</v>
      </c>
      <c r="L14" s="1">
        <f>100*VLOOKUP($B14,'Team Data'!$A$2:$O$33,6,FALSE)</f>
        <v>59.47</v>
      </c>
      <c r="M14" s="1">
        <f>100*VLOOKUP($C14,'Team Data'!$A$2:$O$33,7,FALSE)</f>
        <v>60.06</v>
      </c>
      <c r="N14" s="1">
        <f>VLOOKUP($B14,'Team Data'!$A$2:$O$33,8,FALSE)</f>
        <v>1</v>
      </c>
      <c r="O14" s="1">
        <f>VLOOKUP($C14,'Team Data'!$A$2:$O$33,9,FALSE)</f>
        <v>0.4</v>
      </c>
      <c r="P14" s="1">
        <f>100*VLOOKUP($B14,'Team Data'!$A$2:$O$33,10,FALSE)</f>
        <v>43.75</v>
      </c>
      <c r="Q14" s="1">
        <f>100*VLOOKUP($C14,'Team Data'!$A$2:$O$33,11,FALSE)</f>
        <v>41.54</v>
      </c>
      <c r="R14" s="1">
        <f>100*VLOOKUP($B14,'Team Data'!$A$2:$O$33,12,FALSE)</f>
        <v>71.34</v>
      </c>
      <c r="S14" s="1">
        <f>100*VLOOKUP($C14,'Team Data'!$A$2:$O$33,13,FALSE)</f>
        <v>59.88</v>
      </c>
      <c r="T14" s="1">
        <f>VLOOKUP($B14,'Team Data'!$A$2:$O$33,14,FALSE)</f>
        <v>1.6</v>
      </c>
      <c r="U14" s="1">
        <f>VLOOKUP($C14,'Team Data'!$A$2:$O$33,15,FALSE)</f>
        <v>3.2</v>
      </c>
    </row>
    <row r="15" spans="1:21" x14ac:dyDescent="0.3">
      <c r="A15" t="s">
        <v>37</v>
      </c>
      <c r="B15" t="s">
        <v>59</v>
      </c>
      <c r="C15" t="s">
        <v>69</v>
      </c>
      <c r="D15">
        <f t="shared" si="2"/>
        <v>14.78725280227316</v>
      </c>
      <c r="E15" s="1">
        <f t="shared" si="0"/>
        <v>2.8437024619756075</v>
      </c>
      <c r="F15" s="1">
        <v>5200</v>
      </c>
      <c r="G15" s="1">
        <f t="shared" si="1"/>
        <v>8.5564139045695189</v>
      </c>
      <c r="H15" s="1" t="str">
        <f>VLOOKUP($B15,'Team Data'!$A$2:$O$33,2,FALSE)</f>
        <v>Home</v>
      </c>
      <c r="I15" s="1">
        <f>VLOOKUP($B15,'Team Data'!$A$2:$O$33,3,FALSE)</f>
        <v>18.600000000000001</v>
      </c>
      <c r="J15" s="1">
        <f>VLOOKUP($C15,'Team Data'!$A$2:$O$33,4,FALSE)</f>
        <v>18</v>
      </c>
      <c r="K15" s="1">
        <f>VLOOKUP($B15,'Team Data'!$A$2:$O$33,5,FALSE)</f>
        <v>47.683804000000002</v>
      </c>
      <c r="L15" s="1">
        <f>100*VLOOKUP($B15,'Team Data'!$A$2:$O$33,6,FALSE)</f>
        <v>47.24</v>
      </c>
      <c r="M15" s="1">
        <f>100*VLOOKUP($C15,'Team Data'!$A$2:$O$33,7,FALSE)</f>
        <v>68.510000000000005</v>
      </c>
      <c r="N15" s="1">
        <f>VLOOKUP($B15,'Team Data'!$A$2:$O$33,8,FALSE)</f>
        <v>1.4</v>
      </c>
      <c r="O15" s="1">
        <f>VLOOKUP($C15,'Team Data'!$A$2:$O$33,9,FALSE)</f>
        <v>1.6</v>
      </c>
      <c r="P15" s="1">
        <f>100*VLOOKUP($B15,'Team Data'!$A$2:$O$33,10,FALSE)</f>
        <v>42.86</v>
      </c>
      <c r="Q15" s="1">
        <f>100*VLOOKUP($C15,'Team Data'!$A$2:$O$33,11,FALSE)</f>
        <v>37.1</v>
      </c>
      <c r="R15" s="1">
        <f>100*VLOOKUP($B15,'Team Data'!$A$2:$O$33,12,FALSE)</f>
        <v>68.25</v>
      </c>
      <c r="S15" s="1">
        <f>100*VLOOKUP($C15,'Team Data'!$A$2:$O$33,13,FALSE)</f>
        <v>62.629999999999995</v>
      </c>
      <c r="T15" s="1">
        <f>VLOOKUP($B15,'Team Data'!$A$2:$O$33,14,FALSE)</f>
        <v>2.2000000000000002</v>
      </c>
      <c r="U15" s="1">
        <f>VLOOKUP($C15,'Team Data'!$A$2:$O$33,15,FALSE)</f>
        <v>2.6</v>
      </c>
    </row>
    <row r="16" spans="1:21" x14ac:dyDescent="0.3">
      <c r="A16" t="s">
        <v>94</v>
      </c>
      <c r="B16" t="s">
        <v>68</v>
      </c>
      <c r="C16" t="s">
        <v>65</v>
      </c>
      <c r="D16">
        <f t="shared" si="2"/>
        <v>12.789245602052624</v>
      </c>
      <c r="E16" s="1">
        <f t="shared" si="0"/>
        <v>2.50769521608875</v>
      </c>
      <c r="F16" s="1">
        <v>5100</v>
      </c>
      <c r="G16" s="1">
        <f t="shared" si="1"/>
        <v>8.536995818712418</v>
      </c>
      <c r="H16" s="1" t="str">
        <f>VLOOKUP($B16,'Team Data'!$A$2:$O$33,2,FALSE)</f>
        <v>Home</v>
      </c>
      <c r="I16" s="1">
        <f>VLOOKUP($B16,'Team Data'!$A$2:$O$33,3,FALSE)</f>
        <v>11.2</v>
      </c>
      <c r="J16" s="1">
        <f>VLOOKUP($C16,'Team Data'!$A$2:$O$33,4,FALSE)</f>
        <v>20.6</v>
      </c>
      <c r="K16" s="1">
        <f>VLOOKUP($B16,'Team Data'!$A$2:$O$33,5,FALSE)</f>
        <v>45.705303999999998</v>
      </c>
      <c r="L16" s="1">
        <f>100*VLOOKUP($B16,'Team Data'!$A$2:$O$33,6,FALSE)</f>
        <v>63</v>
      </c>
      <c r="M16" s="1">
        <f>100*VLOOKUP($C16,'Team Data'!$A$2:$O$33,7,FALSE)</f>
        <v>63.92</v>
      </c>
      <c r="N16" s="1">
        <f>VLOOKUP($B16,'Team Data'!$A$2:$O$33,8,FALSE)</f>
        <v>1.5</v>
      </c>
      <c r="O16" s="1">
        <f>VLOOKUP($C16,'Team Data'!$A$2:$O$33,9,FALSE)</f>
        <v>0.8</v>
      </c>
      <c r="P16" s="1">
        <f>100*VLOOKUP($B16,'Team Data'!$A$2:$O$33,10,FALSE)</f>
        <v>21.05</v>
      </c>
      <c r="Q16" s="1">
        <f>100*VLOOKUP($C16,'Team Data'!$A$2:$O$33,11,FALSE)</f>
        <v>26.229999999999997</v>
      </c>
      <c r="R16" s="1">
        <f>100*VLOOKUP($B16,'Team Data'!$A$2:$O$33,12,FALSE)</f>
        <v>65</v>
      </c>
      <c r="S16" s="1">
        <f>100*VLOOKUP($C16,'Team Data'!$A$2:$O$33,13,FALSE)</f>
        <v>65.259999999999991</v>
      </c>
      <c r="T16" s="1">
        <f>VLOOKUP($B16,'Team Data'!$A$2:$O$33,14,FALSE)</f>
        <v>5.8</v>
      </c>
      <c r="U16" s="1">
        <f>VLOOKUP($C16,'Team Data'!$A$2:$O$33,15,FALSE)</f>
        <v>2.4</v>
      </c>
    </row>
    <row r="17" spans="1:21" x14ac:dyDescent="0.3">
      <c r="A17" t="s">
        <v>95</v>
      </c>
      <c r="B17" t="s">
        <v>61</v>
      </c>
      <c r="C17" t="s">
        <v>63</v>
      </c>
      <c r="D17">
        <f t="shared" si="2"/>
        <v>14.651014248219951</v>
      </c>
      <c r="E17" s="1">
        <f t="shared" si="0"/>
        <v>2.9302028496439902</v>
      </c>
      <c r="F17" s="1">
        <v>5000</v>
      </c>
      <c r="G17" s="1">
        <f t="shared" si="1"/>
        <v>8.5171931914162382</v>
      </c>
      <c r="H17" s="1" t="str">
        <f>VLOOKUP($B17,'Team Data'!$A$2:$O$33,2,FALSE)</f>
        <v>Road</v>
      </c>
      <c r="I17" s="1">
        <f>VLOOKUP($B17,'Team Data'!$A$2:$O$33,3,FALSE)</f>
        <v>15.6</v>
      </c>
      <c r="J17" s="1">
        <f>VLOOKUP($C17,'Team Data'!$A$2:$O$33,4,FALSE)</f>
        <v>27.5</v>
      </c>
      <c r="K17" s="1">
        <f>VLOOKUP($B17,'Team Data'!$A$2:$O$33,5,FALSE)</f>
        <v>45.847755999999997</v>
      </c>
      <c r="L17" s="1">
        <f>100*VLOOKUP($B17,'Team Data'!$A$2:$O$33,6,FALSE)</f>
        <v>68.789999999999992</v>
      </c>
      <c r="M17" s="1">
        <f>100*VLOOKUP($C17,'Team Data'!$A$2:$O$33,7,FALSE)</f>
        <v>45.190000000000005</v>
      </c>
      <c r="N17" s="1">
        <f>VLOOKUP($B17,'Team Data'!$A$2:$O$33,8,FALSE)</f>
        <v>2.2000000000000002</v>
      </c>
      <c r="O17" s="1">
        <f>VLOOKUP($C17,'Team Data'!$A$2:$O$33,9,FALSE)</f>
        <v>0.5</v>
      </c>
      <c r="P17" s="1">
        <f>100*VLOOKUP($B17,'Team Data'!$A$2:$O$33,10,FALSE)</f>
        <v>24.529999999999998</v>
      </c>
      <c r="Q17" s="1">
        <f>100*VLOOKUP($C17,'Team Data'!$A$2:$O$33,11,FALSE)</f>
        <v>57.78</v>
      </c>
      <c r="R17" s="1">
        <f>100*VLOOKUP($B17,'Team Data'!$A$2:$O$33,12,FALSE)</f>
        <v>66.47999999999999</v>
      </c>
      <c r="S17" s="1">
        <f>100*VLOOKUP($C17,'Team Data'!$A$2:$O$33,13,FALSE)</f>
        <v>74.36</v>
      </c>
      <c r="T17" s="1">
        <f>VLOOKUP($B17,'Team Data'!$A$2:$O$33,14,FALSE)</f>
        <v>3</v>
      </c>
      <c r="U17" s="1">
        <f>VLOOKUP($C17,'Team Data'!$A$2:$O$33,15,FALSE)</f>
        <v>1.2</v>
      </c>
    </row>
    <row r="18" spans="1:21" x14ac:dyDescent="0.3">
      <c r="A18" t="s">
        <v>35</v>
      </c>
      <c r="B18" t="s">
        <v>56</v>
      </c>
      <c r="C18" t="s">
        <v>67</v>
      </c>
      <c r="D18">
        <f t="shared" si="2"/>
        <v>15.715337081019953</v>
      </c>
      <c r="E18" s="1">
        <f t="shared" si="0"/>
        <v>3.1430674162039907</v>
      </c>
      <c r="F18" s="1">
        <v>5000</v>
      </c>
      <c r="G18" s="1">
        <f t="shared" si="1"/>
        <v>8.5171931914162382</v>
      </c>
      <c r="H18" s="1" t="str">
        <f>VLOOKUP($B18,'Team Data'!$A$2:$O$33,2,FALSE)</f>
        <v>Home</v>
      </c>
      <c r="I18" s="1">
        <f>VLOOKUP($B18,'Team Data'!$A$2:$O$33,3,FALSE)</f>
        <v>19.8</v>
      </c>
      <c r="J18" s="1">
        <f>VLOOKUP($C18,'Team Data'!$A$2:$O$33,4,FALSE)</f>
        <v>20.399999999999999</v>
      </c>
      <c r="K18" s="1">
        <f>VLOOKUP($B18,'Team Data'!$A$2:$O$33,5,FALSE)</f>
        <v>53.096980000000002</v>
      </c>
      <c r="L18" s="1">
        <f>100*VLOOKUP($B18,'Team Data'!$A$2:$O$33,6,FALSE)</f>
        <v>59.489999999999995</v>
      </c>
      <c r="M18" s="1">
        <f>100*VLOOKUP($C18,'Team Data'!$A$2:$O$33,7,FALSE)</f>
        <v>60.33</v>
      </c>
      <c r="N18" s="1">
        <f>VLOOKUP($B18,'Team Data'!$A$2:$O$33,8,FALSE)</f>
        <v>1.2</v>
      </c>
      <c r="O18" s="1">
        <f>VLOOKUP($C18,'Team Data'!$A$2:$O$33,9,FALSE)</f>
        <v>1.2</v>
      </c>
      <c r="P18" s="1">
        <f>100*VLOOKUP($B18,'Team Data'!$A$2:$O$33,10,FALSE)</f>
        <v>32.79</v>
      </c>
      <c r="Q18" s="1">
        <f>100*VLOOKUP($C18,'Team Data'!$A$2:$O$33,11,FALSE)</f>
        <v>38.71</v>
      </c>
      <c r="R18" s="1">
        <f>100*VLOOKUP($B18,'Team Data'!$A$2:$O$33,12,FALSE)</f>
        <v>66.47</v>
      </c>
      <c r="S18" s="1">
        <f>100*VLOOKUP($C18,'Team Data'!$A$2:$O$33,13,FALSE)</f>
        <v>64.290000000000006</v>
      </c>
      <c r="T18" s="1">
        <f>VLOOKUP($B18,'Team Data'!$A$2:$O$33,14,FALSE)</f>
        <v>2.4</v>
      </c>
      <c r="U18" s="1">
        <f>VLOOKUP($C18,'Team Data'!$A$2:$O$33,15,FALSE)</f>
        <v>3.2</v>
      </c>
    </row>
    <row r="19" spans="1:21" x14ac:dyDescent="0.3">
      <c r="A19" t="s">
        <v>36</v>
      </c>
      <c r="B19" t="s">
        <v>58</v>
      </c>
      <c r="C19" t="s">
        <v>62</v>
      </c>
      <c r="D19">
        <f t="shared" si="2"/>
        <v>13.102140487127395</v>
      </c>
      <c r="E19" s="1">
        <f t="shared" si="0"/>
        <v>2.6739062218627336</v>
      </c>
      <c r="F19" s="1">
        <v>4900</v>
      </c>
      <c r="G19" s="1">
        <f t="shared" si="1"/>
        <v>8.4969904840987187</v>
      </c>
      <c r="H19" s="1" t="str">
        <f>VLOOKUP($B19,'Team Data'!$A$2:$O$33,2,FALSE)</f>
        <v>Road</v>
      </c>
      <c r="I19" s="1">
        <f>VLOOKUP($B19,'Team Data'!$A$2:$O$33,3,FALSE)</f>
        <v>19.2</v>
      </c>
      <c r="J19" s="1">
        <f>VLOOKUP($C19,'Team Data'!$A$2:$O$33,4,FALSE)</f>
        <v>19.399999999999999</v>
      </c>
      <c r="K19" s="1">
        <f>VLOOKUP($B19,'Team Data'!$A$2:$O$33,5,FALSE)</f>
        <v>46.654983999999999</v>
      </c>
      <c r="L19" s="1">
        <f>100*VLOOKUP($B19,'Team Data'!$A$2:$O$33,6,FALSE)</f>
        <v>53.97</v>
      </c>
      <c r="M19" s="1">
        <f>100*VLOOKUP($C19,'Team Data'!$A$2:$O$33,7,FALSE)</f>
        <v>55.63</v>
      </c>
      <c r="N19" s="1">
        <f>VLOOKUP($B19,'Team Data'!$A$2:$O$33,8,FALSE)</f>
        <v>0.2</v>
      </c>
      <c r="O19" s="1">
        <f>VLOOKUP($C19,'Team Data'!$A$2:$O$33,9,FALSE)</f>
        <v>0.6</v>
      </c>
      <c r="P19" s="1">
        <f>100*VLOOKUP($B19,'Team Data'!$A$2:$O$33,10,FALSE)</f>
        <v>32.81</v>
      </c>
      <c r="Q19" s="1">
        <f>100*VLOOKUP($C19,'Team Data'!$A$2:$O$33,11,FALSE)</f>
        <v>37.700000000000003</v>
      </c>
      <c r="R19" s="1">
        <f>100*VLOOKUP($B19,'Team Data'!$A$2:$O$33,12,FALSE)</f>
        <v>61.7</v>
      </c>
      <c r="S19" s="1">
        <f>100*VLOOKUP($C19,'Team Data'!$A$2:$O$33,13,FALSE)</f>
        <v>65.03</v>
      </c>
      <c r="T19" s="1">
        <f>VLOOKUP($B19,'Team Data'!$A$2:$O$33,14,FALSE)</f>
        <v>4.4000000000000004</v>
      </c>
      <c r="U19" s="1">
        <f>VLOOKUP($C19,'Team Data'!$A$2:$O$33,15,FALSE)</f>
        <v>1</v>
      </c>
    </row>
    <row r="20" spans="1:21" x14ac:dyDescent="0.3">
      <c r="A20" t="s">
        <v>38</v>
      </c>
      <c r="B20" t="s">
        <v>62</v>
      </c>
      <c r="C20" t="s">
        <v>58</v>
      </c>
      <c r="D20">
        <f t="shared" si="2"/>
        <v>13.23355804790843</v>
      </c>
      <c r="E20" s="1">
        <f t="shared" si="0"/>
        <v>2.7569912599809228</v>
      </c>
      <c r="F20" s="1">
        <v>4800</v>
      </c>
      <c r="G20" s="1">
        <f t="shared" si="1"/>
        <v>8.4763711968959825</v>
      </c>
      <c r="H20" s="1" t="str">
        <f>VLOOKUP($B20,'Team Data'!$A$2:$O$33,2,FALSE)</f>
        <v>Home</v>
      </c>
      <c r="I20" s="1">
        <f>VLOOKUP($B20,'Team Data'!$A$2:$O$33,3,FALSE)</f>
        <v>19.8</v>
      </c>
      <c r="J20" s="1">
        <f>VLOOKUP($C20,'Team Data'!$A$2:$O$33,4,FALSE)</f>
        <v>18.8</v>
      </c>
      <c r="K20" s="1">
        <f>VLOOKUP($B20,'Team Data'!$A$2:$O$33,5,FALSE)</f>
        <v>46.654983999999999</v>
      </c>
      <c r="L20" s="1">
        <f>100*VLOOKUP($B20,'Team Data'!$A$2:$O$33,6,FALSE)</f>
        <v>57.78</v>
      </c>
      <c r="M20" s="1">
        <f>100*VLOOKUP($C20,'Team Data'!$A$2:$O$33,7,FALSE)</f>
        <v>62.660000000000004</v>
      </c>
      <c r="N20" s="1">
        <f>VLOOKUP($B20,'Team Data'!$A$2:$O$33,8,FALSE)</f>
        <v>1.4</v>
      </c>
      <c r="O20" s="1">
        <f>VLOOKUP($C20,'Team Data'!$A$2:$O$33,9,FALSE)</f>
        <v>1.4</v>
      </c>
      <c r="P20" s="1">
        <f>100*VLOOKUP($B20,'Team Data'!$A$2:$O$33,10,FALSE)</f>
        <v>37.5</v>
      </c>
      <c r="Q20" s="1">
        <f>100*VLOOKUP($C20,'Team Data'!$A$2:$O$33,11,FALSE)</f>
        <v>30.65</v>
      </c>
      <c r="R20" s="1">
        <f>100*VLOOKUP($B20,'Team Data'!$A$2:$O$33,12,FALSE)</f>
        <v>66.67</v>
      </c>
      <c r="S20" s="1">
        <f>100*VLOOKUP($C20,'Team Data'!$A$2:$O$33,13,FALSE)</f>
        <v>66.3</v>
      </c>
      <c r="T20" s="1">
        <f>VLOOKUP($B20,'Team Data'!$A$2:$O$33,14,FALSE)</f>
        <v>2.8</v>
      </c>
      <c r="U20" s="1">
        <f>VLOOKUP($C20,'Team Data'!$A$2:$O$33,15,FALSE)</f>
        <v>3.4</v>
      </c>
    </row>
    <row r="21" spans="1:21" x14ac:dyDescent="0.3">
      <c r="A21" t="s">
        <v>96</v>
      </c>
      <c r="B21" t="s">
        <v>63</v>
      </c>
      <c r="C21" t="s">
        <v>61</v>
      </c>
      <c r="D21">
        <f t="shared" si="2"/>
        <v>11.375703635793782</v>
      </c>
      <c r="E21" s="1">
        <f t="shared" si="0"/>
        <v>2.5279341412875072</v>
      </c>
      <c r="F21" s="1">
        <v>4500</v>
      </c>
      <c r="G21" s="1">
        <f t="shared" si="1"/>
        <v>8.4118326757584114</v>
      </c>
      <c r="H21" s="1" t="str">
        <f>VLOOKUP($B21,'Team Data'!$A$2:$O$33,2,FALSE)</f>
        <v>Home</v>
      </c>
      <c r="I21" s="1">
        <f>VLOOKUP($B21,'Team Data'!$A$2:$O$33,3,FALSE)</f>
        <v>13.2</v>
      </c>
      <c r="J21" s="1">
        <f>VLOOKUP($C21,'Team Data'!$A$2:$O$33,4,FALSE)</f>
        <v>23</v>
      </c>
      <c r="K21" s="1">
        <f>VLOOKUP($B21,'Team Data'!$A$2:$O$33,5,FALSE)</f>
        <v>45.847755999999997</v>
      </c>
      <c r="L21" s="1">
        <f>100*VLOOKUP($B21,'Team Data'!$A$2:$O$33,6,FALSE)</f>
        <v>69.06</v>
      </c>
      <c r="M21" s="1">
        <f>100*VLOOKUP($C21,'Team Data'!$A$2:$O$33,7,FALSE)</f>
        <v>54.459999999999994</v>
      </c>
      <c r="N21" s="1">
        <f>VLOOKUP($B21,'Team Data'!$A$2:$O$33,8,FALSE)</f>
        <v>2.2000000000000002</v>
      </c>
      <c r="O21" s="1">
        <f>VLOOKUP($C21,'Team Data'!$A$2:$O$33,9,FALSE)</f>
        <v>1.4</v>
      </c>
      <c r="P21" s="1">
        <f>100*VLOOKUP($B21,'Team Data'!$A$2:$O$33,10,FALSE)</f>
        <v>26</v>
      </c>
      <c r="Q21" s="1">
        <f>100*VLOOKUP($C21,'Team Data'!$A$2:$O$33,11,FALSE)</f>
        <v>56.52</v>
      </c>
      <c r="R21" s="1">
        <f>100*VLOOKUP($B21,'Team Data'!$A$2:$O$33,12,FALSE)</f>
        <v>51.470000000000006</v>
      </c>
      <c r="S21" s="1">
        <f>100*VLOOKUP($C21,'Team Data'!$A$2:$O$33,13,FALSE)</f>
        <v>74.709999999999994</v>
      </c>
      <c r="T21" s="1">
        <f>VLOOKUP($B21,'Team Data'!$A$2:$O$33,14,FALSE)</f>
        <v>4.5</v>
      </c>
      <c r="U21" s="1">
        <f>VLOOKUP($C21,'Team Data'!$A$2:$O$33,15,FALSE)</f>
        <v>1.8</v>
      </c>
    </row>
  </sheetData>
  <sortState ref="A2:U2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0" sqref="F2:F30"/>
    </sheetView>
  </sheetViews>
  <sheetFormatPr defaultRowHeight="14.4" x14ac:dyDescent="0.3"/>
  <cols>
    <col min="1" max="1" width="17.88671875" customWidth="1"/>
    <col min="2" max="3" width="16.21875" customWidth="1"/>
    <col min="4" max="4" width="11.44140625" customWidth="1"/>
    <col min="5" max="5" width="8.6640625" customWidth="1"/>
    <col min="6" max="7" width="12.77734375" style="1" customWidth="1"/>
    <col min="8" max="8" width="8" style="1" customWidth="1"/>
    <col min="9" max="9" width="7.5546875" style="1" customWidth="1"/>
    <col min="10" max="10" width="9.44140625" style="1" customWidth="1"/>
    <col min="11" max="11" width="10.5546875" style="1" customWidth="1"/>
    <col min="12" max="12" width="8.33203125" style="1" customWidth="1"/>
    <col min="13" max="13" width="11.44140625" style="1" customWidth="1"/>
    <col min="14" max="14" width="9.21875" customWidth="1"/>
    <col min="15" max="15" width="12.109375" customWidth="1"/>
    <col min="17" max="17" width="9.77734375" customWidth="1"/>
  </cols>
  <sheetData>
    <row r="1" spans="1:17" x14ac:dyDescent="0.3">
      <c r="A1" t="s">
        <v>15</v>
      </c>
      <c r="B1" t="s">
        <v>39</v>
      </c>
      <c r="C1" t="s">
        <v>72</v>
      </c>
      <c r="D1" t="s">
        <v>3</v>
      </c>
      <c r="E1" t="s">
        <v>14</v>
      </c>
      <c r="F1" s="1" t="s">
        <v>1</v>
      </c>
      <c r="G1" s="1" t="s">
        <v>19</v>
      </c>
      <c r="H1" s="1" t="s">
        <v>22</v>
      </c>
      <c r="I1" s="1" t="s">
        <v>26</v>
      </c>
      <c r="J1" s="1" t="s">
        <v>27</v>
      </c>
      <c r="K1" s="1" t="s">
        <v>6</v>
      </c>
      <c r="L1" s="1" t="s">
        <v>24</v>
      </c>
      <c r="M1" s="1" t="s">
        <v>25</v>
      </c>
      <c r="N1" s="1" t="s">
        <v>20</v>
      </c>
      <c r="O1" s="1" t="s">
        <v>21</v>
      </c>
      <c r="P1" s="1" t="s">
        <v>23</v>
      </c>
      <c r="Q1" s="1" t="s">
        <v>29</v>
      </c>
    </row>
    <row r="2" spans="1:17" x14ac:dyDescent="0.3">
      <c r="A2" t="s">
        <v>75</v>
      </c>
      <c r="B2" t="s">
        <v>47</v>
      </c>
      <c r="C2" t="s">
        <v>48</v>
      </c>
      <c r="D2">
        <f>-10.099824+0.109493*G2+0.28615*(J2/I2)+0.034902*((N2+O2)/2)+0.012506*K2-0.345557*IF(H2="Road",1,0)-0.097606*((P2+Q2)/2)+0.015135*((L2+M2)/2)</f>
        <v>19.157924311701983</v>
      </c>
      <c r="E2" s="1">
        <f t="shared" ref="E2:E30" si="0">D2/(F2/1000)</f>
        <v>2.5207795146976295</v>
      </c>
      <c r="F2" s="1">
        <v>7600</v>
      </c>
      <c r="G2" s="1">
        <f t="shared" ref="G2:G30" si="1">SQRT(F2)</f>
        <v>87.177978870813476</v>
      </c>
      <c r="H2" s="1" t="str">
        <f>VLOOKUP($B2,'Team Data'!$A$2:$O$33,2,FALSE)</f>
        <v>Home</v>
      </c>
      <c r="I2" s="1">
        <v>5</v>
      </c>
      <c r="J2" s="1">
        <v>286</v>
      </c>
      <c r="K2" s="1">
        <f>VLOOKUP($B2,'Team Data'!$A$2:$O$33,5,FALSE)</f>
        <v>50.9602</v>
      </c>
      <c r="L2" s="1">
        <f>100*(1-VLOOKUP($B2,'Team Data'!$A$2:$O$33,6,FALSE))</f>
        <v>34.51</v>
      </c>
      <c r="M2" s="1">
        <f>100*(1-VLOOKUP($C2,'Team Data'!$A$2:$O$33,7,FALSE))</f>
        <v>48.550000000000004</v>
      </c>
      <c r="N2" s="1">
        <f>100*VLOOKUP($B2,'Team Data'!$A$2:$O$33,12,FALSE)</f>
        <v>62.69</v>
      </c>
      <c r="O2" s="1">
        <f>100*VLOOKUP($C2,'Team Data'!$A$2:$O$33,13,FALSE)</f>
        <v>70.97</v>
      </c>
      <c r="P2" s="1">
        <f>VLOOKUP($B2,'Team Data'!$A$2:$O$33,14,FALSE)</f>
        <v>4.2</v>
      </c>
      <c r="Q2" s="1">
        <f>VLOOKUP($C2,'Team Data'!$A$2:$O$33,15,FALSE)</f>
        <v>1</v>
      </c>
    </row>
    <row r="3" spans="1:17" x14ac:dyDescent="0.3">
      <c r="A3" t="s">
        <v>97</v>
      </c>
      <c r="B3" t="s">
        <v>48</v>
      </c>
      <c r="C3" t="s">
        <v>47</v>
      </c>
      <c r="D3">
        <f t="shared" ref="D3:D30" si="2">-10.099824+0.109493*G3+0.28615*(J3/I3)+0.034902*((N3+O3)/2)+0.012506*K3-0.345557*IF(H3="Road",1,0)-0.097606*((P3+Q3)/2)+0.015135*((L3+M3)/2)</f>
        <v>14.137625618003572</v>
      </c>
      <c r="E3" s="1">
        <f t="shared" si="0"/>
        <v>2.437521658276478</v>
      </c>
      <c r="F3" s="1">
        <v>5800</v>
      </c>
      <c r="G3" s="1">
        <f t="shared" si="1"/>
        <v>76.157731058639087</v>
      </c>
      <c r="H3" s="1" t="str">
        <f>VLOOKUP($B3,'Team Data'!$A$2:$O$33,2,FALSE)</f>
        <v>Road</v>
      </c>
      <c r="I3" s="1">
        <v>5</v>
      </c>
      <c r="J3" s="1">
        <v>225</v>
      </c>
      <c r="K3" s="1">
        <f>VLOOKUP($B3,'Team Data'!$A$2:$O$33,5,FALSE)</f>
        <v>50.9602</v>
      </c>
      <c r="L3" s="1">
        <f>100*(1-VLOOKUP($B3,'Team Data'!$A$2:$O$33,6,FALSE))</f>
        <v>28.000000000000004</v>
      </c>
      <c r="M3" s="1">
        <f>100*(1-VLOOKUP($C3,'Team Data'!$A$2:$O$33,7,FALSE))</f>
        <v>43.98</v>
      </c>
      <c r="N3" s="1">
        <f>100*VLOOKUP($B3,'Team Data'!$A$2:$O$33,12,FALSE)</f>
        <v>70.27</v>
      </c>
      <c r="O3" s="1">
        <f>100*VLOOKUP($C3,'Team Data'!$A$2:$O$33,13,FALSE)</f>
        <v>68.39</v>
      </c>
      <c r="P3" s="1">
        <f>VLOOKUP($B3,'Team Data'!$A$2:$O$33,14,FALSE)</f>
        <v>2.4</v>
      </c>
      <c r="Q3" s="1">
        <f>VLOOKUP($C3,'Team Data'!$A$2:$O$33,15,FALSE)</f>
        <v>2.4</v>
      </c>
    </row>
    <row r="4" spans="1:17" x14ac:dyDescent="0.3">
      <c r="A4" t="s">
        <v>18</v>
      </c>
      <c r="B4" t="s">
        <v>41</v>
      </c>
      <c r="C4" t="s">
        <v>64</v>
      </c>
      <c r="D4">
        <f t="shared" si="2"/>
        <v>14.196118273932054</v>
      </c>
      <c r="E4" s="1">
        <f t="shared" si="0"/>
        <v>2.1509270112018264</v>
      </c>
      <c r="F4" s="1">
        <v>6600</v>
      </c>
      <c r="G4" s="1">
        <f t="shared" si="1"/>
        <v>81.240384046359608</v>
      </c>
      <c r="H4" s="1" t="str">
        <f>VLOOKUP($B4,'Team Data'!$A$2:$O$33,2,FALSE)</f>
        <v>Home</v>
      </c>
      <c r="I4" s="1">
        <v>5</v>
      </c>
      <c r="J4" s="1">
        <v>206</v>
      </c>
      <c r="K4" s="1">
        <f>VLOOKUP($B4,'Team Data'!$A$2:$O$33,5,FALSE)</f>
        <v>52.273924000000001</v>
      </c>
      <c r="L4" s="1">
        <f>100*(1-VLOOKUP($B4,'Team Data'!$A$2:$O$33,6,FALSE))</f>
        <v>49.59</v>
      </c>
      <c r="M4" s="1">
        <f>100*(1-VLOOKUP($C4,'Team Data'!$A$2:$O$33,7,FALSE))</f>
        <v>52.370000000000005</v>
      </c>
      <c r="N4" s="1">
        <f>100*VLOOKUP($B4,'Team Data'!$A$2:$O$33,12,FALSE)</f>
        <v>66.67</v>
      </c>
      <c r="O4" s="1">
        <f>100*VLOOKUP($C4,'Team Data'!$A$2:$O$33,13,FALSE)</f>
        <v>70.34</v>
      </c>
      <c r="P4" s="1">
        <f>VLOOKUP($B4,'Team Data'!$A$2:$O$33,14,FALSE)</f>
        <v>3</v>
      </c>
      <c r="Q4" s="1">
        <f>VLOOKUP($C4,'Team Data'!$A$2:$O$33,15,FALSE)</f>
        <v>1.2</v>
      </c>
    </row>
    <row r="5" spans="1:17" x14ac:dyDescent="0.3">
      <c r="A5" t="s">
        <v>87</v>
      </c>
      <c r="B5" t="s">
        <v>64</v>
      </c>
      <c r="C5" t="s">
        <v>41</v>
      </c>
      <c r="D5">
        <f t="shared" si="2"/>
        <v>11.382996853019655</v>
      </c>
      <c r="E5" s="1">
        <f t="shared" si="0"/>
        <v>2.0696357914581189</v>
      </c>
      <c r="F5" s="1">
        <v>5500</v>
      </c>
      <c r="G5" s="1">
        <f t="shared" si="1"/>
        <v>74.16198487095663</v>
      </c>
      <c r="H5" s="1" t="str">
        <f>VLOOKUP($B5,'Team Data'!$A$2:$O$33,2,FALSE)</f>
        <v>Road</v>
      </c>
      <c r="I5" s="1">
        <v>5</v>
      </c>
      <c r="J5" s="1">
        <v>186</v>
      </c>
      <c r="K5" s="1">
        <f>VLOOKUP($B5,'Team Data'!$A$2:$O$33,5,FALSE)</f>
        <v>52.273924000000001</v>
      </c>
      <c r="L5" s="1">
        <f>100*(1-VLOOKUP($B5,'Team Data'!$A$2:$O$33,6,FALSE))</f>
        <v>29.56</v>
      </c>
      <c r="M5" s="1">
        <f>100*(1-VLOOKUP($C5,'Team Data'!$A$2:$O$33,7,FALSE))</f>
        <v>34.78</v>
      </c>
      <c r="N5" s="1">
        <f>100*VLOOKUP($B5,'Team Data'!$A$2:$O$33,12,FALSE)</f>
        <v>63.239999999999995</v>
      </c>
      <c r="O5" s="1">
        <f>100*VLOOKUP($C5,'Team Data'!$A$2:$O$33,13,FALSE)</f>
        <v>63.160000000000004</v>
      </c>
      <c r="P5" s="1">
        <f>VLOOKUP($B5,'Team Data'!$A$2:$O$33,14,FALSE)</f>
        <v>4</v>
      </c>
      <c r="Q5" s="1">
        <f>VLOOKUP($C5,'Team Data'!$A$2:$O$33,15,FALSE)</f>
        <v>1.8</v>
      </c>
    </row>
    <row r="6" spans="1:17" x14ac:dyDescent="0.3">
      <c r="A6" t="s">
        <v>98</v>
      </c>
      <c r="B6" t="s">
        <v>64</v>
      </c>
      <c r="C6" t="s">
        <v>41</v>
      </c>
      <c r="D6">
        <f t="shared" si="2"/>
        <v>7.7946518804532623</v>
      </c>
      <c r="E6" s="1">
        <f t="shared" si="0"/>
        <v>2.2270433944152179</v>
      </c>
      <c r="F6" s="1">
        <v>3500</v>
      </c>
      <c r="G6" s="1">
        <f t="shared" si="1"/>
        <v>59.16079783099616</v>
      </c>
      <c r="H6" s="1" t="str">
        <f>VLOOKUP($B6,'Team Data'!$A$2:$O$33,2,FALSE)</f>
        <v>Road</v>
      </c>
      <c r="I6" s="1">
        <v>5</v>
      </c>
      <c r="J6" s="1">
        <v>152</v>
      </c>
      <c r="K6" s="1">
        <f>VLOOKUP($B6,'Team Data'!$A$2:$O$33,5,FALSE)</f>
        <v>52.273924000000001</v>
      </c>
      <c r="L6" s="1">
        <f>100*(1-VLOOKUP($B6,'Team Data'!$A$2:$O$33,6,FALSE))</f>
        <v>29.56</v>
      </c>
      <c r="M6" s="1">
        <f>100*(1-VLOOKUP($C6,'Team Data'!$A$2:$O$33,7,FALSE))</f>
        <v>34.78</v>
      </c>
      <c r="N6" s="1">
        <f>100*VLOOKUP($B6,'Team Data'!$A$2:$O$33,12,FALSE)</f>
        <v>63.239999999999995</v>
      </c>
      <c r="O6" s="1">
        <f>100*VLOOKUP($C6,'Team Data'!$A$2:$O$33,13,FALSE)</f>
        <v>63.160000000000004</v>
      </c>
      <c r="P6" s="1">
        <f>VLOOKUP($B6,'Team Data'!$A$2:$O$33,14,FALSE)</f>
        <v>4</v>
      </c>
      <c r="Q6" s="1">
        <f>VLOOKUP($C6,'Team Data'!$A$2:$O$33,15,FALSE)</f>
        <v>1.8</v>
      </c>
    </row>
    <row r="7" spans="1:17" x14ac:dyDescent="0.3">
      <c r="A7" t="s">
        <v>99</v>
      </c>
      <c r="B7" t="s">
        <v>49</v>
      </c>
      <c r="C7" t="s">
        <v>46</v>
      </c>
      <c r="D7">
        <f t="shared" si="2"/>
        <v>16.267620450452526</v>
      </c>
      <c r="E7" s="1">
        <f t="shared" si="0"/>
        <v>2.2284411575962366</v>
      </c>
      <c r="F7" s="1">
        <v>7300</v>
      </c>
      <c r="G7" s="1">
        <f t="shared" si="1"/>
        <v>85.440037453175307</v>
      </c>
      <c r="H7" s="1" t="str">
        <f>VLOOKUP($B7,'Team Data'!$A$2:$O$33,2,FALSE)</f>
        <v>Home</v>
      </c>
      <c r="I7" s="1">
        <v>5</v>
      </c>
      <c r="J7" s="1">
        <v>245</v>
      </c>
      <c r="K7" s="1">
        <f>VLOOKUP($B7,'Team Data'!$A$2:$O$33,5,FALSE)</f>
        <v>49.282432</v>
      </c>
      <c r="L7" s="1">
        <f>100*(1-VLOOKUP($B7,'Team Data'!$A$2:$O$33,6,FALSE))</f>
        <v>38.360000000000007</v>
      </c>
      <c r="M7" s="1">
        <f>100*(1-VLOOKUP($C7,'Team Data'!$A$2:$O$33,7,FALSE))</f>
        <v>31.65</v>
      </c>
      <c r="N7" s="1">
        <f>100*VLOOKUP($B7,'Team Data'!$A$2:$O$33,12,FALSE)</f>
        <v>55.489999999999995</v>
      </c>
      <c r="O7" s="1">
        <f>100*VLOOKUP($C7,'Team Data'!$A$2:$O$33,13,FALSE)</f>
        <v>64.77000000000001</v>
      </c>
      <c r="P7" s="1">
        <f>VLOOKUP($B7,'Team Data'!$A$2:$O$33,14,FALSE)</f>
        <v>3.2</v>
      </c>
      <c r="Q7" s="1">
        <f>VLOOKUP($C7,'Team Data'!$A$2:$O$33,15,FALSE)</f>
        <v>2</v>
      </c>
    </row>
    <row r="8" spans="1:17" x14ac:dyDescent="0.3">
      <c r="A8" t="s">
        <v>16</v>
      </c>
      <c r="B8" t="s">
        <v>65</v>
      </c>
      <c r="C8" t="s">
        <v>68</v>
      </c>
      <c r="D8">
        <f t="shared" si="2"/>
        <v>18.067587099447703</v>
      </c>
      <c r="E8" s="1">
        <f t="shared" si="0"/>
        <v>2.1255984822879652</v>
      </c>
      <c r="F8" s="1">
        <v>8500</v>
      </c>
      <c r="G8" s="1">
        <f t="shared" si="1"/>
        <v>92.195444572928878</v>
      </c>
      <c r="H8" s="1" t="str">
        <f>VLOOKUP($B8,'Team Data'!$A$2:$O$33,2,FALSE)</f>
        <v>Road</v>
      </c>
      <c r="I8" s="1">
        <v>5</v>
      </c>
      <c r="J8" s="1">
        <v>263</v>
      </c>
      <c r="K8" s="1">
        <f>VLOOKUP($B8,'Team Data'!$A$2:$O$33,5,FALSE)</f>
        <v>45.705303999999998</v>
      </c>
      <c r="L8" s="1">
        <f>100*(1-VLOOKUP($B8,'Team Data'!$A$2:$O$33,6,FALSE))</f>
        <v>43.989999999999995</v>
      </c>
      <c r="M8" s="1">
        <f>100*(1-VLOOKUP($C8,'Team Data'!$A$2:$O$33,7,FALSE))</f>
        <v>40.159999999999997</v>
      </c>
      <c r="N8" s="1">
        <f>100*VLOOKUP($B8,'Team Data'!$A$2:$O$33,12,FALSE)</f>
        <v>69.59</v>
      </c>
      <c r="O8" s="1">
        <f>100*VLOOKUP($C8,'Team Data'!$A$2:$O$33,13,FALSE)</f>
        <v>61.639999999999993</v>
      </c>
      <c r="P8" s="1">
        <f>VLOOKUP($B8,'Team Data'!$A$2:$O$33,14,FALSE)</f>
        <v>1.2</v>
      </c>
      <c r="Q8" s="1">
        <f>VLOOKUP($C8,'Team Data'!$A$2:$O$33,15,FALSE)</f>
        <v>1.5</v>
      </c>
    </row>
    <row r="9" spans="1:17" x14ac:dyDescent="0.3">
      <c r="A9" t="s">
        <v>100</v>
      </c>
      <c r="B9" t="s">
        <v>65</v>
      </c>
      <c r="C9" t="s">
        <v>68</v>
      </c>
      <c r="D9">
        <f t="shared" si="2"/>
        <v>5.3283812868239977</v>
      </c>
      <c r="E9" s="1">
        <f t="shared" si="0"/>
        <v>1.4801059130066661</v>
      </c>
      <c r="F9" s="1">
        <v>3600</v>
      </c>
      <c r="G9" s="1">
        <f t="shared" si="1"/>
        <v>60</v>
      </c>
      <c r="H9" s="1" t="str">
        <f>VLOOKUP($B9,'Team Data'!$A$2:$O$33,2,FALSE)</f>
        <v>Road</v>
      </c>
      <c r="I9" s="1">
        <v>5</v>
      </c>
      <c r="J9" s="1">
        <v>102</v>
      </c>
      <c r="K9" s="1">
        <f>VLOOKUP($B9,'Team Data'!$A$2:$O$33,5,FALSE)</f>
        <v>45.705303999999998</v>
      </c>
      <c r="L9" s="1">
        <f>100*(1-VLOOKUP($B9,'Team Data'!$A$2:$O$33,6,FALSE))</f>
        <v>43.989999999999995</v>
      </c>
      <c r="M9" s="1">
        <f>100*(1-VLOOKUP($C9,'Team Data'!$A$2:$O$33,7,FALSE))</f>
        <v>40.159999999999997</v>
      </c>
      <c r="N9" s="1">
        <f>100*VLOOKUP($B9,'Team Data'!$A$2:$O$33,12,FALSE)</f>
        <v>69.59</v>
      </c>
      <c r="O9" s="1">
        <f>100*VLOOKUP($C9,'Team Data'!$A$2:$O$33,13,FALSE)</f>
        <v>61.639999999999993</v>
      </c>
      <c r="P9" s="1">
        <f>VLOOKUP($B9,'Team Data'!$A$2:$O$33,14,FALSE)</f>
        <v>1.2</v>
      </c>
      <c r="Q9" s="1">
        <f>VLOOKUP($C9,'Team Data'!$A$2:$O$33,15,FALSE)</f>
        <v>1.5</v>
      </c>
    </row>
    <row r="10" spans="1:17" x14ac:dyDescent="0.3">
      <c r="A10" t="s">
        <v>101</v>
      </c>
      <c r="B10" t="s">
        <v>62</v>
      </c>
      <c r="C10" t="s">
        <v>58</v>
      </c>
      <c r="D10">
        <f t="shared" si="2"/>
        <v>10.521088131715533</v>
      </c>
      <c r="E10" s="1">
        <f t="shared" si="0"/>
        <v>2.3380195848256742</v>
      </c>
      <c r="F10" s="1">
        <v>4500</v>
      </c>
      <c r="G10" s="1">
        <f t="shared" si="1"/>
        <v>67.082039324993687</v>
      </c>
      <c r="H10" s="1" t="str">
        <f>VLOOKUP($B10,'Team Data'!$A$2:$O$33,2,FALSE)</f>
        <v>Home</v>
      </c>
      <c r="I10" s="1">
        <v>5</v>
      </c>
      <c r="J10" s="1">
        <v>176</v>
      </c>
      <c r="K10" s="1">
        <f>VLOOKUP($B10,'Team Data'!$A$2:$O$33,5,FALSE)</f>
        <v>46.654983999999999</v>
      </c>
      <c r="L10" s="1">
        <f>100*(1-VLOOKUP($B10,'Team Data'!$A$2:$O$33,6,FALSE))</f>
        <v>42.22</v>
      </c>
      <c r="M10" s="1">
        <f>100*(1-VLOOKUP($C10,'Team Data'!$A$2:$O$33,7,FALSE))</f>
        <v>37.339999999999996</v>
      </c>
      <c r="N10" s="1">
        <f>100*VLOOKUP($B10,'Team Data'!$A$2:$O$33,12,FALSE)</f>
        <v>66.67</v>
      </c>
      <c r="O10" s="1">
        <f>100*VLOOKUP($C10,'Team Data'!$A$2:$O$33,13,FALSE)</f>
        <v>66.3</v>
      </c>
      <c r="P10" s="1">
        <f>VLOOKUP($B10,'Team Data'!$A$2:$O$33,14,FALSE)</f>
        <v>2.8</v>
      </c>
      <c r="Q10" s="1">
        <f>VLOOKUP($C10,'Team Data'!$A$2:$O$33,15,FALSE)</f>
        <v>3.4</v>
      </c>
    </row>
    <row r="11" spans="1:17" x14ac:dyDescent="0.3">
      <c r="A11" t="s">
        <v>80</v>
      </c>
      <c r="B11" t="s">
        <v>62</v>
      </c>
      <c r="C11" t="s">
        <v>58</v>
      </c>
      <c r="D11">
        <f t="shared" si="2"/>
        <v>10.632215120973918</v>
      </c>
      <c r="E11" s="1">
        <f t="shared" si="0"/>
        <v>2.0060783247120599</v>
      </c>
      <c r="F11" s="1">
        <v>5300</v>
      </c>
      <c r="G11" s="1">
        <f t="shared" si="1"/>
        <v>72.801098892805186</v>
      </c>
      <c r="H11" s="1" t="str">
        <f>VLOOKUP($B11,'Team Data'!$A$2:$O$33,2,FALSE)</f>
        <v>Home</v>
      </c>
      <c r="I11" s="1">
        <v>5</v>
      </c>
      <c r="J11" s="1">
        <v>167</v>
      </c>
      <c r="K11" s="1">
        <f>VLOOKUP($B11,'Team Data'!$A$2:$O$33,5,FALSE)</f>
        <v>46.654983999999999</v>
      </c>
      <c r="L11" s="1">
        <f>100*(1-VLOOKUP($B11,'Team Data'!$A$2:$O$33,6,FALSE))</f>
        <v>42.22</v>
      </c>
      <c r="M11" s="1">
        <f>100*(1-VLOOKUP($C11,'Team Data'!$A$2:$O$33,7,FALSE))</f>
        <v>37.339999999999996</v>
      </c>
      <c r="N11" s="1">
        <f>100*VLOOKUP($B11,'Team Data'!$A$2:$O$33,12,FALSE)</f>
        <v>66.67</v>
      </c>
      <c r="O11" s="1">
        <f>100*VLOOKUP($C11,'Team Data'!$A$2:$O$33,13,FALSE)</f>
        <v>66.3</v>
      </c>
      <c r="P11" s="1">
        <f>VLOOKUP($B11,'Team Data'!$A$2:$O$33,14,FALSE)</f>
        <v>2.8</v>
      </c>
      <c r="Q11" s="1">
        <f>VLOOKUP($C11,'Team Data'!$A$2:$O$33,15,FALSE)</f>
        <v>3.4</v>
      </c>
    </row>
    <row r="12" spans="1:17" x14ac:dyDescent="0.3">
      <c r="A12" t="s">
        <v>74</v>
      </c>
      <c r="B12" t="s">
        <v>43</v>
      </c>
      <c r="C12" t="s">
        <v>40</v>
      </c>
      <c r="D12">
        <f t="shared" si="2"/>
        <v>10.214725005127676</v>
      </c>
      <c r="E12" s="1">
        <f t="shared" si="0"/>
        <v>2.3215284102562896</v>
      </c>
      <c r="F12" s="1">
        <v>4400</v>
      </c>
      <c r="G12" s="1">
        <f t="shared" si="1"/>
        <v>66.332495807108003</v>
      </c>
      <c r="H12" s="1" t="str">
        <f>VLOOKUP($B12,'Team Data'!$A$2:$O$33,2,FALSE)</f>
        <v>Road</v>
      </c>
      <c r="I12" s="1">
        <v>5</v>
      </c>
      <c r="J12" s="1">
        <v>176</v>
      </c>
      <c r="K12" s="1">
        <f>VLOOKUP($B12,'Team Data'!$A$2:$O$33,5,FALSE)</f>
        <v>53.176119999999997</v>
      </c>
      <c r="L12" s="1">
        <f>100*(1-VLOOKUP($B12,'Team Data'!$A$2:$O$33,6,FALSE))</f>
        <v>41.83</v>
      </c>
      <c r="M12" s="1">
        <f>100*(1-VLOOKUP($C12,'Team Data'!$A$2:$O$33,7,FALSE))</f>
        <v>43.879999999999995</v>
      </c>
      <c r="N12" s="1">
        <f>100*VLOOKUP($B12,'Team Data'!$A$2:$O$33,12,FALSE)</f>
        <v>68.75</v>
      </c>
      <c r="O12" s="1">
        <f>100*VLOOKUP($C12,'Team Data'!$A$2:$O$33,13,FALSE)</f>
        <v>62.71</v>
      </c>
      <c r="P12" s="1">
        <f>VLOOKUP($B12,'Team Data'!$A$2:$O$33,14,FALSE)</f>
        <v>3.6</v>
      </c>
      <c r="Q12" s="1">
        <f>VLOOKUP($C12,'Team Data'!$A$2:$O$33,15,FALSE)</f>
        <v>2.2000000000000002</v>
      </c>
    </row>
    <row r="13" spans="1:17" x14ac:dyDescent="0.3">
      <c r="A13" t="s">
        <v>84</v>
      </c>
      <c r="B13" t="s">
        <v>43</v>
      </c>
      <c r="C13" t="s">
        <v>40</v>
      </c>
      <c r="D13">
        <f t="shared" si="2"/>
        <v>10.134443863012349</v>
      </c>
      <c r="E13" s="1">
        <f t="shared" si="0"/>
        <v>2.4718155763444756</v>
      </c>
      <c r="F13" s="1">
        <v>4100</v>
      </c>
      <c r="G13" s="1">
        <f t="shared" si="1"/>
        <v>64.031242374328485</v>
      </c>
      <c r="H13" s="1" t="str">
        <f>VLOOKUP($B13,'Team Data'!$A$2:$O$33,2,FALSE)</f>
        <v>Road</v>
      </c>
      <c r="I13" s="1">
        <v>5</v>
      </c>
      <c r="J13" s="1">
        <v>179</v>
      </c>
      <c r="K13" s="1">
        <f>VLOOKUP($B13,'Team Data'!$A$2:$O$33,5,FALSE)</f>
        <v>53.176119999999997</v>
      </c>
      <c r="L13" s="1">
        <f>100*(1-VLOOKUP($B13,'Team Data'!$A$2:$O$33,6,FALSE))</f>
        <v>41.83</v>
      </c>
      <c r="M13" s="1">
        <f>100*(1-VLOOKUP($C13,'Team Data'!$A$2:$O$33,7,FALSE))</f>
        <v>43.879999999999995</v>
      </c>
      <c r="N13" s="1">
        <f>100*VLOOKUP($B13,'Team Data'!$A$2:$O$33,12,FALSE)</f>
        <v>68.75</v>
      </c>
      <c r="O13" s="1">
        <f>100*VLOOKUP($C13,'Team Data'!$A$2:$O$33,13,FALSE)</f>
        <v>62.71</v>
      </c>
      <c r="P13" s="1">
        <f>VLOOKUP($B13,'Team Data'!$A$2:$O$33,14,FALSE)</f>
        <v>3.6</v>
      </c>
      <c r="Q13" s="1">
        <f>VLOOKUP($C13,'Team Data'!$A$2:$O$33,15,FALSE)</f>
        <v>2.2000000000000002</v>
      </c>
    </row>
    <row r="14" spans="1:17" x14ac:dyDescent="0.3">
      <c r="A14" t="s">
        <v>76</v>
      </c>
      <c r="B14" t="s">
        <v>56</v>
      </c>
      <c r="C14" t="s">
        <v>67</v>
      </c>
      <c r="D14">
        <f t="shared" si="2"/>
        <v>20.283863252386304</v>
      </c>
      <c r="E14" s="1">
        <f t="shared" si="0"/>
        <v>3.0274422764755675</v>
      </c>
      <c r="F14" s="1">
        <v>6700</v>
      </c>
      <c r="G14" s="1">
        <f t="shared" si="1"/>
        <v>81.853527718724493</v>
      </c>
      <c r="H14" s="1" t="str">
        <f>VLOOKUP($B14,'Team Data'!$A$2:$O$33,2,FALSE)</f>
        <v>Home</v>
      </c>
      <c r="I14" s="1">
        <v>5</v>
      </c>
      <c r="J14" s="1">
        <v>317</v>
      </c>
      <c r="K14" s="1">
        <f>VLOOKUP($B14,'Team Data'!$A$2:$O$33,5,FALSE)</f>
        <v>53.096980000000002</v>
      </c>
      <c r="L14" s="1">
        <f>100*(1-VLOOKUP($B14,'Team Data'!$A$2:$O$33,6,FALSE))</f>
        <v>40.510000000000005</v>
      </c>
      <c r="M14" s="1">
        <f>100*(1-VLOOKUP($C14,'Team Data'!$A$2:$O$33,7,FALSE))</f>
        <v>39.67</v>
      </c>
      <c r="N14" s="1">
        <f>100*VLOOKUP($B14,'Team Data'!$A$2:$O$33,12,FALSE)</f>
        <v>66.47</v>
      </c>
      <c r="O14" s="1">
        <f>100*VLOOKUP($C14,'Team Data'!$A$2:$O$33,13,FALSE)</f>
        <v>64.290000000000006</v>
      </c>
      <c r="P14" s="1">
        <f>VLOOKUP($B14,'Team Data'!$A$2:$O$33,14,FALSE)</f>
        <v>2.4</v>
      </c>
      <c r="Q14" s="1">
        <f>VLOOKUP($C14,'Team Data'!$A$2:$O$33,15,FALSE)</f>
        <v>3.2</v>
      </c>
    </row>
    <row r="15" spans="1:17" x14ac:dyDescent="0.3">
      <c r="A15" t="s">
        <v>102</v>
      </c>
      <c r="B15" t="s">
        <v>40</v>
      </c>
      <c r="C15" t="s">
        <v>43</v>
      </c>
      <c r="D15">
        <f t="shared" si="2"/>
        <v>13.331635343264335</v>
      </c>
      <c r="E15" s="1">
        <f t="shared" si="0"/>
        <v>2.3388833935551463</v>
      </c>
      <c r="F15" s="1">
        <v>5700</v>
      </c>
      <c r="G15" s="1">
        <f t="shared" si="1"/>
        <v>75.498344352707491</v>
      </c>
      <c r="H15" s="1" t="str">
        <f>VLOOKUP($B15,'Team Data'!$A$2:$O$33,2,FALSE)</f>
        <v>Home</v>
      </c>
      <c r="I15" s="1">
        <v>3</v>
      </c>
      <c r="J15" s="1">
        <v>124</v>
      </c>
      <c r="K15" s="1">
        <f>VLOOKUP($B15,'Team Data'!$A$2:$O$33,5,FALSE)</f>
        <v>53.176119999999997</v>
      </c>
      <c r="L15" s="1">
        <f>100*(1-VLOOKUP($B15,'Team Data'!$A$2:$O$33,6,FALSE))</f>
        <v>35.56</v>
      </c>
      <c r="M15" s="1">
        <f>100*(1-VLOOKUP($C15,'Team Data'!$A$2:$O$33,7,FALSE))</f>
        <v>33.230000000000004</v>
      </c>
      <c r="N15" s="1">
        <f>100*VLOOKUP($B15,'Team Data'!$A$2:$O$33,12,FALSE)</f>
        <v>65.31</v>
      </c>
      <c r="O15" s="1">
        <f>100*VLOOKUP($C15,'Team Data'!$A$2:$O$33,13,FALSE)</f>
        <v>70.3</v>
      </c>
      <c r="P15" s="1">
        <f>VLOOKUP($B15,'Team Data'!$A$2:$O$33,14,FALSE)</f>
        <v>1.4</v>
      </c>
      <c r="Q15" s="1">
        <f>VLOOKUP($C15,'Team Data'!$A$2:$O$33,15,FALSE)</f>
        <v>3</v>
      </c>
    </row>
    <row r="16" spans="1:17" x14ac:dyDescent="0.3">
      <c r="A16" t="s">
        <v>103</v>
      </c>
      <c r="B16" t="s">
        <v>40</v>
      </c>
      <c r="C16" t="s">
        <v>43</v>
      </c>
      <c r="D16">
        <f t="shared" si="2"/>
        <v>10.230380136720783</v>
      </c>
      <c r="E16" s="1">
        <f t="shared" si="0"/>
        <v>1.826853595842997</v>
      </c>
      <c r="F16" s="1">
        <v>5600</v>
      </c>
      <c r="G16" s="1">
        <f t="shared" si="1"/>
        <v>74.833147735478832</v>
      </c>
      <c r="H16" s="1" t="str">
        <f>VLOOKUP($B16,'Team Data'!$A$2:$O$33,2,FALSE)</f>
        <v>Home</v>
      </c>
      <c r="I16" s="1">
        <v>4</v>
      </c>
      <c r="J16" s="1">
        <v>123</v>
      </c>
      <c r="K16" s="1">
        <f>VLOOKUP($B16,'Team Data'!$A$2:$O$33,5,FALSE)</f>
        <v>53.176119999999997</v>
      </c>
      <c r="L16" s="1">
        <f>100*(1-VLOOKUP($B16,'Team Data'!$A$2:$O$33,6,FALSE))</f>
        <v>35.56</v>
      </c>
      <c r="M16" s="1">
        <f>100*(1-VLOOKUP($C16,'Team Data'!$A$2:$O$33,7,FALSE))</f>
        <v>33.230000000000004</v>
      </c>
      <c r="N16" s="1">
        <f>100*VLOOKUP($B16,'Team Data'!$A$2:$O$33,12,FALSE)</f>
        <v>65.31</v>
      </c>
      <c r="O16" s="1">
        <f>100*VLOOKUP($C16,'Team Data'!$A$2:$O$33,13,FALSE)</f>
        <v>70.3</v>
      </c>
      <c r="P16" s="1">
        <f>VLOOKUP($B16,'Team Data'!$A$2:$O$33,14,FALSE)</f>
        <v>1.4</v>
      </c>
      <c r="Q16" s="1">
        <f>VLOOKUP($C16,'Team Data'!$A$2:$O$33,15,FALSE)</f>
        <v>3</v>
      </c>
    </row>
    <row r="17" spans="1:17" x14ac:dyDescent="0.3">
      <c r="A17" t="s">
        <v>104</v>
      </c>
      <c r="B17" t="s">
        <v>44</v>
      </c>
      <c r="C17" t="s">
        <v>71</v>
      </c>
      <c r="D17">
        <f t="shared" si="2"/>
        <v>17.841796845203753</v>
      </c>
      <c r="E17" s="1">
        <f t="shared" si="0"/>
        <v>2.8777091685812501</v>
      </c>
      <c r="F17" s="1">
        <v>6200</v>
      </c>
      <c r="G17" s="1">
        <f t="shared" si="1"/>
        <v>78.740078740118108</v>
      </c>
      <c r="H17" s="1" t="str">
        <f>VLOOKUP($B17,'Team Data'!$A$2:$O$33,2,FALSE)</f>
        <v>Home</v>
      </c>
      <c r="I17" s="1">
        <v>5</v>
      </c>
      <c r="J17" s="1">
        <v>287</v>
      </c>
      <c r="K17" s="1">
        <f>VLOOKUP($B17,'Team Data'!$A$2:$O$33,5,FALSE)</f>
        <v>44.771451999999996</v>
      </c>
      <c r="L17" s="1">
        <f>100*(1-VLOOKUP($B17,'Team Data'!$A$2:$O$33,6,FALSE))</f>
        <v>33.330000000000005</v>
      </c>
      <c r="M17" s="1">
        <f>100*(1-VLOOKUP($C17,'Team Data'!$A$2:$O$33,7,FALSE))</f>
        <v>37.44</v>
      </c>
      <c r="N17" s="1">
        <f>100*VLOOKUP($B17,'Team Data'!$A$2:$O$33,12,FALSE)</f>
        <v>63.06</v>
      </c>
      <c r="O17" s="1">
        <f>100*VLOOKUP($C17,'Team Data'!$A$2:$O$33,13,FALSE)</f>
        <v>53.49</v>
      </c>
      <c r="P17" s="1">
        <f>VLOOKUP($B17,'Team Data'!$A$2:$O$33,14,FALSE)</f>
        <v>1.6</v>
      </c>
      <c r="Q17" s="1">
        <f>VLOOKUP($C17,'Team Data'!$A$2:$O$33,15,FALSE)</f>
        <v>3.2</v>
      </c>
    </row>
    <row r="18" spans="1:17" x14ac:dyDescent="0.3">
      <c r="A18" t="s">
        <v>105</v>
      </c>
      <c r="B18" t="s">
        <v>44</v>
      </c>
      <c r="C18" t="s">
        <v>71</v>
      </c>
      <c r="D18">
        <f t="shared" si="2"/>
        <v>8.1018955671259896</v>
      </c>
      <c r="E18" s="1">
        <f t="shared" si="0"/>
        <v>1.8841617597967419</v>
      </c>
      <c r="F18" s="1">
        <v>4300</v>
      </c>
      <c r="G18" s="1">
        <f t="shared" si="1"/>
        <v>65.574385243020004</v>
      </c>
      <c r="H18" s="1" t="str">
        <f>VLOOKUP($B18,'Team Data'!$A$2:$O$33,2,FALSE)</f>
        <v>Home</v>
      </c>
      <c r="I18" s="1">
        <v>5</v>
      </c>
      <c r="J18" s="1">
        <v>142</v>
      </c>
      <c r="K18" s="1">
        <f>VLOOKUP($B18,'Team Data'!$A$2:$O$33,5,FALSE)</f>
        <v>44.771451999999996</v>
      </c>
      <c r="L18" s="1">
        <f>100*(1-VLOOKUP($B18,'Team Data'!$A$2:$O$33,6,FALSE))</f>
        <v>33.330000000000005</v>
      </c>
      <c r="M18" s="1">
        <f>100*(1-VLOOKUP($C18,'Team Data'!$A$2:$O$33,7,FALSE))</f>
        <v>37.44</v>
      </c>
      <c r="N18" s="1">
        <f>100*VLOOKUP($B18,'Team Data'!$A$2:$O$33,12,FALSE)</f>
        <v>63.06</v>
      </c>
      <c r="O18" s="1">
        <f>100*VLOOKUP($C18,'Team Data'!$A$2:$O$33,13,FALSE)</f>
        <v>53.49</v>
      </c>
      <c r="P18" s="1">
        <f>VLOOKUP($B18,'Team Data'!$A$2:$O$33,14,FALSE)</f>
        <v>1.6</v>
      </c>
      <c r="Q18" s="1">
        <f>VLOOKUP($C18,'Team Data'!$A$2:$O$33,15,FALSE)</f>
        <v>3.2</v>
      </c>
    </row>
    <row r="19" spans="1:17" x14ac:dyDescent="0.3">
      <c r="A19" t="s">
        <v>106</v>
      </c>
      <c r="B19" t="s">
        <v>63</v>
      </c>
      <c r="C19" t="s">
        <v>61</v>
      </c>
      <c r="D19">
        <f t="shared" si="2"/>
        <v>9.8673251799436787</v>
      </c>
      <c r="E19" s="1">
        <f t="shared" si="0"/>
        <v>2.2425739045326543</v>
      </c>
      <c r="F19" s="1">
        <v>4400</v>
      </c>
      <c r="G19" s="1">
        <f t="shared" si="1"/>
        <v>66.332495807108003</v>
      </c>
      <c r="H19" s="1" t="str">
        <f>VLOOKUP($B19,'Team Data'!$A$2:$O$33,2,FALSE)</f>
        <v>Home</v>
      </c>
      <c r="I19" s="1">
        <v>4</v>
      </c>
      <c r="J19" s="1">
        <v>135</v>
      </c>
      <c r="K19" s="1">
        <f>VLOOKUP($B19,'Team Data'!$A$2:$O$33,5,FALSE)</f>
        <v>45.847755999999997</v>
      </c>
      <c r="L19" s="1">
        <f>100*(1-VLOOKUP($B19,'Team Data'!$A$2:$O$33,6,FALSE))</f>
        <v>30.94</v>
      </c>
      <c r="M19" s="1">
        <f>100*(1-VLOOKUP($C19,'Team Data'!$A$2:$O$33,7,FALSE))</f>
        <v>45.540000000000006</v>
      </c>
      <c r="N19" s="1">
        <f>100*VLOOKUP($B19,'Team Data'!$A$2:$O$33,12,FALSE)</f>
        <v>51.470000000000006</v>
      </c>
      <c r="O19" s="1">
        <f>100*VLOOKUP($C19,'Team Data'!$A$2:$O$33,13,FALSE)</f>
        <v>74.709999999999994</v>
      </c>
      <c r="P19" s="1">
        <f>VLOOKUP($B19,'Team Data'!$A$2:$O$33,14,FALSE)</f>
        <v>4.5</v>
      </c>
      <c r="Q19" s="1">
        <f>VLOOKUP($C19,'Team Data'!$A$2:$O$33,15,FALSE)</f>
        <v>1.8</v>
      </c>
    </row>
    <row r="20" spans="1:17" x14ac:dyDescent="0.3">
      <c r="A20" t="s">
        <v>78</v>
      </c>
      <c r="B20" t="s">
        <v>59</v>
      </c>
      <c r="C20" t="s">
        <v>69</v>
      </c>
      <c r="D20">
        <f t="shared" si="2"/>
        <v>15.637913219179996</v>
      </c>
      <c r="E20" s="1">
        <f t="shared" si="0"/>
        <v>1.8616563356166662</v>
      </c>
      <c r="F20" s="1">
        <v>8400</v>
      </c>
      <c r="G20" s="1">
        <f t="shared" si="1"/>
        <v>91.651513899116793</v>
      </c>
      <c r="H20" s="1" t="str">
        <f>VLOOKUP($B20,'Team Data'!$A$2:$O$33,2,FALSE)</f>
        <v>Home</v>
      </c>
      <c r="I20" s="1">
        <v>5</v>
      </c>
      <c r="J20" s="1">
        <v>217</v>
      </c>
      <c r="K20" s="1">
        <f>VLOOKUP($B20,'Team Data'!$A$2:$O$33,5,FALSE)</f>
        <v>47.683804000000002</v>
      </c>
      <c r="L20" s="1">
        <f>100*(1-VLOOKUP($B20,'Team Data'!$A$2:$O$33,6,FALSE))</f>
        <v>52.760000000000005</v>
      </c>
      <c r="M20" s="1">
        <f>100*(1-VLOOKUP($C20,'Team Data'!$A$2:$O$33,7,FALSE))</f>
        <v>31.489999999999995</v>
      </c>
      <c r="N20" s="1">
        <f>100*VLOOKUP($B20,'Team Data'!$A$2:$O$33,12,FALSE)</f>
        <v>68.25</v>
      </c>
      <c r="O20" s="1">
        <f>100*VLOOKUP($C20,'Team Data'!$A$2:$O$33,13,FALSE)</f>
        <v>62.629999999999995</v>
      </c>
      <c r="P20" s="1">
        <f>VLOOKUP($B20,'Team Data'!$A$2:$O$33,14,FALSE)</f>
        <v>2.2000000000000002</v>
      </c>
      <c r="Q20" s="1">
        <f>VLOOKUP($C20,'Team Data'!$A$2:$O$33,15,FALSE)</f>
        <v>2.6</v>
      </c>
    </row>
    <row r="21" spans="1:17" x14ac:dyDescent="0.3">
      <c r="A21" t="s">
        <v>17</v>
      </c>
      <c r="B21" t="s">
        <v>67</v>
      </c>
      <c r="C21" t="s">
        <v>56</v>
      </c>
      <c r="D21">
        <f t="shared" si="2"/>
        <v>16.869664019295382</v>
      </c>
      <c r="E21" s="1">
        <f t="shared" si="0"/>
        <v>2.1087080024119227</v>
      </c>
      <c r="F21" s="1">
        <v>8000</v>
      </c>
      <c r="G21" s="1">
        <f t="shared" si="1"/>
        <v>89.442719099991592</v>
      </c>
      <c r="H21" s="1" t="str">
        <f>VLOOKUP($B21,'Team Data'!$A$2:$O$33,2,FALSE)</f>
        <v>Road</v>
      </c>
      <c r="I21" s="1">
        <v>5</v>
      </c>
      <c r="J21" s="1">
        <v>248</v>
      </c>
      <c r="K21" s="1">
        <f>VLOOKUP($B21,'Team Data'!$A$2:$O$33,5,FALSE)</f>
        <v>53.096980000000002</v>
      </c>
      <c r="L21" s="1">
        <f>100*(1-VLOOKUP($B21,'Team Data'!$A$2:$O$33,6,FALSE))</f>
        <v>40.53</v>
      </c>
      <c r="M21" s="1">
        <f>100*(1-VLOOKUP($C21,'Team Data'!$A$2:$O$33,7,FALSE))</f>
        <v>39.94</v>
      </c>
      <c r="N21" s="1">
        <f>100*VLOOKUP($B21,'Team Data'!$A$2:$O$33,12,FALSE)</f>
        <v>71.34</v>
      </c>
      <c r="O21" s="1">
        <f>100*VLOOKUP($C21,'Team Data'!$A$2:$O$33,13,FALSE)</f>
        <v>59.88</v>
      </c>
      <c r="P21" s="1">
        <f>VLOOKUP($B21,'Team Data'!$A$2:$O$33,14,FALSE)</f>
        <v>1.6</v>
      </c>
      <c r="Q21" s="1">
        <f>VLOOKUP($C21,'Team Data'!$A$2:$O$33,15,FALSE)</f>
        <v>3.2</v>
      </c>
    </row>
    <row r="22" spans="1:17" x14ac:dyDescent="0.3">
      <c r="A22" t="s">
        <v>88</v>
      </c>
      <c r="B22" t="s">
        <v>68</v>
      </c>
      <c r="C22" t="s">
        <v>65</v>
      </c>
      <c r="D22">
        <f t="shared" si="2"/>
        <v>18.540072091824005</v>
      </c>
      <c r="E22" s="1">
        <f t="shared" si="0"/>
        <v>2.8968862643475006</v>
      </c>
      <c r="F22" s="1">
        <v>6400</v>
      </c>
      <c r="G22" s="1">
        <f t="shared" si="1"/>
        <v>80</v>
      </c>
      <c r="H22" s="1" t="str">
        <f>VLOOKUP($B22,'Team Data'!$A$2:$O$33,2,FALSE)</f>
        <v>Home</v>
      </c>
      <c r="I22" s="1">
        <v>4</v>
      </c>
      <c r="J22" s="1">
        <v>236</v>
      </c>
      <c r="K22" s="1">
        <f>VLOOKUP($B22,'Team Data'!$A$2:$O$33,5,FALSE)</f>
        <v>45.705303999999998</v>
      </c>
      <c r="L22" s="1">
        <f>100*(1-VLOOKUP($B22,'Team Data'!$A$2:$O$33,6,FALSE))</f>
        <v>37</v>
      </c>
      <c r="M22" s="1">
        <f>100*(1-VLOOKUP($C22,'Team Data'!$A$2:$O$33,7,FALSE))</f>
        <v>36.08</v>
      </c>
      <c r="N22" s="1">
        <f>100*VLOOKUP($B22,'Team Data'!$A$2:$O$33,12,FALSE)</f>
        <v>65</v>
      </c>
      <c r="O22" s="1">
        <f>100*VLOOKUP($C22,'Team Data'!$A$2:$O$33,13,FALSE)</f>
        <v>65.259999999999991</v>
      </c>
      <c r="P22" s="1">
        <f>VLOOKUP($B22,'Team Data'!$A$2:$O$33,14,FALSE)</f>
        <v>5.8</v>
      </c>
      <c r="Q22" s="1">
        <f>VLOOKUP($C22,'Team Data'!$A$2:$O$33,15,FALSE)</f>
        <v>2.4</v>
      </c>
    </row>
    <row r="23" spans="1:17" x14ac:dyDescent="0.3">
      <c r="A23" t="s">
        <v>85</v>
      </c>
      <c r="B23" t="s">
        <v>69</v>
      </c>
      <c r="C23" t="s">
        <v>59</v>
      </c>
      <c r="D23">
        <f t="shared" si="2"/>
        <v>7.7275399928239992</v>
      </c>
      <c r="E23" s="1">
        <f t="shared" si="0"/>
        <v>1.5770489781273467</v>
      </c>
      <c r="F23" s="1">
        <v>4900</v>
      </c>
      <c r="G23" s="1">
        <f t="shared" si="1"/>
        <v>70</v>
      </c>
      <c r="H23" s="1" t="str">
        <f>VLOOKUP($B23,'Team Data'!$A$2:$O$33,2,FALSE)</f>
        <v>Road</v>
      </c>
      <c r="I23" s="1">
        <v>5</v>
      </c>
      <c r="J23" s="1">
        <v>127</v>
      </c>
      <c r="K23" s="1">
        <f>VLOOKUP($B23,'Team Data'!$A$2:$O$33,5,FALSE)</f>
        <v>47.683804000000002</v>
      </c>
      <c r="L23" s="1">
        <f>100*(1-VLOOKUP($B23,'Team Data'!$A$2:$O$33,6,FALSE))</f>
        <v>43.500000000000007</v>
      </c>
      <c r="M23" s="1">
        <f>100*(1-VLOOKUP($C23,'Team Data'!$A$2:$O$33,7,FALSE))</f>
        <v>38.080000000000005</v>
      </c>
      <c r="N23" s="1">
        <f>100*VLOOKUP($B23,'Team Data'!$A$2:$O$33,12,FALSE)</f>
        <v>60.34</v>
      </c>
      <c r="O23" s="1">
        <f>100*VLOOKUP($C23,'Team Data'!$A$2:$O$33,13,FALSE)</f>
        <v>68.650000000000006</v>
      </c>
      <c r="P23" s="1">
        <f>VLOOKUP($B23,'Team Data'!$A$2:$O$33,14,FALSE)</f>
        <v>1.6</v>
      </c>
      <c r="Q23" s="1">
        <f>VLOOKUP($C23,'Team Data'!$A$2:$O$33,15,FALSE)</f>
        <v>3</v>
      </c>
    </row>
    <row r="24" spans="1:17" x14ac:dyDescent="0.3">
      <c r="A24" t="s">
        <v>86</v>
      </c>
      <c r="B24" t="s">
        <v>69</v>
      </c>
      <c r="C24" t="s">
        <v>59</v>
      </c>
      <c r="D24">
        <f t="shared" si="2"/>
        <v>9.3337274057317181</v>
      </c>
      <c r="E24" s="1">
        <f t="shared" si="0"/>
        <v>2.2223160489837421</v>
      </c>
      <c r="F24" s="1">
        <v>4200</v>
      </c>
      <c r="G24" s="1">
        <f t="shared" si="1"/>
        <v>64.807406984078597</v>
      </c>
      <c r="H24" s="1" t="str">
        <f>VLOOKUP($B24,'Team Data'!$A$2:$O$33,2,FALSE)</f>
        <v>Road</v>
      </c>
      <c r="I24" s="1">
        <v>5</v>
      </c>
      <c r="J24" s="1">
        <v>165</v>
      </c>
      <c r="K24" s="1">
        <f>VLOOKUP($B24,'Team Data'!$A$2:$O$33,5,FALSE)</f>
        <v>47.683804000000002</v>
      </c>
      <c r="L24" s="1">
        <f>100*(1-VLOOKUP($B24,'Team Data'!$A$2:$O$33,6,FALSE))</f>
        <v>43.500000000000007</v>
      </c>
      <c r="M24" s="1">
        <f>100*(1-VLOOKUP($C24,'Team Data'!$A$2:$O$33,7,FALSE))</f>
        <v>38.080000000000005</v>
      </c>
      <c r="N24" s="1">
        <f>100*VLOOKUP($B24,'Team Data'!$A$2:$O$33,12,FALSE)</f>
        <v>60.34</v>
      </c>
      <c r="O24" s="1">
        <f>100*VLOOKUP($C24,'Team Data'!$A$2:$O$33,13,FALSE)</f>
        <v>68.650000000000006</v>
      </c>
      <c r="P24" s="1">
        <f>VLOOKUP($B24,'Team Data'!$A$2:$O$33,14,FALSE)</f>
        <v>1.6</v>
      </c>
      <c r="Q24" s="1">
        <f>VLOOKUP($C24,'Team Data'!$A$2:$O$33,15,FALSE)</f>
        <v>3</v>
      </c>
    </row>
    <row r="25" spans="1:17" x14ac:dyDescent="0.3">
      <c r="A25" t="s">
        <v>107</v>
      </c>
      <c r="B25" t="s">
        <v>71</v>
      </c>
      <c r="C25" t="s">
        <v>44</v>
      </c>
      <c r="D25">
        <f t="shared" si="2"/>
        <v>6.5708888971196764</v>
      </c>
      <c r="E25" s="1">
        <f t="shared" si="0"/>
        <v>1.4933838402544717</v>
      </c>
      <c r="F25" s="1">
        <v>4400</v>
      </c>
      <c r="G25" s="1">
        <f t="shared" si="1"/>
        <v>66.332495807108003</v>
      </c>
      <c r="H25" s="1" t="str">
        <f>VLOOKUP($B25,'Team Data'!$A$2:$O$33,2,FALSE)</f>
        <v>Road</v>
      </c>
      <c r="I25" s="1">
        <v>2</v>
      </c>
      <c r="J25" s="1">
        <v>44</v>
      </c>
      <c r="K25" s="1">
        <f>VLOOKUP($B25,'Team Data'!$A$2:$O$33,5,FALSE)</f>
        <v>44.771451999999996</v>
      </c>
      <c r="L25" s="1">
        <f>100*(1-VLOOKUP($B25,'Team Data'!$A$2:$O$33,6,FALSE))</f>
        <v>56.620000000000005</v>
      </c>
      <c r="M25" s="1">
        <f>100*(1-VLOOKUP($C25,'Team Data'!$A$2:$O$33,7,FALSE))</f>
        <v>43.21</v>
      </c>
      <c r="N25" s="1">
        <f>100*VLOOKUP($B25,'Team Data'!$A$2:$O$33,12,FALSE)</f>
        <v>69.3</v>
      </c>
      <c r="O25" s="1">
        <f>100*VLOOKUP($C25,'Team Data'!$A$2:$O$33,13,FALSE)</f>
        <v>62.43</v>
      </c>
      <c r="P25" s="1">
        <f>VLOOKUP($B25,'Team Data'!$A$2:$O$33,14,FALSE)</f>
        <v>1</v>
      </c>
      <c r="Q25" s="1">
        <f>VLOOKUP($C25,'Team Data'!$A$2:$O$33,15,FALSE)</f>
        <v>2.2000000000000002</v>
      </c>
    </row>
    <row r="26" spans="1:17" x14ac:dyDescent="0.3">
      <c r="A26" t="s">
        <v>108</v>
      </c>
      <c r="B26" t="s">
        <v>71</v>
      </c>
      <c r="C26" t="s">
        <v>44</v>
      </c>
      <c r="D26">
        <f t="shared" si="2"/>
        <v>9.5595841629764209</v>
      </c>
      <c r="E26" s="1">
        <f t="shared" si="0"/>
        <v>1.8744282672502788</v>
      </c>
      <c r="F26" s="1">
        <v>5100</v>
      </c>
      <c r="G26" s="1">
        <f t="shared" si="1"/>
        <v>71.414284285428494</v>
      </c>
      <c r="H26" s="1" t="str">
        <f>VLOOKUP($B26,'Team Data'!$A$2:$O$33,2,FALSE)</f>
        <v>Road</v>
      </c>
      <c r="I26" s="1">
        <v>4</v>
      </c>
      <c r="J26" s="1">
        <v>122</v>
      </c>
      <c r="K26" s="1">
        <f>VLOOKUP($B26,'Team Data'!$A$2:$O$33,5,FALSE)</f>
        <v>44.771451999999996</v>
      </c>
      <c r="L26" s="1">
        <f>100*(1-VLOOKUP($B26,'Team Data'!$A$2:$O$33,6,FALSE))</f>
        <v>56.620000000000005</v>
      </c>
      <c r="M26" s="1">
        <f>100*(1-VLOOKUP($C26,'Team Data'!$A$2:$O$33,7,FALSE))</f>
        <v>43.21</v>
      </c>
      <c r="N26" s="1">
        <f>100*VLOOKUP($B26,'Team Data'!$A$2:$O$33,12,FALSE)</f>
        <v>69.3</v>
      </c>
      <c r="O26" s="1">
        <f>100*VLOOKUP($C26,'Team Data'!$A$2:$O$33,13,FALSE)</f>
        <v>62.43</v>
      </c>
      <c r="P26" s="1">
        <f>VLOOKUP($B26,'Team Data'!$A$2:$O$33,14,FALSE)</f>
        <v>1</v>
      </c>
      <c r="Q26" s="1">
        <f>VLOOKUP($C26,'Team Data'!$A$2:$O$33,15,FALSE)</f>
        <v>2.2000000000000002</v>
      </c>
    </row>
    <row r="27" spans="1:17" x14ac:dyDescent="0.3">
      <c r="A27" t="s">
        <v>109</v>
      </c>
      <c r="B27" t="s">
        <v>46</v>
      </c>
      <c r="C27" t="s">
        <v>49</v>
      </c>
      <c r="D27">
        <f t="shared" si="2"/>
        <v>14.746210745117775</v>
      </c>
      <c r="E27" s="1">
        <f t="shared" si="0"/>
        <v>2.4577017908529624</v>
      </c>
      <c r="F27" s="1">
        <v>6000</v>
      </c>
      <c r="G27" s="1">
        <f t="shared" si="1"/>
        <v>77.459666924148337</v>
      </c>
      <c r="H27" s="1" t="str">
        <f>VLOOKUP($B27,'Team Data'!$A$2:$O$33,2,FALSE)</f>
        <v>Road</v>
      </c>
      <c r="I27" s="1">
        <v>5</v>
      </c>
      <c r="J27" s="1">
        <v>231</v>
      </c>
      <c r="K27" s="1">
        <f>VLOOKUP($B27,'Team Data'!$A$2:$O$33,5,FALSE)</f>
        <v>49.282432</v>
      </c>
      <c r="L27" s="1">
        <f>100*(1-VLOOKUP($B27,'Team Data'!$A$2:$O$33,6,FALSE))</f>
        <v>47.68</v>
      </c>
      <c r="M27" s="1">
        <f>100*(1-VLOOKUP($C27,'Team Data'!$A$2:$O$33,7,FALSE))</f>
        <v>45.74</v>
      </c>
      <c r="N27" s="1">
        <f>100*VLOOKUP($B27,'Team Data'!$A$2:$O$33,12,FALSE)</f>
        <v>73.08</v>
      </c>
      <c r="O27" s="1">
        <f>100*VLOOKUP($C27,'Team Data'!$A$2:$O$33,13,FALSE)</f>
        <v>67.31</v>
      </c>
      <c r="P27" s="1">
        <f>VLOOKUP($B27,'Team Data'!$A$2:$O$33,14,FALSE)</f>
        <v>2.6</v>
      </c>
      <c r="Q27" s="1">
        <f>VLOOKUP($C27,'Team Data'!$A$2:$O$33,15,FALSE)</f>
        <v>3.2</v>
      </c>
    </row>
    <row r="28" spans="1:17" x14ac:dyDescent="0.3">
      <c r="A28" t="s">
        <v>77</v>
      </c>
      <c r="B28" t="s">
        <v>58</v>
      </c>
      <c r="C28" t="s">
        <v>62</v>
      </c>
      <c r="D28">
        <f t="shared" si="2"/>
        <v>12.195593937544473</v>
      </c>
      <c r="E28" s="1">
        <f t="shared" si="0"/>
        <v>1.999277694679422</v>
      </c>
      <c r="F28" s="1">
        <v>6100</v>
      </c>
      <c r="G28" s="1">
        <f t="shared" si="1"/>
        <v>78.10249675906654</v>
      </c>
      <c r="H28" s="1" t="str">
        <f>VLOOKUP($B28,'Team Data'!$A$2:$O$33,2,FALSE)</f>
        <v>Road</v>
      </c>
      <c r="I28" s="1">
        <v>5</v>
      </c>
      <c r="J28" s="1">
        <v>190</v>
      </c>
      <c r="K28" s="1">
        <f>VLOOKUP($B28,'Team Data'!$A$2:$O$33,5,FALSE)</f>
        <v>46.654983999999999</v>
      </c>
      <c r="L28" s="1">
        <f>100*(1-VLOOKUP($B28,'Team Data'!$A$2:$O$33,6,FALSE))</f>
        <v>46.03</v>
      </c>
      <c r="M28" s="1">
        <f>100*(1-VLOOKUP($C28,'Team Data'!$A$2:$O$33,7,FALSE))</f>
        <v>44.37</v>
      </c>
      <c r="N28" s="1">
        <f>100*VLOOKUP($B28,'Team Data'!$A$2:$O$33,12,FALSE)</f>
        <v>61.7</v>
      </c>
      <c r="O28" s="1">
        <f>100*VLOOKUP($C28,'Team Data'!$A$2:$O$33,13,FALSE)</f>
        <v>65.03</v>
      </c>
      <c r="P28" s="1">
        <f>VLOOKUP($B28,'Team Data'!$A$2:$O$33,14,FALSE)</f>
        <v>4.4000000000000004</v>
      </c>
      <c r="Q28" s="1">
        <f>VLOOKUP($C28,'Team Data'!$A$2:$O$33,15,FALSE)</f>
        <v>1</v>
      </c>
    </row>
    <row r="29" spans="1:17" x14ac:dyDescent="0.3">
      <c r="A29" t="s">
        <v>110</v>
      </c>
      <c r="B29" t="s">
        <v>61</v>
      </c>
      <c r="C29" t="s">
        <v>63</v>
      </c>
      <c r="D29">
        <f t="shared" si="2"/>
        <v>10.503197905781866</v>
      </c>
      <c r="E29" s="1">
        <f t="shared" si="0"/>
        <v>2.1006395811563729</v>
      </c>
      <c r="F29" s="1">
        <v>5000</v>
      </c>
      <c r="G29" s="1">
        <f t="shared" si="1"/>
        <v>70.710678118654755</v>
      </c>
      <c r="H29" s="1" t="str">
        <f>VLOOKUP($B29,'Team Data'!$A$2:$O$33,2,FALSE)</f>
        <v>Road</v>
      </c>
      <c r="I29" s="1">
        <v>5</v>
      </c>
      <c r="J29" s="1">
        <v>170</v>
      </c>
      <c r="K29" s="1">
        <f>VLOOKUP($B29,'Team Data'!$A$2:$O$33,5,FALSE)</f>
        <v>45.847755999999997</v>
      </c>
      <c r="L29" s="1">
        <f>100*(1-VLOOKUP($B29,'Team Data'!$A$2:$O$33,6,FALSE))</f>
        <v>31.210000000000004</v>
      </c>
      <c r="M29" s="1">
        <f>100*(1-VLOOKUP($C29,'Team Data'!$A$2:$O$33,7,FALSE))</f>
        <v>54.81</v>
      </c>
      <c r="N29" s="1">
        <f>100*VLOOKUP($B29,'Team Data'!$A$2:$O$33,12,FALSE)</f>
        <v>66.47999999999999</v>
      </c>
      <c r="O29" s="1">
        <f>100*VLOOKUP($C29,'Team Data'!$A$2:$O$33,13,FALSE)</f>
        <v>74.36</v>
      </c>
      <c r="P29" s="1">
        <f>VLOOKUP($B29,'Team Data'!$A$2:$O$33,14,FALSE)</f>
        <v>3</v>
      </c>
      <c r="Q29" s="1">
        <f>VLOOKUP($C29,'Team Data'!$A$2:$O$33,15,FALSE)</f>
        <v>1.2</v>
      </c>
    </row>
    <row r="30" spans="1:17" x14ac:dyDescent="0.3">
      <c r="A30" t="s">
        <v>79</v>
      </c>
      <c r="B30" t="s">
        <v>61</v>
      </c>
      <c r="C30" t="s">
        <v>63</v>
      </c>
      <c r="D30">
        <f t="shared" si="2"/>
        <v>6.8866998583475336</v>
      </c>
      <c r="E30" s="1">
        <f t="shared" si="0"/>
        <v>1.5303777462994519</v>
      </c>
      <c r="F30" s="1">
        <v>4500</v>
      </c>
      <c r="G30" s="1">
        <f t="shared" si="1"/>
        <v>67.082039324993687</v>
      </c>
      <c r="H30" s="1" t="str">
        <f>VLOOKUP($B30,'Team Data'!$A$2:$O$33,2,FALSE)</f>
        <v>Road</v>
      </c>
      <c r="I30" s="1">
        <v>4</v>
      </c>
      <c r="J30" s="1">
        <v>91</v>
      </c>
      <c r="K30" s="1">
        <f>VLOOKUP($B30,'Team Data'!$A$2:$O$33,5,FALSE)</f>
        <v>45.847755999999997</v>
      </c>
      <c r="L30" s="1">
        <f>100*(1-VLOOKUP($B30,'Team Data'!$A$2:$O$33,6,FALSE))</f>
        <v>31.210000000000004</v>
      </c>
      <c r="M30" s="1">
        <f>100*(1-VLOOKUP($C30,'Team Data'!$A$2:$O$33,7,FALSE))</f>
        <v>54.81</v>
      </c>
      <c r="N30" s="1">
        <f>100*VLOOKUP($B30,'Team Data'!$A$2:$O$33,12,FALSE)</f>
        <v>66.47999999999999</v>
      </c>
      <c r="O30" s="1">
        <f>100*VLOOKUP($C30,'Team Data'!$A$2:$O$33,13,FALSE)</f>
        <v>74.36</v>
      </c>
      <c r="P30" s="1">
        <f>VLOOKUP($B30,'Team Data'!$A$2:$O$33,14,FALSE)</f>
        <v>3</v>
      </c>
      <c r="Q30" s="1">
        <f>VLOOKUP($C30,'Team Data'!$A$2:$O$33,15,FALSE)</f>
        <v>1.2</v>
      </c>
    </row>
  </sheetData>
  <sortState ref="B2:Q4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" sqref="A2"/>
    </sheetView>
  </sheetViews>
  <sheetFormatPr defaultRowHeight="14.4" x14ac:dyDescent="0.3"/>
  <cols>
    <col min="1" max="1" width="13.44140625" customWidth="1"/>
    <col min="13" max="13" width="11.77734375" customWidth="1"/>
    <col min="15" max="15" width="11.109375" customWidth="1"/>
  </cols>
  <sheetData>
    <row r="1" spans="1:15" x14ac:dyDescent="0.3">
      <c r="A1" t="s">
        <v>39</v>
      </c>
      <c r="B1" t="s">
        <v>22</v>
      </c>
      <c r="C1" s="2" t="s">
        <v>5</v>
      </c>
      <c r="D1" t="s">
        <v>10</v>
      </c>
      <c r="E1" t="s">
        <v>6</v>
      </c>
      <c r="F1" t="s">
        <v>7</v>
      </c>
      <c r="G1" t="s">
        <v>12</v>
      </c>
      <c r="H1" t="s">
        <v>8</v>
      </c>
      <c r="I1" t="s">
        <v>13</v>
      </c>
      <c r="J1" t="s">
        <v>9</v>
      </c>
      <c r="K1" t="s">
        <v>11</v>
      </c>
      <c r="L1" t="s">
        <v>20</v>
      </c>
      <c r="M1" t="s">
        <v>21</v>
      </c>
      <c r="N1" t="s">
        <v>23</v>
      </c>
      <c r="O1" t="s">
        <v>29</v>
      </c>
    </row>
    <row r="2" spans="1:15" x14ac:dyDescent="0.3">
      <c r="A2" t="s">
        <v>47</v>
      </c>
      <c r="B2" t="s">
        <v>30</v>
      </c>
      <c r="C2">
        <v>20.6</v>
      </c>
      <c r="D2">
        <v>22.4</v>
      </c>
      <c r="E2">
        <v>50.9602</v>
      </c>
      <c r="F2">
        <v>0.65490000000000004</v>
      </c>
      <c r="G2">
        <v>0.56020000000000003</v>
      </c>
      <c r="H2">
        <v>0.8</v>
      </c>
      <c r="I2" s="3">
        <v>0.6</v>
      </c>
      <c r="J2" s="3">
        <v>0.40279999999999999</v>
      </c>
      <c r="K2" s="3">
        <v>0.40620000000000001</v>
      </c>
      <c r="L2" s="3">
        <v>0.62690000000000001</v>
      </c>
      <c r="M2" s="3">
        <v>0.68389999999999995</v>
      </c>
      <c r="N2" s="3">
        <v>4.2</v>
      </c>
      <c r="O2" s="3">
        <v>2.4</v>
      </c>
    </row>
    <row r="3" spans="1:15" x14ac:dyDescent="0.3">
      <c r="A3" t="s">
        <v>48</v>
      </c>
      <c r="B3" t="s">
        <v>28</v>
      </c>
      <c r="C3">
        <v>23.4</v>
      </c>
      <c r="D3">
        <v>23.6</v>
      </c>
      <c r="E3">
        <v>50.9602</v>
      </c>
      <c r="F3">
        <v>0.72</v>
      </c>
      <c r="G3">
        <v>0.51449999999999996</v>
      </c>
      <c r="H3">
        <v>1.8</v>
      </c>
      <c r="I3" s="3">
        <v>0.8</v>
      </c>
      <c r="J3" s="3">
        <v>0.46550000000000002</v>
      </c>
      <c r="K3" s="3">
        <v>0.5645</v>
      </c>
      <c r="L3" s="3">
        <v>0.70269999999999999</v>
      </c>
      <c r="M3" s="3">
        <v>0.7097</v>
      </c>
      <c r="N3" s="3">
        <v>2.4</v>
      </c>
      <c r="O3" s="3">
        <v>1</v>
      </c>
    </row>
    <row r="4" spans="1:15" x14ac:dyDescent="0.3">
      <c r="A4" t="s">
        <v>41</v>
      </c>
      <c r="B4" t="s">
        <v>30</v>
      </c>
      <c r="C4">
        <v>26.4</v>
      </c>
      <c r="D4">
        <v>18.8</v>
      </c>
      <c r="E4">
        <v>52.273924000000001</v>
      </c>
      <c r="F4">
        <v>0.50409999999999999</v>
      </c>
      <c r="G4">
        <v>0.6522</v>
      </c>
      <c r="H4">
        <v>1.2</v>
      </c>
      <c r="I4" s="3">
        <v>1.2</v>
      </c>
      <c r="J4" s="3">
        <v>0.46029999999999999</v>
      </c>
      <c r="K4" s="3">
        <v>0.3654</v>
      </c>
      <c r="L4" s="3">
        <v>0.66669999999999996</v>
      </c>
      <c r="M4" s="3">
        <v>0.63160000000000005</v>
      </c>
      <c r="N4" s="3">
        <v>3</v>
      </c>
      <c r="O4" s="3">
        <v>1.8</v>
      </c>
    </row>
    <row r="5" spans="1:15" x14ac:dyDescent="0.3">
      <c r="A5" t="s">
        <v>51</v>
      </c>
      <c r="B5" t="s">
        <v>73</v>
      </c>
      <c r="C5">
        <v>22.6</v>
      </c>
      <c r="D5">
        <v>16</v>
      </c>
      <c r="F5">
        <v>0.57269999999999999</v>
      </c>
      <c r="G5">
        <v>0.63929999999999998</v>
      </c>
      <c r="H5">
        <v>2.2000000000000002</v>
      </c>
      <c r="I5" s="3">
        <v>1.6</v>
      </c>
      <c r="J5" s="3">
        <v>0.3387</v>
      </c>
      <c r="K5" s="3">
        <v>0.30559999999999998</v>
      </c>
      <c r="L5" s="3">
        <v>0.62009999999999998</v>
      </c>
      <c r="M5" s="3">
        <v>0.57379999999999998</v>
      </c>
      <c r="N5" s="3">
        <v>2.8</v>
      </c>
      <c r="O5" s="3">
        <v>2.4</v>
      </c>
    </row>
    <row r="6" spans="1:15" x14ac:dyDescent="0.3">
      <c r="A6" t="s">
        <v>57</v>
      </c>
      <c r="B6" t="s">
        <v>28</v>
      </c>
      <c r="C6">
        <v>20.6</v>
      </c>
      <c r="D6">
        <v>21</v>
      </c>
      <c r="E6">
        <v>46.243456000000002</v>
      </c>
      <c r="F6">
        <v>0.60250000000000004</v>
      </c>
      <c r="G6">
        <v>0.59770000000000001</v>
      </c>
      <c r="H6">
        <v>1.6</v>
      </c>
      <c r="I6" s="3">
        <v>1.6</v>
      </c>
      <c r="J6" s="3">
        <v>0.377</v>
      </c>
      <c r="K6" s="3">
        <v>0.42859999999999998</v>
      </c>
      <c r="L6" s="3">
        <v>0.61109999999999998</v>
      </c>
      <c r="M6" s="3">
        <v>0.627</v>
      </c>
      <c r="N6" s="3">
        <v>2.8</v>
      </c>
      <c r="O6" s="3">
        <v>4</v>
      </c>
    </row>
    <row r="7" spans="1:15" x14ac:dyDescent="0.3">
      <c r="A7" t="s">
        <v>60</v>
      </c>
      <c r="B7" t="s">
        <v>73</v>
      </c>
      <c r="C7">
        <v>17.399999999999999</v>
      </c>
      <c r="D7">
        <v>21</v>
      </c>
      <c r="F7">
        <v>0.60270000000000001</v>
      </c>
      <c r="G7">
        <v>0.63029999999999997</v>
      </c>
      <c r="H7">
        <v>0.8</v>
      </c>
      <c r="I7" s="3">
        <v>2</v>
      </c>
      <c r="J7" s="3">
        <v>0.34849999999999998</v>
      </c>
      <c r="K7" s="3">
        <v>0.31669999999999998</v>
      </c>
      <c r="L7" s="3">
        <v>0.68069999999999997</v>
      </c>
      <c r="M7" s="3">
        <v>0.70679999999999998</v>
      </c>
      <c r="N7" s="3">
        <v>2.6</v>
      </c>
      <c r="O7" s="3">
        <v>3.4</v>
      </c>
    </row>
    <row r="8" spans="1:15" x14ac:dyDescent="0.3">
      <c r="A8" t="s">
        <v>64</v>
      </c>
      <c r="B8" t="s">
        <v>28</v>
      </c>
      <c r="C8">
        <v>18</v>
      </c>
      <c r="D8">
        <v>22</v>
      </c>
      <c r="E8">
        <v>52.273924000000001</v>
      </c>
      <c r="F8">
        <v>0.70440000000000003</v>
      </c>
      <c r="G8">
        <v>0.4763</v>
      </c>
      <c r="H8">
        <v>2</v>
      </c>
      <c r="I8" s="3">
        <v>1</v>
      </c>
      <c r="J8" s="3">
        <v>0.38569999999999999</v>
      </c>
      <c r="K8" s="3">
        <v>0.41070000000000001</v>
      </c>
      <c r="L8" s="3">
        <v>0.63239999999999996</v>
      </c>
      <c r="M8" s="3">
        <v>0.70340000000000003</v>
      </c>
      <c r="N8" s="3">
        <v>4</v>
      </c>
      <c r="O8" s="3">
        <v>1.2</v>
      </c>
    </row>
    <row r="9" spans="1:15" x14ac:dyDescent="0.3">
      <c r="A9" t="s">
        <v>49</v>
      </c>
      <c r="B9" t="s">
        <v>30</v>
      </c>
      <c r="C9">
        <v>16.8</v>
      </c>
      <c r="D9">
        <v>20</v>
      </c>
      <c r="E9">
        <v>49.282432</v>
      </c>
      <c r="F9">
        <v>0.61639999999999995</v>
      </c>
      <c r="G9">
        <v>0.54259999999999997</v>
      </c>
      <c r="H9">
        <v>2</v>
      </c>
      <c r="I9" s="3">
        <v>1.4</v>
      </c>
      <c r="J9" s="3">
        <v>0.28570000000000001</v>
      </c>
      <c r="K9" s="3">
        <v>0.3125</v>
      </c>
      <c r="L9" s="3">
        <v>0.55489999999999995</v>
      </c>
      <c r="M9" s="3">
        <v>0.67310000000000003</v>
      </c>
      <c r="N9" s="3">
        <v>3.2</v>
      </c>
      <c r="O9" s="3">
        <v>3.2</v>
      </c>
    </row>
    <row r="10" spans="1:15" x14ac:dyDescent="0.3">
      <c r="A10" t="s">
        <v>65</v>
      </c>
      <c r="B10" t="s">
        <v>28</v>
      </c>
      <c r="C10">
        <v>24.6</v>
      </c>
      <c r="D10">
        <v>20.6</v>
      </c>
      <c r="E10">
        <v>45.705303999999998</v>
      </c>
      <c r="F10">
        <v>0.56010000000000004</v>
      </c>
      <c r="G10">
        <v>0.63919999999999999</v>
      </c>
      <c r="H10">
        <v>1.6</v>
      </c>
      <c r="I10" s="3">
        <v>0.8</v>
      </c>
      <c r="J10" s="3">
        <v>0.48</v>
      </c>
      <c r="K10" s="3">
        <v>0.26229999999999998</v>
      </c>
      <c r="L10" s="3">
        <v>0.69589999999999996</v>
      </c>
      <c r="M10" s="3">
        <v>0.65259999999999996</v>
      </c>
      <c r="N10" s="3">
        <v>1.2</v>
      </c>
      <c r="O10" s="3">
        <v>2.4</v>
      </c>
    </row>
    <row r="11" spans="1:15" x14ac:dyDescent="0.3">
      <c r="A11" t="s">
        <v>62</v>
      </c>
      <c r="B11" t="s">
        <v>30</v>
      </c>
      <c r="C11">
        <v>19.8</v>
      </c>
      <c r="D11">
        <v>19.399999999999999</v>
      </c>
      <c r="E11">
        <v>46.654983999999999</v>
      </c>
      <c r="F11">
        <v>0.57779999999999998</v>
      </c>
      <c r="G11">
        <v>0.55630000000000002</v>
      </c>
      <c r="H11">
        <v>1.4</v>
      </c>
      <c r="I11" s="3">
        <v>0.6</v>
      </c>
      <c r="J11" s="3">
        <v>0.375</v>
      </c>
      <c r="K11" s="3">
        <v>0.377</v>
      </c>
      <c r="L11" s="3">
        <v>0.66669999999999996</v>
      </c>
      <c r="M11" s="3">
        <v>0.65029999999999999</v>
      </c>
      <c r="N11" s="3">
        <v>2.8</v>
      </c>
      <c r="O11" s="3">
        <v>1</v>
      </c>
    </row>
    <row r="12" spans="1:15" x14ac:dyDescent="0.3">
      <c r="A12" t="s">
        <v>52</v>
      </c>
      <c r="B12" t="s">
        <v>28</v>
      </c>
      <c r="C12">
        <v>21.8</v>
      </c>
      <c r="D12">
        <v>23.2</v>
      </c>
      <c r="E12">
        <v>48.253611999999997</v>
      </c>
      <c r="F12">
        <v>0.54610000000000003</v>
      </c>
      <c r="G12">
        <v>0.6321</v>
      </c>
      <c r="H12">
        <v>1.5</v>
      </c>
      <c r="I12" s="3">
        <v>2</v>
      </c>
      <c r="J12" s="3">
        <v>0.38179999999999997</v>
      </c>
      <c r="K12" s="3">
        <v>0.45610000000000001</v>
      </c>
      <c r="L12" s="3">
        <v>0.62409999999999999</v>
      </c>
      <c r="M12" s="3">
        <v>0.55359999999999998</v>
      </c>
      <c r="N12" s="3">
        <v>1.8</v>
      </c>
      <c r="O12" s="3">
        <v>2.2000000000000002</v>
      </c>
    </row>
    <row r="13" spans="1:15" x14ac:dyDescent="0.3">
      <c r="A13" t="s">
        <v>66</v>
      </c>
      <c r="B13" t="s">
        <v>30</v>
      </c>
      <c r="C13">
        <v>20.8</v>
      </c>
      <c r="D13">
        <v>21.4</v>
      </c>
      <c r="E13">
        <v>48.253611999999997</v>
      </c>
      <c r="F13">
        <v>0.59940000000000004</v>
      </c>
      <c r="G13">
        <v>0.58899999999999997</v>
      </c>
      <c r="H13">
        <v>0.8</v>
      </c>
      <c r="I13" s="3">
        <v>2.2000000000000002</v>
      </c>
      <c r="J13" s="3">
        <v>0.30509999999999998</v>
      </c>
      <c r="K13" s="3">
        <v>0.36670000000000003</v>
      </c>
      <c r="L13" s="3">
        <v>0.62780000000000002</v>
      </c>
      <c r="M13" s="3">
        <v>0.58189999999999997</v>
      </c>
      <c r="N13" s="3">
        <v>2</v>
      </c>
      <c r="O13" s="3">
        <v>3</v>
      </c>
    </row>
    <row r="14" spans="1:15" x14ac:dyDescent="0.3">
      <c r="A14" t="s">
        <v>43</v>
      </c>
      <c r="B14" t="s">
        <v>28</v>
      </c>
      <c r="C14">
        <v>21.6</v>
      </c>
      <c r="D14">
        <v>20.8</v>
      </c>
      <c r="E14">
        <v>53.176119999999997</v>
      </c>
      <c r="F14">
        <v>0.58169999999999999</v>
      </c>
      <c r="G14">
        <v>0.66769999999999996</v>
      </c>
      <c r="H14">
        <v>1</v>
      </c>
      <c r="I14" s="3">
        <v>1.4</v>
      </c>
      <c r="J14" s="3">
        <v>0.5323</v>
      </c>
      <c r="K14" s="3">
        <v>0.44929999999999998</v>
      </c>
      <c r="L14" s="3">
        <v>0.6875</v>
      </c>
      <c r="M14" s="3">
        <v>0.70299999999999996</v>
      </c>
      <c r="N14" s="3">
        <v>3.6</v>
      </c>
      <c r="O14" s="3">
        <v>3</v>
      </c>
    </row>
    <row r="15" spans="1:15" x14ac:dyDescent="0.3">
      <c r="A15" t="s">
        <v>53</v>
      </c>
      <c r="B15" t="s">
        <v>73</v>
      </c>
      <c r="C15">
        <v>23.8</v>
      </c>
      <c r="D15">
        <v>21.4</v>
      </c>
      <c r="F15">
        <v>0.52110000000000001</v>
      </c>
      <c r="G15">
        <v>0.61719999999999997</v>
      </c>
      <c r="H15">
        <v>1</v>
      </c>
      <c r="I15" s="3">
        <v>1</v>
      </c>
      <c r="J15" s="3">
        <v>0.46150000000000002</v>
      </c>
      <c r="K15" s="3">
        <v>0.45450000000000002</v>
      </c>
      <c r="L15" s="3">
        <v>0.64670000000000005</v>
      </c>
      <c r="M15" s="3">
        <v>0.69879999999999998</v>
      </c>
      <c r="N15" s="3">
        <v>1.2</v>
      </c>
      <c r="O15" s="3">
        <v>2.6</v>
      </c>
    </row>
    <row r="16" spans="1:15" x14ac:dyDescent="0.3">
      <c r="A16" t="s">
        <v>56</v>
      </c>
      <c r="B16" t="s">
        <v>30</v>
      </c>
      <c r="C16">
        <v>19.8</v>
      </c>
      <c r="D16">
        <v>20.6</v>
      </c>
      <c r="E16">
        <v>53.096980000000002</v>
      </c>
      <c r="F16">
        <v>0.59489999999999998</v>
      </c>
      <c r="G16">
        <v>0.60060000000000002</v>
      </c>
      <c r="H16">
        <v>1.2</v>
      </c>
      <c r="I16" s="3">
        <v>0.4</v>
      </c>
      <c r="J16" s="3">
        <v>0.32790000000000002</v>
      </c>
      <c r="K16" s="3">
        <v>0.41539999999999999</v>
      </c>
      <c r="L16" s="3">
        <v>0.66469999999999996</v>
      </c>
      <c r="M16" s="3">
        <v>0.5988</v>
      </c>
      <c r="N16" s="3">
        <v>2.4</v>
      </c>
      <c r="O16" s="3">
        <v>3.2</v>
      </c>
    </row>
    <row r="17" spans="1:15" x14ac:dyDescent="0.3">
      <c r="A17" t="s">
        <v>40</v>
      </c>
      <c r="B17" t="s">
        <v>30</v>
      </c>
      <c r="C17">
        <v>24.4</v>
      </c>
      <c r="D17">
        <v>24</v>
      </c>
      <c r="E17">
        <v>53.176119999999997</v>
      </c>
      <c r="F17">
        <v>0.64439999999999997</v>
      </c>
      <c r="G17">
        <v>0.56120000000000003</v>
      </c>
      <c r="H17">
        <v>1</v>
      </c>
      <c r="I17" s="3">
        <v>1.4</v>
      </c>
      <c r="J17" s="3">
        <v>0.48149999999999998</v>
      </c>
      <c r="K17" s="3">
        <v>0.40620000000000001</v>
      </c>
      <c r="L17" s="3">
        <v>0.65310000000000001</v>
      </c>
      <c r="M17" s="3">
        <v>0.62709999999999999</v>
      </c>
      <c r="N17" s="3">
        <v>1.4</v>
      </c>
      <c r="O17" s="3">
        <v>2.2000000000000002</v>
      </c>
    </row>
    <row r="18" spans="1:15" x14ac:dyDescent="0.3">
      <c r="A18" t="s">
        <v>45</v>
      </c>
      <c r="B18" t="s">
        <v>30</v>
      </c>
      <c r="C18">
        <v>22.2</v>
      </c>
      <c r="D18">
        <v>17.8</v>
      </c>
      <c r="E18">
        <v>48.063676000000001</v>
      </c>
      <c r="F18">
        <v>0.64580000000000004</v>
      </c>
      <c r="G18">
        <v>0.53069999999999995</v>
      </c>
      <c r="H18">
        <v>1.6</v>
      </c>
      <c r="I18" s="3">
        <v>1.2</v>
      </c>
      <c r="J18" s="3">
        <v>0.46150000000000002</v>
      </c>
      <c r="K18" s="3">
        <v>0.46300000000000002</v>
      </c>
      <c r="L18" s="3">
        <v>0.68720000000000003</v>
      </c>
      <c r="M18" s="3">
        <v>0.73329999999999995</v>
      </c>
      <c r="N18" s="3">
        <v>2.2000000000000002</v>
      </c>
      <c r="O18" s="3">
        <v>2.4</v>
      </c>
    </row>
    <row r="19" spans="1:15" x14ac:dyDescent="0.3">
      <c r="A19" t="s">
        <v>44</v>
      </c>
      <c r="B19" t="s">
        <v>30</v>
      </c>
      <c r="C19">
        <v>24.4</v>
      </c>
      <c r="D19">
        <v>21.2</v>
      </c>
      <c r="E19">
        <v>44.771451999999996</v>
      </c>
      <c r="F19">
        <v>0.66669999999999996</v>
      </c>
      <c r="G19">
        <v>0.56789999999999996</v>
      </c>
      <c r="H19">
        <v>2.2000000000000002</v>
      </c>
      <c r="I19" s="3">
        <v>1.4</v>
      </c>
      <c r="J19" s="3">
        <v>0.40910000000000002</v>
      </c>
      <c r="K19" s="3">
        <v>0.41270000000000001</v>
      </c>
      <c r="L19" s="3">
        <v>0.63060000000000005</v>
      </c>
      <c r="M19" s="3">
        <v>0.62429999999999997</v>
      </c>
      <c r="N19" s="3">
        <v>1.6</v>
      </c>
      <c r="O19" s="3">
        <v>2.2000000000000002</v>
      </c>
    </row>
    <row r="20" spans="1:15" x14ac:dyDescent="0.3">
      <c r="A20" t="s">
        <v>63</v>
      </c>
      <c r="B20" t="s">
        <v>30</v>
      </c>
      <c r="C20">
        <v>13.2</v>
      </c>
      <c r="D20">
        <v>27.5</v>
      </c>
      <c r="E20">
        <v>45.847755999999997</v>
      </c>
      <c r="F20">
        <v>0.69059999999999999</v>
      </c>
      <c r="G20">
        <v>0.45190000000000002</v>
      </c>
      <c r="H20">
        <v>2.2000000000000002</v>
      </c>
      <c r="I20" s="3">
        <v>0.5</v>
      </c>
      <c r="J20" s="3">
        <v>0.26</v>
      </c>
      <c r="K20" s="3">
        <v>0.57779999999999998</v>
      </c>
      <c r="L20" s="3">
        <v>0.51470000000000005</v>
      </c>
      <c r="M20" s="3">
        <v>0.74360000000000004</v>
      </c>
      <c r="N20" s="3">
        <v>4.5</v>
      </c>
      <c r="O20" s="3">
        <v>1.2</v>
      </c>
    </row>
    <row r="21" spans="1:15" x14ac:dyDescent="0.3">
      <c r="A21" t="s">
        <v>59</v>
      </c>
      <c r="B21" t="s">
        <v>30</v>
      </c>
      <c r="C21">
        <v>18.600000000000001</v>
      </c>
      <c r="D21">
        <v>19.8</v>
      </c>
      <c r="E21">
        <v>47.683804000000002</v>
      </c>
      <c r="F21">
        <v>0.47239999999999999</v>
      </c>
      <c r="G21">
        <v>0.61919999999999997</v>
      </c>
      <c r="H21">
        <v>1.4</v>
      </c>
      <c r="I21" s="3">
        <v>1.4</v>
      </c>
      <c r="J21" s="3">
        <v>0.42859999999999998</v>
      </c>
      <c r="K21" s="3">
        <v>0.34849999999999998</v>
      </c>
      <c r="L21" s="3">
        <v>0.6825</v>
      </c>
      <c r="M21" s="3">
        <v>0.6865</v>
      </c>
      <c r="N21" s="3">
        <v>2.2000000000000002</v>
      </c>
      <c r="O21" s="3">
        <v>3</v>
      </c>
    </row>
    <row r="22" spans="1:15" x14ac:dyDescent="0.3">
      <c r="A22" t="s">
        <v>42</v>
      </c>
      <c r="B22" t="s">
        <v>30</v>
      </c>
      <c r="C22">
        <v>21.2</v>
      </c>
      <c r="D22">
        <v>13.2</v>
      </c>
      <c r="E22">
        <v>43.521039999999999</v>
      </c>
      <c r="F22">
        <v>0.58650000000000002</v>
      </c>
      <c r="G22">
        <v>0.69279999999999997</v>
      </c>
      <c r="H22">
        <v>1</v>
      </c>
      <c r="I22" s="3">
        <v>2.4</v>
      </c>
      <c r="J22" s="3">
        <v>0.39729999999999999</v>
      </c>
      <c r="K22" s="3">
        <v>0.127</v>
      </c>
      <c r="L22" s="3">
        <v>0.63019999999999998</v>
      </c>
      <c r="M22" s="3">
        <v>0.54190000000000005</v>
      </c>
      <c r="N22" s="3">
        <v>1.6</v>
      </c>
      <c r="O22" s="3">
        <v>4.8</v>
      </c>
    </row>
    <row r="23" spans="1:15" x14ac:dyDescent="0.3">
      <c r="A23" t="s">
        <v>67</v>
      </c>
      <c r="B23" t="s">
        <v>28</v>
      </c>
      <c r="C23">
        <v>19.600000000000001</v>
      </c>
      <c r="D23">
        <v>20.399999999999999</v>
      </c>
      <c r="E23">
        <v>53.096980000000002</v>
      </c>
      <c r="F23">
        <v>0.59470000000000001</v>
      </c>
      <c r="G23">
        <v>0.60329999999999995</v>
      </c>
      <c r="H23">
        <v>1</v>
      </c>
      <c r="I23" s="3">
        <v>1.2</v>
      </c>
      <c r="J23" s="3">
        <v>0.4375</v>
      </c>
      <c r="K23" s="3">
        <v>0.3871</v>
      </c>
      <c r="L23" s="3">
        <v>0.71340000000000003</v>
      </c>
      <c r="M23" s="3">
        <v>0.64290000000000003</v>
      </c>
      <c r="N23" s="3">
        <v>1.6</v>
      </c>
      <c r="O23" s="3">
        <v>3.2</v>
      </c>
    </row>
    <row r="24" spans="1:15" x14ac:dyDescent="0.3">
      <c r="A24" t="s">
        <v>55</v>
      </c>
      <c r="B24" t="s">
        <v>28</v>
      </c>
      <c r="C24">
        <v>21</v>
      </c>
      <c r="D24">
        <v>20.2</v>
      </c>
      <c r="E24">
        <v>43.521039999999999</v>
      </c>
      <c r="F24">
        <v>0.64910000000000001</v>
      </c>
      <c r="G24">
        <v>0.53180000000000005</v>
      </c>
      <c r="H24">
        <v>2.2000000000000002</v>
      </c>
      <c r="I24" s="3">
        <v>1.2</v>
      </c>
      <c r="J24" s="3">
        <v>0.41539999999999999</v>
      </c>
      <c r="K24" s="3">
        <v>0.37290000000000001</v>
      </c>
      <c r="L24" s="3">
        <v>0.63639999999999997</v>
      </c>
      <c r="M24" s="3">
        <v>0.67530000000000001</v>
      </c>
      <c r="N24" s="3">
        <v>2.2000000000000002</v>
      </c>
      <c r="O24" s="3">
        <v>2.6</v>
      </c>
    </row>
    <row r="25" spans="1:15" x14ac:dyDescent="0.3">
      <c r="A25" t="s">
        <v>68</v>
      </c>
      <c r="B25" t="s">
        <v>30</v>
      </c>
      <c r="C25">
        <v>11.2</v>
      </c>
      <c r="D25">
        <v>19.2</v>
      </c>
      <c r="E25">
        <v>45.705303999999998</v>
      </c>
      <c r="F25">
        <v>0.63</v>
      </c>
      <c r="G25">
        <v>0.59840000000000004</v>
      </c>
      <c r="H25">
        <v>1.5</v>
      </c>
      <c r="I25" s="3">
        <v>2</v>
      </c>
      <c r="J25" s="3">
        <v>0.21049999999999999</v>
      </c>
      <c r="K25" s="3">
        <v>0.39219999999999999</v>
      </c>
      <c r="L25" s="3">
        <v>0.65</v>
      </c>
      <c r="M25" s="3">
        <v>0.61639999999999995</v>
      </c>
      <c r="N25" s="3">
        <v>5.8</v>
      </c>
      <c r="O25" s="3">
        <v>1.5</v>
      </c>
    </row>
    <row r="26" spans="1:15" x14ac:dyDescent="0.3">
      <c r="A26" t="s">
        <v>54</v>
      </c>
      <c r="B26" t="s">
        <v>73</v>
      </c>
      <c r="C26">
        <v>20.2</v>
      </c>
      <c r="D26">
        <v>20.399999999999999</v>
      </c>
      <c r="F26">
        <v>0.55049999999999999</v>
      </c>
      <c r="G26">
        <v>0.59540000000000004</v>
      </c>
      <c r="H26">
        <v>1.2</v>
      </c>
      <c r="I26" s="3">
        <v>1</v>
      </c>
      <c r="J26" s="3">
        <v>0.47620000000000001</v>
      </c>
      <c r="K26" s="3">
        <v>0.46029999999999999</v>
      </c>
      <c r="L26" s="3">
        <v>0.7329</v>
      </c>
      <c r="M26" s="3">
        <v>0.6512</v>
      </c>
      <c r="N26" s="3">
        <v>1.6</v>
      </c>
      <c r="O26" s="3">
        <v>1.8</v>
      </c>
    </row>
    <row r="27" spans="1:15" x14ac:dyDescent="0.3">
      <c r="A27" t="s">
        <v>69</v>
      </c>
      <c r="B27" t="s">
        <v>28</v>
      </c>
      <c r="C27">
        <v>20.6</v>
      </c>
      <c r="D27">
        <v>18</v>
      </c>
      <c r="E27">
        <v>47.683804000000002</v>
      </c>
      <c r="F27">
        <v>0.56499999999999995</v>
      </c>
      <c r="G27">
        <v>0.68510000000000004</v>
      </c>
      <c r="H27">
        <v>1.2</v>
      </c>
      <c r="I27" s="3">
        <v>1.6</v>
      </c>
      <c r="J27" s="3">
        <v>0.52859999999999996</v>
      </c>
      <c r="K27" s="3">
        <v>0.371</v>
      </c>
      <c r="L27" s="3">
        <v>0.60340000000000005</v>
      </c>
      <c r="M27" s="3">
        <v>0.62629999999999997</v>
      </c>
      <c r="N27" s="3">
        <v>1.6</v>
      </c>
      <c r="O27" s="3">
        <v>2.6</v>
      </c>
    </row>
    <row r="28" spans="1:15" x14ac:dyDescent="0.3">
      <c r="A28" t="s">
        <v>70</v>
      </c>
      <c r="B28" t="s">
        <v>28</v>
      </c>
      <c r="C28">
        <v>16.2</v>
      </c>
      <c r="D28">
        <v>22.6</v>
      </c>
      <c r="E28">
        <v>48.063676000000001</v>
      </c>
      <c r="F28">
        <v>0.64810000000000001</v>
      </c>
      <c r="G28">
        <v>0.53869999999999996</v>
      </c>
      <c r="H28">
        <v>1.4</v>
      </c>
      <c r="I28" s="3">
        <v>2.4</v>
      </c>
      <c r="J28" s="3">
        <v>0.28299999999999997</v>
      </c>
      <c r="K28" s="3">
        <v>0.41789999999999999</v>
      </c>
      <c r="L28" s="3">
        <v>0.64119999999999999</v>
      </c>
      <c r="M28" s="3">
        <v>0.69230000000000003</v>
      </c>
      <c r="N28" s="3">
        <v>1</v>
      </c>
      <c r="O28" s="3">
        <v>3.8</v>
      </c>
    </row>
    <row r="29" spans="1:15" x14ac:dyDescent="0.3">
      <c r="A29" t="s">
        <v>71</v>
      </c>
      <c r="B29" t="s">
        <v>28</v>
      </c>
      <c r="C29">
        <v>23</v>
      </c>
      <c r="D29">
        <v>13.8</v>
      </c>
      <c r="E29">
        <v>44.771451999999996</v>
      </c>
      <c r="F29">
        <v>0.43380000000000002</v>
      </c>
      <c r="G29">
        <v>0.62560000000000004</v>
      </c>
      <c r="H29">
        <v>2</v>
      </c>
      <c r="I29" s="3">
        <v>2.8</v>
      </c>
      <c r="J29" s="3">
        <v>0.44900000000000001</v>
      </c>
      <c r="K29" s="3">
        <v>0.34620000000000001</v>
      </c>
      <c r="L29" s="3">
        <v>0.69299999999999995</v>
      </c>
      <c r="M29" s="3">
        <v>0.53490000000000004</v>
      </c>
      <c r="N29" s="3">
        <v>1</v>
      </c>
      <c r="O29" s="3">
        <v>3.2</v>
      </c>
    </row>
    <row r="30" spans="1:15" x14ac:dyDescent="0.3">
      <c r="A30" t="s">
        <v>46</v>
      </c>
      <c r="B30" t="s">
        <v>28</v>
      </c>
      <c r="C30">
        <v>21.8</v>
      </c>
      <c r="D30">
        <v>19.600000000000001</v>
      </c>
      <c r="E30">
        <v>49.282432</v>
      </c>
      <c r="F30">
        <v>0.5232</v>
      </c>
      <c r="G30">
        <v>0.6835</v>
      </c>
      <c r="H30">
        <v>1</v>
      </c>
      <c r="I30" s="3">
        <v>1.6</v>
      </c>
      <c r="J30" s="3">
        <v>0.35589999999999999</v>
      </c>
      <c r="K30" s="3">
        <v>0.31580000000000003</v>
      </c>
      <c r="L30" s="3">
        <v>0.73080000000000001</v>
      </c>
      <c r="M30" s="3">
        <v>0.64770000000000005</v>
      </c>
      <c r="N30" s="3">
        <v>2.6</v>
      </c>
      <c r="O30" s="3">
        <v>2</v>
      </c>
    </row>
    <row r="31" spans="1:15" x14ac:dyDescent="0.3">
      <c r="A31" t="s">
        <v>50</v>
      </c>
      <c r="B31" t="s">
        <v>28</v>
      </c>
      <c r="C31">
        <v>21.4</v>
      </c>
      <c r="D31">
        <v>23</v>
      </c>
      <c r="E31">
        <v>46.243456000000002</v>
      </c>
      <c r="F31">
        <v>0.56620000000000004</v>
      </c>
      <c r="G31">
        <v>0.67159999999999997</v>
      </c>
      <c r="H31">
        <v>1.2</v>
      </c>
      <c r="I31" s="3">
        <v>2</v>
      </c>
      <c r="J31" s="3">
        <v>0.36070000000000002</v>
      </c>
      <c r="K31" s="3">
        <v>0.39389999999999997</v>
      </c>
      <c r="L31" s="3">
        <v>0.61450000000000005</v>
      </c>
      <c r="M31" s="3">
        <v>0.63759999999999994</v>
      </c>
      <c r="N31" s="3">
        <v>3.6</v>
      </c>
      <c r="O31" s="3">
        <v>2.2000000000000002</v>
      </c>
    </row>
    <row r="32" spans="1:15" x14ac:dyDescent="0.3">
      <c r="A32" t="s">
        <v>58</v>
      </c>
      <c r="B32" t="s">
        <v>28</v>
      </c>
      <c r="C32">
        <v>19.2</v>
      </c>
      <c r="D32">
        <v>18.8</v>
      </c>
      <c r="E32">
        <v>46.654983999999999</v>
      </c>
      <c r="F32">
        <v>0.53969999999999996</v>
      </c>
      <c r="G32">
        <v>0.62660000000000005</v>
      </c>
      <c r="H32">
        <v>0.2</v>
      </c>
      <c r="I32" s="3">
        <v>1.4</v>
      </c>
      <c r="J32" s="3">
        <v>0.3281</v>
      </c>
      <c r="K32" s="3">
        <v>0.30649999999999999</v>
      </c>
      <c r="L32" s="3">
        <v>0.61699999999999999</v>
      </c>
      <c r="M32" s="3">
        <v>0.66300000000000003</v>
      </c>
      <c r="N32" s="3">
        <v>4.4000000000000004</v>
      </c>
      <c r="O32" s="3">
        <v>3.4</v>
      </c>
    </row>
    <row r="33" spans="1:15" x14ac:dyDescent="0.3">
      <c r="A33" t="s">
        <v>61</v>
      </c>
      <c r="B33" t="s">
        <v>28</v>
      </c>
      <c r="C33">
        <v>15.6</v>
      </c>
      <c r="D33">
        <v>23</v>
      </c>
      <c r="E33">
        <v>45.847755999999997</v>
      </c>
      <c r="F33">
        <v>0.68789999999999996</v>
      </c>
      <c r="G33">
        <v>0.54459999999999997</v>
      </c>
      <c r="H33">
        <v>2.2000000000000002</v>
      </c>
      <c r="I33" s="3">
        <v>1.4</v>
      </c>
      <c r="J33" s="3">
        <v>0.24529999999999999</v>
      </c>
      <c r="K33" s="3">
        <v>0.56520000000000004</v>
      </c>
      <c r="L33" s="3">
        <v>0.66479999999999995</v>
      </c>
      <c r="M33" s="3">
        <v>0.74709999999999999</v>
      </c>
      <c r="N33" s="3">
        <v>3</v>
      </c>
      <c r="O33" s="3">
        <v>1.8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 Data</vt:lpstr>
      <vt:lpstr>RB Data</vt:lpstr>
      <vt:lpstr>Team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2019-01-05T07:35:26Z</dcterms:created>
  <dcterms:modified xsi:type="dcterms:W3CDTF">2019-10-11T16:04:31Z</dcterms:modified>
</cp:coreProperties>
</file>