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QB Data" sheetId="1" r:id="rId1"/>
    <sheet name="RB Data" sheetId="7" r:id="rId2"/>
    <sheet name="Team Data" sheetId="2" r:id="rId3"/>
  </sheets>
  <calcPr calcId="145621"/>
</workbook>
</file>

<file path=xl/calcChain.xml><?xml version="1.0" encoding="utf-8"?>
<calcChain xmlns="http://schemas.openxmlformats.org/spreadsheetml/2006/main">
  <c r="G31" i="7" l="1"/>
  <c r="H31" i="7"/>
  <c r="K31" i="7"/>
  <c r="L31" i="7"/>
  <c r="M31" i="7"/>
  <c r="N31" i="7"/>
  <c r="O31" i="7"/>
  <c r="P31" i="7"/>
  <c r="Q31" i="7"/>
  <c r="M33" i="7"/>
  <c r="M34" i="7"/>
  <c r="M37" i="7"/>
  <c r="M40" i="7"/>
  <c r="M41" i="7"/>
  <c r="M44" i="7"/>
  <c r="M45" i="7"/>
  <c r="M48" i="7"/>
  <c r="M49" i="7"/>
  <c r="M52" i="7"/>
  <c r="M53" i="7"/>
  <c r="M56" i="7"/>
  <c r="M57" i="7"/>
  <c r="M58" i="7"/>
  <c r="G32" i="7"/>
  <c r="H32" i="7"/>
  <c r="K32" i="7"/>
  <c r="L32" i="7"/>
  <c r="M32" i="7"/>
  <c r="N32" i="7"/>
  <c r="O32" i="7"/>
  <c r="P32" i="7"/>
  <c r="Q32" i="7"/>
  <c r="G33" i="7"/>
  <c r="H33" i="7"/>
  <c r="K33" i="7"/>
  <c r="L33" i="7"/>
  <c r="N33" i="7"/>
  <c r="O33" i="7"/>
  <c r="P33" i="7"/>
  <c r="G34" i="7"/>
  <c r="H34" i="7"/>
  <c r="K34" i="7"/>
  <c r="L34" i="7"/>
  <c r="N34" i="7"/>
  <c r="P34" i="7"/>
  <c r="G35" i="7"/>
  <c r="H35" i="7"/>
  <c r="K35" i="7"/>
  <c r="L35" i="7"/>
  <c r="M35" i="7"/>
  <c r="N35" i="7"/>
  <c r="O35" i="7"/>
  <c r="P35" i="7"/>
  <c r="Q35" i="7"/>
  <c r="G36" i="7"/>
  <c r="H36" i="7"/>
  <c r="K36" i="7"/>
  <c r="L36" i="7"/>
  <c r="M36" i="7"/>
  <c r="N36" i="7"/>
  <c r="O36" i="7"/>
  <c r="P36" i="7"/>
  <c r="Q36" i="7"/>
  <c r="G37" i="7"/>
  <c r="H37" i="7"/>
  <c r="K37" i="7"/>
  <c r="L37" i="7"/>
  <c r="N37" i="7"/>
  <c r="O37" i="7"/>
  <c r="P37" i="7"/>
  <c r="G38" i="7"/>
  <c r="H38" i="7"/>
  <c r="K38" i="7"/>
  <c r="L38" i="7"/>
  <c r="M38" i="7"/>
  <c r="N38" i="7"/>
  <c r="O38" i="7"/>
  <c r="P38" i="7"/>
  <c r="Q38" i="7"/>
  <c r="G39" i="7"/>
  <c r="H39" i="7"/>
  <c r="K39" i="7"/>
  <c r="L39" i="7"/>
  <c r="M39" i="7"/>
  <c r="N39" i="7"/>
  <c r="O39" i="7"/>
  <c r="P39" i="7"/>
  <c r="Q39" i="7"/>
  <c r="G40" i="7"/>
  <c r="H40" i="7"/>
  <c r="K40" i="7"/>
  <c r="L40" i="7"/>
  <c r="N40" i="7"/>
  <c r="O40" i="7"/>
  <c r="P40" i="7"/>
  <c r="G41" i="7"/>
  <c r="H41" i="7"/>
  <c r="K41" i="7"/>
  <c r="L41" i="7"/>
  <c r="N41" i="7"/>
  <c r="P41" i="7"/>
  <c r="G42" i="7"/>
  <c r="H42" i="7"/>
  <c r="K42" i="7"/>
  <c r="L42" i="7"/>
  <c r="M42" i="7"/>
  <c r="N42" i="7"/>
  <c r="O42" i="7"/>
  <c r="P42" i="7"/>
  <c r="Q42" i="7"/>
  <c r="G43" i="7"/>
  <c r="H43" i="7"/>
  <c r="K43" i="7"/>
  <c r="L43" i="7"/>
  <c r="M43" i="7"/>
  <c r="N43" i="7"/>
  <c r="O43" i="7"/>
  <c r="P43" i="7"/>
  <c r="Q43" i="7"/>
  <c r="G44" i="7"/>
  <c r="H44" i="7"/>
  <c r="K44" i="7"/>
  <c r="L44" i="7"/>
  <c r="N44" i="7"/>
  <c r="O44" i="7"/>
  <c r="P44" i="7"/>
  <c r="G45" i="7"/>
  <c r="H45" i="7"/>
  <c r="K45" i="7"/>
  <c r="L45" i="7"/>
  <c r="N45" i="7"/>
  <c r="P45" i="7"/>
  <c r="G46" i="7"/>
  <c r="H46" i="7"/>
  <c r="K46" i="7"/>
  <c r="L46" i="7"/>
  <c r="M46" i="7"/>
  <c r="N46" i="7"/>
  <c r="O46" i="7"/>
  <c r="P46" i="7"/>
  <c r="Q46" i="7"/>
  <c r="G47" i="7"/>
  <c r="H47" i="7"/>
  <c r="K47" i="7"/>
  <c r="L47" i="7"/>
  <c r="M47" i="7"/>
  <c r="N47" i="7"/>
  <c r="O47" i="7"/>
  <c r="P47" i="7"/>
  <c r="Q47" i="7"/>
  <c r="G48" i="7"/>
  <c r="H48" i="7"/>
  <c r="K48" i="7"/>
  <c r="L48" i="7"/>
  <c r="N48" i="7"/>
  <c r="O48" i="7"/>
  <c r="P48" i="7"/>
  <c r="G49" i="7"/>
  <c r="H49" i="7"/>
  <c r="K49" i="7"/>
  <c r="L49" i="7"/>
  <c r="N49" i="7"/>
  <c r="P49" i="7"/>
  <c r="G50" i="7"/>
  <c r="H50" i="7"/>
  <c r="K50" i="7"/>
  <c r="L50" i="7"/>
  <c r="M50" i="7"/>
  <c r="N50" i="7"/>
  <c r="O50" i="7"/>
  <c r="P50" i="7"/>
  <c r="Q50" i="7"/>
  <c r="G51" i="7"/>
  <c r="H51" i="7"/>
  <c r="K51" i="7"/>
  <c r="L51" i="7"/>
  <c r="M51" i="7"/>
  <c r="N51" i="7"/>
  <c r="O51" i="7"/>
  <c r="P51" i="7"/>
  <c r="Q51" i="7"/>
  <c r="G52" i="7"/>
  <c r="H52" i="7"/>
  <c r="K52" i="7"/>
  <c r="L52" i="7"/>
  <c r="N52" i="7"/>
  <c r="O52" i="7"/>
  <c r="P52" i="7"/>
  <c r="G53" i="7"/>
  <c r="H53" i="7"/>
  <c r="K53" i="7"/>
  <c r="L53" i="7"/>
  <c r="N53" i="7"/>
  <c r="P53" i="7"/>
  <c r="G54" i="7"/>
  <c r="H54" i="7"/>
  <c r="K54" i="7"/>
  <c r="L54" i="7"/>
  <c r="M54" i="7"/>
  <c r="N54" i="7"/>
  <c r="O54" i="7"/>
  <c r="P54" i="7"/>
  <c r="Q54" i="7"/>
  <c r="G55" i="7"/>
  <c r="H55" i="7"/>
  <c r="K55" i="7"/>
  <c r="L55" i="7"/>
  <c r="M55" i="7"/>
  <c r="N55" i="7"/>
  <c r="O55" i="7"/>
  <c r="P55" i="7"/>
  <c r="Q55" i="7"/>
  <c r="G56" i="7"/>
  <c r="H56" i="7"/>
  <c r="K56" i="7"/>
  <c r="L56" i="7"/>
  <c r="N56" i="7"/>
  <c r="O56" i="7"/>
  <c r="P56" i="7"/>
  <c r="G57" i="7"/>
  <c r="H57" i="7"/>
  <c r="K57" i="7"/>
  <c r="L57" i="7"/>
  <c r="N57" i="7"/>
  <c r="P57" i="7"/>
  <c r="G58" i="7"/>
  <c r="H58" i="7"/>
  <c r="K58" i="7"/>
  <c r="L58" i="7"/>
  <c r="N58" i="7"/>
  <c r="O58" i="7"/>
  <c r="P58" i="7"/>
  <c r="G59" i="7"/>
  <c r="H59" i="7"/>
  <c r="K59" i="7"/>
  <c r="L59" i="7"/>
  <c r="M59" i="7"/>
  <c r="N59" i="7"/>
  <c r="O59" i="7"/>
  <c r="P59" i="7"/>
  <c r="Q59" i="7"/>
  <c r="G60" i="7"/>
  <c r="H60" i="7"/>
  <c r="K60" i="7"/>
  <c r="L60" i="7"/>
  <c r="M60" i="7"/>
  <c r="N60" i="7"/>
  <c r="O60" i="7"/>
  <c r="P60" i="7"/>
  <c r="Q60" i="7"/>
  <c r="G61" i="7"/>
  <c r="H61" i="7"/>
  <c r="K61" i="7"/>
  <c r="L61" i="7"/>
  <c r="M61" i="7"/>
  <c r="N61" i="7"/>
  <c r="O61" i="7"/>
  <c r="P61" i="7"/>
  <c r="Q61" i="7"/>
  <c r="D31" i="7" l="1"/>
  <c r="E31" i="7" s="1"/>
  <c r="D35" i="7"/>
  <c r="E35" i="7" s="1"/>
  <c r="D38" i="7"/>
  <c r="E38" i="7" s="1"/>
  <c r="D47" i="7"/>
  <c r="E47" i="7" s="1"/>
  <c r="O57" i="7"/>
  <c r="O53" i="7"/>
  <c r="O49" i="7"/>
  <c r="O45" i="7"/>
  <c r="O41" i="7"/>
  <c r="O34" i="7"/>
  <c r="Q57" i="7"/>
  <c r="Q53" i="7"/>
  <c r="D53" i="7" s="1"/>
  <c r="E53" i="7" s="1"/>
  <c r="Q49" i="7"/>
  <c r="Q45" i="7"/>
  <c r="Q41" i="7"/>
  <c r="Q34" i="7"/>
  <c r="D34" i="7" s="1"/>
  <c r="E34" i="7" s="1"/>
  <c r="Q58" i="7"/>
  <c r="Q56" i="7"/>
  <c r="D56" i="7" s="1"/>
  <c r="E56" i="7" s="1"/>
  <c r="Q52" i="7"/>
  <c r="D51" i="7"/>
  <c r="E51" i="7" s="1"/>
  <c r="Q48" i="7"/>
  <c r="Q44" i="7"/>
  <c r="Q40" i="7"/>
  <c r="D40" i="7" s="1"/>
  <c r="E40" i="7" s="1"/>
  <c r="D39" i="7"/>
  <c r="E39" i="7" s="1"/>
  <c r="Q37" i="7"/>
  <c r="D37" i="7" s="1"/>
  <c r="E37" i="7" s="1"/>
  <c r="D36" i="7"/>
  <c r="E36" i="7" s="1"/>
  <c r="Q33" i="7"/>
  <c r="D33" i="7" s="1"/>
  <c r="E33" i="7" s="1"/>
  <c r="D61" i="7"/>
  <c r="E61" i="7" s="1"/>
  <c r="D59" i="7"/>
  <c r="E59" i="7" s="1"/>
  <c r="D55" i="7"/>
  <c r="E55" i="7" s="1"/>
  <c r="D43" i="7"/>
  <c r="E43" i="7" s="1"/>
  <c r="D60" i="7"/>
  <c r="E60" i="7" s="1"/>
  <c r="D32" i="7"/>
  <c r="E32" i="7" s="1"/>
  <c r="D54" i="7"/>
  <c r="E54" i="7" s="1"/>
  <c r="D50" i="7"/>
  <c r="E50" i="7" s="1"/>
  <c r="D46" i="7"/>
  <c r="E46" i="7" s="1"/>
  <c r="D42" i="7"/>
  <c r="E42" i="7" s="1"/>
  <c r="D48" i="7"/>
  <c r="E48" i="7" s="1"/>
  <c r="D44" i="7"/>
  <c r="E44" i="7" s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D52" i="7" l="1"/>
  <c r="E52" i="7" s="1"/>
  <c r="D45" i="7"/>
  <c r="E45" i="7" s="1"/>
  <c r="D58" i="7"/>
  <c r="E58" i="7" s="1"/>
  <c r="D49" i="7"/>
  <c r="E49" i="7" s="1"/>
  <c r="D41" i="7"/>
  <c r="E41" i="7" s="1"/>
  <c r="D57" i="7"/>
  <c r="E57" i="7" s="1"/>
  <c r="D23" i="1"/>
  <c r="E23" i="1" s="1"/>
  <c r="D22" i="1"/>
  <c r="E22" i="1" s="1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Q2" i="7"/>
  <c r="P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G6" i="7" l="1"/>
  <c r="G30" i="7"/>
  <c r="H30" i="7"/>
  <c r="K30" i="7"/>
  <c r="L30" i="7"/>
  <c r="M30" i="7"/>
  <c r="N30" i="7"/>
  <c r="O30" i="7"/>
  <c r="G11" i="7"/>
  <c r="H11" i="7"/>
  <c r="K11" i="7"/>
  <c r="L11" i="7"/>
  <c r="M11" i="7"/>
  <c r="N11" i="7"/>
  <c r="O11" i="7"/>
  <c r="D30" i="7" l="1"/>
  <c r="E30" i="7" s="1"/>
  <c r="D11" i="7"/>
  <c r="E11" i="7" s="1"/>
  <c r="O18" i="7" l="1"/>
  <c r="N18" i="7"/>
  <c r="M18" i="7"/>
  <c r="L18" i="7"/>
  <c r="K18" i="7"/>
  <c r="H18" i="7"/>
  <c r="G18" i="7"/>
  <c r="G3" i="7"/>
  <c r="H3" i="7"/>
  <c r="K3" i="7"/>
  <c r="L3" i="7"/>
  <c r="M3" i="7"/>
  <c r="N3" i="7"/>
  <c r="O3" i="7"/>
  <c r="O14" i="7"/>
  <c r="N14" i="7"/>
  <c r="M14" i="7"/>
  <c r="L14" i="7"/>
  <c r="K14" i="7"/>
  <c r="H14" i="7"/>
  <c r="G14" i="7"/>
  <c r="O19" i="7"/>
  <c r="N19" i="7"/>
  <c r="M19" i="7"/>
  <c r="L19" i="7"/>
  <c r="K19" i="7"/>
  <c r="H19" i="7"/>
  <c r="G19" i="7"/>
  <c r="O5" i="7"/>
  <c r="N5" i="7"/>
  <c r="M5" i="7"/>
  <c r="L5" i="7"/>
  <c r="K5" i="7"/>
  <c r="H5" i="7"/>
  <c r="G5" i="7"/>
  <c r="O6" i="7"/>
  <c r="N6" i="7"/>
  <c r="M6" i="7"/>
  <c r="L6" i="7"/>
  <c r="K6" i="7"/>
  <c r="H6" i="7"/>
  <c r="O10" i="7"/>
  <c r="N10" i="7"/>
  <c r="M10" i="7"/>
  <c r="L10" i="7"/>
  <c r="K10" i="7"/>
  <c r="H10" i="7"/>
  <c r="G10" i="7"/>
  <c r="H9" i="7"/>
  <c r="H24" i="7"/>
  <c r="H12" i="7"/>
  <c r="H26" i="7"/>
  <c r="H7" i="7"/>
  <c r="H25" i="7"/>
  <c r="H8" i="7"/>
  <c r="H22" i="7"/>
  <c r="H23" i="7"/>
  <c r="H17" i="7"/>
  <c r="H27" i="7"/>
  <c r="H2" i="7"/>
  <c r="H29" i="7"/>
  <c r="H15" i="7"/>
  <c r="H20" i="7"/>
  <c r="H4" i="7"/>
  <c r="H28" i="7"/>
  <c r="H13" i="7"/>
  <c r="H16" i="7"/>
  <c r="H21" i="7"/>
  <c r="D14" i="7" l="1"/>
  <c r="E14" i="7" s="1"/>
  <c r="D10" i="7"/>
  <c r="E10" i="7" s="1"/>
  <c r="D19" i="7"/>
  <c r="E19" i="7" s="1"/>
  <c r="D5" i="7"/>
  <c r="E5" i="7" s="1"/>
  <c r="D18" i="7"/>
  <c r="E18" i="7" s="1"/>
  <c r="D6" i="7"/>
  <c r="E6" i="7" s="1"/>
  <c r="D3" i="7"/>
  <c r="E3" i="7" s="1"/>
  <c r="L2" i="7"/>
  <c r="M2" i="7"/>
  <c r="N2" i="7"/>
  <c r="O2" i="7"/>
  <c r="L8" i="7"/>
  <c r="M8" i="7"/>
  <c r="N8" i="7"/>
  <c r="O8" i="7"/>
  <c r="L7" i="7"/>
  <c r="M7" i="7"/>
  <c r="N7" i="7"/>
  <c r="O7" i="7"/>
  <c r="L27" i="7"/>
  <c r="M27" i="7"/>
  <c r="N27" i="7"/>
  <c r="O27" i="7"/>
  <c r="L26" i="7"/>
  <c r="M26" i="7"/>
  <c r="N26" i="7"/>
  <c r="O26" i="7"/>
  <c r="L20" i="7"/>
  <c r="M20" i="7"/>
  <c r="N20" i="7"/>
  <c r="O20" i="7"/>
  <c r="L22" i="7"/>
  <c r="M22" i="7"/>
  <c r="N22" i="7"/>
  <c r="O22" i="7"/>
  <c r="L17" i="7"/>
  <c r="M17" i="7"/>
  <c r="N17" i="7"/>
  <c r="O17" i="7"/>
  <c r="L21" i="7"/>
  <c r="M21" i="7"/>
  <c r="N21" i="7"/>
  <c r="O21" i="7"/>
  <c r="L28" i="7"/>
  <c r="M28" i="7"/>
  <c r="N28" i="7"/>
  <c r="O28" i="7"/>
  <c r="L16" i="7"/>
  <c r="M16" i="7"/>
  <c r="N16" i="7"/>
  <c r="O16" i="7"/>
  <c r="L29" i="7"/>
  <c r="M29" i="7"/>
  <c r="N29" i="7"/>
  <c r="O29" i="7"/>
  <c r="L12" i="7"/>
  <c r="M12" i="7"/>
  <c r="N12" i="7"/>
  <c r="O12" i="7"/>
  <c r="L24" i="7"/>
  <c r="M24" i="7"/>
  <c r="N24" i="7"/>
  <c r="O24" i="7"/>
  <c r="L9" i="7"/>
  <c r="M9" i="7"/>
  <c r="N9" i="7"/>
  <c r="O9" i="7"/>
  <c r="L15" i="7"/>
  <c r="M15" i="7"/>
  <c r="N15" i="7"/>
  <c r="O15" i="7"/>
  <c r="L23" i="7"/>
  <c r="M23" i="7"/>
  <c r="N23" i="7"/>
  <c r="O23" i="7"/>
  <c r="L4" i="7"/>
  <c r="M4" i="7"/>
  <c r="N4" i="7"/>
  <c r="O4" i="7"/>
  <c r="L25" i="7"/>
  <c r="M25" i="7"/>
  <c r="N25" i="7"/>
  <c r="O25" i="7"/>
  <c r="L13" i="7"/>
  <c r="M13" i="7"/>
  <c r="N13" i="7"/>
  <c r="O13" i="7"/>
  <c r="G15" i="7"/>
  <c r="G13" i="7"/>
  <c r="G24" i="7"/>
  <c r="G16" i="7"/>
  <c r="G9" i="7"/>
  <c r="G12" i="7"/>
  <c r="G7" i="7"/>
  <c r="G8" i="7"/>
  <c r="G20" i="7"/>
  <c r="G4" i="7"/>
  <c r="G22" i="7"/>
  <c r="G27" i="7"/>
  <c r="G23" i="7"/>
  <c r="G2" i="7"/>
  <c r="G26" i="7"/>
  <c r="G25" i="7"/>
  <c r="G21" i="7"/>
  <c r="G28" i="7"/>
  <c r="G17" i="7"/>
  <c r="G29" i="7"/>
  <c r="K15" i="7"/>
  <c r="K13" i="7"/>
  <c r="K24" i="7"/>
  <c r="K16" i="7"/>
  <c r="K9" i="7"/>
  <c r="K12" i="7"/>
  <c r="K7" i="7"/>
  <c r="K8" i="7"/>
  <c r="K20" i="7"/>
  <c r="K4" i="7"/>
  <c r="K22" i="7"/>
  <c r="K27" i="7"/>
  <c r="K23" i="7"/>
  <c r="K2" i="7"/>
  <c r="K26" i="7"/>
  <c r="K25" i="7"/>
  <c r="K21" i="7"/>
  <c r="K28" i="7"/>
  <c r="K17" i="7"/>
  <c r="K29" i="7"/>
  <c r="H17" i="1"/>
  <c r="I17" i="1"/>
  <c r="J17" i="1"/>
  <c r="K17" i="1"/>
  <c r="L17" i="1"/>
  <c r="M17" i="1"/>
  <c r="P17" i="1"/>
  <c r="Q17" i="1"/>
  <c r="R17" i="1"/>
  <c r="S17" i="1"/>
  <c r="H6" i="1"/>
  <c r="I6" i="1"/>
  <c r="J6" i="1"/>
  <c r="K6" i="1"/>
  <c r="L6" i="1"/>
  <c r="M6" i="1"/>
  <c r="P6" i="1"/>
  <c r="Q6" i="1"/>
  <c r="R6" i="1"/>
  <c r="S6" i="1"/>
  <c r="H10" i="1"/>
  <c r="I10" i="1"/>
  <c r="J10" i="1"/>
  <c r="K10" i="1"/>
  <c r="L10" i="1"/>
  <c r="M10" i="1"/>
  <c r="P10" i="1"/>
  <c r="Q10" i="1"/>
  <c r="R10" i="1"/>
  <c r="S10" i="1"/>
  <c r="H16" i="1"/>
  <c r="I16" i="1"/>
  <c r="J16" i="1"/>
  <c r="K16" i="1"/>
  <c r="L16" i="1"/>
  <c r="M16" i="1"/>
  <c r="P16" i="1"/>
  <c r="Q16" i="1"/>
  <c r="R16" i="1"/>
  <c r="S16" i="1"/>
  <c r="H19" i="1"/>
  <c r="I19" i="1"/>
  <c r="J19" i="1"/>
  <c r="K19" i="1"/>
  <c r="L19" i="1"/>
  <c r="M19" i="1"/>
  <c r="P19" i="1"/>
  <c r="Q19" i="1"/>
  <c r="R19" i="1"/>
  <c r="S19" i="1"/>
  <c r="H2" i="1"/>
  <c r="I2" i="1"/>
  <c r="J2" i="1"/>
  <c r="K2" i="1"/>
  <c r="L2" i="1"/>
  <c r="M2" i="1"/>
  <c r="P2" i="1"/>
  <c r="Q2" i="1"/>
  <c r="R2" i="1"/>
  <c r="S2" i="1"/>
  <c r="H9" i="1"/>
  <c r="I9" i="1"/>
  <c r="J9" i="1"/>
  <c r="K9" i="1"/>
  <c r="L9" i="1"/>
  <c r="M9" i="1"/>
  <c r="P9" i="1"/>
  <c r="Q9" i="1"/>
  <c r="R9" i="1"/>
  <c r="S9" i="1"/>
  <c r="H12" i="1"/>
  <c r="I12" i="1"/>
  <c r="J12" i="1"/>
  <c r="K12" i="1"/>
  <c r="L12" i="1"/>
  <c r="M12" i="1"/>
  <c r="P12" i="1"/>
  <c r="Q12" i="1"/>
  <c r="R12" i="1"/>
  <c r="S12" i="1"/>
  <c r="H20" i="1"/>
  <c r="I20" i="1"/>
  <c r="J20" i="1"/>
  <c r="K20" i="1"/>
  <c r="L20" i="1"/>
  <c r="M20" i="1"/>
  <c r="P20" i="1"/>
  <c r="Q20" i="1"/>
  <c r="R20" i="1"/>
  <c r="S20" i="1"/>
  <c r="H8" i="1"/>
  <c r="I8" i="1"/>
  <c r="J8" i="1"/>
  <c r="K8" i="1"/>
  <c r="L8" i="1"/>
  <c r="M8" i="1"/>
  <c r="P8" i="1"/>
  <c r="Q8" i="1"/>
  <c r="R8" i="1"/>
  <c r="S8" i="1"/>
  <c r="H5" i="1"/>
  <c r="I5" i="1"/>
  <c r="J5" i="1"/>
  <c r="K5" i="1"/>
  <c r="L5" i="1"/>
  <c r="M5" i="1"/>
  <c r="P5" i="1"/>
  <c r="Q5" i="1"/>
  <c r="R5" i="1"/>
  <c r="S5" i="1"/>
  <c r="H4" i="1"/>
  <c r="I4" i="1"/>
  <c r="J4" i="1"/>
  <c r="K4" i="1"/>
  <c r="L4" i="1"/>
  <c r="M4" i="1"/>
  <c r="P4" i="1"/>
  <c r="Q4" i="1"/>
  <c r="R4" i="1"/>
  <c r="S4" i="1"/>
  <c r="H7" i="1"/>
  <c r="I7" i="1"/>
  <c r="J7" i="1"/>
  <c r="K7" i="1"/>
  <c r="L7" i="1"/>
  <c r="M7" i="1"/>
  <c r="P7" i="1"/>
  <c r="Q7" i="1"/>
  <c r="R7" i="1"/>
  <c r="S7" i="1"/>
  <c r="H15" i="1"/>
  <c r="I15" i="1"/>
  <c r="J15" i="1"/>
  <c r="K15" i="1"/>
  <c r="L15" i="1"/>
  <c r="M15" i="1"/>
  <c r="P15" i="1"/>
  <c r="Q15" i="1"/>
  <c r="R15" i="1"/>
  <c r="S15" i="1"/>
  <c r="H18" i="1"/>
  <c r="I18" i="1"/>
  <c r="J18" i="1"/>
  <c r="K18" i="1"/>
  <c r="L18" i="1"/>
  <c r="M18" i="1"/>
  <c r="P18" i="1"/>
  <c r="Q18" i="1"/>
  <c r="R18" i="1"/>
  <c r="S18" i="1"/>
  <c r="H14" i="1"/>
  <c r="I14" i="1"/>
  <c r="J14" i="1"/>
  <c r="K14" i="1"/>
  <c r="L14" i="1"/>
  <c r="M14" i="1"/>
  <c r="P14" i="1"/>
  <c r="Q14" i="1"/>
  <c r="R14" i="1"/>
  <c r="S14" i="1"/>
  <c r="H21" i="1"/>
  <c r="I21" i="1"/>
  <c r="J21" i="1"/>
  <c r="K21" i="1"/>
  <c r="L21" i="1"/>
  <c r="M21" i="1"/>
  <c r="P21" i="1"/>
  <c r="Q21" i="1"/>
  <c r="R21" i="1"/>
  <c r="S21" i="1"/>
  <c r="H3" i="1"/>
  <c r="I3" i="1"/>
  <c r="J3" i="1"/>
  <c r="K3" i="1"/>
  <c r="L3" i="1"/>
  <c r="M3" i="1"/>
  <c r="P3" i="1"/>
  <c r="Q3" i="1"/>
  <c r="R3" i="1"/>
  <c r="S3" i="1"/>
  <c r="H11" i="1"/>
  <c r="I11" i="1"/>
  <c r="J11" i="1"/>
  <c r="K11" i="1"/>
  <c r="L11" i="1"/>
  <c r="M11" i="1"/>
  <c r="P11" i="1"/>
  <c r="Q11" i="1"/>
  <c r="R11" i="1"/>
  <c r="S11" i="1"/>
  <c r="H13" i="1"/>
  <c r="I13" i="1"/>
  <c r="J13" i="1"/>
  <c r="K13" i="1"/>
  <c r="L13" i="1"/>
  <c r="M13" i="1"/>
  <c r="P13" i="1"/>
  <c r="Q13" i="1"/>
  <c r="R13" i="1"/>
  <c r="S13" i="1"/>
  <c r="D13" i="7" l="1"/>
  <c r="E13" i="7" s="1"/>
  <c r="D25" i="7"/>
  <c r="E25" i="7" s="1"/>
  <c r="D4" i="7"/>
  <c r="E4" i="7" s="1"/>
  <c r="D23" i="7"/>
  <c r="E23" i="7" s="1"/>
  <c r="D15" i="7"/>
  <c r="E15" i="7" s="1"/>
  <c r="D9" i="7"/>
  <c r="E9" i="7" s="1"/>
  <c r="D12" i="7"/>
  <c r="E12" i="7" s="1"/>
  <c r="D29" i="7"/>
  <c r="E29" i="7" s="1"/>
  <c r="D16" i="7"/>
  <c r="E16" i="7" s="1"/>
  <c r="D28" i="7"/>
  <c r="E28" i="7" s="1"/>
  <c r="D21" i="7"/>
  <c r="E21" i="7" s="1"/>
  <c r="D20" i="7"/>
  <c r="E20" i="7" s="1"/>
  <c r="D27" i="7"/>
  <c r="E27" i="7" s="1"/>
  <c r="D8" i="7"/>
  <c r="E8" i="7" s="1"/>
  <c r="D2" i="7"/>
  <c r="E2" i="7" s="1"/>
  <c r="D7" i="7"/>
  <c r="E7" i="7" s="1"/>
  <c r="D24" i="7"/>
  <c r="E24" i="7" s="1"/>
  <c r="D22" i="7"/>
  <c r="E22" i="7" s="1"/>
  <c r="D26" i="7"/>
  <c r="E26" i="7" s="1"/>
  <c r="D17" i="7"/>
  <c r="E17" i="7" s="1"/>
  <c r="G13" i="1" l="1"/>
  <c r="G11" i="1"/>
  <c r="G3" i="1"/>
  <c r="G21" i="1"/>
  <c r="G14" i="1"/>
  <c r="G18" i="1"/>
  <c r="G15" i="1"/>
  <c r="G7" i="1"/>
  <c r="G4" i="1"/>
  <c r="G5" i="1"/>
  <c r="G8" i="1"/>
  <c r="G20" i="1"/>
  <c r="G12" i="1"/>
  <c r="G9" i="1"/>
  <c r="G2" i="1"/>
  <c r="G19" i="1"/>
  <c r="D12" i="1" l="1"/>
  <c r="E12" i="1" s="1"/>
  <c r="D7" i="1"/>
  <c r="E7" i="1" s="1"/>
  <c r="D21" i="1"/>
  <c r="E21" i="1" s="1"/>
  <c r="D4" i="1"/>
  <c r="E4" i="1" s="1"/>
  <c r="D20" i="1"/>
  <c r="E20" i="1" s="1"/>
  <c r="D2" i="1"/>
  <c r="E2" i="1" s="1"/>
  <c r="D8" i="1"/>
  <c r="E8" i="1" s="1"/>
  <c r="D15" i="1"/>
  <c r="E15" i="1" s="1"/>
  <c r="D3" i="1"/>
  <c r="E3" i="1" s="1"/>
  <c r="D14" i="1"/>
  <c r="E14" i="1" s="1"/>
  <c r="D19" i="1"/>
  <c r="E19" i="1" s="1"/>
  <c r="D9" i="1"/>
  <c r="E9" i="1" s="1"/>
  <c r="D5" i="1"/>
  <c r="E5" i="1" s="1"/>
  <c r="D18" i="1"/>
  <c r="E18" i="1" s="1"/>
  <c r="D11" i="1"/>
  <c r="E11" i="1" s="1"/>
  <c r="D13" i="1"/>
  <c r="E13" i="1" s="1"/>
  <c r="G16" i="1"/>
  <c r="G10" i="1"/>
  <c r="G6" i="1"/>
  <c r="D6" i="1" l="1"/>
  <c r="E6" i="1" s="1"/>
  <c r="D10" i="1"/>
  <c r="E10" i="1" s="1"/>
  <c r="D16" i="1"/>
  <c r="E16" i="1" s="1"/>
  <c r="G17" i="1"/>
  <c r="D17" i="1" l="1"/>
  <c r="E17" i="1" s="1"/>
</calcChain>
</file>

<file path=xl/sharedStrings.xml><?xml version="1.0" encoding="utf-8"?>
<sst xmlns="http://schemas.openxmlformats.org/spreadsheetml/2006/main" count="363" uniqueCount="144">
  <si>
    <t>QB</t>
  </si>
  <si>
    <t>DK Salary</t>
  </si>
  <si>
    <t>Log DK Salary</t>
  </si>
  <si>
    <t>Prediction</t>
  </si>
  <si>
    <t>FirstD</t>
  </si>
  <si>
    <t>PointTotal</t>
  </si>
  <si>
    <t>PassPct</t>
  </si>
  <si>
    <t>Turnovers</t>
  </si>
  <si>
    <t>3DPct</t>
  </si>
  <si>
    <t>FirstDOpp</t>
  </si>
  <si>
    <t>3DPctOpp</t>
  </si>
  <si>
    <t>PassPctOpp</t>
  </si>
  <si>
    <t>TurnoversOpp</t>
  </si>
  <si>
    <t>Ratio</t>
  </si>
  <si>
    <t>RB</t>
  </si>
  <si>
    <t>Alvin Kamara</t>
  </si>
  <si>
    <t>Mark Ingram</t>
  </si>
  <si>
    <t>Sqrt DK Salary</t>
  </si>
  <si>
    <t>CompPct</t>
  </si>
  <si>
    <t>CompPctOpp</t>
  </si>
  <si>
    <t>Venue</t>
  </si>
  <si>
    <t>Sacked</t>
  </si>
  <si>
    <t>RunPct</t>
  </si>
  <si>
    <t>RunPctOpp</t>
  </si>
  <si>
    <t>Games</t>
  </si>
  <si>
    <t>SnapTotal</t>
  </si>
  <si>
    <t>Road</t>
  </si>
  <si>
    <t>SackedOpp</t>
  </si>
  <si>
    <t>Home</t>
  </si>
  <si>
    <t>Lamar Jackson</t>
  </si>
  <si>
    <t>Deshaun Watson</t>
  </si>
  <si>
    <t>Kyler Murray</t>
  </si>
  <si>
    <t>Matt Ryan</t>
  </si>
  <si>
    <t>Gardner Minshew</t>
  </si>
  <si>
    <t>Kirk Cousins</t>
  </si>
  <si>
    <t>Team</t>
  </si>
  <si>
    <t>Kansas City</t>
  </si>
  <si>
    <t>Baltimore</t>
  </si>
  <si>
    <t>New England</t>
  </si>
  <si>
    <t>Houston</t>
  </si>
  <si>
    <t>LA Rams</t>
  </si>
  <si>
    <t>LA Chargers</t>
  </si>
  <si>
    <t>Seattle</t>
  </si>
  <si>
    <t>Arizona</t>
  </si>
  <si>
    <t>Atlanta</t>
  </si>
  <si>
    <t>Cleveland</t>
  </si>
  <si>
    <t>Tampa Bay</t>
  </si>
  <si>
    <t>Buffalo</t>
  </si>
  <si>
    <t>Detroit</t>
  </si>
  <si>
    <t>Indianapolis</t>
  </si>
  <si>
    <t>Oakland</t>
  </si>
  <si>
    <t>NY Giants</t>
  </si>
  <si>
    <t>Jacksonville</t>
  </si>
  <si>
    <t>Carolina</t>
  </si>
  <si>
    <t>Tennessee</t>
  </si>
  <si>
    <t>Minnesota</t>
  </si>
  <si>
    <t>Chicago</t>
  </si>
  <si>
    <t>Washington</t>
  </si>
  <si>
    <t>Denver</t>
  </si>
  <si>
    <t>Miami</t>
  </si>
  <si>
    <t>Cincinnati</t>
  </si>
  <si>
    <t>Dallas</t>
  </si>
  <si>
    <t>Green Bay</t>
  </si>
  <si>
    <t>New Orleans</t>
  </si>
  <si>
    <t>NY Jets</t>
  </si>
  <si>
    <t>Philadelphia</t>
  </si>
  <si>
    <t>Pittsburgh</t>
  </si>
  <si>
    <t>San Francisco</t>
  </si>
  <si>
    <t>Opponent</t>
  </si>
  <si>
    <t>Bye</t>
  </si>
  <si>
    <t>Carlos Hyde</t>
  </si>
  <si>
    <t>David Johnson</t>
  </si>
  <si>
    <t>Leonard Fournette</t>
  </si>
  <si>
    <t>Derrick Henry</t>
  </si>
  <si>
    <t>Dalvin Cook</t>
  </si>
  <si>
    <t>Adrian Peterson</t>
  </si>
  <si>
    <t>Andy Dalton</t>
  </si>
  <si>
    <t>Teddy Bridgewater</t>
  </si>
  <si>
    <t>Duke Johnson</t>
  </si>
  <si>
    <t>Joe Mixon</t>
  </si>
  <si>
    <t>Russell Wilson</t>
  </si>
  <si>
    <t>Jared Goff</t>
  </si>
  <si>
    <t>Jimmy Garoppolo</t>
  </si>
  <si>
    <t>Case Keenum</t>
  </si>
  <si>
    <t>Devonta Freeman</t>
  </si>
  <si>
    <t>Giovani Bernard</t>
  </si>
  <si>
    <t>Todd Gurley</t>
  </si>
  <si>
    <t>Malcolm Brown</t>
  </si>
  <si>
    <t>Kenyan Drake</t>
  </si>
  <si>
    <t>Tevin Coleman</t>
  </si>
  <si>
    <t>Matt Breida</t>
  </si>
  <si>
    <t>Chris Carson</t>
  </si>
  <si>
    <t>Chris Thompson</t>
  </si>
  <si>
    <t>Josh Allen</t>
  </si>
  <si>
    <t>Aaron Rodgers</t>
  </si>
  <si>
    <t>Daniel Jones</t>
  </si>
  <si>
    <t>Jacoby Brissett</t>
  </si>
  <si>
    <t>Philip Rivers</t>
  </si>
  <si>
    <t>Matthew Stafford</t>
  </si>
  <si>
    <t>Mitchell Trubisky</t>
  </si>
  <si>
    <t>Derek Carr</t>
  </si>
  <si>
    <t>Ryan Tannehill</t>
  </si>
  <si>
    <t>Ryan Fitzpatrick</t>
  </si>
  <si>
    <t>Saquon Barkley</t>
  </si>
  <si>
    <t>Aaron Jones</t>
  </si>
  <si>
    <t>Austin Ekeler</t>
  </si>
  <si>
    <t>Marlon Mack</t>
  </si>
  <si>
    <t>Melvin Gordon</t>
  </si>
  <si>
    <t>Wayne Gallman</t>
  </si>
  <si>
    <t>Devin Singletary</t>
  </si>
  <si>
    <t>Frank Gore</t>
  </si>
  <si>
    <t>Latavius Murray</t>
  </si>
  <si>
    <t>Kerryon Johnson</t>
  </si>
  <si>
    <t>Josh Jacobs</t>
  </si>
  <si>
    <t>Jamaal Williams</t>
  </si>
  <si>
    <t>David Montgomery</t>
  </si>
  <si>
    <t>Chase Edmonds</t>
  </si>
  <si>
    <t>Raheem Mostert</t>
  </si>
  <si>
    <t>Alexander Mattison</t>
  </si>
  <si>
    <t>Tarik Cohen</t>
  </si>
  <si>
    <t>Ito Smith</t>
  </si>
  <si>
    <t>Nyheim Hines</t>
  </si>
  <si>
    <t>Ryquell Armstead</t>
  </si>
  <si>
    <t>Gus Edwards</t>
  </si>
  <si>
    <t>Rashaad Penny</t>
  </si>
  <si>
    <t>T.J. Yeldon</t>
  </si>
  <si>
    <t>Jordan Wilkins</t>
  </si>
  <si>
    <t>Dion Lewis</t>
  </si>
  <si>
    <t>Jalen Richard</t>
  </si>
  <si>
    <t>Ty Johnson</t>
  </si>
  <si>
    <t>C.J. Prosise</t>
  </si>
  <si>
    <t>Kalen Ballage</t>
  </si>
  <si>
    <t>Darrell Henderson</t>
  </si>
  <si>
    <t>Wendell Smallwood</t>
  </si>
  <si>
    <t>Mike Davis</t>
  </si>
  <si>
    <t>Troymaine Pope</t>
  </si>
  <si>
    <t>DeAndre Washington</t>
  </si>
  <si>
    <t>Mark Walton</t>
  </si>
  <si>
    <t>Dalyn Dawkins</t>
  </si>
  <si>
    <t>Justice Hill</t>
  </si>
  <si>
    <t>Ameer Abdullah</t>
  </si>
  <si>
    <t>Trayveon Williams</t>
  </si>
  <si>
    <t>Dan Vitale</t>
  </si>
  <si>
    <t>J.D. McKissic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</si>
</sst>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10.6640625" style="1" customWidth="1"/>
    <col min="15" max="15" width="12.77734375" style="1" customWidth="1"/>
    <col min="16" max="16" width="10" style="1" customWidth="1"/>
    <col min="17" max="17" width="10.21875" style="1" customWidth="1"/>
    <col min="18" max="18" width="9.21875" customWidth="1"/>
    <col min="19" max="19" width="12.109375" customWidth="1"/>
    <col min="21" max="21" width="9.77734375" customWidth="1"/>
  </cols>
  <sheetData>
    <row r="1" spans="1:21" x14ac:dyDescent="0.3">
      <c r="A1" t="s">
        <v>0</v>
      </c>
      <c r="B1" t="s">
        <v>35</v>
      </c>
      <c r="C1" t="s">
        <v>68</v>
      </c>
      <c r="D1" t="s">
        <v>3</v>
      </c>
      <c r="E1" t="s">
        <v>13</v>
      </c>
      <c r="F1" s="1" t="s">
        <v>1</v>
      </c>
      <c r="G1" s="1" t="s">
        <v>2</v>
      </c>
      <c r="H1" s="1" t="s">
        <v>20</v>
      </c>
      <c r="I1" s="1" t="s">
        <v>4</v>
      </c>
      <c r="J1" s="1" t="s">
        <v>9</v>
      </c>
      <c r="K1" s="1" t="s">
        <v>5</v>
      </c>
      <c r="L1" s="1" t="s">
        <v>6</v>
      </c>
      <c r="M1" s="1" t="s">
        <v>11</v>
      </c>
      <c r="N1" s="1" t="s">
        <v>7</v>
      </c>
      <c r="O1" s="1" t="s">
        <v>12</v>
      </c>
      <c r="P1" s="1" t="s">
        <v>8</v>
      </c>
      <c r="Q1" s="1" t="s">
        <v>10</v>
      </c>
      <c r="R1" s="1" t="s">
        <v>18</v>
      </c>
      <c r="S1" s="1" t="s">
        <v>19</v>
      </c>
      <c r="T1" s="1" t="s">
        <v>21</v>
      </c>
      <c r="U1" s="1" t="s">
        <v>27</v>
      </c>
    </row>
    <row r="2" spans="1:21" x14ac:dyDescent="0.3">
      <c r="A2" t="s">
        <v>30</v>
      </c>
      <c r="B2" t="s">
        <v>39</v>
      </c>
      <c r="C2" t="s">
        <v>49</v>
      </c>
      <c r="D2">
        <f>-195.2+21.55*G2-0.5725*IF(H2="Road",1,0)+0.3938*((I2+J2)/2)+0.1747*K2+0.1054*((L2+M2)/2)-0.6011*((N2+O2)/2)+0.05368*((P2+Q2)/2)+0.04573*((R2+S2)/2)-0.1156*((T2+U2)/2)</f>
        <v>23.969507147407061</v>
      </c>
      <c r="E2" s="1">
        <f t="shared" ref="E2:E21" si="0">D2/(F2/1000)</f>
        <v>3.4242153067724375</v>
      </c>
      <c r="F2" s="1">
        <v>7000</v>
      </c>
      <c r="G2" s="1">
        <f t="shared" ref="G2:G21" si="1">LN(F2)</f>
        <v>8.8536654280374503</v>
      </c>
      <c r="H2" s="1" t="str">
        <f>VLOOKUP($B2,'Team Data'!$A$2:$O$33,2,FALSE)</f>
        <v>Road</v>
      </c>
      <c r="I2" s="1">
        <f>VLOOKUP($B2,'Team Data'!$A$2:$O$33,3,FALSE)</f>
        <v>23.8</v>
      </c>
      <c r="J2" s="1">
        <f>VLOOKUP($C2,'Team Data'!$A$2:$O$33,4,FALSE)</f>
        <v>21.4</v>
      </c>
      <c r="K2" s="1">
        <f>VLOOKUP($B2,'Team Data'!$A$2:$O$33,5,FALSE)</f>
        <v>51.783256000000002</v>
      </c>
      <c r="L2" s="1">
        <f>100*VLOOKUP($B2,'Team Data'!$A$2:$O$33,6,FALSE)</f>
        <v>56.56</v>
      </c>
      <c r="M2" s="1">
        <f>100*VLOOKUP($C2,'Team Data'!$A$2:$O$33,7,FALSE)</f>
        <v>61.72</v>
      </c>
      <c r="N2" s="1">
        <f>VLOOKUP($B2,'Team Data'!$A$2:$O$33,8,FALSE)</f>
        <v>1.3</v>
      </c>
      <c r="O2" s="1">
        <f>VLOOKUP($C2,'Team Data'!$A$2:$O$33,9,FALSE)</f>
        <v>1</v>
      </c>
      <c r="P2" s="1">
        <f>100*VLOOKUP($B2,'Team Data'!$A$2:$O$33,10,FALSE)</f>
        <v>51.349999999999994</v>
      </c>
      <c r="Q2" s="1">
        <f>100*VLOOKUP($C2,'Team Data'!$A$2:$O$33,11,FALSE)</f>
        <v>45.45</v>
      </c>
      <c r="R2" s="1">
        <f>100*VLOOKUP($B2,'Team Data'!$A$2:$O$33,12,FALSE)</f>
        <v>69.31</v>
      </c>
      <c r="S2" s="1">
        <f>100*VLOOKUP($C2,'Team Data'!$A$2:$O$33,13,FALSE)</f>
        <v>69.88</v>
      </c>
      <c r="T2" s="1">
        <f>VLOOKUP($B2,'Team Data'!$A$2:$O$33,14,FALSE)</f>
        <v>3</v>
      </c>
      <c r="U2" s="1">
        <f>VLOOKUP($C2,'Team Data'!$A$2:$O$33,15,FALSE)</f>
        <v>2.6</v>
      </c>
    </row>
    <row r="3" spans="1:21" x14ac:dyDescent="0.3">
      <c r="A3" t="s">
        <v>29</v>
      </c>
      <c r="B3" t="s">
        <v>37</v>
      </c>
      <c r="C3" t="s">
        <v>42</v>
      </c>
      <c r="D3">
        <f t="shared" ref="D3:D21" si="2">-195.2+21.55*G3-0.5725*IF(H3="Road",1,0)+0.3938*((I3+J3)/2)+0.1747*K3+0.1054*((L3+M3)/2)-0.6011*((N3+O3)/2)+0.05368*((P3+Q3)/2)+0.04573*((R3+S3)/2)-0.1156*((T3+U3)/2)</f>
        <v>23.265611919788476</v>
      </c>
      <c r="E3" s="1">
        <f t="shared" si="0"/>
        <v>3.4214135176159526</v>
      </c>
      <c r="F3" s="1">
        <v>6800</v>
      </c>
      <c r="G3" s="1">
        <f t="shared" si="1"/>
        <v>8.8246778911641979</v>
      </c>
      <c r="H3" s="1" t="str">
        <f>VLOOKUP($B3,'Team Data'!$A$2:$O$33,2,FALSE)</f>
        <v>Road</v>
      </c>
      <c r="I3" s="1">
        <f>VLOOKUP($B3,'Team Data'!$A$2:$O$33,3,FALSE)</f>
        <v>26.3</v>
      </c>
      <c r="J3" s="1">
        <f>VLOOKUP($C3,'Team Data'!$A$2:$O$33,4,FALSE)</f>
        <v>19.8</v>
      </c>
      <c r="K3" s="1">
        <f>VLOOKUP($B3,'Team Data'!$A$2:$O$33,5,FALSE)</f>
        <v>55.661116</v>
      </c>
      <c r="L3" s="1">
        <f>100*VLOOKUP($B3,'Team Data'!$A$2:$O$33,6,FALSE)</f>
        <v>49.32</v>
      </c>
      <c r="M3" s="1">
        <f>100*VLOOKUP($C3,'Team Data'!$A$2:$O$33,7,FALSE)</f>
        <v>67.040000000000006</v>
      </c>
      <c r="N3" s="1">
        <f>VLOOKUP($B3,'Team Data'!$A$2:$O$33,8,FALSE)</f>
        <v>1.2</v>
      </c>
      <c r="O3" s="1">
        <f>VLOOKUP($C3,'Team Data'!$A$2:$O$33,9,FALSE)</f>
        <v>2</v>
      </c>
      <c r="P3" s="1">
        <f>100*VLOOKUP($B3,'Team Data'!$A$2:$O$33,10,FALSE)</f>
        <v>48.72</v>
      </c>
      <c r="Q3" s="1">
        <f>100*VLOOKUP($C3,'Team Data'!$A$2:$O$33,11,FALSE)</f>
        <v>32.31</v>
      </c>
      <c r="R3" s="1">
        <f>100*VLOOKUP($B3,'Team Data'!$A$2:$O$33,12,FALSE)</f>
        <v>66.17</v>
      </c>
      <c r="S3" s="1">
        <f>100*VLOOKUP($C3,'Team Data'!$A$2:$O$33,13,FALSE)</f>
        <v>63.91</v>
      </c>
      <c r="T3" s="1">
        <f>VLOOKUP($B3,'Team Data'!$A$2:$O$33,14,FALSE)</f>
        <v>2.7</v>
      </c>
      <c r="U3" s="1">
        <f>VLOOKUP($C3,'Team Data'!$A$2:$O$33,15,FALSE)</f>
        <v>1.7</v>
      </c>
    </row>
    <row r="4" spans="1:21" x14ac:dyDescent="0.3">
      <c r="A4" t="s">
        <v>31</v>
      </c>
      <c r="B4" t="s">
        <v>43</v>
      </c>
      <c r="C4" t="s">
        <v>51</v>
      </c>
      <c r="D4">
        <f t="shared" si="2"/>
        <v>21.851358857118672</v>
      </c>
      <c r="E4" s="1">
        <f t="shared" si="0"/>
        <v>3.2613968443460704</v>
      </c>
      <c r="F4" s="1">
        <v>6700</v>
      </c>
      <c r="G4" s="1">
        <f t="shared" si="1"/>
        <v>8.8098628053790566</v>
      </c>
      <c r="H4" s="1" t="str">
        <f>VLOOKUP($B4,'Team Data'!$A$2:$O$33,2,FALSE)</f>
        <v>Road</v>
      </c>
      <c r="I4" s="1">
        <f>VLOOKUP($B4,'Team Data'!$A$2:$O$33,3,FALSE)</f>
        <v>21.2</v>
      </c>
      <c r="J4" s="1">
        <f>VLOOKUP($C4,'Team Data'!$A$2:$O$33,4,FALSE)</f>
        <v>21.3</v>
      </c>
      <c r="K4" s="1">
        <f>VLOOKUP($B4,'Team Data'!$A$2:$O$33,5,FALSE)</f>
        <v>51.070996000000001</v>
      </c>
      <c r="L4" s="1">
        <f>100*VLOOKUP($B4,'Team Data'!$A$2:$O$33,6,FALSE)</f>
        <v>63.949999999999996</v>
      </c>
      <c r="M4" s="1">
        <f>100*VLOOKUP($C4,'Team Data'!$A$2:$O$33,7,FALSE)</f>
        <v>53.83</v>
      </c>
      <c r="N4" s="1">
        <f>VLOOKUP($B4,'Team Data'!$A$2:$O$33,8,FALSE)</f>
        <v>0.7</v>
      </c>
      <c r="O4" s="1">
        <f>VLOOKUP($C4,'Team Data'!$A$2:$O$33,9,FALSE)</f>
        <v>1.3</v>
      </c>
      <c r="P4" s="1">
        <f>100*VLOOKUP($B4,'Team Data'!$A$2:$O$33,10,FALSE)</f>
        <v>42.35</v>
      </c>
      <c r="Q4" s="1">
        <f>100*VLOOKUP($C4,'Team Data'!$A$2:$O$33,11,FALSE)</f>
        <v>38.89</v>
      </c>
      <c r="R4" s="1">
        <f>100*VLOOKUP($B4,'Team Data'!$A$2:$O$33,12,FALSE)</f>
        <v>64.290000000000006</v>
      </c>
      <c r="S4" s="1">
        <f>100*VLOOKUP($C4,'Team Data'!$A$2:$O$33,13,FALSE)</f>
        <v>69.23</v>
      </c>
      <c r="T4" s="1">
        <f>VLOOKUP($B4,'Team Data'!$A$2:$O$33,14,FALSE)</f>
        <v>3.5</v>
      </c>
      <c r="U4" s="1">
        <f>VLOOKUP($C4,'Team Data'!$A$2:$O$33,15,FALSE)</f>
        <v>2.7</v>
      </c>
    </row>
    <row r="5" spans="1:21" x14ac:dyDescent="0.3">
      <c r="A5" t="s">
        <v>80</v>
      </c>
      <c r="B5" t="s">
        <v>42</v>
      </c>
      <c r="C5" t="s">
        <v>37</v>
      </c>
      <c r="D5">
        <f t="shared" si="2"/>
        <v>22.673285963912843</v>
      </c>
      <c r="E5" s="1">
        <f t="shared" si="0"/>
        <v>3.4353463581686126</v>
      </c>
      <c r="F5" s="1">
        <v>6600</v>
      </c>
      <c r="G5" s="1">
        <f t="shared" si="1"/>
        <v>8.794824928014517</v>
      </c>
      <c r="H5" s="1" t="str">
        <f>VLOOKUP($B5,'Team Data'!$A$2:$O$33,2,FALSE)</f>
        <v>Home</v>
      </c>
      <c r="I5" s="1">
        <f>VLOOKUP($B5,'Team Data'!$A$2:$O$33,3,FALSE)</f>
        <v>23</v>
      </c>
      <c r="J5" s="1">
        <f>VLOOKUP($C5,'Team Data'!$A$2:$O$33,4,FALSE)</f>
        <v>18.7</v>
      </c>
      <c r="K5" s="1">
        <f>VLOOKUP($B5,'Team Data'!$A$2:$O$33,5,FALSE)</f>
        <v>55.661116</v>
      </c>
      <c r="L5" s="1">
        <f>100*VLOOKUP($B5,'Team Data'!$A$2:$O$33,6,FALSE)</f>
        <v>51.64</v>
      </c>
      <c r="M5" s="1">
        <f>100*VLOOKUP($C5,'Team Data'!$A$2:$O$33,7,FALSE)</f>
        <v>66.77</v>
      </c>
      <c r="N5" s="1">
        <f>VLOOKUP($B5,'Team Data'!$A$2:$O$33,8,FALSE)</f>
        <v>1</v>
      </c>
      <c r="O5" s="1">
        <f>VLOOKUP($C5,'Team Data'!$A$2:$O$33,9,FALSE)</f>
        <v>1.2</v>
      </c>
      <c r="P5" s="1">
        <f>100*VLOOKUP($B5,'Team Data'!$A$2:$O$33,10,FALSE)</f>
        <v>37.5</v>
      </c>
      <c r="Q5" s="1">
        <f>100*VLOOKUP($C5,'Team Data'!$A$2:$O$33,11,FALSE)</f>
        <v>38.1</v>
      </c>
      <c r="R5" s="1">
        <f>100*VLOOKUP($B5,'Team Data'!$A$2:$O$33,12,FALSE)</f>
        <v>72.489999999999995</v>
      </c>
      <c r="S5" s="1">
        <f>100*VLOOKUP($C5,'Team Data'!$A$2:$O$33,13,FALSE)</f>
        <v>61.429999999999993</v>
      </c>
      <c r="T5" s="1">
        <f>VLOOKUP($B5,'Team Data'!$A$2:$O$33,14,FALSE)</f>
        <v>2.7</v>
      </c>
      <c r="U5" s="1">
        <f>VLOOKUP($C5,'Team Data'!$A$2:$O$33,15,FALSE)</f>
        <v>1.8</v>
      </c>
    </row>
    <row r="6" spans="1:21" x14ac:dyDescent="0.3">
      <c r="A6" t="s">
        <v>93</v>
      </c>
      <c r="B6" t="s">
        <v>47</v>
      </c>
      <c r="C6" t="s">
        <v>59</v>
      </c>
      <c r="D6">
        <f t="shared" si="2"/>
        <v>20.479765519094364</v>
      </c>
      <c r="E6" s="1">
        <f t="shared" si="0"/>
        <v>3.1507331567837484</v>
      </c>
      <c r="F6" s="1">
        <v>6500</v>
      </c>
      <c r="G6" s="1">
        <f t="shared" si="1"/>
        <v>8.7795574558837277</v>
      </c>
      <c r="H6" s="1" t="str">
        <f>VLOOKUP($B6,'Team Data'!$A$2:$O$33,2,FALSE)</f>
        <v>Home</v>
      </c>
      <c r="I6" s="1">
        <f>VLOOKUP($B6,'Team Data'!$A$2:$O$33,3,FALSE)</f>
        <v>22.6</v>
      </c>
      <c r="J6" s="1">
        <f>VLOOKUP($C6,'Team Data'!$A$2:$O$33,4,FALSE)</f>
        <v>24.6</v>
      </c>
      <c r="K6" s="1">
        <f>VLOOKUP($B6,'Team Data'!$A$2:$O$33,5,FALSE)</f>
        <v>43.093683999999996</v>
      </c>
      <c r="L6" s="1">
        <f>100*VLOOKUP($B6,'Team Data'!$A$2:$O$33,6,FALSE)</f>
        <v>57.269999999999996</v>
      </c>
      <c r="M6" s="1">
        <f>100*VLOOKUP($C6,'Team Data'!$A$2:$O$33,7,FALSE)</f>
        <v>44.82</v>
      </c>
      <c r="N6" s="1">
        <f>VLOOKUP($B6,'Team Data'!$A$2:$O$33,8,FALSE)</f>
        <v>2.2000000000000002</v>
      </c>
      <c r="O6" s="1">
        <f>VLOOKUP($C6,'Team Data'!$A$2:$O$33,9,FALSE)</f>
        <v>0.4</v>
      </c>
      <c r="P6" s="1">
        <f>100*VLOOKUP($B6,'Team Data'!$A$2:$O$33,10,FALSE)</f>
        <v>33.869999999999997</v>
      </c>
      <c r="Q6" s="1">
        <f>100*VLOOKUP($C6,'Team Data'!$A$2:$O$33,11,FALSE)</f>
        <v>50</v>
      </c>
      <c r="R6" s="1">
        <f>100*VLOOKUP($B6,'Team Data'!$A$2:$O$33,12,FALSE)</f>
        <v>62.01</v>
      </c>
      <c r="S6" s="1">
        <f>100*VLOOKUP($C6,'Team Data'!$A$2:$O$33,13,FALSE)</f>
        <v>70.42</v>
      </c>
      <c r="T6" s="1">
        <f>VLOOKUP($B6,'Team Data'!$A$2:$O$33,14,FALSE)</f>
        <v>2.8</v>
      </c>
      <c r="U6" s="1">
        <f>VLOOKUP($C6,'Team Data'!$A$2:$O$33,15,FALSE)</f>
        <v>1</v>
      </c>
    </row>
    <row r="7" spans="1:21" x14ac:dyDescent="0.3">
      <c r="A7" t="s">
        <v>94</v>
      </c>
      <c r="B7" t="s">
        <v>62</v>
      </c>
      <c r="C7" t="s">
        <v>50</v>
      </c>
      <c r="D7">
        <f t="shared" si="2"/>
        <v>20.952091950044288</v>
      </c>
      <c r="E7" s="1">
        <f t="shared" si="0"/>
        <v>3.2737643671944197</v>
      </c>
      <c r="F7" s="1">
        <v>6400</v>
      </c>
      <c r="G7" s="1">
        <f t="shared" si="1"/>
        <v>8.7640532693477624</v>
      </c>
      <c r="H7" s="1" t="str">
        <f>VLOOKUP($B7,'Team Data'!$A$2:$O$33,2,FALSE)</f>
        <v>Home</v>
      </c>
      <c r="I7" s="1">
        <f>VLOOKUP($B7,'Team Data'!$A$2:$O$33,3,FALSE)</f>
        <v>21</v>
      </c>
      <c r="J7" s="1">
        <f>VLOOKUP($C7,'Team Data'!$A$2:$O$33,4,FALSE)</f>
        <v>20.399999999999999</v>
      </c>
      <c r="K7" s="1">
        <f>VLOOKUP($B7,'Team Data'!$A$2:$O$33,5,FALSE)</f>
        <v>50.026347999999999</v>
      </c>
      <c r="L7" s="1">
        <f>100*VLOOKUP($B7,'Team Data'!$A$2:$O$33,6,FALSE)</f>
        <v>59.589999999999996</v>
      </c>
      <c r="M7" s="1">
        <f>100*VLOOKUP($C7,'Team Data'!$A$2:$O$33,7,FALSE)</f>
        <v>59.540000000000006</v>
      </c>
      <c r="N7" s="1">
        <f>VLOOKUP($B7,'Team Data'!$A$2:$O$33,8,FALSE)</f>
        <v>1.2</v>
      </c>
      <c r="O7" s="1">
        <f>VLOOKUP($C7,'Team Data'!$A$2:$O$33,9,FALSE)</f>
        <v>1</v>
      </c>
      <c r="P7" s="1">
        <f>100*VLOOKUP($B7,'Team Data'!$A$2:$O$33,10,FALSE)</f>
        <v>30.990000000000002</v>
      </c>
      <c r="Q7" s="1">
        <f>100*VLOOKUP($C7,'Team Data'!$A$2:$O$33,11,FALSE)</f>
        <v>46.03</v>
      </c>
      <c r="R7" s="1">
        <f>100*VLOOKUP($B7,'Team Data'!$A$2:$O$33,12,FALSE)</f>
        <v>62.56</v>
      </c>
      <c r="S7" s="1">
        <f>100*VLOOKUP($C7,'Team Data'!$A$2:$O$33,13,FALSE)</f>
        <v>65.12</v>
      </c>
      <c r="T7" s="1">
        <f>VLOOKUP($B7,'Team Data'!$A$2:$O$33,14,FALSE)</f>
        <v>1.8</v>
      </c>
      <c r="U7" s="1">
        <f>VLOOKUP($C7,'Team Data'!$A$2:$O$33,15,FALSE)</f>
        <v>1.8</v>
      </c>
    </row>
    <row r="8" spans="1:21" x14ac:dyDescent="0.3">
      <c r="A8" t="s">
        <v>32</v>
      </c>
      <c r="B8" t="s">
        <v>44</v>
      </c>
      <c r="C8" t="s">
        <v>40</v>
      </c>
      <c r="D8">
        <f t="shared" si="2"/>
        <v>22.344257660980915</v>
      </c>
      <c r="E8" s="1">
        <f t="shared" si="0"/>
        <v>3.5467075652350659</v>
      </c>
      <c r="F8" s="1">
        <v>6300</v>
      </c>
      <c r="G8" s="1">
        <f t="shared" si="1"/>
        <v>8.7483049123796235</v>
      </c>
      <c r="H8" s="1" t="str">
        <f>VLOOKUP($B8,'Team Data'!$A$2:$O$33,2,FALSE)</f>
        <v>Home</v>
      </c>
      <c r="I8" s="1">
        <f>VLOOKUP($B8,'Team Data'!$A$2:$O$33,3,FALSE)</f>
        <v>24.7</v>
      </c>
      <c r="J8" s="1">
        <f>VLOOKUP($C8,'Team Data'!$A$2:$O$33,4,FALSE)</f>
        <v>21.3</v>
      </c>
      <c r="K8" s="1">
        <f>VLOOKUP($B8,'Team Data'!$A$2:$O$33,5,FALSE)</f>
        <v>51.545836000000001</v>
      </c>
      <c r="L8" s="1">
        <f>100*VLOOKUP($B8,'Team Data'!$A$2:$O$33,6,FALSE)</f>
        <v>70.099999999999994</v>
      </c>
      <c r="M8" s="1">
        <f>100*VLOOKUP($C8,'Team Data'!$A$2:$O$33,7,FALSE)</f>
        <v>54.75</v>
      </c>
      <c r="N8" s="1">
        <f>VLOOKUP($B8,'Team Data'!$A$2:$O$33,8,FALSE)</f>
        <v>1.5</v>
      </c>
      <c r="O8" s="1">
        <f>VLOOKUP($C8,'Team Data'!$A$2:$O$33,9,FALSE)</f>
        <v>1.5</v>
      </c>
      <c r="P8" s="1">
        <f>100*VLOOKUP($B8,'Team Data'!$A$2:$O$33,10,FALSE)</f>
        <v>47.83</v>
      </c>
      <c r="Q8" s="1">
        <f>100*VLOOKUP($C8,'Team Data'!$A$2:$O$33,11,FALSE)</f>
        <v>42.5</v>
      </c>
      <c r="R8" s="1">
        <f>100*VLOOKUP($B8,'Team Data'!$A$2:$O$33,12,FALSE)</f>
        <v>72.09</v>
      </c>
      <c r="S8" s="1">
        <f>100*VLOOKUP($C8,'Team Data'!$A$2:$O$33,13,FALSE)</f>
        <v>64.08</v>
      </c>
      <c r="T8" s="1">
        <f>VLOOKUP($B8,'Team Data'!$A$2:$O$33,14,FALSE)</f>
        <v>2.2999999999999998</v>
      </c>
      <c r="U8" s="1">
        <f>VLOOKUP($C8,'Team Data'!$A$2:$O$33,15,FALSE)</f>
        <v>2.2000000000000002</v>
      </c>
    </row>
    <row r="9" spans="1:21" x14ac:dyDescent="0.3">
      <c r="A9" t="s">
        <v>81</v>
      </c>
      <c r="B9" t="s">
        <v>40</v>
      </c>
      <c r="C9" t="s">
        <v>44</v>
      </c>
      <c r="D9">
        <f t="shared" si="2"/>
        <v>21.157565804965095</v>
      </c>
      <c r="E9" s="1">
        <f t="shared" si="0"/>
        <v>3.4125106137040477</v>
      </c>
      <c r="F9" s="1">
        <v>6200</v>
      </c>
      <c r="G9" s="1">
        <f t="shared" si="1"/>
        <v>8.7323045710331826</v>
      </c>
      <c r="H9" s="1" t="str">
        <f>VLOOKUP($B9,'Team Data'!$A$2:$O$33,2,FALSE)</f>
        <v>Road</v>
      </c>
      <c r="I9" s="1">
        <f>VLOOKUP($B9,'Team Data'!$A$2:$O$33,3,FALSE)</f>
        <v>22</v>
      </c>
      <c r="J9" s="1">
        <f>VLOOKUP($C9,'Team Data'!$A$2:$O$33,4,FALSE)</f>
        <v>23.7</v>
      </c>
      <c r="K9" s="1">
        <f>VLOOKUP($B9,'Team Data'!$A$2:$O$33,5,FALSE)</f>
        <v>51.545836000000001</v>
      </c>
      <c r="L9" s="1">
        <f>100*VLOOKUP($B9,'Team Data'!$A$2:$O$33,6,FALSE)</f>
        <v>65.319999999999993</v>
      </c>
      <c r="M9" s="1">
        <f>100*VLOOKUP($C9,'Team Data'!$A$2:$O$33,7,FALSE)</f>
        <v>52.25</v>
      </c>
      <c r="N9" s="1">
        <f>VLOOKUP($B9,'Team Data'!$A$2:$O$33,8,FALSE)</f>
        <v>2</v>
      </c>
      <c r="O9" s="1">
        <f>VLOOKUP($C9,'Team Data'!$A$2:$O$33,9,FALSE)</f>
        <v>0.7</v>
      </c>
      <c r="P9" s="1">
        <f>100*VLOOKUP($B9,'Team Data'!$A$2:$O$33,10,FALSE)</f>
        <v>36</v>
      </c>
      <c r="Q9" s="1">
        <f>100*VLOOKUP($C9,'Team Data'!$A$2:$O$33,11,FALSE)</f>
        <v>56.000000000000007</v>
      </c>
      <c r="R9" s="1">
        <f>100*VLOOKUP($B9,'Team Data'!$A$2:$O$33,12,FALSE)</f>
        <v>62.2</v>
      </c>
      <c r="S9" s="1">
        <f>100*VLOOKUP($C9,'Team Data'!$A$2:$O$33,13,FALSE)</f>
        <v>71.350000000000009</v>
      </c>
      <c r="T9" s="1">
        <f>VLOOKUP($B9,'Team Data'!$A$2:$O$33,14,FALSE)</f>
        <v>2</v>
      </c>
      <c r="U9" s="1">
        <f>VLOOKUP($C9,'Team Data'!$A$2:$O$33,15,FALSE)</f>
        <v>0.8</v>
      </c>
    </row>
    <row r="10" spans="1:21" x14ac:dyDescent="0.3">
      <c r="A10" t="s">
        <v>95</v>
      </c>
      <c r="B10" t="s">
        <v>51</v>
      </c>
      <c r="C10" t="s">
        <v>43</v>
      </c>
      <c r="D10">
        <f t="shared" si="2"/>
        <v>20.50409268217825</v>
      </c>
      <c r="E10" s="1">
        <f t="shared" si="0"/>
        <v>3.3613266692095491</v>
      </c>
      <c r="F10" s="1">
        <v>6100</v>
      </c>
      <c r="G10" s="1">
        <f t="shared" si="1"/>
        <v>8.7160440501614023</v>
      </c>
      <c r="H10" s="1" t="str">
        <f>VLOOKUP($B10,'Team Data'!$A$2:$O$33,2,FALSE)</f>
        <v>Home</v>
      </c>
      <c r="I10" s="1">
        <f>VLOOKUP($B10,'Team Data'!$A$2:$O$33,3,FALSE)</f>
        <v>19.2</v>
      </c>
      <c r="J10" s="1">
        <f>VLOOKUP($C10,'Team Data'!$A$2:$O$33,4,FALSE)</f>
        <v>23.8</v>
      </c>
      <c r="K10" s="1">
        <f>VLOOKUP($B10,'Team Data'!$A$2:$O$33,5,FALSE)</f>
        <v>51.070996000000001</v>
      </c>
      <c r="L10" s="1">
        <f>100*VLOOKUP($B10,'Team Data'!$A$2:$O$33,6,FALSE)</f>
        <v>65.14</v>
      </c>
      <c r="M10" s="1">
        <f>100*VLOOKUP($C10,'Team Data'!$A$2:$O$33,7,FALSE)</f>
        <v>56.710000000000008</v>
      </c>
      <c r="N10" s="1">
        <f>VLOOKUP($B10,'Team Data'!$A$2:$O$33,8,FALSE)</f>
        <v>2.5</v>
      </c>
      <c r="O10" s="1">
        <f>VLOOKUP($C10,'Team Data'!$A$2:$O$33,9,FALSE)</f>
        <v>0.5</v>
      </c>
      <c r="P10" s="1">
        <f>100*VLOOKUP($B10,'Team Data'!$A$2:$O$33,10,FALSE)</f>
        <v>38.67</v>
      </c>
      <c r="Q10" s="1">
        <f>100*VLOOKUP($C10,'Team Data'!$A$2:$O$33,11,FALSE)</f>
        <v>42.67</v>
      </c>
      <c r="R10" s="1">
        <f>100*VLOOKUP($B10,'Team Data'!$A$2:$O$33,12,FALSE)</f>
        <v>61.57</v>
      </c>
      <c r="S10" s="1">
        <f>100*VLOOKUP($C10,'Team Data'!$A$2:$O$33,13,FALSE)</f>
        <v>70.95</v>
      </c>
      <c r="T10" s="1">
        <f>VLOOKUP($B10,'Team Data'!$A$2:$O$33,14,FALSE)</f>
        <v>2</v>
      </c>
      <c r="U10" s="1">
        <f>VLOOKUP($C10,'Team Data'!$A$2:$O$33,15,FALSE)</f>
        <v>2.2999999999999998</v>
      </c>
    </row>
    <row r="11" spans="1:21" x14ac:dyDescent="0.3">
      <c r="A11" t="s">
        <v>82</v>
      </c>
      <c r="B11" t="s">
        <v>67</v>
      </c>
      <c r="C11" t="s">
        <v>57</v>
      </c>
      <c r="D11">
        <f t="shared" si="2"/>
        <v>17.653217614329634</v>
      </c>
      <c r="E11" s="1">
        <f t="shared" si="0"/>
        <v>2.9422029357216055</v>
      </c>
      <c r="F11" s="1">
        <v>6000</v>
      </c>
      <c r="G11" s="1">
        <f t="shared" si="1"/>
        <v>8.6995147482101913</v>
      </c>
      <c r="H11" s="1" t="str">
        <f>VLOOKUP($B11,'Team Data'!$A$2:$O$33,2,FALSE)</f>
        <v>Road</v>
      </c>
      <c r="I11" s="1">
        <f>VLOOKUP($B11,'Team Data'!$A$2:$O$33,3,FALSE)</f>
        <v>22.8</v>
      </c>
      <c r="J11" s="1">
        <f>VLOOKUP($C11,'Team Data'!$A$2:$O$33,4,FALSE)</f>
        <v>22.7</v>
      </c>
      <c r="K11" s="1">
        <f>VLOOKUP($B11,'Team Data'!$A$2:$O$33,5,FALSE)</f>
        <v>40.577032000000003</v>
      </c>
      <c r="L11" s="1">
        <f>100*VLOOKUP($B11,'Team Data'!$A$2:$O$33,6,FALSE)</f>
        <v>43.97</v>
      </c>
      <c r="M11" s="1">
        <f>100*VLOOKUP($C11,'Team Data'!$A$2:$O$33,7,FALSE)</f>
        <v>57.04</v>
      </c>
      <c r="N11" s="1">
        <f>VLOOKUP($B11,'Team Data'!$A$2:$O$33,8,FALSE)</f>
        <v>2</v>
      </c>
      <c r="O11" s="1">
        <f>VLOOKUP($C11,'Team Data'!$A$2:$O$33,9,FALSE)</f>
        <v>1.5</v>
      </c>
      <c r="P11" s="1">
        <f>100*VLOOKUP($B11,'Team Data'!$A$2:$O$33,10,FALSE)</f>
        <v>45.45</v>
      </c>
      <c r="Q11" s="1">
        <f>100*VLOOKUP($C11,'Team Data'!$A$2:$O$33,11,FALSE)</f>
        <v>50.6</v>
      </c>
      <c r="R11" s="1">
        <f>100*VLOOKUP($B11,'Team Data'!$A$2:$O$33,12,FALSE)</f>
        <v>70.069999999999993</v>
      </c>
      <c r="S11" s="1">
        <f>100*VLOOKUP($C11,'Team Data'!$A$2:$O$33,13,FALSE)</f>
        <v>72.350000000000009</v>
      </c>
      <c r="T11" s="1">
        <f>VLOOKUP($B11,'Team Data'!$A$2:$O$33,14,FALSE)</f>
        <v>1.2</v>
      </c>
      <c r="U11" s="1">
        <f>VLOOKUP($C11,'Team Data'!$A$2:$O$33,15,FALSE)</f>
        <v>2.2999999999999998</v>
      </c>
    </row>
    <row r="12" spans="1:21" x14ac:dyDescent="0.3">
      <c r="A12" t="s">
        <v>34</v>
      </c>
      <c r="B12" t="s">
        <v>55</v>
      </c>
      <c r="C12" t="s">
        <v>48</v>
      </c>
      <c r="D12">
        <f t="shared" si="2"/>
        <v>17.179703802518702</v>
      </c>
      <c r="E12" s="1">
        <f t="shared" si="0"/>
        <v>2.9620178969859832</v>
      </c>
      <c r="F12" s="1">
        <v>5800</v>
      </c>
      <c r="G12" s="1">
        <f t="shared" si="1"/>
        <v>8.66561319653451</v>
      </c>
      <c r="H12" s="1" t="str">
        <f>VLOOKUP($B12,'Team Data'!$A$2:$O$33,2,FALSE)</f>
        <v>Road</v>
      </c>
      <c r="I12" s="1">
        <f>VLOOKUP($B12,'Team Data'!$A$2:$O$33,3,FALSE)</f>
        <v>19.8</v>
      </c>
      <c r="J12" s="1">
        <f>VLOOKUP($C12,'Team Data'!$A$2:$O$33,4,FALSE)</f>
        <v>23</v>
      </c>
      <c r="K12" s="1">
        <f>VLOOKUP($B12,'Team Data'!$A$2:$O$33,5,FALSE)</f>
        <v>47.272275999999998</v>
      </c>
      <c r="L12" s="1">
        <f>100*VLOOKUP($B12,'Team Data'!$A$2:$O$33,6,FALSE)</f>
        <v>47.04</v>
      </c>
      <c r="M12" s="1">
        <f>100*VLOOKUP($C12,'Team Data'!$A$2:$O$33,7,FALSE)</f>
        <v>62.18</v>
      </c>
      <c r="N12" s="1">
        <f>VLOOKUP($B12,'Team Data'!$A$2:$O$33,8,FALSE)</f>
        <v>1.5</v>
      </c>
      <c r="O12" s="1">
        <f>VLOOKUP($C12,'Team Data'!$A$2:$O$33,9,FALSE)</f>
        <v>2.2000000000000002</v>
      </c>
      <c r="P12" s="1">
        <f>100*VLOOKUP($B12,'Team Data'!$A$2:$O$33,10,FALSE)</f>
        <v>39.39</v>
      </c>
      <c r="Q12" s="1">
        <f>100*VLOOKUP($C12,'Team Data'!$A$2:$O$33,11,FALSE)</f>
        <v>43.480000000000004</v>
      </c>
      <c r="R12" s="1">
        <f>100*VLOOKUP($B12,'Team Data'!$A$2:$O$33,12,FALSE)</f>
        <v>69.679999999999993</v>
      </c>
      <c r="S12" s="1">
        <f>100*VLOOKUP($C12,'Team Data'!$A$2:$O$33,13,FALSE)</f>
        <v>56.52</v>
      </c>
      <c r="T12" s="1">
        <f>VLOOKUP($B12,'Team Data'!$A$2:$O$33,14,FALSE)</f>
        <v>2</v>
      </c>
      <c r="U12" s="1">
        <f>VLOOKUP($C12,'Team Data'!$A$2:$O$33,15,FALSE)</f>
        <v>2</v>
      </c>
    </row>
    <row r="13" spans="1:21" x14ac:dyDescent="0.3">
      <c r="A13" t="s">
        <v>96</v>
      </c>
      <c r="B13" t="s">
        <v>49</v>
      </c>
      <c r="C13" t="s">
        <v>39</v>
      </c>
      <c r="D13">
        <f t="shared" si="2"/>
        <v>19.440303266585886</v>
      </c>
      <c r="E13" s="1">
        <f t="shared" si="0"/>
        <v>3.4714827261760512</v>
      </c>
      <c r="F13" s="1">
        <v>5600</v>
      </c>
      <c r="G13" s="1">
        <f t="shared" si="1"/>
        <v>8.6305218767232414</v>
      </c>
      <c r="H13" s="1" t="str">
        <f>VLOOKUP($B13,'Team Data'!$A$2:$O$33,2,FALSE)</f>
        <v>Home</v>
      </c>
      <c r="I13" s="1">
        <f>VLOOKUP($B13,'Team Data'!$A$2:$O$33,3,FALSE)</f>
        <v>23.8</v>
      </c>
      <c r="J13" s="1">
        <f>VLOOKUP($C13,'Team Data'!$A$2:$O$33,4,FALSE)</f>
        <v>20.7</v>
      </c>
      <c r="K13" s="1">
        <f>VLOOKUP($B13,'Team Data'!$A$2:$O$33,5,FALSE)</f>
        <v>51.783256000000002</v>
      </c>
      <c r="L13" s="1">
        <f>100*VLOOKUP($B13,'Team Data'!$A$2:$O$33,6,FALSE)</f>
        <v>52.11</v>
      </c>
      <c r="M13" s="1">
        <f>100*VLOOKUP($C13,'Team Data'!$A$2:$O$33,7,FALSE)</f>
        <v>68.010000000000005</v>
      </c>
      <c r="N13" s="1">
        <f>VLOOKUP($B13,'Team Data'!$A$2:$O$33,8,FALSE)</f>
        <v>1</v>
      </c>
      <c r="O13" s="1">
        <f>VLOOKUP($C13,'Team Data'!$A$2:$O$33,9,FALSE)</f>
        <v>1.5</v>
      </c>
      <c r="P13" s="1">
        <f>100*VLOOKUP($B13,'Team Data'!$A$2:$O$33,10,FALSE)</f>
        <v>46.150000000000006</v>
      </c>
      <c r="Q13" s="1">
        <f>100*VLOOKUP($C13,'Team Data'!$A$2:$O$33,11,FALSE)</f>
        <v>45.45</v>
      </c>
      <c r="R13" s="1">
        <f>100*VLOOKUP($B13,'Team Data'!$A$2:$O$33,12,FALSE)</f>
        <v>64.67</v>
      </c>
      <c r="S13" s="1">
        <f>100*VLOOKUP($C13,'Team Data'!$A$2:$O$33,13,FALSE)</f>
        <v>67.930000000000007</v>
      </c>
      <c r="T13" s="1">
        <f>VLOOKUP($B13,'Team Data'!$A$2:$O$33,14,FALSE)</f>
        <v>1.2</v>
      </c>
      <c r="U13" s="1">
        <f>VLOOKUP($C13,'Team Data'!$A$2:$O$33,15,FALSE)</f>
        <v>2.7</v>
      </c>
    </row>
    <row r="14" spans="1:21" x14ac:dyDescent="0.3">
      <c r="A14" t="s">
        <v>97</v>
      </c>
      <c r="B14" t="s">
        <v>41</v>
      </c>
      <c r="C14" t="s">
        <v>48</v>
      </c>
      <c r="D14">
        <f t="shared" si="2"/>
        <v>17.541837317403132</v>
      </c>
      <c r="E14" s="1">
        <f t="shared" si="0"/>
        <v>3.1894249668005696</v>
      </c>
      <c r="F14" s="1">
        <v>5500</v>
      </c>
      <c r="G14" s="1">
        <f t="shared" si="1"/>
        <v>8.6125033712205621</v>
      </c>
      <c r="H14" s="1" t="str">
        <f>VLOOKUP($B14,'Team Data'!$A$2:$O$33,2,FALSE)</f>
        <v>Road</v>
      </c>
      <c r="I14" s="1">
        <f>VLOOKUP($B14,'Team Data'!$A$2:$O$33,3,FALSE)</f>
        <v>22.3</v>
      </c>
      <c r="J14" s="1">
        <f>VLOOKUP($C14,'Team Data'!$A$2:$O$33,4,FALSE)</f>
        <v>23</v>
      </c>
      <c r="K14" s="1">
        <f>VLOOKUP($B14,'Team Data'!$A$2:$O$33,5,FALSE)</f>
        <v>46.781607999999999</v>
      </c>
      <c r="L14" s="1">
        <f>100*VLOOKUP($B14,'Team Data'!$A$2:$O$33,6,FALSE)</f>
        <v>66.400000000000006</v>
      </c>
      <c r="M14" s="1">
        <f>100*VLOOKUP($C14,'Team Data'!$A$2:$O$33,7,FALSE)</f>
        <v>62.18</v>
      </c>
      <c r="N14" s="1">
        <f>VLOOKUP($B14,'Team Data'!$A$2:$O$33,8,FALSE)</f>
        <v>1.8</v>
      </c>
      <c r="O14" s="1">
        <f>VLOOKUP($C14,'Team Data'!$A$2:$O$33,9,FALSE)</f>
        <v>2.2000000000000002</v>
      </c>
      <c r="P14" s="1">
        <f>100*VLOOKUP($B14,'Team Data'!$A$2:$O$33,10,FALSE)</f>
        <v>48.05</v>
      </c>
      <c r="Q14" s="1">
        <f>100*VLOOKUP($C14,'Team Data'!$A$2:$O$33,11,FALSE)</f>
        <v>43.480000000000004</v>
      </c>
      <c r="R14" s="1">
        <f>100*VLOOKUP($B14,'Team Data'!$A$2:$O$33,12,FALSE)</f>
        <v>66.95</v>
      </c>
      <c r="S14" s="1">
        <f>100*VLOOKUP($C14,'Team Data'!$A$2:$O$33,13,FALSE)</f>
        <v>56.52</v>
      </c>
      <c r="T14" s="1">
        <f>VLOOKUP($B14,'Team Data'!$A$2:$O$33,14,FALSE)</f>
        <v>2</v>
      </c>
      <c r="U14" s="1">
        <f>VLOOKUP($C14,'Team Data'!$A$2:$O$33,15,FALSE)</f>
        <v>2</v>
      </c>
    </row>
    <row r="15" spans="1:21" x14ac:dyDescent="0.3">
      <c r="A15" t="s">
        <v>76</v>
      </c>
      <c r="B15" t="s">
        <v>60</v>
      </c>
      <c r="C15" t="s">
        <v>52</v>
      </c>
      <c r="D15">
        <f t="shared" si="2"/>
        <v>17.27939775310352</v>
      </c>
      <c r="E15" s="1">
        <f t="shared" si="0"/>
        <v>3.1998884727969479</v>
      </c>
      <c r="F15" s="1">
        <v>5400</v>
      </c>
      <c r="G15" s="1">
        <f t="shared" si="1"/>
        <v>8.5941542325523663</v>
      </c>
      <c r="H15" s="1" t="str">
        <f>VLOOKUP($B15,'Team Data'!$A$2:$O$33,2,FALSE)</f>
        <v>Home</v>
      </c>
      <c r="I15" s="1">
        <f>VLOOKUP($B15,'Team Data'!$A$2:$O$33,3,FALSE)</f>
        <v>18</v>
      </c>
      <c r="J15" s="1">
        <f>VLOOKUP($C15,'Team Data'!$A$2:$O$33,4,FALSE)</f>
        <v>20.2</v>
      </c>
      <c r="K15" s="1">
        <f>VLOOKUP($B15,'Team Data'!$A$2:$O$33,5,FALSE)</f>
        <v>50.976027999999999</v>
      </c>
      <c r="L15" s="1">
        <f>100*VLOOKUP($B15,'Team Data'!$A$2:$O$33,6,FALSE)</f>
        <v>71.05</v>
      </c>
      <c r="M15" s="1">
        <f>100*VLOOKUP($C15,'Team Data'!$A$2:$O$33,7,FALSE)</f>
        <v>60.050000000000004</v>
      </c>
      <c r="N15" s="1">
        <f>VLOOKUP($B15,'Team Data'!$A$2:$O$33,8,FALSE)</f>
        <v>1.8</v>
      </c>
      <c r="O15" s="1">
        <f>VLOOKUP($C15,'Team Data'!$A$2:$O$33,9,FALSE)</f>
        <v>0.3</v>
      </c>
      <c r="P15" s="1">
        <f>100*VLOOKUP($B15,'Team Data'!$A$2:$O$33,10,FALSE)</f>
        <v>39.51</v>
      </c>
      <c r="Q15" s="1">
        <f>100*VLOOKUP($C15,'Team Data'!$A$2:$O$33,11,FALSE)</f>
        <v>41.03</v>
      </c>
      <c r="R15" s="1">
        <f>100*VLOOKUP($B15,'Team Data'!$A$2:$O$33,12,FALSE)</f>
        <v>61.73</v>
      </c>
      <c r="S15" s="1">
        <f>100*VLOOKUP($C15,'Team Data'!$A$2:$O$33,13,FALSE)</f>
        <v>61.06</v>
      </c>
      <c r="T15" s="1">
        <f>VLOOKUP($B15,'Team Data'!$A$2:$O$33,14,FALSE)</f>
        <v>3.7</v>
      </c>
      <c r="U15" s="1">
        <f>VLOOKUP($C15,'Team Data'!$A$2:$O$33,15,FALSE)</f>
        <v>3.2</v>
      </c>
    </row>
    <row r="16" spans="1:21" x14ac:dyDescent="0.3">
      <c r="A16" t="s">
        <v>33</v>
      </c>
      <c r="B16" t="s">
        <v>52</v>
      </c>
      <c r="C16" t="s">
        <v>60</v>
      </c>
      <c r="D16">
        <f t="shared" si="2"/>
        <v>16.239734003103518</v>
      </c>
      <c r="E16" s="1">
        <f t="shared" si="0"/>
        <v>3.0073581487228735</v>
      </c>
      <c r="F16" s="1">
        <v>5400</v>
      </c>
      <c r="G16" s="1">
        <f t="shared" si="1"/>
        <v>8.5941542325523663</v>
      </c>
      <c r="H16" s="1" t="str">
        <f>VLOOKUP($B16,'Team Data'!$A$2:$O$33,2,FALSE)</f>
        <v>Road</v>
      </c>
      <c r="I16" s="1">
        <f>VLOOKUP($B16,'Team Data'!$A$2:$O$33,3,FALSE)</f>
        <v>18.3</v>
      </c>
      <c r="J16" s="1">
        <f>VLOOKUP($C16,'Team Data'!$A$2:$O$33,4,FALSE)</f>
        <v>22.7</v>
      </c>
      <c r="K16" s="1">
        <f>VLOOKUP($B16,'Team Data'!$A$2:$O$33,5,FALSE)</f>
        <v>50.976027999999999</v>
      </c>
      <c r="L16" s="1">
        <f>100*VLOOKUP($B16,'Team Data'!$A$2:$O$33,6,FALSE)</f>
        <v>59.019999999999996</v>
      </c>
      <c r="M16" s="1">
        <f>100*VLOOKUP($C16,'Team Data'!$A$2:$O$33,7,FALSE)</f>
        <v>46.949999999999996</v>
      </c>
      <c r="N16" s="1">
        <f>VLOOKUP($B16,'Team Data'!$A$2:$O$33,8,FALSE)</f>
        <v>1.2</v>
      </c>
      <c r="O16" s="1">
        <f>VLOOKUP($C16,'Team Data'!$A$2:$O$33,9,FALSE)</f>
        <v>1</v>
      </c>
      <c r="P16" s="1">
        <f>100*VLOOKUP($B16,'Team Data'!$A$2:$O$33,10,FALSE)</f>
        <v>32</v>
      </c>
      <c r="Q16" s="1">
        <f>100*VLOOKUP($C16,'Team Data'!$A$2:$O$33,11,FALSE)</f>
        <v>45.07</v>
      </c>
      <c r="R16" s="1">
        <f>100*VLOOKUP($B16,'Team Data'!$A$2:$O$33,12,FALSE)</f>
        <v>63.859999999999992</v>
      </c>
      <c r="S16" s="1">
        <f>100*VLOOKUP($C16,'Team Data'!$A$2:$O$33,13,FALSE)</f>
        <v>69.099999999999994</v>
      </c>
      <c r="T16" s="1">
        <f>VLOOKUP($B16,'Team Data'!$A$2:$O$33,14,FALSE)</f>
        <v>2.2999999999999998</v>
      </c>
      <c r="U16" s="1">
        <f>VLOOKUP($C16,'Team Data'!$A$2:$O$33,15,FALSE)</f>
        <v>1.2</v>
      </c>
    </row>
    <row r="17" spans="1:21" x14ac:dyDescent="0.3">
      <c r="A17" t="s">
        <v>77</v>
      </c>
      <c r="B17" t="s">
        <v>63</v>
      </c>
      <c r="C17" t="s">
        <v>56</v>
      </c>
      <c r="D17">
        <f t="shared" si="2"/>
        <v>15.493274552291581</v>
      </c>
      <c r="E17" s="1">
        <f t="shared" si="0"/>
        <v>2.9232593494889776</v>
      </c>
      <c r="F17" s="1">
        <v>5300</v>
      </c>
      <c r="G17" s="1">
        <f t="shared" si="1"/>
        <v>8.5754620995402124</v>
      </c>
      <c r="H17" s="1" t="str">
        <f>VLOOKUP($B17,'Team Data'!$A$2:$O$33,2,FALSE)</f>
        <v>Road</v>
      </c>
      <c r="I17" s="1">
        <f>VLOOKUP($B17,'Team Data'!$A$2:$O$33,3,FALSE)</f>
        <v>19.3</v>
      </c>
      <c r="J17" s="1">
        <f>VLOOKUP($C17,'Team Data'!$A$2:$O$33,4,FALSE)</f>
        <v>21</v>
      </c>
      <c r="K17" s="1">
        <f>VLOOKUP($B17,'Team Data'!$A$2:$O$33,5,FALSE)</f>
        <v>45.689475999999999</v>
      </c>
      <c r="L17" s="1">
        <f>100*VLOOKUP($B17,'Team Data'!$A$2:$O$33,6,FALSE)</f>
        <v>59.56</v>
      </c>
      <c r="M17" s="1">
        <f>100*VLOOKUP($C17,'Team Data'!$A$2:$O$33,7,FALSE)</f>
        <v>63.029999999999994</v>
      </c>
      <c r="N17" s="1">
        <f>VLOOKUP($B17,'Team Data'!$A$2:$O$33,8,FALSE)</f>
        <v>0.8</v>
      </c>
      <c r="O17" s="1">
        <f>VLOOKUP($C17,'Team Data'!$A$2:$O$33,9,FALSE)</f>
        <v>2</v>
      </c>
      <c r="P17" s="1">
        <f>100*VLOOKUP($B17,'Team Data'!$A$2:$O$33,10,FALSE)</f>
        <v>42.86</v>
      </c>
      <c r="Q17" s="1">
        <f>100*VLOOKUP($C17,'Team Data'!$A$2:$O$33,11,FALSE)</f>
        <v>31.669999999999998</v>
      </c>
      <c r="R17" s="1">
        <f>100*VLOOKUP($B17,'Team Data'!$A$2:$O$33,12,FALSE)</f>
        <v>70.53</v>
      </c>
      <c r="S17" s="1">
        <f>100*VLOOKUP($C17,'Team Data'!$A$2:$O$33,13,FALSE)</f>
        <v>70.679999999999993</v>
      </c>
      <c r="T17" s="1">
        <f>VLOOKUP($B17,'Team Data'!$A$2:$O$33,14,FALSE)</f>
        <v>1.8</v>
      </c>
      <c r="U17" s="1">
        <f>VLOOKUP($C17,'Team Data'!$A$2:$O$33,15,FALSE)</f>
        <v>3.4</v>
      </c>
    </row>
    <row r="18" spans="1:21" x14ac:dyDescent="0.3">
      <c r="A18" t="s">
        <v>98</v>
      </c>
      <c r="B18" t="s">
        <v>48</v>
      </c>
      <c r="C18" t="s">
        <v>55</v>
      </c>
      <c r="D18">
        <f t="shared" si="2"/>
        <v>15.201543710673157</v>
      </c>
      <c r="E18" s="1">
        <f t="shared" si="0"/>
        <v>2.9233737905140686</v>
      </c>
      <c r="F18" s="1">
        <v>5200</v>
      </c>
      <c r="G18" s="1">
        <f t="shared" si="1"/>
        <v>8.5564139045695189</v>
      </c>
      <c r="H18" s="1" t="str">
        <f>VLOOKUP($B18,'Team Data'!$A$2:$O$33,2,FALSE)</f>
        <v>Home</v>
      </c>
      <c r="I18" s="1">
        <f>VLOOKUP($B18,'Team Data'!$A$2:$O$33,3,FALSE)</f>
        <v>20</v>
      </c>
      <c r="J18" s="1">
        <f>VLOOKUP($C18,'Team Data'!$A$2:$O$33,4,FALSE)</f>
        <v>19.7</v>
      </c>
      <c r="K18" s="1">
        <f>VLOOKUP($B18,'Team Data'!$A$2:$O$33,5,FALSE)</f>
        <v>47.272275999999998</v>
      </c>
      <c r="L18" s="1">
        <f>100*VLOOKUP($B18,'Team Data'!$A$2:$O$33,6,FALSE)</f>
        <v>56.14</v>
      </c>
      <c r="M18" s="1">
        <f>100*VLOOKUP($C18,'Team Data'!$A$2:$O$33,7,FALSE)</f>
        <v>62.629999999999995</v>
      </c>
      <c r="N18" s="1">
        <f>VLOOKUP($B18,'Team Data'!$A$2:$O$33,8,FALSE)</f>
        <v>1.2</v>
      </c>
      <c r="O18" s="1">
        <f>VLOOKUP($C18,'Team Data'!$A$2:$O$33,9,FALSE)</f>
        <v>1.7</v>
      </c>
      <c r="P18" s="1">
        <f>100*VLOOKUP($B18,'Team Data'!$A$2:$O$33,10,FALSE)</f>
        <v>35.29</v>
      </c>
      <c r="Q18" s="1">
        <f>100*VLOOKUP($C18,'Team Data'!$A$2:$O$33,11,FALSE)</f>
        <v>34.619999999999997</v>
      </c>
      <c r="R18" s="1">
        <f>100*VLOOKUP($B18,'Team Data'!$A$2:$O$33,12,FALSE)</f>
        <v>61.27</v>
      </c>
      <c r="S18" s="1">
        <f>100*VLOOKUP($C18,'Team Data'!$A$2:$O$33,13,FALSE)</f>
        <v>67.7</v>
      </c>
      <c r="T18" s="1">
        <f>VLOOKUP($B18,'Team Data'!$A$2:$O$33,14,FALSE)</f>
        <v>2</v>
      </c>
      <c r="U18" s="1">
        <f>VLOOKUP($C18,'Team Data'!$A$2:$O$33,15,FALSE)</f>
        <v>2.8</v>
      </c>
    </row>
    <row r="19" spans="1:21" x14ac:dyDescent="0.3">
      <c r="A19" t="s">
        <v>99</v>
      </c>
      <c r="B19" t="s">
        <v>56</v>
      </c>
      <c r="C19" t="s">
        <v>63</v>
      </c>
      <c r="D19">
        <f t="shared" si="2"/>
        <v>14.177293950452622</v>
      </c>
      <c r="E19" s="1">
        <f t="shared" si="0"/>
        <v>2.779861558912279</v>
      </c>
      <c r="F19" s="1">
        <v>5100</v>
      </c>
      <c r="G19" s="1">
        <f t="shared" si="1"/>
        <v>8.536995818712418</v>
      </c>
      <c r="H19" s="1" t="str">
        <f>VLOOKUP($B19,'Team Data'!$A$2:$O$33,2,FALSE)</f>
        <v>Home</v>
      </c>
      <c r="I19" s="1">
        <f>VLOOKUP($B19,'Team Data'!$A$2:$O$33,3,FALSE)</f>
        <v>17.399999999999999</v>
      </c>
      <c r="J19" s="1">
        <f>VLOOKUP($C19,'Team Data'!$A$2:$O$33,4,FALSE)</f>
        <v>18.8</v>
      </c>
      <c r="K19" s="1">
        <f>VLOOKUP($B19,'Team Data'!$A$2:$O$33,5,FALSE)</f>
        <v>45.689475999999999</v>
      </c>
      <c r="L19" s="1">
        <f>100*VLOOKUP($B19,'Team Data'!$A$2:$O$33,6,FALSE)</f>
        <v>60.27</v>
      </c>
      <c r="M19" s="1">
        <f>100*VLOOKUP($C19,'Team Data'!$A$2:$O$33,7,FALSE)</f>
        <v>59.72</v>
      </c>
      <c r="N19" s="1">
        <f>VLOOKUP($B19,'Team Data'!$A$2:$O$33,8,FALSE)</f>
        <v>0.8</v>
      </c>
      <c r="O19" s="1">
        <f>VLOOKUP($C19,'Team Data'!$A$2:$O$33,9,FALSE)</f>
        <v>1.2</v>
      </c>
      <c r="P19" s="1">
        <f>100*VLOOKUP($B19,'Team Data'!$A$2:$O$33,10,FALSE)</f>
        <v>34.849999999999994</v>
      </c>
      <c r="Q19" s="1">
        <f>100*VLOOKUP($C19,'Team Data'!$A$2:$O$33,11,FALSE)</f>
        <v>36.840000000000003</v>
      </c>
      <c r="R19" s="1">
        <f>100*VLOOKUP($B19,'Team Data'!$A$2:$O$33,12,FALSE)</f>
        <v>68.069999999999993</v>
      </c>
      <c r="S19" s="1">
        <f>100*VLOOKUP($C19,'Team Data'!$A$2:$O$33,13,FALSE)</f>
        <v>61.929999999999993</v>
      </c>
      <c r="T19" s="1">
        <f>VLOOKUP($B19,'Team Data'!$A$2:$O$33,14,FALSE)</f>
        <v>2.6</v>
      </c>
      <c r="U19" s="1">
        <f>VLOOKUP($C19,'Team Data'!$A$2:$O$33,15,FALSE)</f>
        <v>3</v>
      </c>
    </row>
    <row r="20" spans="1:21" x14ac:dyDescent="0.3">
      <c r="A20" t="s">
        <v>100</v>
      </c>
      <c r="B20" t="s">
        <v>50</v>
      </c>
      <c r="C20" t="s">
        <v>62</v>
      </c>
      <c r="D20">
        <f t="shared" si="2"/>
        <v>14.498288770619956</v>
      </c>
      <c r="E20" s="1">
        <f t="shared" si="0"/>
        <v>2.8996577541239912</v>
      </c>
      <c r="F20" s="1">
        <v>5000</v>
      </c>
      <c r="G20" s="1">
        <f t="shared" si="1"/>
        <v>8.5171931914162382</v>
      </c>
      <c r="H20" s="1" t="str">
        <f>VLOOKUP($B20,'Team Data'!$A$2:$O$33,2,FALSE)</f>
        <v>Road</v>
      </c>
      <c r="I20" s="1">
        <f>VLOOKUP($B20,'Team Data'!$A$2:$O$33,3,FALSE)</f>
        <v>20.2</v>
      </c>
      <c r="J20" s="1">
        <f>VLOOKUP($C20,'Team Data'!$A$2:$O$33,4,FALSE)</f>
        <v>20</v>
      </c>
      <c r="K20" s="1">
        <f>VLOOKUP($B20,'Team Data'!$A$2:$O$33,5,FALSE)</f>
        <v>50.026347999999999</v>
      </c>
      <c r="L20" s="1">
        <f>100*VLOOKUP($B20,'Team Data'!$A$2:$O$33,6,FALSE)</f>
        <v>55.05</v>
      </c>
      <c r="M20" s="1">
        <f>100*VLOOKUP($C20,'Team Data'!$A$2:$O$33,7,FALSE)</f>
        <v>59.58</v>
      </c>
      <c r="N20" s="1">
        <f>VLOOKUP($B20,'Team Data'!$A$2:$O$33,8,FALSE)</f>
        <v>1.2</v>
      </c>
      <c r="O20" s="1">
        <f>VLOOKUP($C20,'Team Data'!$A$2:$O$33,9,FALSE)</f>
        <v>1.8</v>
      </c>
      <c r="P20" s="1">
        <f>100*VLOOKUP($B20,'Team Data'!$A$2:$O$33,10,FALSE)</f>
        <v>47.620000000000005</v>
      </c>
      <c r="Q20" s="1">
        <f>100*VLOOKUP($C20,'Team Data'!$A$2:$O$33,11,FALSE)</f>
        <v>34.25</v>
      </c>
      <c r="R20" s="1">
        <f>100*VLOOKUP($B20,'Team Data'!$A$2:$O$33,12,FALSE)</f>
        <v>73.290000000000006</v>
      </c>
      <c r="S20" s="1">
        <f>100*VLOOKUP($C20,'Team Data'!$A$2:$O$33,13,FALSE)</f>
        <v>57.89</v>
      </c>
      <c r="T20" s="1">
        <f>VLOOKUP($B20,'Team Data'!$A$2:$O$33,14,FALSE)</f>
        <v>1.6</v>
      </c>
      <c r="U20" s="1">
        <f>VLOOKUP($C20,'Team Data'!$A$2:$O$33,15,FALSE)</f>
        <v>3</v>
      </c>
    </row>
    <row r="21" spans="1:21" x14ac:dyDescent="0.3">
      <c r="A21" t="s">
        <v>101</v>
      </c>
      <c r="B21" t="s">
        <v>54</v>
      </c>
      <c r="C21" t="s">
        <v>41</v>
      </c>
      <c r="D21">
        <f t="shared" si="2"/>
        <v>12.512762660708432</v>
      </c>
      <c r="E21" s="1">
        <f t="shared" si="0"/>
        <v>2.6068255543142569</v>
      </c>
      <c r="F21" s="1">
        <v>4800</v>
      </c>
      <c r="G21" s="1">
        <f t="shared" si="1"/>
        <v>8.4763711968959825</v>
      </c>
      <c r="H21" s="1" t="str">
        <f>VLOOKUP($B21,'Team Data'!$A$2:$O$33,2,FALSE)</f>
        <v>Home</v>
      </c>
      <c r="I21" s="1">
        <f>VLOOKUP($B21,'Team Data'!$A$2:$O$33,3,FALSE)</f>
        <v>18</v>
      </c>
      <c r="J21" s="1">
        <f>VLOOKUP($C21,'Team Data'!$A$2:$O$33,4,FALSE)</f>
        <v>17.8</v>
      </c>
      <c r="K21" s="1">
        <f>VLOOKUP($B21,'Team Data'!$A$2:$O$33,5,FALSE)</f>
        <v>46.781607999999999</v>
      </c>
      <c r="L21" s="1">
        <f>100*VLOOKUP($B21,'Team Data'!$A$2:$O$33,6,FALSE)</f>
        <v>56.04</v>
      </c>
      <c r="M21" s="1">
        <f>100*VLOOKUP($C21,'Team Data'!$A$2:$O$33,7,FALSE)</f>
        <v>50.149999999999991</v>
      </c>
      <c r="N21" s="1">
        <f>VLOOKUP($B21,'Team Data'!$A$2:$O$33,8,FALSE)</f>
        <v>0.7</v>
      </c>
      <c r="O21" s="1">
        <f>VLOOKUP($C21,'Team Data'!$A$2:$O$33,9,FALSE)</f>
        <v>1.2</v>
      </c>
      <c r="P21" s="1">
        <f>100*VLOOKUP($B21,'Team Data'!$A$2:$O$33,10,FALSE)</f>
        <v>29.49</v>
      </c>
      <c r="Q21" s="1">
        <f>100*VLOOKUP($C21,'Team Data'!$A$2:$O$33,11,FALSE)</f>
        <v>49.25</v>
      </c>
      <c r="R21" s="1">
        <f>100*VLOOKUP($B21,'Team Data'!$A$2:$O$33,12,FALSE)</f>
        <v>61.140000000000008</v>
      </c>
      <c r="S21" s="1">
        <f>100*VLOOKUP($C21,'Team Data'!$A$2:$O$33,13,FALSE)</f>
        <v>73.550000000000011</v>
      </c>
      <c r="T21" s="1">
        <f>VLOOKUP($B21,'Team Data'!$A$2:$O$33,14,FALSE)</f>
        <v>4.8</v>
      </c>
      <c r="U21" s="1">
        <f>VLOOKUP($C21,'Team Data'!$A$2:$O$33,15,FALSE)</f>
        <v>2</v>
      </c>
    </row>
    <row r="22" spans="1:21" x14ac:dyDescent="0.3">
      <c r="A22" t="s">
        <v>83</v>
      </c>
      <c r="B22" t="s">
        <v>57</v>
      </c>
      <c r="C22" t="s">
        <v>67</v>
      </c>
      <c r="D22">
        <f t="shared" ref="D22:D23" si="3">-195.2+21.55*G22-0.5725*IF(H22="Road",1,0)+0.3938*((I22+J22)/2)+0.1747*K22+0.1054*((L22+M22)/2)-0.6011*((N22+O22)/2)+0.05368*((P22+Q22)/2)+0.04573*((R22+S22)/2)-0.1156*((T22+U22)/2)</f>
        <v>8.3414105927833884</v>
      </c>
      <c r="E22" s="1">
        <f t="shared" ref="E22:E23" si="4">D22/(F22/1000)</f>
        <v>1.8133501288659541</v>
      </c>
      <c r="F22" s="1">
        <v>4600</v>
      </c>
      <c r="G22" s="1">
        <f t="shared" ref="G22:G23" si="5">LN(F22)</f>
        <v>8.4338115824771869</v>
      </c>
      <c r="H22" s="1" t="str">
        <f>VLOOKUP($B22,'Team Data'!$A$2:$O$33,2,FALSE)</f>
        <v>Home</v>
      </c>
      <c r="I22" s="1">
        <f>VLOOKUP($B22,'Team Data'!$A$2:$O$33,3,FALSE)</f>
        <v>15.2</v>
      </c>
      <c r="J22" s="1">
        <f>VLOOKUP($C22,'Team Data'!$A$2:$O$33,4,FALSE)</f>
        <v>13</v>
      </c>
      <c r="K22" s="1">
        <f>VLOOKUP($B22,'Team Data'!$A$2:$O$33,5,FALSE)</f>
        <v>40.577032000000003</v>
      </c>
      <c r="L22" s="1">
        <f>100*VLOOKUP($B22,'Team Data'!$A$2:$O$33,6,FALSE)</f>
        <v>64.41</v>
      </c>
      <c r="M22" s="1">
        <f>100*VLOOKUP($C22,'Team Data'!$A$2:$O$33,7,FALSE)</f>
        <v>61.370000000000005</v>
      </c>
      <c r="N22" s="1">
        <f>VLOOKUP($B22,'Team Data'!$A$2:$O$33,8,FALSE)</f>
        <v>1.8</v>
      </c>
      <c r="O22" s="1">
        <f>VLOOKUP($C22,'Team Data'!$A$2:$O$33,9,FALSE)</f>
        <v>2.4</v>
      </c>
      <c r="P22" s="1">
        <f>100*VLOOKUP($B22,'Team Data'!$A$2:$O$33,10,FALSE)</f>
        <v>23.44</v>
      </c>
      <c r="Q22" s="1">
        <f>100*VLOOKUP($C22,'Team Data'!$A$2:$O$33,11,FALSE)</f>
        <v>29.509999999999998</v>
      </c>
      <c r="R22" s="1">
        <f>100*VLOOKUP($B22,'Team Data'!$A$2:$O$33,12,FALSE)</f>
        <v>64.710000000000008</v>
      </c>
      <c r="S22" s="1">
        <f>100*VLOOKUP($C22,'Team Data'!$A$2:$O$33,13,FALSE)</f>
        <v>53.59</v>
      </c>
      <c r="T22" s="1">
        <f>VLOOKUP($B22,'Team Data'!$A$2:$O$33,14,FALSE)</f>
        <v>2.5</v>
      </c>
      <c r="U22" s="1">
        <f>VLOOKUP($C22,'Team Data'!$A$2:$O$33,15,FALSE)</f>
        <v>3.4</v>
      </c>
    </row>
    <row r="23" spans="1:21" x14ac:dyDescent="0.3">
      <c r="A23" t="s">
        <v>102</v>
      </c>
      <c r="B23" t="s">
        <v>59</v>
      </c>
      <c r="C23" t="s">
        <v>47</v>
      </c>
      <c r="D23">
        <f t="shared" si="3"/>
        <v>8.605966207393779</v>
      </c>
      <c r="E23" s="1">
        <f t="shared" si="4"/>
        <v>1.9124369349763954</v>
      </c>
      <c r="F23" s="1">
        <v>4500</v>
      </c>
      <c r="G23" s="1">
        <f t="shared" si="5"/>
        <v>8.4118326757584114</v>
      </c>
      <c r="H23" s="1" t="str">
        <f>VLOOKUP($B23,'Team Data'!$A$2:$O$33,2,FALSE)</f>
        <v>Road</v>
      </c>
      <c r="I23" s="1">
        <f>VLOOKUP($B23,'Team Data'!$A$2:$O$33,3,FALSE)</f>
        <v>14.8</v>
      </c>
      <c r="J23" s="1">
        <f>VLOOKUP($C23,'Team Data'!$A$2:$O$33,4,FALSE)</f>
        <v>16</v>
      </c>
      <c r="K23" s="1">
        <f>VLOOKUP($B23,'Team Data'!$A$2:$O$33,5,FALSE)</f>
        <v>43.093683999999996</v>
      </c>
      <c r="L23" s="1">
        <f>100*VLOOKUP($B23,'Team Data'!$A$2:$O$33,6,FALSE)</f>
        <v>69.179999999999993</v>
      </c>
      <c r="M23" s="1">
        <f>100*VLOOKUP($C23,'Team Data'!$A$2:$O$33,7,FALSE)</f>
        <v>63.93</v>
      </c>
      <c r="N23" s="1">
        <f>VLOOKUP($B23,'Team Data'!$A$2:$O$33,8,FALSE)</f>
        <v>2.2000000000000002</v>
      </c>
      <c r="O23" s="1">
        <f>VLOOKUP($C23,'Team Data'!$A$2:$O$33,9,FALSE)</f>
        <v>1.6</v>
      </c>
      <c r="P23" s="1">
        <f>100*VLOOKUP($B23,'Team Data'!$A$2:$O$33,10,FALSE)</f>
        <v>25</v>
      </c>
      <c r="Q23" s="1">
        <f>100*VLOOKUP($C23,'Team Data'!$A$2:$O$33,11,FALSE)</f>
        <v>30.56</v>
      </c>
      <c r="R23" s="1">
        <f>100*VLOOKUP($B23,'Team Data'!$A$2:$O$33,12,FALSE)</f>
        <v>54.190000000000005</v>
      </c>
      <c r="S23" s="1">
        <f>100*VLOOKUP($C23,'Team Data'!$A$2:$O$33,13,FALSE)</f>
        <v>57.379999999999995</v>
      </c>
      <c r="T23" s="1">
        <f>VLOOKUP($B23,'Team Data'!$A$2:$O$33,14,FALSE)</f>
        <v>4.5999999999999996</v>
      </c>
      <c r="U23" s="1">
        <f>VLOOKUP($C23,'Team Data'!$A$2:$O$33,15,FALSE)</f>
        <v>2.4</v>
      </c>
    </row>
  </sheetData>
  <sortState ref="A2:U25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9.21875" customWidth="1"/>
    <col min="15" max="15" width="12.109375" customWidth="1"/>
    <col min="17" max="17" width="9.77734375" customWidth="1"/>
  </cols>
  <sheetData>
    <row r="1" spans="1:17" x14ac:dyDescent="0.3">
      <c r="A1" t="s">
        <v>14</v>
      </c>
      <c r="B1" t="s">
        <v>35</v>
      </c>
      <c r="C1" t="s">
        <v>68</v>
      </c>
      <c r="D1" t="s">
        <v>3</v>
      </c>
      <c r="E1" t="s">
        <v>13</v>
      </c>
      <c r="F1" s="1" t="s">
        <v>1</v>
      </c>
      <c r="G1" s="1" t="s">
        <v>17</v>
      </c>
      <c r="H1" s="1" t="s">
        <v>20</v>
      </c>
      <c r="I1" s="1" t="s">
        <v>24</v>
      </c>
      <c r="J1" s="1" t="s">
        <v>25</v>
      </c>
      <c r="K1" s="1" t="s">
        <v>5</v>
      </c>
      <c r="L1" s="1" t="s">
        <v>22</v>
      </c>
      <c r="M1" s="1" t="s">
        <v>23</v>
      </c>
      <c r="N1" s="1" t="s">
        <v>18</v>
      </c>
      <c r="O1" s="1" t="s">
        <v>19</v>
      </c>
      <c r="P1" s="1" t="s">
        <v>21</v>
      </c>
      <c r="Q1" s="1" t="s">
        <v>27</v>
      </c>
    </row>
    <row r="2" spans="1:17" x14ac:dyDescent="0.3">
      <c r="A2" t="s">
        <v>103</v>
      </c>
      <c r="B2" t="s">
        <v>51</v>
      </c>
      <c r="C2" t="s">
        <v>43</v>
      </c>
      <c r="D2">
        <f>-10.099824+0.109493*G2+0.28615*(J2/I2)+0.034902*((N2+O2)/2)+0.012506*K2-0.345557*IF(H2="Road",1,0)-0.097606*((P2+Q2)/2)+0.015135*((L2+M2)/2)</f>
        <v>16.916239248565404</v>
      </c>
      <c r="E2" s="1">
        <f t="shared" ref="E2:E30" si="0">D2/(F2/1000)</f>
        <v>1.9007010391646519</v>
      </c>
      <c r="F2" s="1">
        <v>8900</v>
      </c>
      <c r="G2" s="1">
        <f t="shared" ref="G2:G30" si="1">SQRT(F2)</f>
        <v>94.339811320566042</v>
      </c>
      <c r="H2" s="1" t="str">
        <f>VLOOKUP($B2,'Team Data'!$A$2:$O$33,2,FALSE)</f>
        <v>Home</v>
      </c>
      <c r="I2" s="1">
        <v>3</v>
      </c>
      <c r="J2" s="1">
        <v>140</v>
      </c>
      <c r="K2" s="1">
        <f>VLOOKUP($B2,'Team Data'!$A$2:$O$33,5,FALSE)</f>
        <v>51.070996000000001</v>
      </c>
      <c r="L2" s="1">
        <f>100*(1-VLOOKUP($B2,'Team Data'!$A$2:$O$33,6,FALSE))</f>
        <v>34.86</v>
      </c>
      <c r="M2" s="1">
        <f>100*(1-VLOOKUP($C2,'Team Data'!$A$2:$O$33,7,FALSE))</f>
        <v>43.289999999999992</v>
      </c>
      <c r="N2" s="1">
        <f>100*VLOOKUP($B2,'Team Data'!$A$2:$O$33,12,FALSE)</f>
        <v>61.57</v>
      </c>
      <c r="O2" s="1">
        <f>100*VLOOKUP($C2,'Team Data'!$A$2:$O$33,13,FALSE)</f>
        <v>70.95</v>
      </c>
      <c r="P2" s="1">
        <f>VLOOKUP($B2,'Team Data'!$A$2:$O$33,14,FALSE)</f>
        <v>2</v>
      </c>
      <c r="Q2" s="1">
        <f>VLOOKUP($C2,'Team Data'!$A$2:$O$33,15,FALSE)</f>
        <v>2.2999999999999998</v>
      </c>
    </row>
    <row r="3" spans="1:17" x14ac:dyDescent="0.3">
      <c r="A3" t="s">
        <v>74</v>
      </c>
      <c r="B3" t="s">
        <v>55</v>
      </c>
      <c r="C3" t="s">
        <v>48</v>
      </c>
      <c r="D3">
        <f t="shared" ref="D3:D30" si="2">-10.099824+0.109493*G3+0.28615*(J3/I3)+0.034902*((N3+O3)/2)+0.012506*K3-0.345557*IF(H3="Road",1,0)-0.097606*((P3+Q3)/2)+0.015135*((L3+M3)/2)</f>
        <v>15.128456242738045</v>
      </c>
      <c r="E3" s="1">
        <f t="shared" si="0"/>
        <v>1.8910570303422556</v>
      </c>
      <c r="F3" s="1">
        <v>8000</v>
      </c>
      <c r="G3" s="1">
        <f t="shared" si="1"/>
        <v>89.442719099991592</v>
      </c>
      <c r="H3" s="1" t="str">
        <f>VLOOKUP($B3,'Team Data'!$A$2:$O$33,2,FALSE)</f>
        <v>Road</v>
      </c>
      <c r="I3" s="1">
        <v>6</v>
      </c>
      <c r="J3" s="1">
        <v>262</v>
      </c>
      <c r="K3" s="1">
        <f>VLOOKUP($B3,'Team Data'!$A$2:$O$33,5,FALSE)</f>
        <v>47.272275999999998</v>
      </c>
      <c r="L3" s="1">
        <f>100*(1-VLOOKUP($B3,'Team Data'!$A$2:$O$33,6,FALSE))</f>
        <v>52.960000000000008</v>
      </c>
      <c r="M3" s="1">
        <f>100*(1-VLOOKUP($C3,'Team Data'!$A$2:$O$33,7,FALSE))</f>
        <v>37.82</v>
      </c>
      <c r="N3" s="1">
        <f>100*VLOOKUP($B3,'Team Data'!$A$2:$O$33,12,FALSE)</f>
        <v>69.679999999999993</v>
      </c>
      <c r="O3" s="1">
        <f>100*VLOOKUP($C3,'Team Data'!$A$2:$O$33,13,FALSE)</f>
        <v>56.52</v>
      </c>
      <c r="P3" s="1">
        <f>VLOOKUP($B3,'Team Data'!$A$2:$O$33,14,FALSE)</f>
        <v>2</v>
      </c>
      <c r="Q3" s="1">
        <f>VLOOKUP($C3,'Team Data'!$A$2:$O$33,15,FALSE)</f>
        <v>2</v>
      </c>
    </row>
    <row r="4" spans="1:17" x14ac:dyDescent="0.3">
      <c r="A4" t="s">
        <v>71</v>
      </c>
      <c r="B4" t="s">
        <v>43</v>
      </c>
      <c r="C4" t="s">
        <v>51</v>
      </c>
      <c r="D4">
        <f t="shared" si="2"/>
        <v>18.632934904677683</v>
      </c>
      <c r="E4" s="1">
        <f t="shared" si="0"/>
        <v>2.3888378082920108</v>
      </c>
      <c r="F4" s="1">
        <v>7800</v>
      </c>
      <c r="G4" s="1">
        <f t="shared" si="1"/>
        <v>88.317608663278463</v>
      </c>
      <c r="H4" s="1" t="str">
        <f>VLOOKUP($B4,'Team Data'!$A$2:$O$33,2,FALSE)</f>
        <v>Road</v>
      </c>
      <c r="I4" s="1">
        <v>6</v>
      </c>
      <c r="J4" s="1">
        <v>338</v>
      </c>
      <c r="K4" s="1">
        <f>VLOOKUP($B4,'Team Data'!$A$2:$O$33,5,FALSE)</f>
        <v>51.070996000000001</v>
      </c>
      <c r="L4" s="1">
        <f>100*(1-VLOOKUP($B4,'Team Data'!$A$2:$O$33,6,FALSE))</f>
        <v>36.050000000000004</v>
      </c>
      <c r="M4" s="1">
        <f>100*(1-VLOOKUP($C4,'Team Data'!$A$2:$O$33,7,FALSE))</f>
        <v>46.17</v>
      </c>
      <c r="N4" s="1">
        <f>100*VLOOKUP($B4,'Team Data'!$A$2:$O$33,12,FALSE)</f>
        <v>64.290000000000006</v>
      </c>
      <c r="O4" s="1">
        <f>100*VLOOKUP($C4,'Team Data'!$A$2:$O$33,13,FALSE)</f>
        <v>69.23</v>
      </c>
      <c r="P4" s="1">
        <f>VLOOKUP($B4,'Team Data'!$A$2:$O$33,14,FALSE)</f>
        <v>3.5</v>
      </c>
      <c r="Q4" s="1">
        <f>VLOOKUP($C4,'Team Data'!$A$2:$O$33,15,FALSE)</f>
        <v>2.7</v>
      </c>
    </row>
    <row r="5" spans="1:17" x14ac:dyDescent="0.3">
      <c r="A5" t="s">
        <v>15</v>
      </c>
      <c r="B5" t="s">
        <v>63</v>
      </c>
      <c r="C5" t="s">
        <v>56</v>
      </c>
      <c r="D5">
        <f t="shared" si="2"/>
        <v>15.996788825512954</v>
      </c>
      <c r="E5" s="1">
        <f t="shared" si="0"/>
        <v>2.1329051767350604</v>
      </c>
      <c r="F5" s="1">
        <v>7500</v>
      </c>
      <c r="G5" s="1">
        <f t="shared" si="1"/>
        <v>86.602540378443862</v>
      </c>
      <c r="H5" s="1" t="str">
        <f>VLOOKUP($B5,'Team Data'!$A$2:$O$33,2,FALSE)</f>
        <v>Road</v>
      </c>
      <c r="I5" s="1">
        <v>6</v>
      </c>
      <c r="J5" s="1">
        <v>285</v>
      </c>
      <c r="K5" s="1">
        <f>VLOOKUP($B5,'Team Data'!$A$2:$O$33,5,FALSE)</f>
        <v>45.689475999999999</v>
      </c>
      <c r="L5" s="1">
        <f>100*(1-VLOOKUP($B5,'Team Data'!$A$2:$O$33,6,FALSE))</f>
        <v>40.44</v>
      </c>
      <c r="M5" s="1">
        <f>100*(1-VLOOKUP($C5,'Team Data'!$A$2:$O$33,7,FALSE))</f>
        <v>36.970000000000006</v>
      </c>
      <c r="N5" s="1">
        <f>100*VLOOKUP($B5,'Team Data'!$A$2:$O$33,12,FALSE)</f>
        <v>70.53</v>
      </c>
      <c r="O5" s="1">
        <f>100*VLOOKUP($C5,'Team Data'!$A$2:$O$33,13,FALSE)</f>
        <v>70.679999999999993</v>
      </c>
      <c r="P5" s="1">
        <f>VLOOKUP($B5,'Team Data'!$A$2:$O$33,14,FALSE)</f>
        <v>1.8</v>
      </c>
      <c r="Q5" s="1">
        <f>VLOOKUP($C5,'Team Data'!$A$2:$O$33,15,FALSE)</f>
        <v>3.4</v>
      </c>
    </row>
    <row r="6" spans="1:17" x14ac:dyDescent="0.3">
      <c r="A6" t="s">
        <v>104</v>
      </c>
      <c r="B6" t="s">
        <v>62</v>
      </c>
      <c r="C6" t="s">
        <v>50</v>
      </c>
      <c r="D6">
        <f t="shared" si="2"/>
        <v>14.577661284231992</v>
      </c>
      <c r="E6" s="1">
        <f t="shared" si="0"/>
        <v>2.0531917301735199</v>
      </c>
      <c r="F6" s="1">
        <v>7100</v>
      </c>
      <c r="G6" s="1">
        <f t="shared" si="1"/>
        <v>84.261497731763583</v>
      </c>
      <c r="H6" s="1" t="str">
        <f>VLOOKUP($B6,'Team Data'!$A$2:$O$33,2,FALSE)</f>
        <v>Home</v>
      </c>
      <c r="I6" s="1">
        <v>6</v>
      </c>
      <c r="J6" s="1">
        <v>255</v>
      </c>
      <c r="K6" s="1">
        <f>VLOOKUP($B6,'Team Data'!$A$2:$O$33,5,FALSE)</f>
        <v>50.026347999999999</v>
      </c>
      <c r="L6" s="1">
        <f>100*(1-VLOOKUP($B6,'Team Data'!$A$2:$O$33,6,FALSE))</f>
        <v>40.410000000000004</v>
      </c>
      <c r="M6" s="1">
        <f>100*(1-VLOOKUP($C6,'Team Data'!$A$2:$O$33,7,FALSE))</f>
        <v>40.459999999999994</v>
      </c>
      <c r="N6" s="1">
        <f>100*VLOOKUP($B6,'Team Data'!$A$2:$O$33,12,FALSE)</f>
        <v>62.56</v>
      </c>
      <c r="O6" s="1">
        <f>100*VLOOKUP($C6,'Team Data'!$A$2:$O$33,13,FALSE)</f>
        <v>65.12</v>
      </c>
      <c r="P6" s="1">
        <f>VLOOKUP($B6,'Team Data'!$A$2:$O$33,14,FALSE)</f>
        <v>1.8</v>
      </c>
      <c r="Q6" s="1">
        <f>VLOOKUP($C6,'Team Data'!$A$2:$O$33,15,FALSE)</f>
        <v>1.8</v>
      </c>
    </row>
    <row r="7" spans="1:17" x14ac:dyDescent="0.3">
      <c r="A7" t="s">
        <v>72</v>
      </c>
      <c r="B7" t="s">
        <v>52</v>
      </c>
      <c r="C7" t="s">
        <v>60</v>
      </c>
      <c r="D7">
        <f t="shared" si="2"/>
        <v>19.955313319697552</v>
      </c>
      <c r="E7" s="1">
        <f t="shared" si="0"/>
        <v>2.850759045671079</v>
      </c>
      <c r="F7" s="1">
        <v>7000</v>
      </c>
      <c r="G7" s="1">
        <f t="shared" si="1"/>
        <v>83.66600265340756</v>
      </c>
      <c r="H7" s="1" t="str">
        <f>VLOOKUP($B7,'Team Data'!$A$2:$O$33,2,FALSE)</f>
        <v>Road</v>
      </c>
      <c r="I7" s="1">
        <v>6</v>
      </c>
      <c r="J7" s="1">
        <v>372</v>
      </c>
      <c r="K7" s="1">
        <f>VLOOKUP($B7,'Team Data'!$A$2:$O$33,5,FALSE)</f>
        <v>50.976027999999999</v>
      </c>
      <c r="L7" s="1">
        <f>100*(1-VLOOKUP($B7,'Team Data'!$A$2:$O$33,6,FALSE))</f>
        <v>40.980000000000004</v>
      </c>
      <c r="M7" s="1">
        <f>100*(1-VLOOKUP($C7,'Team Data'!$A$2:$O$33,7,FALSE))</f>
        <v>53.05</v>
      </c>
      <c r="N7" s="1">
        <f>100*VLOOKUP($B7,'Team Data'!$A$2:$O$33,12,FALSE)</f>
        <v>63.859999999999992</v>
      </c>
      <c r="O7" s="1">
        <f>100*VLOOKUP($C7,'Team Data'!$A$2:$O$33,13,FALSE)</f>
        <v>69.099999999999994</v>
      </c>
      <c r="P7" s="1">
        <f>VLOOKUP($B7,'Team Data'!$A$2:$O$33,14,FALSE)</f>
        <v>2.2999999999999998</v>
      </c>
      <c r="Q7" s="1">
        <f>VLOOKUP($C7,'Team Data'!$A$2:$O$33,15,FALSE)</f>
        <v>1.2</v>
      </c>
    </row>
    <row r="8" spans="1:17" x14ac:dyDescent="0.3">
      <c r="A8" t="s">
        <v>16</v>
      </c>
      <c r="B8" t="s">
        <v>37</v>
      </c>
      <c r="C8" t="s">
        <v>42</v>
      </c>
      <c r="D8">
        <f t="shared" si="2"/>
        <v>13.137133867084055</v>
      </c>
      <c r="E8" s="1">
        <f t="shared" si="0"/>
        <v>1.9904748283460689</v>
      </c>
      <c r="F8" s="1">
        <v>6600</v>
      </c>
      <c r="G8" s="1">
        <f t="shared" si="1"/>
        <v>81.240384046359608</v>
      </c>
      <c r="H8" s="1" t="str">
        <f>VLOOKUP($B8,'Team Data'!$A$2:$O$33,2,FALSE)</f>
        <v>Road</v>
      </c>
      <c r="I8" s="1">
        <v>6</v>
      </c>
      <c r="J8" s="1">
        <v>237</v>
      </c>
      <c r="K8" s="1">
        <f>VLOOKUP($B8,'Team Data'!$A$2:$O$33,5,FALSE)</f>
        <v>55.661116</v>
      </c>
      <c r="L8" s="1">
        <f>100*(1-VLOOKUP($B8,'Team Data'!$A$2:$O$33,6,FALSE))</f>
        <v>50.679999999999993</v>
      </c>
      <c r="M8" s="1">
        <f>100*(1-VLOOKUP($C8,'Team Data'!$A$2:$O$33,7,FALSE))</f>
        <v>32.96</v>
      </c>
      <c r="N8" s="1">
        <f>100*VLOOKUP($B8,'Team Data'!$A$2:$O$33,12,FALSE)</f>
        <v>66.17</v>
      </c>
      <c r="O8" s="1">
        <f>100*VLOOKUP($C8,'Team Data'!$A$2:$O$33,13,FALSE)</f>
        <v>63.91</v>
      </c>
      <c r="P8" s="1">
        <f>VLOOKUP($B8,'Team Data'!$A$2:$O$33,14,FALSE)</f>
        <v>2.7</v>
      </c>
      <c r="Q8" s="1">
        <f>VLOOKUP($C8,'Team Data'!$A$2:$O$33,15,FALSE)</f>
        <v>1.7</v>
      </c>
    </row>
    <row r="9" spans="1:17" x14ac:dyDescent="0.3">
      <c r="A9" t="s">
        <v>91</v>
      </c>
      <c r="B9" t="s">
        <v>42</v>
      </c>
      <c r="C9" t="s">
        <v>37</v>
      </c>
      <c r="D9">
        <f t="shared" si="2"/>
        <v>16.323163538040532</v>
      </c>
      <c r="E9" s="1">
        <f t="shared" si="0"/>
        <v>2.5112559289293128</v>
      </c>
      <c r="F9" s="1">
        <v>6500</v>
      </c>
      <c r="G9" s="1">
        <f t="shared" si="1"/>
        <v>80.622577482985491</v>
      </c>
      <c r="H9" s="1" t="str">
        <f>VLOOKUP($B9,'Team Data'!$A$2:$O$33,2,FALSE)</f>
        <v>Home</v>
      </c>
      <c r="I9" s="1">
        <v>6</v>
      </c>
      <c r="J9" s="1">
        <v>297</v>
      </c>
      <c r="K9" s="1">
        <f>VLOOKUP($B9,'Team Data'!$A$2:$O$33,5,FALSE)</f>
        <v>55.661116</v>
      </c>
      <c r="L9" s="1">
        <f>100*(1-VLOOKUP($B9,'Team Data'!$A$2:$O$33,6,FALSE))</f>
        <v>48.36</v>
      </c>
      <c r="M9" s="1">
        <f>100*(1-VLOOKUP($C9,'Team Data'!$A$2:$O$33,7,FALSE))</f>
        <v>33.230000000000004</v>
      </c>
      <c r="N9" s="1">
        <f>100*VLOOKUP($B9,'Team Data'!$A$2:$O$33,12,FALSE)</f>
        <v>72.489999999999995</v>
      </c>
      <c r="O9" s="1">
        <f>100*VLOOKUP($C9,'Team Data'!$A$2:$O$33,13,FALSE)</f>
        <v>61.429999999999993</v>
      </c>
      <c r="P9" s="1">
        <f>VLOOKUP($B9,'Team Data'!$A$2:$O$33,14,FALSE)</f>
        <v>2.7</v>
      </c>
      <c r="Q9" s="1">
        <f>VLOOKUP($C9,'Team Data'!$A$2:$O$33,15,FALSE)</f>
        <v>1.8</v>
      </c>
    </row>
    <row r="10" spans="1:17" x14ac:dyDescent="0.3">
      <c r="A10" t="s">
        <v>86</v>
      </c>
      <c r="B10" t="s">
        <v>40</v>
      </c>
      <c r="C10" t="s">
        <v>44</v>
      </c>
      <c r="D10">
        <f t="shared" si="2"/>
        <v>18.201422900016002</v>
      </c>
      <c r="E10" s="1">
        <f t="shared" si="0"/>
        <v>2.8439723281275002</v>
      </c>
      <c r="F10" s="1">
        <v>6400</v>
      </c>
      <c r="G10" s="1">
        <f t="shared" si="1"/>
        <v>80</v>
      </c>
      <c r="H10" s="1" t="str">
        <f>VLOOKUP($B10,'Team Data'!$A$2:$O$33,2,FALSE)</f>
        <v>Road</v>
      </c>
      <c r="I10" s="1">
        <v>5</v>
      </c>
      <c r="J10" s="1">
        <v>287</v>
      </c>
      <c r="K10" s="1">
        <f>VLOOKUP($B10,'Team Data'!$A$2:$O$33,5,FALSE)</f>
        <v>51.545836000000001</v>
      </c>
      <c r="L10" s="1">
        <f>100*(1-VLOOKUP($B10,'Team Data'!$A$2:$O$33,6,FALSE))</f>
        <v>34.68</v>
      </c>
      <c r="M10" s="1">
        <f>100*(1-VLOOKUP($C10,'Team Data'!$A$2:$O$33,7,FALSE))</f>
        <v>47.75</v>
      </c>
      <c r="N10" s="1">
        <f>100*VLOOKUP($B10,'Team Data'!$A$2:$O$33,12,FALSE)</f>
        <v>62.2</v>
      </c>
      <c r="O10" s="1">
        <f>100*VLOOKUP($C10,'Team Data'!$A$2:$O$33,13,FALSE)</f>
        <v>71.350000000000009</v>
      </c>
      <c r="P10" s="1">
        <f>VLOOKUP($B10,'Team Data'!$A$2:$O$33,14,FALSE)</f>
        <v>2</v>
      </c>
      <c r="Q10" s="1">
        <f>VLOOKUP($C10,'Team Data'!$A$2:$O$33,15,FALSE)</f>
        <v>0.8</v>
      </c>
    </row>
    <row r="11" spans="1:17" x14ac:dyDescent="0.3">
      <c r="A11" t="s">
        <v>105</v>
      </c>
      <c r="B11" t="s">
        <v>41</v>
      </c>
      <c r="C11" t="s">
        <v>54</v>
      </c>
      <c r="D11">
        <f t="shared" si="2"/>
        <v>14.17210010280642</v>
      </c>
      <c r="E11" s="1">
        <f t="shared" si="0"/>
        <v>2.2858225972268418</v>
      </c>
      <c r="F11" s="1">
        <v>6200</v>
      </c>
      <c r="G11" s="1">
        <f t="shared" si="1"/>
        <v>78.740078740118108</v>
      </c>
      <c r="H11" s="1" t="str">
        <f>VLOOKUP($B11,'Team Data'!$A$2:$O$33,2,FALSE)</f>
        <v>Road</v>
      </c>
      <c r="I11" s="1">
        <v>6</v>
      </c>
      <c r="J11" s="1">
        <v>268</v>
      </c>
      <c r="K11" s="1">
        <f>VLOOKUP($B11,'Team Data'!$A$2:$O$33,5,FALSE)</f>
        <v>46.781607999999999</v>
      </c>
      <c r="L11" s="1">
        <f>100*(1-VLOOKUP($B11,'Team Data'!$A$2:$O$33,6,FALSE))</f>
        <v>33.599999999999994</v>
      </c>
      <c r="M11" s="1">
        <f>100*(1-VLOOKUP($C11,'Team Data'!$A$2:$O$33,7,FALSE))</f>
        <v>39.470000000000006</v>
      </c>
      <c r="N11" s="1">
        <f>100*VLOOKUP($B11,'Team Data'!$A$2:$O$33,12,FALSE)</f>
        <v>66.95</v>
      </c>
      <c r="O11" s="1">
        <f>100*VLOOKUP($C11,'Team Data'!$A$2:$O$33,13,FALSE)</f>
        <v>66.03</v>
      </c>
      <c r="P11" s="1">
        <f>VLOOKUP($B11,'Team Data'!$A$2:$O$33,14,FALSE)</f>
        <v>2</v>
      </c>
      <c r="Q11" s="1">
        <f>VLOOKUP($C11,'Team Data'!$A$2:$O$33,15,FALSE)</f>
        <v>3</v>
      </c>
    </row>
    <row r="12" spans="1:17" x14ac:dyDescent="0.3">
      <c r="A12" t="s">
        <v>106</v>
      </c>
      <c r="B12" t="s">
        <v>49</v>
      </c>
      <c r="C12" t="s">
        <v>39</v>
      </c>
      <c r="D12">
        <f t="shared" si="2"/>
        <v>14.519521510061775</v>
      </c>
      <c r="E12" s="1">
        <f t="shared" si="0"/>
        <v>2.4199202516769627</v>
      </c>
      <c r="F12" s="1">
        <v>6000</v>
      </c>
      <c r="G12" s="1">
        <f t="shared" si="1"/>
        <v>77.459666924148337</v>
      </c>
      <c r="H12" s="1" t="str">
        <f>VLOOKUP($B12,'Team Data'!$A$2:$O$33,2,FALSE)</f>
        <v>Home</v>
      </c>
      <c r="I12" s="1">
        <v>5</v>
      </c>
      <c r="J12" s="1">
        <v>223</v>
      </c>
      <c r="K12" s="1">
        <f>VLOOKUP($B12,'Team Data'!$A$2:$O$33,5,FALSE)</f>
        <v>51.783256000000002</v>
      </c>
      <c r="L12" s="1">
        <f>100*(1-VLOOKUP($B12,'Team Data'!$A$2:$O$33,6,FALSE))</f>
        <v>47.89</v>
      </c>
      <c r="M12" s="1">
        <f>100*(1-VLOOKUP($C12,'Team Data'!$A$2:$O$33,7,FALSE))</f>
        <v>31.989999999999995</v>
      </c>
      <c r="N12" s="1">
        <f>100*VLOOKUP($B12,'Team Data'!$A$2:$O$33,12,FALSE)</f>
        <v>64.67</v>
      </c>
      <c r="O12" s="1">
        <f>100*VLOOKUP($C12,'Team Data'!$A$2:$O$33,13,FALSE)</f>
        <v>67.930000000000007</v>
      </c>
      <c r="P12" s="1">
        <f>VLOOKUP($B12,'Team Data'!$A$2:$O$33,14,FALSE)</f>
        <v>1.2</v>
      </c>
      <c r="Q12" s="1">
        <f>VLOOKUP($C12,'Team Data'!$A$2:$O$33,15,FALSE)</f>
        <v>2.7</v>
      </c>
    </row>
    <row r="13" spans="1:17" x14ac:dyDescent="0.3">
      <c r="A13" t="s">
        <v>107</v>
      </c>
      <c r="B13" t="s">
        <v>41</v>
      </c>
      <c r="C13" t="s">
        <v>54</v>
      </c>
      <c r="D13">
        <f t="shared" si="2"/>
        <v>11.051737908361776</v>
      </c>
      <c r="E13" s="1">
        <f t="shared" si="0"/>
        <v>1.8731759166714874</v>
      </c>
      <c r="F13" s="1">
        <v>5900</v>
      </c>
      <c r="G13" s="1">
        <f t="shared" si="1"/>
        <v>76.81145747868608</v>
      </c>
      <c r="H13" s="1" t="str">
        <f>VLOOKUP($B13,'Team Data'!$A$2:$O$33,2,FALSE)</f>
        <v>Road</v>
      </c>
      <c r="I13" s="1">
        <v>2</v>
      </c>
      <c r="J13" s="1">
        <v>69</v>
      </c>
      <c r="K13" s="1">
        <f>VLOOKUP($B13,'Team Data'!$A$2:$O$33,5,FALSE)</f>
        <v>46.781607999999999</v>
      </c>
      <c r="L13" s="1">
        <f>100*(1-VLOOKUP($B13,'Team Data'!$A$2:$O$33,6,FALSE))</f>
        <v>33.599999999999994</v>
      </c>
      <c r="M13" s="1">
        <f>100*(1-VLOOKUP($C13,'Team Data'!$A$2:$O$33,7,FALSE))</f>
        <v>39.470000000000006</v>
      </c>
      <c r="N13" s="1">
        <f>100*VLOOKUP($B13,'Team Data'!$A$2:$O$33,12,FALSE)</f>
        <v>66.95</v>
      </c>
      <c r="O13" s="1">
        <f>100*VLOOKUP($C13,'Team Data'!$A$2:$O$33,13,FALSE)</f>
        <v>66.03</v>
      </c>
      <c r="P13" s="1">
        <f>VLOOKUP($B13,'Team Data'!$A$2:$O$33,14,FALSE)</f>
        <v>2</v>
      </c>
      <c r="Q13" s="1">
        <f>VLOOKUP($C13,'Team Data'!$A$2:$O$33,15,FALSE)</f>
        <v>3</v>
      </c>
    </row>
    <row r="14" spans="1:17" x14ac:dyDescent="0.3">
      <c r="A14" t="s">
        <v>73</v>
      </c>
      <c r="B14" t="s">
        <v>54</v>
      </c>
      <c r="C14" t="s">
        <v>41</v>
      </c>
      <c r="D14">
        <f t="shared" si="2"/>
        <v>12.378495534784903</v>
      </c>
      <c r="E14" s="1">
        <f t="shared" si="0"/>
        <v>2.1342233680663627</v>
      </c>
      <c r="F14" s="1">
        <v>5800</v>
      </c>
      <c r="G14" s="1">
        <f t="shared" si="1"/>
        <v>76.157731058639087</v>
      </c>
      <c r="H14" s="1" t="str">
        <f>VLOOKUP($B14,'Team Data'!$A$2:$O$33,2,FALSE)</f>
        <v>Home</v>
      </c>
      <c r="I14" s="1">
        <v>6</v>
      </c>
      <c r="J14" s="1">
        <v>227</v>
      </c>
      <c r="K14" s="1">
        <f>VLOOKUP($B14,'Team Data'!$A$2:$O$33,5,FALSE)</f>
        <v>46.781607999999999</v>
      </c>
      <c r="L14" s="1">
        <f>100*(1-VLOOKUP($B14,'Team Data'!$A$2:$O$33,6,FALSE))</f>
        <v>43.96</v>
      </c>
      <c r="M14" s="1">
        <f>100*(1-VLOOKUP($C14,'Team Data'!$A$2:$O$33,7,FALSE))</f>
        <v>49.850000000000009</v>
      </c>
      <c r="N14" s="1">
        <f>100*VLOOKUP($B14,'Team Data'!$A$2:$O$33,12,FALSE)</f>
        <v>61.140000000000008</v>
      </c>
      <c r="O14" s="1">
        <f>100*VLOOKUP($C14,'Team Data'!$A$2:$O$33,13,FALSE)</f>
        <v>73.550000000000011</v>
      </c>
      <c r="P14" s="1">
        <f>VLOOKUP($B14,'Team Data'!$A$2:$O$33,14,FALSE)</f>
        <v>4.8</v>
      </c>
      <c r="Q14" s="1">
        <f>VLOOKUP($C14,'Team Data'!$A$2:$O$33,15,FALSE)</f>
        <v>2</v>
      </c>
    </row>
    <row r="15" spans="1:17" x14ac:dyDescent="0.3">
      <c r="A15" t="s">
        <v>87</v>
      </c>
      <c r="B15" t="s">
        <v>40</v>
      </c>
      <c r="C15" t="s">
        <v>44</v>
      </c>
      <c r="D15">
        <f t="shared" si="2"/>
        <v>7.2926631182269999</v>
      </c>
      <c r="E15" s="1">
        <f t="shared" si="0"/>
        <v>1.2794145821450877</v>
      </c>
      <c r="F15" s="1">
        <v>5700</v>
      </c>
      <c r="G15" s="1">
        <f t="shared" si="1"/>
        <v>75.498344352707491</v>
      </c>
      <c r="H15" s="1" t="str">
        <f>VLOOKUP($B15,'Team Data'!$A$2:$O$33,2,FALSE)</f>
        <v>Road</v>
      </c>
      <c r="I15" s="1">
        <v>6</v>
      </c>
      <c r="J15" s="1">
        <v>126</v>
      </c>
      <c r="K15" s="1">
        <f>VLOOKUP($B15,'Team Data'!$A$2:$O$33,5,FALSE)</f>
        <v>51.545836000000001</v>
      </c>
      <c r="L15" s="1">
        <f>100*(1-VLOOKUP($B15,'Team Data'!$A$2:$O$33,6,FALSE))</f>
        <v>34.68</v>
      </c>
      <c r="M15" s="1">
        <f>100*(1-VLOOKUP($C15,'Team Data'!$A$2:$O$33,7,FALSE))</f>
        <v>47.75</v>
      </c>
      <c r="N15" s="1">
        <f>100*VLOOKUP($B15,'Team Data'!$A$2:$O$33,12,FALSE)</f>
        <v>62.2</v>
      </c>
      <c r="O15" s="1">
        <f>100*VLOOKUP($C15,'Team Data'!$A$2:$O$33,13,FALSE)</f>
        <v>71.350000000000009</v>
      </c>
      <c r="P15" s="1">
        <f>VLOOKUP($B15,'Team Data'!$A$2:$O$33,14,FALSE)</f>
        <v>2</v>
      </c>
      <c r="Q15" s="1">
        <f>VLOOKUP($C15,'Team Data'!$A$2:$O$33,15,FALSE)</f>
        <v>0.8</v>
      </c>
    </row>
    <row r="16" spans="1:17" x14ac:dyDescent="0.3">
      <c r="A16" t="s">
        <v>89</v>
      </c>
      <c r="B16" t="s">
        <v>67</v>
      </c>
      <c r="C16" t="s">
        <v>57</v>
      </c>
      <c r="D16">
        <f t="shared" si="2"/>
        <v>9.6177989521927856</v>
      </c>
      <c r="E16" s="1">
        <f t="shared" si="0"/>
        <v>1.7174640986058547</v>
      </c>
      <c r="F16" s="1">
        <v>5600</v>
      </c>
      <c r="G16" s="1">
        <f t="shared" si="1"/>
        <v>74.833147735478832</v>
      </c>
      <c r="H16" s="1" t="str">
        <f>VLOOKUP($B16,'Team Data'!$A$2:$O$33,2,FALSE)</f>
        <v>Road</v>
      </c>
      <c r="I16" s="1">
        <v>3</v>
      </c>
      <c r="J16" s="1">
        <v>87</v>
      </c>
      <c r="K16" s="1">
        <f>VLOOKUP($B16,'Team Data'!$A$2:$O$33,5,FALSE)</f>
        <v>40.577032000000003</v>
      </c>
      <c r="L16" s="1">
        <f>100*(1-VLOOKUP($B16,'Team Data'!$A$2:$O$33,6,FALSE))</f>
        <v>56.03</v>
      </c>
      <c r="M16" s="1">
        <f>100*(1-VLOOKUP($C16,'Team Data'!$A$2:$O$33,7,FALSE))</f>
        <v>42.96</v>
      </c>
      <c r="N16" s="1">
        <f>100*VLOOKUP($B16,'Team Data'!$A$2:$O$33,12,FALSE)</f>
        <v>70.069999999999993</v>
      </c>
      <c r="O16" s="1">
        <f>100*VLOOKUP($C16,'Team Data'!$A$2:$O$33,13,FALSE)</f>
        <v>72.350000000000009</v>
      </c>
      <c r="P16" s="1">
        <f>VLOOKUP($B16,'Team Data'!$A$2:$O$33,14,FALSE)</f>
        <v>1.2</v>
      </c>
      <c r="Q16" s="1">
        <f>VLOOKUP($C16,'Team Data'!$A$2:$O$33,15,FALSE)</f>
        <v>2.2999999999999998</v>
      </c>
    </row>
    <row r="17" spans="1:17" x14ac:dyDescent="0.3">
      <c r="A17" t="s">
        <v>108</v>
      </c>
      <c r="B17" t="s">
        <v>51</v>
      </c>
      <c r="C17" t="s">
        <v>43</v>
      </c>
      <c r="D17">
        <f t="shared" si="2"/>
        <v>8.0491518304516561</v>
      </c>
      <c r="E17" s="1">
        <f t="shared" si="0"/>
        <v>1.4634821509912102</v>
      </c>
      <c r="F17" s="1">
        <v>5500</v>
      </c>
      <c r="G17" s="1">
        <f t="shared" si="1"/>
        <v>74.16198487095663</v>
      </c>
      <c r="H17" s="1" t="str">
        <f>VLOOKUP($B17,'Team Data'!$A$2:$O$33,2,FALSE)</f>
        <v>Home</v>
      </c>
      <c r="I17" s="1">
        <v>5</v>
      </c>
      <c r="J17" s="1">
        <v>117</v>
      </c>
      <c r="K17" s="1">
        <f>VLOOKUP($B17,'Team Data'!$A$2:$O$33,5,FALSE)</f>
        <v>51.070996000000001</v>
      </c>
      <c r="L17" s="1">
        <f>100*(1-VLOOKUP($B17,'Team Data'!$A$2:$O$33,6,FALSE))</f>
        <v>34.86</v>
      </c>
      <c r="M17" s="1">
        <f>100*(1-VLOOKUP($C17,'Team Data'!$A$2:$O$33,7,FALSE))</f>
        <v>43.289999999999992</v>
      </c>
      <c r="N17" s="1">
        <f>100*VLOOKUP($B17,'Team Data'!$A$2:$O$33,12,FALSE)</f>
        <v>61.57</v>
      </c>
      <c r="O17" s="1">
        <f>100*VLOOKUP($C17,'Team Data'!$A$2:$O$33,13,FALSE)</f>
        <v>70.95</v>
      </c>
      <c r="P17" s="1">
        <f>VLOOKUP($B17,'Team Data'!$A$2:$O$33,14,FALSE)</f>
        <v>2</v>
      </c>
      <c r="Q17" s="1">
        <f>VLOOKUP($C17,'Team Data'!$A$2:$O$33,15,FALSE)</f>
        <v>2.2999999999999998</v>
      </c>
    </row>
    <row r="18" spans="1:17" x14ac:dyDescent="0.3">
      <c r="A18" t="s">
        <v>109</v>
      </c>
      <c r="B18" t="s">
        <v>47</v>
      </c>
      <c r="C18" t="s">
        <v>59</v>
      </c>
      <c r="D18">
        <f t="shared" si="2"/>
        <v>11.796158479300756</v>
      </c>
      <c r="E18" s="1">
        <f t="shared" si="0"/>
        <v>2.1844737924631028</v>
      </c>
      <c r="F18" s="1">
        <v>5400</v>
      </c>
      <c r="G18" s="1">
        <f t="shared" si="1"/>
        <v>73.484692283495349</v>
      </c>
      <c r="H18" s="1" t="str">
        <f>VLOOKUP($B18,'Team Data'!$A$2:$O$33,2,FALSE)</f>
        <v>Home</v>
      </c>
      <c r="I18" s="1">
        <v>2</v>
      </c>
      <c r="J18" s="1">
        <v>73</v>
      </c>
      <c r="K18" s="1">
        <f>VLOOKUP($B18,'Team Data'!$A$2:$O$33,5,FALSE)</f>
        <v>43.093683999999996</v>
      </c>
      <c r="L18" s="1">
        <f>100*(1-VLOOKUP($B18,'Team Data'!$A$2:$O$33,6,FALSE))</f>
        <v>42.730000000000004</v>
      </c>
      <c r="M18" s="1">
        <f>100*(1-VLOOKUP($C18,'Team Data'!$A$2:$O$33,7,FALSE))</f>
        <v>55.180000000000007</v>
      </c>
      <c r="N18" s="1">
        <f>100*VLOOKUP($B18,'Team Data'!$A$2:$O$33,12,FALSE)</f>
        <v>62.01</v>
      </c>
      <c r="O18" s="1">
        <f>100*VLOOKUP($C18,'Team Data'!$A$2:$O$33,13,FALSE)</f>
        <v>70.42</v>
      </c>
      <c r="P18" s="1">
        <f>VLOOKUP($B18,'Team Data'!$A$2:$O$33,14,FALSE)</f>
        <v>2.8</v>
      </c>
      <c r="Q18" s="1">
        <f>VLOOKUP($C18,'Team Data'!$A$2:$O$33,15,FALSE)</f>
        <v>1</v>
      </c>
    </row>
    <row r="19" spans="1:17" x14ac:dyDescent="0.3">
      <c r="A19" t="s">
        <v>84</v>
      </c>
      <c r="B19" t="s">
        <v>44</v>
      </c>
      <c r="C19" t="s">
        <v>40</v>
      </c>
      <c r="D19">
        <f t="shared" si="2"/>
        <v>14.431462765546094</v>
      </c>
      <c r="E19" s="1">
        <f t="shared" si="0"/>
        <v>2.6724931047307581</v>
      </c>
      <c r="F19" s="1">
        <v>5400</v>
      </c>
      <c r="G19" s="1">
        <f t="shared" si="1"/>
        <v>73.484692283495349</v>
      </c>
      <c r="H19" s="1" t="str">
        <f>VLOOKUP($B19,'Team Data'!$A$2:$O$33,2,FALSE)</f>
        <v>Home</v>
      </c>
      <c r="I19" s="1">
        <v>6</v>
      </c>
      <c r="J19" s="1">
        <v>275</v>
      </c>
      <c r="K19" s="1">
        <f>VLOOKUP($B19,'Team Data'!$A$2:$O$33,5,FALSE)</f>
        <v>51.545836000000001</v>
      </c>
      <c r="L19" s="1">
        <f>100*(1-VLOOKUP($B19,'Team Data'!$A$2:$O$33,6,FALSE))</f>
        <v>29.900000000000006</v>
      </c>
      <c r="M19" s="1">
        <f>100*(1-VLOOKUP($C19,'Team Data'!$A$2:$O$33,7,FALSE))</f>
        <v>45.25</v>
      </c>
      <c r="N19" s="1">
        <f>100*VLOOKUP($B19,'Team Data'!$A$2:$O$33,12,FALSE)</f>
        <v>72.09</v>
      </c>
      <c r="O19" s="1">
        <f>100*VLOOKUP($C19,'Team Data'!$A$2:$O$33,13,FALSE)</f>
        <v>64.08</v>
      </c>
      <c r="P19" s="1">
        <f>VLOOKUP($B19,'Team Data'!$A$2:$O$33,14,FALSE)</f>
        <v>2.2999999999999998</v>
      </c>
      <c r="Q19" s="1">
        <f>VLOOKUP($C19,'Team Data'!$A$2:$O$33,15,FALSE)</f>
        <v>2.2000000000000002</v>
      </c>
    </row>
    <row r="20" spans="1:17" x14ac:dyDescent="0.3">
      <c r="A20" t="s">
        <v>90</v>
      </c>
      <c r="B20" t="s">
        <v>67</v>
      </c>
      <c r="C20" t="s">
        <v>57</v>
      </c>
      <c r="D20">
        <f t="shared" si="2"/>
        <v>8.9374638282619188</v>
      </c>
      <c r="E20" s="1">
        <f t="shared" si="0"/>
        <v>1.6863139298607395</v>
      </c>
      <c r="F20" s="1">
        <v>5300</v>
      </c>
      <c r="G20" s="1">
        <f t="shared" si="1"/>
        <v>72.801098892805186</v>
      </c>
      <c r="H20" s="1" t="str">
        <f>VLOOKUP($B20,'Team Data'!$A$2:$O$33,2,FALSE)</f>
        <v>Road</v>
      </c>
      <c r="I20" s="1">
        <v>5</v>
      </c>
      <c r="J20" s="1">
        <v>137</v>
      </c>
      <c r="K20" s="1">
        <f>VLOOKUP($B20,'Team Data'!$A$2:$O$33,5,FALSE)</f>
        <v>40.577032000000003</v>
      </c>
      <c r="L20" s="1">
        <f>100*(1-VLOOKUP($B20,'Team Data'!$A$2:$O$33,6,FALSE))</f>
        <v>56.03</v>
      </c>
      <c r="M20" s="1">
        <f>100*(1-VLOOKUP($C20,'Team Data'!$A$2:$O$33,7,FALSE))</f>
        <v>42.96</v>
      </c>
      <c r="N20" s="1">
        <f>100*VLOOKUP($B20,'Team Data'!$A$2:$O$33,12,FALSE)</f>
        <v>70.069999999999993</v>
      </c>
      <c r="O20" s="1">
        <f>100*VLOOKUP($C20,'Team Data'!$A$2:$O$33,13,FALSE)</f>
        <v>72.350000000000009</v>
      </c>
      <c r="P20" s="1">
        <f>VLOOKUP($B20,'Team Data'!$A$2:$O$33,14,FALSE)</f>
        <v>1.2</v>
      </c>
      <c r="Q20" s="1">
        <f>VLOOKUP($C20,'Team Data'!$A$2:$O$33,15,FALSE)</f>
        <v>2.2999999999999998</v>
      </c>
    </row>
    <row r="21" spans="1:17" x14ac:dyDescent="0.3">
      <c r="A21" t="s">
        <v>110</v>
      </c>
      <c r="B21" t="s">
        <v>47</v>
      </c>
      <c r="C21" t="s">
        <v>59</v>
      </c>
      <c r="D21">
        <f t="shared" si="2"/>
        <v>11.731596583191569</v>
      </c>
      <c r="E21" s="1">
        <f t="shared" si="0"/>
        <v>2.2560762659983786</v>
      </c>
      <c r="F21" s="1">
        <v>5200</v>
      </c>
      <c r="G21" s="1">
        <f t="shared" si="1"/>
        <v>72.111025509279784</v>
      </c>
      <c r="H21" s="1" t="str">
        <f>VLOOKUP($B21,'Team Data'!$A$2:$O$33,2,FALSE)</f>
        <v>Home</v>
      </c>
      <c r="I21" s="1">
        <v>5</v>
      </c>
      <c r="J21" s="1">
        <v>184</v>
      </c>
      <c r="K21" s="1">
        <f>VLOOKUP($B21,'Team Data'!$A$2:$O$33,5,FALSE)</f>
        <v>43.093683999999996</v>
      </c>
      <c r="L21" s="1">
        <f>100*(1-VLOOKUP($B21,'Team Data'!$A$2:$O$33,6,FALSE))</f>
        <v>42.730000000000004</v>
      </c>
      <c r="M21" s="1">
        <f>100*(1-VLOOKUP($C21,'Team Data'!$A$2:$O$33,7,FALSE))</f>
        <v>55.180000000000007</v>
      </c>
      <c r="N21" s="1">
        <f>100*VLOOKUP($B21,'Team Data'!$A$2:$O$33,12,FALSE)</f>
        <v>62.01</v>
      </c>
      <c r="O21" s="1">
        <f>100*VLOOKUP($C21,'Team Data'!$A$2:$O$33,13,FALSE)</f>
        <v>70.42</v>
      </c>
      <c r="P21" s="1">
        <f>VLOOKUP($B21,'Team Data'!$A$2:$O$33,14,FALSE)</f>
        <v>2.8</v>
      </c>
      <c r="Q21" s="1">
        <f>VLOOKUP($C21,'Team Data'!$A$2:$O$33,15,FALSE)</f>
        <v>1</v>
      </c>
    </row>
    <row r="22" spans="1:17" x14ac:dyDescent="0.3">
      <c r="A22" t="s">
        <v>111</v>
      </c>
      <c r="B22" t="s">
        <v>63</v>
      </c>
      <c r="C22" t="s">
        <v>56</v>
      </c>
      <c r="D22">
        <f t="shared" si="2"/>
        <v>14.333781101120422</v>
      </c>
      <c r="E22" s="1">
        <f t="shared" si="0"/>
        <v>2.8105453139451813</v>
      </c>
      <c r="F22" s="1">
        <v>5100</v>
      </c>
      <c r="G22" s="1">
        <f t="shared" si="1"/>
        <v>71.414284285428494</v>
      </c>
      <c r="H22" s="1" t="str">
        <f>VLOOKUP($B22,'Team Data'!$A$2:$O$33,2,FALSE)</f>
        <v>Road</v>
      </c>
      <c r="I22" s="1">
        <v>6</v>
      </c>
      <c r="J22" s="1">
        <v>285</v>
      </c>
      <c r="K22" s="1">
        <f>VLOOKUP($B22,'Team Data'!$A$2:$O$33,5,FALSE)</f>
        <v>45.689475999999999</v>
      </c>
      <c r="L22" s="1">
        <f>100*(1-VLOOKUP($B22,'Team Data'!$A$2:$O$33,6,FALSE))</f>
        <v>40.44</v>
      </c>
      <c r="M22" s="1">
        <f>100*(1-VLOOKUP($C22,'Team Data'!$A$2:$O$33,7,FALSE))</f>
        <v>36.970000000000006</v>
      </c>
      <c r="N22" s="1">
        <f>100*VLOOKUP($B22,'Team Data'!$A$2:$O$33,12,FALSE)</f>
        <v>70.53</v>
      </c>
      <c r="O22" s="1">
        <f>100*VLOOKUP($C22,'Team Data'!$A$2:$O$33,13,FALSE)</f>
        <v>70.679999999999993</v>
      </c>
      <c r="P22" s="1">
        <f>VLOOKUP($B22,'Team Data'!$A$2:$O$33,14,FALSE)</f>
        <v>1.8</v>
      </c>
      <c r="Q22" s="1">
        <f>VLOOKUP($C22,'Team Data'!$A$2:$O$33,15,FALSE)</f>
        <v>3.4</v>
      </c>
    </row>
    <row r="23" spans="1:17" x14ac:dyDescent="0.3">
      <c r="A23" t="s">
        <v>112</v>
      </c>
      <c r="B23" t="s">
        <v>48</v>
      </c>
      <c r="C23" t="s">
        <v>55</v>
      </c>
      <c r="D23">
        <f t="shared" si="2"/>
        <v>13.990276407920424</v>
      </c>
      <c r="E23" s="1">
        <f t="shared" si="0"/>
        <v>2.7431914525334169</v>
      </c>
      <c r="F23" s="1">
        <v>5100</v>
      </c>
      <c r="G23" s="1">
        <f t="shared" si="1"/>
        <v>71.414284285428494</v>
      </c>
      <c r="H23" s="1" t="str">
        <f>VLOOKUP($B23,'Team Data'!$A$2:$O$33,2,FALSE)</f>
        <v>Home</v>
      </c>
      <c r="I23" s="1">
        <v>5</v>
      </c>
      <c r="J23" s="1">
        <v>228</v>
      </c>
      <c r="K23" s="1">
        <f>VLOOKUP($B23,'Team Data'!$A$2:$O$33,5,FALSE)</f>
        <v>47.272275999999998</v>
      </c>
      <c r="L23" s="1">
        <f>100*(1-VLOOKUP($B23,'Team Data'!$A$2:$O$33,6,FALSE))</f>
        <v>43.86</v>
      </c>
      <c r="M23" s="1">
        <f>100*(1-VLOOKUP($C23,'Team Data'!$A$2:$O$33,7,FALSE))</f>
        <v>37.370000000000005</v>
      </c>
      <c r="N23" s="1">
        <f>100*VLOOKUP($B23,'Team Data'!$A$2:$O$33,12,FALSE)</f>
        <v>61.27</v>
      </c>
      <c r="O23" s="1">
        <f>100*VLOOKUP($C23,'Team Data'!$A$2:$O$33,13,FALSE)</f>
        <v>67.7</v>
      </c>
      <c r="P23" s="1">
        <f>VLOOKUP($B23,'Team Data'!$A$2:$O$33,14,FALSE)</f>
        <v>2</v>
      </c>
      <c r="Q23" s="1">
        <f>VLOOKUP($C23,'Team Data'!$A$2:$O$33,15,FALSE)</f>
        <v>2.8</v>
      </c>
    </row>
    <row r="24" spans="1:17" x14ac:dyDescent="0.3">
      <c r="A24" t="s">
        <v>79</v>
      </c>
      <c r="B24" t="s">
        <v>60</v>
      </c>
      <c r="C24" t="s">
        <v>52</v>
      </c>
      <c r="D24">
        <f t="shared" si="2"/>
        <v>10.908874825413866</v>
      </c>
      <c r="E24" s="1">
        <f t="shared" si="0"/>
        <v>2.1817749650827731</v>
      </c>
      <c r="F24" s="1">
        <v>5000</v>
      </c>
      <c r="G24" s="1">
        <f t="shared" si="1"/>
        <v>70.710678118654755</v>
      </c>
      <c r="H24" s="1" t="str">
        <f>VLOOKUP($B24,'Team Data'!$A$2:$O$33,2,FALSE)</f>
        <v>Home</v>
      </c>
      <c r="I24" s="1">
        <v>6</v>
      </c>
      <c r="J24" s="1">
        <v>216</v>
      </c>
      <c r="K24" s="1">
        <f>VLOOKUP($B24,'Team Data'!$A$2:$O$33,5,FALSE)</f>
        <v>50.976027999999999</v>
      </c>
      <c r="L24" s="1">
        <f>100*(1-VLOOKUP($B24,'Team Data'!$A$2:$O$33,6,FALSE))</f>
        <v>28.95</v>
      </c>
      <c r="M24" s="1">
        <f>100*(1-VLOOKUP($C24,'Team Data'!$A$2:$O$33,7,FALSE))</f>
        <v>39.949999999999996</v>
      </c>
      <c r="N24" s="1">
        <f>100*VLOOKUP($B24,'Team Data'!$A$2:$O$33,12,FALSE)</f>
        <v>61.73</v>
      </c>
      <c r="O24" s="1">
        <f>100*VLOOKUP($C24,'Team Data'!$A$2:$O$33,13,FALSE)</f>
        <v>61.06</v>
      </c>
      <c r="P24" s="1">
        <f>VLOOKUP($B24,'Team Data'!$A$2:$O$33,14,FALSE)</f>
        <v>3.7</v>
      </c>
      <c r="Q24" s="1">
        <f>VLOOKUP($C24,'Team Data'!$A$2:$O$33,15,FALSE)</f>
        <v>3.2</v>
      </c>
    </row>
    <row r="25" spans="1:17" x14ac:dyDescent="0.3">
      <c r="A25" t="s">
        <v>113</v>
      </c>
      <c r="B25" t="s">
        <v>50</v>
      </c>
      <c r="C25" t="s">
        <v>62</v>
      </c>
      <c r="D25">
        <f t="shared" si="2"/>
        <v>11.163658642333866</v>
      </c>
      <c r="E25" s="1">
        <f t="shared" si="0"/>
        <v>2.2327317284667734</v>
      </c>
      <c r="F25" s="1">
        <v>5000</v>
      </c>
      <c r="G25" s="1">
        <f t="shared" si="1"/>
        <v>70.710678118654755</v>
      </c>
      <c r="H25" s="1" t="str">
        <f>VLOOKUP($B25,'Team Data'!$A$2:$O$33,2,FALSE)</f>
        <v>Road</v>
      </c>
      <c r="I25" s="1">
        <v>5</v>
      </c>
      <c r="J25" s="1">
        <v>184</v>
      </c>
      <c r="K25" s="1">
        <f>VLOOKUP($B25,'Team Data'!$A$2:$O$33,5,FALSE)</f>
        <v>50.026347999999999</v>
      </c>
      <c r="L25" s="1">
        <f>100*(1-VLOOKUP($B25,'Team Data'!$A$2:$O$33,6,FALSE))</f>
        <v>44.95</v>
      </c>
      <c r="M25" s="1">
        <f>100*(1-VLOOKUP($C25,'Team Data'!$A$2:$O$33,7,FALSE))</f>
        <v>40.42</v>
      </c>
      <c r="N25" s="1">
        <f>100*VLOOKUP($B25,'Team Data'!$A$2:$O$33,12,FALSE)</f>
        <v>73.290000000000006</v>
      </c>
      <c r="O25" s="1">
        <f>100*VLOOKUP($C25,'Team Data'!$A$2:$O$33,13,FALSE)</f>
        <v>57.89</v>
      </c>
      <c r="P25" s="1">
        <f>VLOOKUP($B25,'Team Data'!$A$2:$O$33,14,FALSE)</f>
        <v>1.6</v>
      </c>
      <c r="Q25" s="1">
        <f>VLOOKUP($C25,'Team Data'!$A$2:$O$33,15,FALSE)</f>
        <v>3</v>
      </c>
    </row>
    <row r="26" spans="1:17" x14ac:dyDescent="0.3">
      <c r="A26" t="s">
        <v>114</v>
      </c>
      <c r="B26" t="s">
        <v>62</v>
      </c>
      <c r="C26" t="s">
        <v>50</v>
      </c>
      <c r="D26">
        <f t="shared" si="2"/>
        <v>8.6380321130880002</v>
      </c>
      <c r="E26" s="1">
        <f t="shared" si="0"/>
        <v>1.7628636965485713</v>
      </c>
      <c r="F26" s="1">
        <v>4900</v>
      </c>
      <c r="G26" s="1">
        <f t="shared" si="1"/>
        <v>70</v>
      </c>
      <c r="H26" s="1" t="str">
        <f>VLOOKUP($B26,'Team Data'!$A$2:$O$33,2,FALSE)</f>
        <v>Home</v>
      </c>
      <c r="I26" s="1">
        <v>5</v>
      </c>
      <c r="J26" s="1">
        <v>136</v>
      </c>
      <c r="K26" s="1">
        <f>VLOOKUP($B26,'Team Data'!$A$2:$O$33,5,FALSE)</f>
        <v>50.026347999999999</v>
      </c>
      <c r="L26" s="1">
        <f>100*(1-VLOOKUP($B26,'Team Data'!$A$2:$O$33,6,FALSE))</f>
        <v>40.410000000000004</v>
      </c>
      <c r="M26" s="1">
        <f>100*(1-VLOOKUP($C26,'Team Data'!$A$2:$O$33,7,FALSE))</f>
        <v>40.459999999999994</v>
      </c>
      <c r="N26" s="1">
        <f>100*VLOOKUP($B26,'Team Data'!$A$2:$O$33,12,FALSE)</f>
        <v>62.56</v>
      </c>
      <c r="O26" s="1">
        <f>100*VLOOKUP($C26,'Team Data'!$A$2:$O$33,13,FALSE)</f>
        <v>65.12</v>
      </c>
      <c r="P26" s="1">
        <f>VLOOKUP($B26,'Team Data'!$A$2:$O$33,14,FALSE)</f>
        <v>1.8</v>
      </c>
      <c r="Q26" s="1">
        <f>VLOOKUP($C26,'Team Data'!$A$2:$O$33,15,FALSE)</f>
        <v>1.8</v>
      </c>
    </row>
    <row r="27" spans="1:17" x14ac:dyDescent="0.3">
      <c r="A27" t="s">
        <v>115</v>
      </c>
      <c r="B27" t="s">
        <v>56</v>
      </c>
      <c r="C27" t="s">
        <v>63</v>
      </c>
      <c r="D27">
        <f t="shared" si="2"/>
        <v>10.902445024781562</v>
      </c>
      <c r="E27" s="1">
        <f t="shared" si="0"/>
        <v>2.2713427134961588</v>
      </c>
      <c r="F27" s="1">
        <v>4800</v>
      </c>
      <c r="G27" s="1">
        <f t="shared" si="1"/>
        <v>69.282032302755098</v>
      </c>
      <c r="H27" s="1" t="str">
        <f>VLOOKUP($B27,'Team Data'!$A$2:$O$33,2,FALSE)</f>
        <v>Home</v>
      </c>
      <c r="I27" s="1">
        <v>5</v>
      </c>
      <c r="J27" s="1">
        <v>179</v>
      </c>
      <c r="K27" s="1">
        <f>VLOOKUP($B27,'Team Data'!$A$2:$O$33,5,FALSE)</f>
        <v>45.689475999999999</v>
      </c>
      <c r="L27" s="1">
        <f>100*(1-VLOOKUP($B27,'Team Data'!$A$2:$O$33,6,FALSE))</f>
        <v>39.729999999999997</v>
      </c>
      <c r="M27" s="1">
        <f>100*(1-VLOOKUP($C27,'Team Data'!$A$2:$O$33,7,FALSE))</f>
        <v>40.28</v>
      </c>
      <c r="N27" s="1">
        <f>100*VLOOKUP($B27,'Team Data'!$A$2:$O$33,12,FALSE)</f>
        <v>68.069999999999993</v>
      </c>
      <c r="O27" s="1">
        <f>100*VLOOKUP($C27,'Team Data'!$A$2:$O$33,13,FALSE)</f>
        <v>61.929999999999993</v>
      </c>
      <c r="P27" s="1">
        <f>VLOOKUP($B27,'Team Data'!$A$2:$O$33,14,FALSE)</f>
        <v>2.6</v>
      </c>
      <c r="Q27" s="1">
        <f>VLOOKUP($C27,'Team Data'!$A$2:$O$33,15,FALSE)</f>
        <v>3</v>
      </c>
    </row>
    <row r="28" spans="1:17" x14ac:dyDescent="0.3">
      <c r="A28" t="s">
        <v>116</v>
      </c>
      <c r="B28" t="s">
        <v>43</v>
      </c>
      <c r="C28" t="s">
        <v>51</v>
      </c>
      <c r="D28">
        <f t="shared" si="2"/>
        <v>5.2616952042597829</v>
      </c>
      <c r="E28" s="1">
        <f t="shared" si="0"/>
        <v>1.1195096179276134</v>
      </c>
      <c r="F28" s="1">
        <v>4700</v>
      </c>
      <c r="G28" s="1">
        <f t="shared" si="1"/>
        <v>68.556546004010443</v>
      </c>
      <c r="H28" s="1" t="str">
        <f>VLOOKUP($B28,'Team Data'!$A$2:$O$33,2,FALSE)</f>
        <v>Road</v>
      </c>
      <c r="I28" s="1">
        <v>6</v>
      </c>
      <c r="J28" s="1">
        <v>103</v>
      </c>
      <c r="K28" s="1">
        <f>VLOOKUP($B28,'Team Data'!$A$2:$O$33,5,FALSE)</f>
        <v>51.070996000000001</v>
      </c>
      <c r="L28" s="1">
        <f>100*(1-VLOOKUP($B28,'Team Data'!$A$2:$O$33,6,FALSE))</f>
        <v>36.050000000000004</v>
      </c>
      <c r="M28" s="1">
        <f>100*(1-VLOOKUP($C28,'Team Data'!$A$2:$O$33,7,FALSE))</f>
        <v>46.17</v>
      </c>
      <c r="N28" s="1">
        <f>100*VLOOKUP($B28,'Team Data'!$A$2:$O$33,12,FALSE)</f>
        <v>64.290000000000006</v>
      </c>
      <c r="O28" s="1">
        <f>100*VLOOKUP($C28,'Team Data'!$A$2:$O$33,13,FALSE)</f>
        <v>69.23</v>
      </c>
      <c r="P28" s="1">
        <f>VLOOKUP($B28,'Team Data'!$A$2:$O$33,14,FALSE)</f>
        <v>3.5</v>
      </c>
      <c r="Q28" s="1">
        <f>VLOOKUP($C28,'Team Data'!$A$2:$O$33,15,FALSE)</f>
        <v>2.7</v>
      </c>
    </row>
    <row r="29" spans="1:17" x14ac:dyDescent="0.3">
      <c r="A29" t="s">
        <v>70</v>
      </c>
      <c r="B29" t="s">
        <v>39</v>
      </c>
      <c r="C29" t="s">
        <v>49</v>
      </c>
      <c r="D29">
        <f t="shared" si="2"/>
        <v>11.54727294781978</v>
      </c>
      <c r="E29" s="1">
        <f t="shared" si="0"/>
        <v>2.4568665846425062</v>
      </c>
      <c r="F29" s="1">
        <v>4700</v>
      </c>
      <c r="G29" s="1">
        <f t="shared" si="1"/>
        <v>68.556546004010443</v>
      </c>
      <c r="H29" s="1" t="str">
        <f>VLOOKUP($B29,'Team Data'!$A$2:$O$33,2,FALSE)</f>
        <v>Road</v>
      </c>
      <c r="I29" s="1">
        <v>6</v>
      </c>
      <c r="J29" s="1">
        <v>232</v>
      </c>
      <c r="K29" s="1">
        <f>VLOOKUP($B29,'Team Data'!$A$2:$O$33,5,FALSE)</f>
        <v>51.783256000000002</v>
      </c>
      <c r="L29" s="1">
        <f>100*(1-VLOOKUP($B29,'Team Data'!$A$2:$O$33,6,FALSE))</f>
        <v>43.44</v>
      </c>
      <c r="M29" s="1">
        <f>100*(1-VLOOKUP($C29,'Team Data'!$A$2:$O$33,7,FALSE))</f>
        <v>38.28</v>
      </c>
      <c r="N29" s="1">
        <f>100*VLOOKUP($B29,'Team Data'!$A$2:$O$33,12,FALSE)</f>
        <v>69.31</v>
      </c>
      <c r="O29" s="1">
        <f>100*VLOOKUP($C29,'Team Data'!$A$2:$O$33,13,FALSE)</f>
        <v>69.88</v>
      </c>
      <c r="P29" s="1">
        <f>VLOOKUP($B29,'Team Data'!$A$2:$O$33,14,FALSE)</f>
        <v>3</v>
      </c>
      <c r="Q29" s="1">
        <f>VLOOKUP($C29,'Team Data'!$A$2:$O$33,15,FALSE)</f>
        <v>2.6</v>
      </c>
    </row>
    <row r="30" spans="1:17" x14ac:dyDescent="0.3">
      <c r="A30" t="s">
        <v>117</v>
      </c>
      <c r="B30" t="s">
        <v>67</v>
      </c>
      <c r="C30" t="s">
        <v>57</v>
      </c>
      <c r="D30">
        <f t="shared" si="2"/>
        <v>6.7899896756153497</v>
      </c>
      <c r="E30" s="1">
        <f t="shared" si="0"/>
        <v>1.4760847120902936</v>
      </c>
      <c r="F30" s="1">
        <v>4600</v>
      </c>
      <c r="G30" s="1">
        <f t="shared" si="1"/>
        <v>67.823299831252683</v>
      </c>
      <c r="H30" s="1" t="str">
        <f>VLOOKUP($B30,'Team Data'!$A$2:$O$33,2,FALSE)</f>
        <v>Road</v>
      </c>
      <c r="I30" s="1">
        <v>5</v>
      </c>
      <c r="J30" s="1">
        <v>109</v>
      </c>
      <c r="K30" s="1">
        <f>VLOOKUP($B30,'Team Data'!$A$2:$O$33,5,FALSE)</f>
        <v>40.577032000000003</v>
      </c>
      <c r="L30" s="1">
        <f>100*(1-VLOOKUP($B30,'Team Data'!$A$2:$O$33,6,FALSE))</f>
        <v>56.03</v>
      </c>
      <c r="M30" s="1">
        <f>100*(1-VLOOKUP($C30,'Team Data'!$A$2:$O$33,7,FALSE))</f>
        <v>42.96</v>
      </c>
      <c r="N30" s="1">
        <f>100*VLOOKUP($B30,'Team Data'!$A$2:$O$33,12,FALSE)</f>
        <v>70.069999999999993</v>
      </c>
      <c r="O30" s="1">
        <f>100*VLOOKUP($C30,'Team Data'!$A$2:$O$33,13,FALSE)</f>
        <v>72.350000000000009</v>
      </c>
      <c r="P30" s="1">
        <f>VLOOKUP($B30,'Team Data'!$A$2:$O$33,14,FALSE)</f>
        <v>1.2</v>
      </c>
      <c r="Q30" s="1">
        <f>VLOOKUP($C30,'Team Data'!$A$2:$O$33,15,FALSE)</f>
        <v>2.2999999999999998</v>
      </c>
    </row>
    <row r="31" spans="1:17" x14ac:dyDescent="0.3">
      <c r="A31" t="s">
        <v>118</v>
      </c>
      <c r="B31" t="s">
        <v>55</v>
      </c>
      <c r="C31" t="s">
        <v>48</v>
      </c>
      <c r="D31">
        <f t="shared" ref="D31:D61" si="3">-10.099824+0.109493*G31+0.28615*(J31/I31)+0.034902*((N31+O31)/2)+0.012506*K31-0.345557*IF(H31="Road",1,0)-0.097606*((P31+Q31)/2)+0.015135*((L31+M31)/2)</f>
        <v>4.1767811687460155</v>
      </c>
      <c r="E31" s="1">
        <f t="shared" ref="E31:E61" si="4">D31/(F31/1000)</f>
        <v>0.90799590624913384</v>
      </c>
      <c r="F31" s="1">
        <v>4600</v>
      </c>
      <c r="G31" s="1">
        <f t="shared" ref="G31:G61" si="5">SQRT(F31)</f>
        <v>67.823299831252683</v>
      </c>
      <c r="H31" s="1" t="str">
        <f>VLOOKUP($B31,'Team Data'!$A$2:$O$33,2,FALSE)</f>
        <v>Road</v>
      </c>
      <c r="I31" s="1">
        <v>6</v>
      </c>
      <c r="J31" s="1">
        <v>82</v>
      </c>
      <c r="K31" s="1">
        <f>VLOOKUP($B31,'Team Data'!$A$2:$O$33,5,FALSE)</f>
        <v>47.272275999999998</v>
      </c>
      <c r="L31" s="1">
        <f>100*(1-VLOOKUP($B31,'Team Data'!$A$2:$O$33,6,FALSE))</f>
        <v>52.960000000000008</v>
      </c>
      <c r="M31" s="1">
        <f>100*(1-VLOOKUP($C31,'Team Data'!$A$2:$O$33,7,FALSE))</f>
        <v>37.82</v>
      </c>
      <c r="N31" s="1">
        <f>100*VLOOKUP($B31,'Team Data'!$A$2:$O$33,12,FALSE)</f>
        <v>69.679999999999993</v>
      </c>
      <c r="O31" s="1">
        <f>100*VLOOKUP($C31,'Team Data'!$A$2:$O$33,13,FALSE)</f>
        <v>56.52</v>
      </c>
      <c r="P31" s="1">
        <f>VLOOKUP($B31,'Team Data'!$A$2:$O$33,14,FALSE)</f>
        <v>2</v>
      </c>
      <c r="Q31" s="1">
        <f>VLOOKUP($C31,'Team Data'!$A$2:$O$33,15,FALSE)</f>
        <v>2</v>
      </c>
    </row>
    <row r="32" spans="1:17" x14ac:dyDescent="0.3">
      <c r="A32" t="s">
        <v>119</v>
      </c>
      <c r="B32" t="s">
        <v>56</v>
      </c>
      <c r="C32" t="s">
        <v>63</v>
      </c>
      <c r="D32">
        <f t="shared" si="3"/>
        <v>9.9415040302793471</v>
      </c>
      <c r="E32" s="1">
        <f t="shared" si="4"/>
        <v>2.1611965283215975</v>
      </c>
      <c r="F32" s="1">
        <v>4600</v>
      </c>
      <c r="G32" s="1">
        <f t="shared" si="5"/>
        <v>67.823299831252683</v>
      </c>
      <c r="H32" s="1" t="str">
        <f>VLOOKUP($B32,'Team Data'!$A$2:$O$33,2,FALSE)</f>
        <v>Home</v>
      </c>
      <c r="I32" s="1">
        <v>5</v>
      </c>
      <c r="J32" s="1">
        <v>165</v>
      </c>
      <c r="K32" s="1">
        <f>VLOOKUP($B32,'Team Data'!$A$2:$O$33,5,FALSE)</f>
        <v>45.689475999999999</v>
      </c>
      <c r="L32" s="1">
        <f>100*(1-VLOOKUP($B32,'Team Data'!$A$2:$O$33,6,FALSE))</f>
        <v>39.729999999999997</v>
      </c>
      <c r="M32" s="1">
        <f>100*(1-VLOOKUP($C32,'Team Data'!$A$2:$O$33,7,FALSE))</f>
        <v>40.28</v>
      </c>
      <c r="N32" s="1">
        <f>100*VLOOKUP($B32,'Team Data'!$A$2:$O$33,12,FALSE)</f>
        <v>68.069999999999993</v>
      </c>
      <c r="O32" s="1">
        <f>100*VLOOKUP($C32,'Team Data'!$A$2:$O$33,13,FALSE)</f>
        <v>61.929999999999993</v>
      </c>
      <c r="P32" s="1">
        <f>VLOOKUP($B32,'Team Data'!$A$2:$O$33,14,FALSE)</f>
        <v>2.6</v>
      </c>
      <c r="Q32" s="1">
        <f>VLOOKUP($C32,'Team Data'!$A$2:$O$33,15,FALSE)</f>
        <v>3</v>
      </c>
    </row>
    <row r="33" spans="1:17" x14ac:dyDescent="0.3">
      <c r="A33" t="s">
        <v>85</v>
      </c>
      <c r="B33" t="s">
        <v>60</v>
      </c>
      <c r="C33" t="s">
        <v>52</v>
      </c>
      <c r="D33">
        <f t="shared" si="3"/>
        <v>8.9854309446462004</v>
      </c>
      <c r="E33" s="1">
        <f t="shared" si="4"/>
        <v>1.9967624321436002</v>
      </c>
      <c r="F33" s="1">
        <v>4500</v>
      </c>
      <c r="G33" s="1">
        <f t="shared" si="5"/>
        <v>67.082039324993687</v>
      </c>
      <c r="H33" s="1" t="str">
        <f>VLOOKUP($B33,'Team Data'!$A$2:$O$33,2,FALSE)</f>
        <v>Home</v>
      </c>
      <c r="I33" s="1">
        <v>6</v>
      </c>
      <c r="J33" s="1">
        <v>184</v>
      </c>
      <c r="K33" s="1">
        <f>VLOOKUP($B33,'Team Data'!$A$2:$O$33,5,FALSE)</f>
        <v>50.976027999999999</v>
      </c>
      <c r="L33" s="1">
        <f>100*(1-VLOOKUP($B33,'Team Data'!$A$2:$O$33,6,FALSE))</f>
        <v>28.95</v>
      </c>
      <c r="M33" s="1">
        <f>100*(1-VLOOKUP($C33,'Team Data'!$A$2:$O$33,7,FALSE))</f>
        <v>39.949999999999996</v>
      </c>
      <c r="N33" s="1">
        <f>100*VLOOKUP($B33,'Team Data'!$A$2:$O$33,12,FALSE)</f>
        <v>61.73</v>
      </c>
      <c r="O33" s="1">
        <f>100*VLOOKUP($C33,'Team Data'!$A$2:$O$33,13,FALSE)</f>
        <v>61.06</v>
      </c>
      <c r="P33" s="1">
        <f>VLOOKUP($B33,'Team Data'!$A$2:$O$33,14,FALSE)</f>
        <v>3.7</v>
      </c>
      <c r="Q33" s="1">
        <f>VLOOKUP($C33,'Team Data'!$A$2:$O$33,15,FALSE)</f>
        <v>3.2</v>
      </c>
    </row>
    <row r="34" spans="1:17" x14ac:dyDescent="0.3">
      <c r="A34" t="s">
        <v>120</v>
      </c>
      <c r="B34" t="s">
        <v>44</v>
      </c>
      <c r="C34" t="s">
        <v>40</v>
      </c>
      <c r="D34">
        <f t="shared" si="3"/>
        <v>7.7689587518275331</v>
      </c>
      <c r="E34" s="1">
        <f t="shared" si="4"/>
        <v>1.7264352781838963</v>
      </c>
      <c r="F34" s="1">
        <v>4500</v>
      </c>
      <c r="G34" s="1">
        <f t="shared" si="5"/>
        <v>67.082039324993687</v>
      </c>
      <c r="H34" s="1" t="str">
        <f>VLOOKUP($B34,'Team Data'!$A$2:$O$33,2,FALSE)</f>
        <v>Home</v>
      </c>
      <c r="I34" s="1">
        <v>6</v>
      </c>
      <c r="J34" s="1">
        <v>150</v>
      </c>
      <c r="K34" s="1">
        <f>VLOOKUP($B34,'Team Data'!$A$2:$O$33,5,FALSE)</f>
        <v>51.545836000000001</v>
      </c>
      <c r="L34" s="1">
        <f>100*(1-VLOOKUP($B34,'Team Data'!$A$2:$O$33,6,FALSE))</f>
        <v>29.900000000000006</v>
      </c>
      <c r="M34" s="1">
        <f>100*(1-VLOOKUP($C34,'Team Data'!$A$2:$O$33,7,FALSE))</f>
        <v>45.25</v>
      </c>
      <c r="N34" s="1">
        <f>100*VLOOKUP($B34,'Team Data'!$A$2:$O$33,12,FALSE)</f>
        <v>72.09</v>
      </c>
      <c r="O34" s="1">
        <f>100*VLOOKUP($C34,'Team Data'!$A$2:$O$33,13,FALSE)</f>
        <v>64.08</v>
      </c>
      <c r="P34" s="1">
        <f>VLOOKUP($B34,'Team Data'!$A$2:$O$33,14,FALSE)</f>
        <v>2.2999999999999998</v>
      </c>
      <c r="Q34" s="1">
        <f>VLOOKUP($C34,'Team Data'!$A$2:$O$33,15,FALSE)</f>
        <v>2.2000000000000002</v>
      </c>
    </row>
    <row r="35" spans="1:17" x14ac:dyDescent="0.3">
      <c r="A35" t="s">
        <v>121</v>
      </c>
      <c r="B35" t="s">
        <v>49</v>
      </c>
      <c r="C35" t="s">
        <v>39</v>
      </c>
      <c r="D35">
        <f t="shared" si="3"/>
        <v>6.3191141629436771</v>
      </c>
      <c r="E35" s="1">
        <f t="shared" si="4"/>
        <v>1.4361623097599265</v>
      </c>
      <c r="F35" s="1">
        <v>4400</v>
      </c>
      <c r="G35" s="1">
        <f t="shared" si="5"/>
        <v>66.332495807108003</v>
      </c>
      <c r="H35" s="1" t="str">
        <f>VLOOKUP($B35,'Team Data'!$A$2:$O$33,2,FALSE)</f>
        <v>Home</v>
      </c>
      <c r="I35" s="1">
        <v>5</v>
      </c>
      <c r="J35" s="1">
        <v>101</v>
      </c>
      <c r="K35" s="1">
        <f>VLOOKUP($B35,'Team Data'!$A$2:$O$33,5,FALSE)</f>
        <v>51.783256000000002</v>
      </c>
      <c r="L35" s="1">
        <f>100*(1-VLOOKUP($B35,'Team Data'!$A$2:$O$33,6,FALSE))</f>
        <v>47.89</v>
      </c>
      <c r="M35" s="1">
        <f>100*(1-VLOOKUP($C35,'Team Data'!$A$2:$O$33,7,FALSE))</f>
        <v>31.989999999999995</v>
      </c>
      <c r="N35" s="1">
        <f>100*VLOOKUP($B35,'Team Data'!$A$2:$O$33,12,FALSE)</f>
        <v>64.67</v>
      </c>
      <c r="O35" s="1">
        <f>100*VLOOKUP($C35,'Team Data'!$A$2:$O$33,13,FALSE)</f>
        <v>67.930000000000007</v>
      </c>
      <c r="P35" s="1">
        <f>VLOOKUP($B35,'Team Data'!$A$2:$O$33,14,FALSE)</f>
        <v>1.2</v>
      </c>
      <c r="Q35" s="1">
        <f>VLOOKUP($C35,'Team Data'!$A$2:$O$33,15,FALSE)</f>
        <v>2.7</v>
      </c>
    </row>
    <row r="36" spans="1:17" x14ac:dyDescent="0.3">
      <c r="A36" t="s">
        <v>122</v>
      </c>
      <c r="B36" t="s">
        <v>52</v>
      </c>
      <c r="C36" t="s">
        <v>60</v>
      </c>
      <c r="D36">
        <f t="shared" si="3"/>
        <v>2.3792328545819892</v>
      </c>
      <c r="E36" s="1">
        <f t="shared" si="4"/>
        <v>0.55330996618185802</v>
      </c>
      <c r="F36" s="1">
        <v>4300</v>
      </c>
      <c r="G36" s="1">
        <f t="shared" si="5"/>
        <v>65.574385243020004</v>
      </c>
      <c r="H36" s="1" t="str">
        <f>VLOOKUP($B36,'Team Data'!$A$2:$O$33,2,FALSE)</f>
        <v>Road</v>
      </c>
      <c r="I36" s="1">
        <v>4</v>
      </c>
      <c r="J36" s="1">
        <v>30</v>
      </c>
      <c r="K36" s="1">
        <f>VLOOKUP($B36,'Team Data'!$A$2:$O$33,5,FALSE)</f>
        <v>50.976027999999999</v>
      </c>
      <c r="L36" s="1">
        <f>100*(1-VLOOKUP($B36,'Team Data'!$A$2:$O$33,6,FALSE))</f>
        <v>40.980000000000004</v>
      </c>
      <c r="M36" s="1">
        <f>100*(1-VLOOKUP($C36,'Team Data'!$A$2:$O$33,7,FALSE))</f>
        <v>53.05</v>
      </c>
      <c r="N36" s="1">
        <f>100*VLOOKUP($B36,'Team Data'!$A$2:$O$33,12,FALSE)</f>
        <v>63.859999999999992</v>
      </c>
      <c r="O36" s="1">
        <f>100*VLOOKUP($C36,'Team Data'!$A$2:$O$33,13,FALSE)</f>
        <v>69.099999999999994</v>
      </c>
      <c r="P36" s="1">
        <f>VLOOKUP($B36,'Team Data'!$A$2:$O$33,14,FALSE)</f>
        <v>2.2999999999999998</v>
      </c>
      <c r="Q36" s="1">
        <f>VLOOKUP($C36,'Team Data'!$A$2:$O$33,15,FALSE)</f>
        <v>1.2</v>
      </c>
    </row>
    <row r="37" spans="1:17" x14ac:dyDescent="0.3">
      <c r="A37" t="s">
        <v>123</v>
      </c>
      <c r="B37" t="s">
        <v>37</v>
      </c>
      <c r="C37" t="s">
        <v>42</v>
      </c>
      <c r="D37">
        <f t="shared" si="3"/>
        <v>6.7594379096037169</v>
      </c>
      <c r="E37" s="1">
        <f t="shared" si="4"/>
        <v>1.6093899784770753</v>
      </c>
      <c r="F37" s="1">
        <v>4200</v>
      </c>
      <c r="G37" s="1">
        <f t="shared" si="5"/>
        <v>64.807406984078597</v>
      </c>
      <c r="H37" s="1" t="str">
        <f>VLOOKUP($B37,'Team Data'!$A$2:$O$33,2,FALSE)</f>
        <v>Road</v>
      </c>
      <c r="I37" s="1">
        <v>6</v>
      </c>
      <c r="J37" s="1">
        <v>141</v>
      </c>
      <c r="K37" s="1">
        <f>VLOOKUP($B37,'Team Data'!$A$2:$O$33,5,FALSE)</f>
        <v>55.661116</v>
      </c>
      <c r="L37" s="1">
        <f>100*(1-VLOOKUP($B37,'Team Data'!$A$2:$O$33,6,FALSE))</f>
        <v>50.679999999999993</v>
      </c>
      <c r="M37" s="1">
        <f>100*(1-VLOOKUP($C37,'Team Data'!$A$2:$O$33,7,FALSE))</f>
        <v>32.96</v>
      </c>
      <c r="N37" s="1">
        <f>100*VLOOKUP($B37,'Team Data'!$A$2:$O$33,12,FALSE)</f>
        <v>66.17</v>
      </c>
      <c r="O37" s="1">
        <f>100*VLOOKUP($C37,'Team Data'!$A$2:$O$33,13,FALSE)</f>
        <v>63.91</v>
      </c>
      <c r="P37" s="1">
        <f>VLOOKUP($B37,'Team Data'!$A$2:$O$33,14,FALSE)</f>
        <v>2.7</v>
      </c>
      <c r="Q37" s="1">
        <f>VLOOKUP($C37,'Team Data'!$A$2:$O$33,15,FALSE)</f>
        <v>1.7</v>
      </c>
    </row>
    <row r="38" spans="1:17" x14ac:dyDescent="0.3">
      <c r="A38" t="s">
        <v>78</v>
      </c>
      <c r="B38" t="s">
        <v>39</v>
      </c>
      <c r="C38" t="s">
        <v>49</v>
      </c>
      <c r="D38">
        <f t="shared" si="3"/>
        <v>9.7641088774950138</v>
      </c>
      <c r="E38" s="1">
        <f t="shared" si="4"/>
        <v>2.3814899701207355</v>
      </c>
      <c r="F38" s="1">
        <v>4100</v>
      </c>
      <c r="G38" s="1">
        <f t="shared" si="5"/>
        <v>64.031242374328485</v>
      </c>
      <c r="H38" s="1" t="str">
        <f>VLOOKUP($B38,'Team Data'!$A$2:$O$33,2,FALSE)</f>
        <v>Road</v>
      </c>
      <c r="I38" s="1">
        <v>6</v>
      </c>
      <c r="J38" s="1">
        <v>205</v>
      </c>
      <c r="K38" s="1">
        <f>VLOOKUP($B38,'Team Data'!$A$2:$O$33,5,FALSE)</f>
        <v>51.783256000000002</v>
      </c>
      <c r="L38" s="1">
        <f>100*(1-VLOOKUP($B38,'Team Data'!$A$2:$O$33,6,FALSE))</f>
        <v>43.44</v>
      </c>
      <c r="M38" s="1">
        <f>100*(1-VLOOKUP($C38,'Team Data'!$A$2:$O$33,7,FALSE))</f>
        <v>38.28</v>
      </c>
      <c r="N38" s="1">
        <f>100*VLOOKUP($B38,'Team Data'!$A$2:$O$33,12,FALSE)</f>
        <v>69.31</v>
      </c>
      <c r="O38" s="1">
        <f>100*VLOOKUP($C38,'Team Data'!$A$2:$O$33,13,FALSE)</f>
        <v>69.88</v>
      </c>
      <c r="P38" s="1">
        <f>VLOOKUP($B38,'Team Data'!$A$2:$O$33,14,FALSE)</f>
        <v>3</v>
      </c>
      <c r="Q38" s="1">
        <f>VLOOKUP($C38,'Team Data'!$A$2:$O$33,15,FALSE)</f>
        <v>2.6</v>
      </c>
    </row>
    <row r="39" spans="1:17" x14ac:dyDescent="0.3">
      <c r="A39" t="s">
        <v>75</v>
      </c>
      <c r="B39" t="s">
        <v>57</v>
      </c>
      <c r="C39" t="s">
        <v>67</v>
      </c>
      <c r="D39">
        <f t="shared" si="3"/>
        <v>7.0822206334843498</v>
      </c>
      <c r="E39" s="1">
        <f t="shared" si="4"/>
        <v>1.7273708862156951</v>
      </c>
      <c r="F39" s="1">
        <v>4100</v>
      </c>
      <c r="G39" s="1">
        <f t="shared" si="5"/>
        <v>64.031242374328485</v>
      </c>
      <c r="H39" s="1" t="str">
        <f>VLOOKUP($B39,'Team Data'!$A$2:$O$33,2,FALSE)</f>
        <v>Home</v>
      </c>
      <c r="I39" s="1">
        <v>5</v>
      </c>
      <c r="J39" s="1">
        <v>128</v>
      </c>
      <c r="K39" s="1">
        <f>VLOOKUP($B39,'Team Data'!$A$2:$O$33,5,FALSE)</f>
        <v>40.577032000000003</v>
      </c>
      <c r="L39" s="1">
        <f>100*(1-VLOOKUP($B39,'Team Data'!$A$2:$O$33,6,FALSE))</f>
        <v>35.589999999999996</v>
      </c>
      <c r="M39" s="1">
        <f>100*(1-VLOOKUP($C39,'Team Data'!$A$2:$O$33,7,FALSE))</f>
        <v>38.629999999999995</v>
      </c>
      <c r="N39" s="1">
        <f>100*VLOOKUP($B39,'Team Data'!$A$2:$O$33,12,FALSE)</f>
        <v>64.710000000000008</v>
      </c>
      <c r="O39" s="1">
        <f>100*VLOOKUP($C39,'Team Data'!$A$2:$O$33,13,FALSE)</f>
        <v>53.59</v>
      </c>
      <c r="P39" s="1">
        <f>VLOOKUP($B39,'Team Data'!$A$2:$O$33,14,FALSE)</f>
        <v>2.5</v>
      </c>
      <c r="Q39" s="1">
        <f>VLOOKUP($C39,'Team Data'!$A$2:$O$33,15,FALSE)</f>
        <v>3.4</v>
      </c>
    </row>
    <row r="40" spans="1:17" x14ac:dyDescent="0.3">
      <c r="A40" t="s">
        <v>88</v>
      </c>
      <c r="B40" t="s">
        <v>59</v>
      </c>
      <c r="C40" t="s">
        <v>47</v>
      </c>
      <c r="D40">
        <f t="shared" si="3"/>
        <v>9.5747285783963498</v>
      </c>
      <c r="E40" s="1">
        <f t="shared" si="4"/>
        <v>2.3352996532674024</v>
      </c>
      <c r="F40" s="1">
        <v>4100</v>
      </c>
      <c r="G40" s="1">
        <f t="shared" si="5"/>
        <v>64.031242374328485</v>
      </c>
      <c r="H40" s="1" t="str">
        <f>VLOOKUP($B40,'Team Data'!$A$2:$O$33,2,FALSE)</f>
        <v>Road</v>
      </c>
      <c r="I40" s="1">
        <v>5</v>
      </c>
      <c r="J40" s="1">
        <v>181</v>
      </c>
      <c r="K40" s="1">
        <f>VLOOKUP($B40,'Team Data'!$A$2:$O$33,5,FALSE)</f>
        <v>43.093683999999996</v>
      </c>
      <c r="L40" s="1">
        <f>100*(1-VLOOKUP($B40,'Team Data'!$A$2:$O$33,6,FALSE))</f>
        <v>30.820000000000004</v>
      </c>
      <c r="M40" s="1">
        <f>100*(1-VLOOKUP($C40,'Team Data'!$A$2:$O$33,7,FALSE))</f>
        <v>36.07</v>
      </c>
      <c r="N40" s="1">
        <f>100*VLOOKUP($B40,'Team Data'!$A$2:$O$33,12,FALSE)</f>
        <v>54.190000000000005</v>
      </c>
      <c r="O40" s="1">
        <f>100*VLOOKUP($C40,'Team Data'!$A$2:$O$33,13,FALSE)</f>
        <v>57.379999999999995</v>
      </c>
      <c r="P40" s="1">
        <f>VLOOKUP($B40,'Team Data'!$A$2:$O$33,14,FALSE)</f>
        <v>4.5999999999999996</v>
      </c>
      <c r="Q40" s="1">
        <f>VLOOKUP($C40,'Team Data'!$A$2:$O$33,15,FALSE)</f>
        <v>2.4</v>
      </c>
    </row>
    <row r="41" spans="1:17" x14ac:dyDescent="0.3">
      <c r="A41" t="s">
        <v>124</v>
      </c>
      <c r="B41" t="s">
        <v>42</v>
      </c>
      <c r="C41" t="s">
        <v>37</v>
      </c>
      <c r="D41">
        <f t="shared" si="3"/>
        <v>5.216009351925659</v>
      </c>
      <c r="E41" s="1">
        <f t="shared" si="4"/>
        <v>1.3040023379814147</v>
      </c>
      <c r="F41" s="1">
        <v>4000</v>
      </c>
      <c r="G41" s="1">
        <f t="shared" si="5"/>
        <v>63.245553203367585</v>
      </c>
      <c r="H41" s="1" t="str">
        <f>VLOOKUP($B41,'Team Data'!$A$2:$O$33,2,FALSE)</f>
        <v>Home</v>
      </c>
      <c r="I41" s="1">
        <v>3</v>
      </c>
      <c r="J41" s="1">
        <v>52</v>
      </c>
      <c r="K41" s="1">
        <f>VLOOKUP($B41,'Team Data'!$A$2:$O$33,5,FALSE)</f>
        <v>55.661116</v>
      </c>
      <c r="L41" s="1">
        <f>100*(1-VLOOKUP($B41,'Team Data'!$A$2:$O$33,6,FALSE))</f>
        <v>48.36</v>
      </c>
      <c r="M41" s="1">
        <f>100*(1-VLOOKUP($C41,'Team Data'!$A$2:$O$33,7,FALSE))</f>
        <v>33.230000000000004</v>
      </c>
      <c r="N41" s="1">
        <f>100*VLOOKUP($B41,'Team Data'!$A$2:$O$33,12,FALSE)</f>
        <v>72.489999999999995</v>
      </c>
      <c r="O41" s="1">
        <f>100*VLOOKUP($C41,'Team Data'!$A$2:$O$33,13,FALSE)</f>
        <v>61.429999999999993</v>
      </c>
      <c r="P41" s="1">
        <f>VLOOKUP($B41,'Team Data'!$A$2:$O$33,14,FALSE)</f>
        <v>2.7</v>
      </c>
      <c r="Q41" s="1">
        <f>VLOOKUP($C41,'Team Data'!$A$2:$O$33,15,FALSE)</f>
        <v>1.8</v>
      </c>
    </row>
    <row r="42" spans="1:17" x14ac:dyDescent="0.3">
      <c r="A42" t="s">
        <v>92</v>
      </c>
      <c r="B42" t="s">
        <v>57</v>
      </c>
      <c r="C42" t="s">
        <v>67</v>
      </c>
      <c r="D42">
        <f t="shared" si="3"/>
        <v>8.3983281690883285</v>
      </c>
      <c r="E42" s="1">
        <f t="shared" si="4"/>
        <v>2.0995820422720821</v>
      </c>
      <c r="F42" s="1">
        <v>4000</v>
      </c>
      <c r="G42" s="1">
        <f t="shared" si="5"/>
        <v>63.245553203367585</v>
      </c>
      <c r="H42" s="1" t="str">
        <f>VLOOKUP($B42,'Team Data'!$A$2:$O$33,2,FALSE)</f>
        <v>Home</v>
      </c>
      <c r="I42" s="1">
        <v>6</v>
      </c>
      <c r="J42" s="1">
        <v>183</v>
      </c>
      <c r="K42" s="1">
        <f>VLOOKUP($B42,'Team Data'!$A$2:$O$33,5,FALSE)</f>
        <v>40.577032000000003</v>
      </c>
      <c r="L42" s="1">
        <f>100*(1-VLOOKUP($B42,'Team Data'!$A$2:$O$33,6,FALSE))</f>
        <v>35.589999999999996</v>
      </c>
      <c r="M42" s="1">
        <f>100*(1-VLOOKUP($C42,'Team Data'!$A$2:$O$33,7,FALSE))</f>
        <v>38.629999999999995</v>
      </c>
      <c r="N42" s="1">
        <f>100*VLOOKUP($B42,'Team Data'!$A$2:$O$33,12,FALSE)</f>
        <v>64.710000000000008</v>
      </c>
      <c r="O42" s="1">
        <f>100*VLOOKUP($C42,'Team Data'!$A$2:$O$33,13,FALSE)</f>
        <v>53.59</v>
      </c>
      <c r="P42" s="1">
        <f>VLOOKUP($B42,'Team Data'!$A$2:$O$33,14,FALSE)</f>
        <v>2.5</v>
      </c>
      <c r="Q42" s="1">
        <f>VLOOKUP($C42,'Team Data'!$A$2:$O$33,15,FALSE)</f>
        <v>3.4</v>
      </c>
    </row>
    <row r="43" spans="1:17" x14ac:dyDescent="0.3">
      <c r="A43" t="s">
        <v>125</v>
      </c>
      <c r="B43" t="s">
        <v>47</v>
      </c>
      <c r="C43" t="s">
        <v>59</v>
      </c>
      <c r="D43">
        <f t="shared" si="3"/>
        <v>6.6104497254903585</v>
      </c>
      <c r="E43" s="1">
        <f t="shared" si="4"/>
        <v>1.6949871091000919</v>
      </c>
      <c r="F43" s="1">
        <v>3900</v>
      </c>
      <c r="G43" s="1">
        <f t="shared" si="5"/>
        <v>62.44997998398398</v>
      </c>
      <c r="H43" s="1" t="str">
        <f>VLOOKUP($B43,'Team Data'!$A$2:$O$33,2,FALSE)</f>
        <v>Home</v>
      </c>
      <c r="I43" s="1">
        <v>5</v>
      </c>
      <c r="J43" s="1">
        <v>113</v>
      </c>
      <c r="K43" s="1">
        <f>VLOOKUP($B43,'Team Data'!$A$2:$O$33,5,FALSE)</f>
        <v>43.093683999999996</v>
      </c>
      <c r="L43" s="1">
        <f>100*(1-VLOOKUP($B43,'Team Data'!$A$2:$O$33,6,FALSE))</f>
        <v>42.730000000000004</v>
      </c>
      <c r="M43" s="1">
        <f>100*(1-VLOOKUP($C43,'Team Data'!$A$2:$O$33,7,FALSE))</f>
        <v>55.180000000000007</v>
      </c>
      <c r="N43" s="1">
        <f>100*VLOOKUP($B43,'Team Data'!$A$2:$O$33,12,FALSE)</f>
        <v>62.01</v>
      </c>
      <c r="O43" s="1">
        <f>100*VLOOKUP($C43,'Team Data'!$A$2:$O$33,13,FALSE)</f>
        <v>70.42</v>
      </c>
      <c r="P43" s="1">
        <f>VLOOKUP($B43,'Team Data'!$A$2:$O$33,14,FALSE)</f>
        <v>2.8</v>
      </c>
      <c r="Q43" s="1">
        <f>VLOOKUP($C43,'Team Data'!$A$2:$O$33,15,FALSE)</f>
        <v>1</v>
      </c>
    </row>
    <row r="44" spans="1:17" x14ac:dyDescent="0.3">
      <c r="A44" t="s">
        <v>126</v>
      </c>
      <c r="B44" t="s">
        <v>49</v>
      </c>
      <c r="C44" t="s">
        <v>39</v>
      </c>
      <c r="D44">
        <f t="shared" si="3"/>
        <v>3.619113357922358</v>
      </c>
      <c r="E44" s="1">
        <f t="shared" si="4"/>
        <v>0.92797778408265597</v>
      </c>
      <c r="F44" s="1">
        <v>3900</v>
      </c>
      <c r="G44" s="1">
        <f t="shared" si="5"/>
        <v>62.44997998398398</v>
      </c>
      <c r="H44" s="1" t="str">
        <f>VLOOKUP($B44,'Team Data'!$A$2:$O$33,2,FALSE)</f>
        <v>Home</v>
      </c>
      <c r="I44" s="1">
        <v>4</v>
      </c>
      <c r="J44" s="1">
        <v>49</v>
      </c>
      <c r="K44" s="1">
        <f>VLOOKUP($B44,'Team Data'!$A$2:$O$33,5,FALSE)</f>
        <v>51.783256000000002</v>
      </c>
      <c r="L44" s="1">
        <f>100*(1-VLOOKUP($B44,'Team Data'!$A$2:$O$33,6,FALSE))</f>
        <v>47.89</v>
      </c>
      <c r="M44" s="1">
        <f>100*(1-VLOOKUP($C44,'Team Data'!$A$2:$O$33,7,FALSE))</f>
        <v>31.989999999999995</v>
      </c>
      <c r="N44" s="1">
        <f>100*VLOOKUP($B44,'Team Data'!$A$2:$O$33,12,FALSE)</f>
        <v>64.67</v>
      </c>
      <c r="O44" s="1">
        <f>100*VLOOKUP($C44,'Team Data'!$A$2:$O$33,13,FALSE)</f>
        <v>67.930000000000007</v>
      </c>
      <c r="P44" s="1">
        <f>VLOOKUP($B44,'Team Data'!$A$2:$O$33,14,FALSE)</f>
        <v>1.2</v>
      </c>
      <c r="Q44" s="1">
        <f>VLOOKUP($C44,'Team Data'!$A$2:$O$33,15,FALSE)</f>
        <v>2.7</v>
      </c>
    </row>
    <row r="45" spans="1:17" x14ac:dyDescent="0.3">
      <c r="A45" t="s">
        <v>127</v>
      </c>
      <c r="B45" t="s">
        <v>54</v>
      </c>
      <c r="C45" t="s">
        <v>41</v>
      </c>
      <c r="D45">
        <f t="shared" si="3"/>
        <v>8.159167746367693</v>
      </c>
      <c r="E45" s="1">
        <f t="shared" si="4"/>
        <v>2.0920942939404341</v>
      </c>
      <c r="F45" s="1">
        <v>3900</v>
      </c>
      <c r="G45" s="1">
        <f t="shared" si="5"/>
        <v>62.44997998398398</v>
      </c>
      <c r="H45" s="1" t="str">
        <f>VLOOKUP($B45,'Team Data'!$A$2:$O$33,2,FALSE)</f>
        <v>Home</v>
      </c>
      <c r="I45" s="1">
        <v>6</v>
      </c>
      <c r="J45" s="1">
        <v>170</v>
      </c>
      <c r="K45" s="1">
        <f>VLOOKUP($B45,'Team Data'!$A$2:$O$33,5,FALSE)</f>
        <v>46.781607999999999</v>
      </c>
      <c r="L45" s="1">
        <f>100*(1-VLOOKUP($B45,'Team Data'!$A$2:$O$33,6,FALSE))</f>
        <v>43.96</v>
      </c>
      <c r="M45" s="1">
        <f>100*(1-VLOOKUP($C45,'Team Data'!$A$2:$O$33,7,FALSE))</f>
        <v>49.850000000000009</v>
      </c>
      <c r="N45" s="1">
        <f>100*VLOOKUP($B45,'Team Data'!$A$2:$O$33,12,FALSE)</f>
        <v>61.140000000000008</v>
      </c>
      <c r="O45" s="1">
        <f>100*VLOOKUP($C45,'Team Data'!$A$2:$O$33,13,FALSE)</f>
        <v>73.550000000000011</v>
      </c>
      <c r="P45" s="1">
        <f>VLOOKUP($B45,'Team Data'!$A$2:$O$33,14,FALSE)</f>
        <v>4.8</v>
      </c>
      <c r="Q45" s="1">
        <f>VLOOKUP($C45,'Team Data'!$A$2:$O$33,15,FALSE)</f>
        <v>2</v>
      </c>
    </row>
    <row r="46" spans="1:17" x14ac:dyDescent="0.3">
      <c r="A46" t="s">
        <v>128</v>
      </c>
      <c r="B46" t="s">
        <v>50</v>
      </c>
      <c r="C46" t="s">
        <v>62</v>
      </c>
      <c r="D46">
        <f t="shared" si="3"/>
        <v>4.6768561873588208</v>
      </c>
      <c r="E46" s="1">
        <f t="shared" si="4"/>
        <v>1.2307516282523214</v>
      </c>
      <c r="F46" s="1">
        <v>3800</v>
      </c>
      <c r="G46" s="1">
        <f t="shared" si="5"/>
        <v>61.644140029689765</v>
      </c>
      <c r="H46" s="1" t="str">
        <f>VLOOKUP($B46,'Team Data'!$A$2:$O$33,2,FALSE)</f>
        <v>Road</v>
      </c>
      <c r="I46" s="1">
        <v>5</v>
      </c>
      <c r="J46" s="1">
        <v>88</v>
      </c>
      <c r="K46" s="1">
        <f>VLOOKUP($B46,'Team Data'!$A$2:$O$33,5,FALSE)</f>
        <v>50.026347999999999</v>
      </c>
      <c r="L46" s="1">
        <f>100*(1-VLOOKUP($B46,'Team Data'!$A$2:$O$33,6,FALSE))</f>
        <v>44.95</v>
      </c>
      <c r="M46" s="1">
        <f>100*(1-VLOOKUP($C46,'Team Data'!$A$2:$O$33,7,FALSE))</f>
        <v>40.42</v>
      </c>
      <c r="N46" s="1">
        <f>100*VLOOKUP($B46,'Team Data'!$A$2:$O$33,12,FALSE)</f>
        <v>73.290000000000006</v>
      </c>
      <c r="O46" s="1">
        <f>100*VLOOKUP($C46,'Team Data'!$A$2:$O$33,13,FALSE)</f>
        <v>57.89</v>
      </c>
      <c r="P46" s="1">
        <f>VLOOKUP($B46,'Team Data'!$A$2:$O$33,14,FALSE)</f>
        <v>1.6</v>
      </c>
      <c r="Q46" s="1">
        <f>VLOOKUP($C46,'Team Data'!$A$2:$O$33,15,FALSE)</f>
        <v>3</v>
      </c>
    </row>
    <row r="47" spans="1:17" x14ac:dyDescent="0.3">
      <c r="A47" t="s">
        <v>129</v>
      </c>
      <c r="B47" t="s">
        <v>48</v>
      </c>
      <c r="C47" t="s">
        <v>55</v>
      </c>
      <c r="D47">
        <f t="shared" si="3"/>
        <v>2.5618840029268211</v>
      </c>
      <c r="E47" s="1">
        <f t="shared" si="4"/>
        <v>0.67418000077021611</v>
      </c>
      <c r="F47" s="1">
        <v>3800</v>
      </c>
      <c r="G47" s="1">
        <f t="shared" si="5"/>
        <v>61.644140029689765</v>
      </c>
      <c r="H47" s="1" t="str">
        <f>VLOOKUP($B47,'Team Data'!$A$2:$O$33,2,FALSE)</f>
        <v>Home</v>
      </c>
      <c r="I47" s="1">
        <v>5</v>
      </c>
      <c r="J47" s="1">
        <v>47</v>
      </c>
      <c r="K47" s="1">
        <f>VLOOKUP($B47,'Team Data'!$A$2:$O$33,5,FALSE)</f>
        <v>47.272275999999998</v>
      </c>
      <c r="L47" s="1">
        <f>100*(1-VLOOKUP($B47,'Team Data'!$A$2:$O$33,6,FALSE))</f>
        <v>43.86</v>
      </c>
      <c r="M47" s="1">
        <f>100*(1-VLOOKUP($C47,'Team Data'!$A$2:$O$33,7,FALSE))</f>
        <v>37.370000000000005</v>
      </c>
      <c r="N47" s="1">
        <f>100*VLOOKUP($B47,'Team Data'!$A$2:$O$33,12,FALSE)</f>
        <v>61.27</v>
      </c>
      <c r="O47" s="1">
        <f>100*VLOOKUP($C47,'Team Data'!$A$2:$O$33,13,FALSE)</f>
        <v>67.7</v>
      </c>
      <c r="P47" s="1">
        <f>VLOOKUP($B47,'Team Data'!$A$2:$O$33,14,FALSE)</f>
        <v>2</v>
      </c>
      <c r="Q47" s="1">
        <f>VLOOKUP($C47,'Team Data'!$A$2:$O$33,15,FALSE)</f>
        <v>2.8</v>
      </c>
    </row>
    <row r="48" spans="1:17" x14ac:dyDescent="0.3">
      <c r="A48" t="s">
        <v>130</v>
      </c>
      <c r="B48" t="s">
        <v>42</v>
      </c>
      <c r="C48" t="s">
        <v>37</v>
      </c>
      <c r="D48">
        <f t="shared" si="3"/>
        <v>6.2150923389954302</v>
      </c>
      <c r="E48" s="1">
        <f t="shared" si="4"/>
        <v>1.679754686214981</v>
      </c>
      <c r="F48" s="1">
        <v>3700</v>
      </c>
      <c r="G48" s="1">
        <f t="shared" si="5"/>
        <v>60.827625302982199</v>
      </c>
      <c r="H48" s="1" t="str">
        <f>VLOOKUP($B48,'Team Data'!$A$2:$O$33,2,FALSE)</f>
        <v>Home</v>
      </c>
      <c r="I48" s="1">
        <v>4</v>
      </c>
      <c r="J48" s="1">
        <v>87</v>
      </c>
      <c r="K48" s="1">
        <f>VLOOKUP($B48,'Team Data'!$A$2:$O$33,5,FALSE)</f>
        <v>55.661116</v>
      </c>
      <c r="L48" s="1">
        <f>100*(1-VLOOKUP($B48,'Team Data'!$A$2:$O$33,6,FALSE))</f>
        <v>48.36</v>
      </c>
      <c r="M48" s="1">
        <f>100*(1-VLOOKUP($C48,'Team Data'!$A$2:$O$33,7,FALSE))</f>
        <v>33.230000000000004</v>
      </c>
      <c r="N48" s="1">
        <f>100*VLOOKUP($B48,'Team Data'!$A$2:$O$33,12,FALSE)</f>
        <v>72.489999999999995</v>
      </c>
      <c r="O48" s="1">
        <f>100*VLOOKUP($C48,'Team Data'!$A$2:$O$33,13,FALSE)</f>
        <v>61.429999999999993</v>
      </c>
      <c r="P48" s="1">
        <f>VLOOKUP($B48,'Team Data'!$A$2:$O$33,14,FALSE)</f>
        <v>2.7</v>
      </c>
      <c r="Q48" s="1">
        <f>VLOOKUP($C48,'Team Data'!$A$2:$O$33,15,FALSE)</f>
        <v>1.8</v>
      </c>
    </row>
    <row r="49" spans="1:17" x14ac:dyDescent="0.3">
      <c r="A49" t="s">
        <v>131</v>
      </c>
      <c r="B49" t="s">
        <v>59</v>
      </c>
      <c r="C49" t="s">
        <v>47</v>
      </c>
      <c r="D49">
        <f t="shared" si="3"/>
        <v>3.2386457571039995</v>
      </c>
      <c r="E49" s="1">
        <f t="shared" si="4"/>
        <v>0.89962382141777764</v>
      </c>
      <c r="F49" s="1">
        <v>3600</v>
      </c>
      <c r="G49" s="1">
        <f t="shared" si="5"/>
        <v>60</v>
      </c>
      <c r="H49" s="1" t="str">
        <f>VLOOKUP($B49,'Team Data'!$A$2:$O$33,2,FALSE)</f>
        <v>Road</v>
      </c>
      <c r="I49" s="1">
        <v>5</v>
      </c>
      <c r="J49" s="1">
        <v>78</v>
      </c>
      <c r="K49" s="1">
        <f>VLOOKUP($B49,'Team Data'!$A$2:$O$33,5,FALSE)</f>
        <v>43.093683999999996</v>
      </c>
      <c r="L49" s="1">
        <f>100*(1-VLOOKUP($B49,'Team Data'!$A$2:$O$33,6,FALSE))</f>
        <v>30.820000000000004</v>
      </c>
      <c r="M49" s="1">
        <f>100*(1-VLOOKUP($C49,'Team Data'!$A$2:$O$33,7,FALSE))</f>
        <v>36.07</v>
      </c>
      <c r="N49" s="1">
        <f>100*VLOOKUP($B49,'Team Data'!$A$2:$O$33,12,FALSE)</f>
        <v>54.190000000000005</v>
      </c>
      <c r="O49" s="1">
        <f>100*VLOOKUP($C49,'Team Data'!$A$2:$O$33,13,FALSE)</f>
        <v>57.379999999999995</v>
      </c>
      <c r="P49" s="1">
        <f>VLOOKUP($B49,'Team Data'!$A$2:$O$33,14,FALSE)</f>
        <v>4.5999999999999996</v>
      </c>
      <c r="Q49" s="1">
        <f>VLOOKUP($C49,'Team Data'!$A$2:$O$33,15,FALSE)</f>
        <v>2.4</v>
      </c>
    </row>
    <row r="50" spans="1:17" x14ac:dyDescent="0.3">
      <c r="A50" t="s">
        <v>132</v>
      </c>
      <c r="B50" t="s">
        <v>40</v>
      </c>
      <c r="C50" t="s">
        <v>44</v>
      </c>
      <c r="D50">
        <f t="shared" si="3"/>
        <v>2.2130911369252635</v>
      </c>
      <c r="E50" s="1">
        <f t="shared" si="4"/>
        <v>0.63231175340721812</v>
      </c>
      <c r="F50" s="1">
        <v>3500</v>
      </c>
      <c r="G50" s="1">
        <f t="shared" si="5"/>
        <v>59.16079783099616</v>
      </c>
      <c r="H50" s="1" t="str">
        <f>VLOOKUP($B50,'Team Data'!$A$2:$O$33,2,FALSE)</f>
        <v>Road</v>
      </c>
      <c r="I50" s="1">
        <v>2</v>
      </c>
      <c r="J50" s="1">
        <v>19</v>
      </c>
      <c r="K50" s="1">
        <f>VLOOKUP($B50,'Team Data'!$A$2:$O$33,5,FALSE)</f>
        <v>51.545836000000001</v>
      </c>
      <c r="L50" s="1">
        <f>100*(1-VLOOKUP($B50,'Team Data'!$A$2:$O$33,6,FALSE))</f>
        <v>34.68</v>
      </c>
      <c r="M50" s="1">
        <f>100*(1-VLOOKUP($C50,'Team Data'!$A$2:$O$33,7,FALSE))</f>
        <v>47.75</v>
      </c>
      <c r="N50" s="1">
        <f>100*VLOOKUP($B50,'Team Data'!$A$2:$O$33,12,FALSE)</f>
        <v>62.2</v>
      </c>
      <c r="O50" s="1">
        <f>100*VLOOKUP($C50,'Team Data'!$A$2:$O$33,13,FALSE)</f>
        <v>71.350000000000009</v>
      </c>
      <c r="P50" s="1">
        <f>VLOOKUP($B50,'Team Data'!$A$2:$O$33,14,FALSE)</f>
        <v>2</v>
      </c>
      <c r="Q50" s="1">
        <f>VLOOKUP($C50,'Team Data'!$A$2:$O$33,15,FALSE)</f>
        <v>0.8</v>
      </c>
    </row>
    <row r="51" spans="1:17" x14ac:dyDescent="0.3">
      <c r="A51" t="s">
        <v>133</v>
      </c>
      <c r="B51" t="s">
        <v>57</v>
      </c>
      <c r="C51" t="s">
        <v>67</v>
      </c>
      <c r="D51">
        <f t="shared" si="3"/>
        <v>1.6843910491012628</v>
      </c>
      <c r="E51" s="1">
        <f t="shared" si="4"/>
        <v>0.48125458545750366</v>
      </c>
      <c r="F51" s="1">
        <v>3500</v>
      </c>
      <c r="G51" s="1">
        <f t="shared" si="5"/>
        <v>59.16079783099616</v>
      </c>
      <c r="H51" s="1" t="str">
        <f>VLOOKUP($B51,'Team Data'!$A$2:$O$33,2,FALSE)</f>
        <v>Home</v>
      </c>
      <c r="I51" s="1">
        <v>5</v>
      </c>
      <c r="J51" s="1">
        <v>43</v>
      </c>
      <c r="K51" s="1">
        <f>VLOOKUP($B51,'Team Data'!$A$2:$O$33,5,FALSE)</f>
        <v>40.577032000000003</v>
      </c>
      <c r="L51" s="1">
        <f>100*(1-VLOOKUP($B51,'Team Data'!$A$2:$O$33,6,FALSE))</f>
        <v>35.589999999999996</v>
      </c>
      <c r="M51" s="1">
        <f>100*(1-VLOOKUP($C51,'Team Data'!$A$2:$O$33,7,FALSE))</f>
        <v>38.629999999999995</v>
      </c>
      <c r="N51" s="1">
        <f>100*VLOOKUP($B51,'Team Data'!$A$2:$O$33,12,FALSE)</f>
        <v>64.710000000000008</v>
      </c>
      <c r="O51" s="1">
        <f>100*VLOOKUP($C51,'Team Data'!$A$2:$O$33,13,FALSE)</f>
        <v>53.59</v>
      </c>
      <c r="P51" s="1">
        <f>VLOOKUP($B51,'Team Data'!$A$2:$O$33,14,FALSE)</f>
        <v>2.5</v>
      </c>
      <c r="Q51" s="1">
        <f>VLOOKUP($C51,'Team Data'!$A$2:$O$33,15,FALSE)</f>
        <v>3.4</v>
      </c>
    </row>
    <row r="52" spans="1:17" x14ac:dyDescent="0.3">
      <c r="A52" t="s">
        <v>134</v>
      </c>
      <c r="B52" t="s">
        <v>56</v>
      </c>
      <c r="C52" t="s">
        <v>63</v>
      </c>
      <c r="D52">
        <f t="shared" si="3"/>
        <v>3.820649120078965</v>
      </c>
      <c r="E52" s="1">
        <f t="shared" si="4"/>
        <v>1.1237203294349898</v>
      </c>
      <c r="F52" s="1">
        <v>3400</v>
      </c>
      <c r="G52" s="1">
        <f t="shared" si="5"/>
        <v>58.309518948453004</v>
      </c>
      <c r="H52" s="1" t="str">
        <f>VLOOKUP($B52,'Team Data'!$A$2:$O$33,2,FALSE)</f>
        <v>Home</v>
      </c>
      <c r="I52" s="1">
        <v>4</v>
      </c>
      <c r="J52" s="1">
        <v>61</v>
      </c>
      <c r="K52" s="1">
        <f>VLOOKUP($B52,'Team Data'!$A$2:$O$33,5,FALSE)</f>
        <v>45.689475999999999</v>
      </c>
      <c r="L52" s="1">
        <f>100*(1-VLOOKUP($B52,'Team Data'!$A$2:$O$33,6,FALSE))</f>
        <v>39.729999999999997</v>
      </c>
      <c r="M52" s="1">
        <f>100*(1-VLOOKUP($C52,'Team Data'!$A$2:$O$33,7,FALSE))</f>
        <v>40.28</v>
      </c>
      <c r="N52" s="1">
        <f>100*VLOOKUP($B52,'Team Data'!$A$2:$O$33,12,FALSE)</f>
        <v>68.069999999999993</v>
      </c>
      <c r="O52" s="1">
        <f>100*VLOOKUP($C52,'Team Data'!$A$2:$O$33,13,FALSE)</f>
        <v>61.929999999999993</v>
      </c>
      <c r="P52" s="1">
        <f>VLOOKUP($B52,'Team Data'!$A$2:$O$33,14,FALSE)</f>
        <v>2.6</v>
      </c>
      <c r="Q52" s="1">
        <f>VLOOKUP($C52,'Team Data'!$A$2:$O$33,15,FALSE)</f>
        <v>3</v>
      </c>
    </row>
    <row r="53" spans="1:17" x14ac:dyDescent="0.3">
      <c r="A53" t="s">
        <v>135</v>
      </c>
      <c r="B53" t="s">
        <v>41</v>
      </c>
      <c r="C53" t="s">
        <v>54</v>
      </c>
      <c r="D53">
        <f t="shared" si="3"/>
        <v>6.9753054180446918</v>
      </c>
      <c r="E53" s="1">
        <f t="shared" si="4"/>
        <v>2.1797829431389659</v>
      </c>
      <c r="F53" s="1">
        <v>3200</v>
      </c>
      <c r="G53" s="1">
        <f t="shared" si="5"/>
        <v>56.568542494923804</v>
      </c>
      <c r="H53" s="1" t="str">
        <f>VLOOKUP($B53,'Team Data'!$A$2:$O$33,2,FALSE)</f>
        <v>Road</v>
      </c>
      <c r="I53" s="1">
        <v>1</v>
      </c>
      <c r="J53" s="1">
        <v>28</v>
      </c>
      <c r="K53" s="1">
        <f>VLOOKUP($B53,'Team Data'!$A$2:$O$33,5,FALSE)</f>
        <v>46.781607999999999</v>
      </c>
      <c r="L53" s="1">
        <f>100*(1-VLOOKUP($B53,'Team Data'!$A$2:$O$33,6,FALSE))</f>
        <v>33.599999999999994</v>
      </c>
      <c r="M53" s="1">
        <f>100*(1-VLOOKUP($C53,'Team Data'!$A$2:$O$33,7,FALSE))</f>
        <v>39.470000000000006</v>
      </c>
      <c r="N53" s="1">
        <f>100*VLOOKUP($B53,'Team Data'!$A$2:$O$33,12,FALSE)</f>
        <v>66.95</v>
      </c>
      <c r="O53" s="1">
        <f>100*VLOOKUP($C53,'Team Data'!$A$2:$O$33,13,FALSE)</f>
        <v>66.03</v>
      </c>
      <c r="P53" s="1">
        <f>VLOOKUP($B53,'Team Data'!$A$2:$O$33,14,FALSE)</f>
        <v>2</v>
      </c>
      <c r="Q53" s="1">
        <f>VLOOKUP($C53,'Team Data'!$A$2:$O$33,15,FALSE)</f>
        <v>3</v>
      </c>
    </row>
    <row r="54" spans="1:17" x14ac:dyDescent="0.3">
      <c r="A54" t="s">
        <v>136</v>
      </c>
      <c r="B54" t="s">
        <v>50</v>
      </c>
      <c r="C54" t="s">
        <v>62</v>
      </c>
      <c r="D54">
        <f t="shared" si="3"/>
        <v>2.2325237864846925</v>
      </c>
      <c r="E54" s="1">
        <f t="shared" si="4"/>
        <v>0.69766368327646633</v>
      </c>
      <c r="F54" s="1">
        <v>3200</v>
      </c>
      <c r="G54" s="1">
        <f t="shared" si="5"/>
        <v>56.568542494923804</v>
      </c>
      <c r="H54" s="1" t="str">
        <f>VLOOKUP($B54,'Team Data'!$A$2:$O$33,2,FALSE)</f>
        <v>Road</v>
      </c>
      <c r="I54" s="1">
        <v>5</v>
      </c>
      <c r="J54" s="1">
        <v>55</v>
      </c>
      <c r="K54" s="1">
        <f>VLOOKUP($B54,'Team Data'!$A$2:$O$33,5,FALSE)</f>
        <v>50.026347999999999</v>
      </c>
      <c r="L54" s="1">
        <f>100*(1-VLOOKUP($B54,'Team Data'!$A$2:$O$33,6,FALSE))</f>
        <v>44.95</v>
      </c>
      <c r="M54" s="1">
        <f>100*(1-VLOOKUP($C54,'Team Data'!$A$2:$O$33,7,FALSE))</f>
        <v>40.42</v>
      </c>
      <c r="N54" s="1">
        <f>100*VLOOKUP($B54,'Team Data'!$A$2:$O$33,12,FALSE)</f>
        <v>73.290000000000006</v>
      </c>
      <c r="O54" s="1">
        <f>100*VLOOKUP($C54,'Team Data'!$A$2:$O$33,13,FALSE)</f>
        <v>57.89</v>
      </c>
      <c r="P54" s="1">
        <f>VLOOKUP($B54,'Team Data'!$A$2:$O$33,14,FALSE)</f>
        <v>1.6</v>
      </c>
      <c r="Q54" s="1">
        <f>VLOOKUP($C54,'Team Data'!$A$2:$O$33,15,FALSE)</f>
        <v>3</v>
      </c>
    </row>
    <row r="55" spans="1:17" x14ac:dyDescent="0.3">
      <c r="A55" t="s">
        <v>137</v>
      </c>
      <c r="B55" t="s">
        <v>59</v>
      </c>
      <c r="C55" t="s">
        <v>47</v>
      </c>
      <c r="D55">
        <f t="shared" si="3"/>
        <v>2.6196976805006922</v>
      </c>
      <c r="E55" s="1">
        <f t="shared" si="4"/>
        <v>0.81865552515646622</v>
      </c>
      <c r="F55" s="1">
        <v>3200</v>
      </c>
      <c r="G55" s="1">
        <f t="shared" si="5"/>
        <v>56.568542494923804</v>
      </c>
      <c r="H55" s="1" t="str">
        <f>VLOOKUP($B55,'Team Data'!$A$2:$O$33,2,FALSE)</f>
        <v>Road</v>
      </c>
      <c r="I55" s="1">
        <v>4</v>
      </c>
      <c r="J55" s="1">
        <v>59</v>
      </c>
      <c r="K55" s="1">
        <f>VLOOKUP($B55,'Team Data'!$A$2:$O$33,5,FALSE)</f>
        <v>43.093683999999996</v>
      </c>
      <c r="L55" s="1">
        <f>100*(1-VLOOKUP($B55,'Team Data'!$A$2:$O$33,6,FALSE))</f>
        <v>30.820000000000004</v>
      </c>
      <c r="M55" s="1">
        <f>100*(1-VLOOKUP($C55,'Team Data'!$A$2:$O$33,7,FALSE))</f>
        <v>36.07</v>
      </c>
      <c r="N55" s="1">
        <f>100*VLOOKUP($B55,'Team Data'!$A$2:$O$33,12,FALSE)</f>
        <v>54.190000000000005</v>
      </c>
      <c r="O55" s="1">
        <f>100*VLOOKUP($C55,'Team Data'!$A$2:$O$33,13,FALSE)</f>
        <v>57.379999999999995</v>
      </c>
      <c r="P55" s="1">
        <f>VLOOKUP($B55,'Team Data'!$A$2:$O$33,14,FALSE)</f>
        <v>4.5999999999999996</v>
      </c>
      <c r="Q55" s="1">
        <f>VLOOKUP($C55,'Team Data'!$A$2:$O$33,15,FALSE)</f>
        <v>2.4</v>
      </c>
    </row>
    <row r="56" spans="1:17" x14ac:dyDescent="0.3">
      <c r="A56" t="s">
        <v>138</v>
      </c>
      <c r="B56" t="s">
        <v>54</v>
      </c>
      <c r="C56" t="s">
        <v>41</v>
      </c>
      <c r="D56">
        <f t="shared" si="3"/>
        <v>0.45466098844147601</v>
      </c>
      <c r="E56" s="1">
        <f t="shared" si="4"/>
        <v>0.14666483498112129</v>
      </c>
      <c r="F56" s="1">
        <v>3100</v>
      </c>
      <c r="G56" s="1">
        <f t="shared" si="5"/>
        <v>55.677643628300217</v>
      </c>
      <c r="H56" s="1" t="str">
        <f>VLOOKUP($B56,'Team Data'!$A$2:$O$33,2,FALSE)</f>
        <v>Home</v>
      </c>
      <c r="I56" s="1">
        <v>1</v>
      </c>
      <c r="J56" s="1">
        <v>4</v>
      </c>
      <c r="K56" s="1">
        <f>VLOOKUP($B56,'Team Data'!$A$2:$O$33,5,FALSE)</f>
        <v>46.781607999999999</v>
      </c>
      <c r="L56" s="1">
        <f>100*(1-VLOOKUP($B56,'Team Data'!$A$2:$O$33,6,FALSE))</f>
        <v>43.96</v>
      </c>
      <c r="M56" s="1">
        <f>100*(1-VLOOKUP($C56,'Team Data'!$A$2:$O$33,7,FALSE))</f>
        <v>49.850000000000009</v>
      </c>
      <c r="N56" s="1">
        <f>100*VLOOKUP($B56,'Team Data'!$A$2:$O$33,12,FALSE)</f>
        <v>61.140000000000008</v>
      </c>
      <c r="O56" s="1">
        <f>100*VLOOKUP($C56,'Team Data'!$A$2:$O$33,13,FALSE)</f>
        <v>73.550000000000011</v>
      </c>
      <c r="P56" s="1">
        <f>VLOOKUP($B56,'Team Data'!$A$2:$O$33,14,FALSE)</f>
        <v>4.8</v>
      </c>
      <c r="Q56" s="1">
        <f>VLOOKUP($C56,'Team Data'!$A$2:$O$33,15,FALSE)</f>
        <v>2</v>
      </c>
    </row>
    <row r="57" spans="1:17" x14ac:dyDescent="0.3">
      <c r="A57" t="s">
        <v>139</v>
      </c>
      <c r="B57" t="s">
        <v>37</v>
      </c>
      <c r="C57" t="s">
        <v>42</v>
      </c>
      <c r="D57">
        <f t="shared" si="3"/>
        <v>3.232134397156142</v>
      </c>
      <c r="E57" s="1">
        <f t="shared" si="4"/>
        <v>1.0426239990826265</v>
      </c>
      <c r="F57" s="1">
        <v>3100</v>
      </c>
      <c r="G57" s="1">
        <f t="shared" si="5"/>
        <v>55.677643628300217</v>
      </c>
      <c r="H57" s="1" t="str">
        <f>VLOOKUP($B57,'Team Data'!$A$2:$O$33,2,FALSE)</f>
        <v>Road</v>
      </c>
      <c r="I57" s="1">
        <v>6</v>
      </c>
      <c r="J57" s="1">
        <v>88</v>
      </c>
      <c r="K57" s="1">
        <f>VLOOKUP($B57,'Team Data'!$A$2:$O$33,5,FALSE)</f>
        <v>55.661116</v>
      </c>
      <c r="L57" s="1">
        <f>100*(1-VLOOKUP($B57,'Team Data'!$A$2:$O$33,6,FALSE))</f>
        <v>50.679999999999993</v>
      </c>
      <c r="M57" s="1">
        <f>100*(1-VLOOKUP($C57,'Team Data'!$A$2:$O$33,7,FALSE))</f>
        <v>32.96</v>
      </c>
      <c r="N57" s="1">
        <f>100*VLOOKUP($B57,'Team Data'!$A$2:$O$33,12,FALSE)</f>
        <v>66.17</v>
      </c>
      <c r="O57" s="1">
        <f>100*VLOOKUP($C57,'Team Data'!$A$2:$O$33,13,FALSE)</f>
        <v>63.91</v>
      </c>
      <c r="P57" s="1">
        <f>VLOOKUP($B57,'Team Data'!$A$2:$O$33,14,FALSE)</f>
        <v>2.7</v>
      </c>
      <c r="Q57" s="1">
        <f>VLOOKUP($C57,'Team Data'!$A$2:$O$33,15,FALSE)</f>
        <v>1.7</v>
      </c>
    </row>
    <row r="58" spans="1:17" x14ac:dyDescent="0.3">
      <c r="A58" t="s">
        <v>140</v>
      </c>
      <c r="B58" t="s">
        <v>55</v>
      </c>
      <c r="C58" t="s">
        <v>48</v>
      </c>
      <c r="D58">
        <f t="shared" si="3"/>
        <v>0.50627486588064863</v>
      </c>
      <c r="E58" s="1">
        <f t="shared" si="4"/>
        <v>0.16875828862688289</v>
      </c>
      <c r="F58" s="1">
        <v>3000</v>
      </c>
      <c r="G58" s="1">
        <f t="shared" si="5"/>
        <v>54.772255750516614</v>
      </c>
      <c r="H58" s="1" t="str">
        <f>VLOOKUP($B58,'Team Data'!$A$2:$O$33,2,FALSE)</f>
        <v>Road</v>
      </c>
      <c r="I58" s="1">
        <v>6</v>
      </c>
      <c r="J58" s="1">
        <v>35</v>
      </c>
      <c r="K58" s="1">
        <f>VLOOKUP($B58,'Team Data'!$A$2:$O$33,5,FALSE)</f>
        <v>47.272275999999998</v>
      </c>
      <c r="L58" s="1">
        <f>100*(1-VLOOKUP($B58,'Team Data'!$A$2:$O$33,6,FALSE))</f>
        <v>52.960000000000008</v>
      </c>
      <c r="M58" s="1">
        <f>100*(1-VLOOKUP($C58,'Team Data'!$A$2:$O$33,7,FALSE))</f>
        <v>37.82</v>
      </c>
      <c r="N58" s="1">
        <f>100*VLOOKUP($B58,'Team Data'!$A$2:$O$33,12,FALSE)</f>
        <v>69.679999999999993</v>
      </c>
      <c r="O58" s="1">
        <f>100*VLOOKUP($C58,'Team Data'!$A$2:$O$33,13,FALSE)</f>
        <v>56.52</v>
      </c>
      <c r="P58" s="1">
        <f>VLOOKUP($B58,'Team Data'!$A$2:$O$33,14,FALSE)</f>
        <v>2</v>
      </c>
      <c r="Q58" s="1">
        <f>VLOOKUP($C58,'Team Data'!$A$2:$O$33,15,FALSE)</f>
        <v>2</v>
      </c>
    </row>
    <row r="59" spans="1:17" x14ac:dyDescent="0.3">
      <c r="A59" t="s">
        <v>141</v>
      </c>
      <c r="B59" t="s">
        <v>60</v>
      </c>
      <c r="C59" t="s">
        <v>52</v>
      </c>
      <c r="D59">
        <f t="shared" si="3"/>
        <v>-0.56537085494068451</v>
      </c>
      <c r="E59" s="1">
        <f t="shared" si="4"/>
        <v>-0.18845695164689483</v>
      </c>
      <c r="F59" s="1">
        <v>3000</v>
      </c>
      <c r="G59" s="1">
        <f t="shared" si="5"/>
        <v>54.772255750516614</v>
      </c>
      <c r="H59" s="1" t="str">
        <f>VLOOKUP($B59,'Team Data'!$A$2:$O$33,2,FALSE)</f>
        <v>Home</v>
      </c>
      <c r="I59" s="1">
        <v>1</v>
      </c>
      <c r="J59" s="1">
        <v>2</v>
      </c>
      <c r="K59" s="1">
        <f>VLOOKUP($B59,'Team Data'!$A$2:$O$33,5,FALSE)</f>
        <v>50.976027999999999</v>
      </c>
      <c r="L59" s="1">
        <f>100*(1-VLOOKUP($B59,'Team Data'!$A$2:$O$33,6,FALSE))</f>
        <v>28.95</v>
      </c>
      <c r="M59" s="1">
        <f>100*(1-VLOOKUP($C59,'Team Data'!$A$2:$O$33,7,FALSE))</f>
        <v>39.949999999999996</v>
      </c>
      <c r="N59" s="1">
        <f>100*VLOOKUP($B59,'Team Data'!$A$2:$O$33,12,FALSE)</f>
        <v>61.73</v>
      </c>
      <c r="O59" s="1">
        <f>100*VLOOKUP($C59,'Team Data'!$A$2:$O$33,13,FALSE)</f>
        <v>61.06</v>
      </c>
      <c r="P59" s="1">
        <f>VLOOKUP($B59,'Team Data'!$A$2:$O$33,14,FALSE)</f>
        <v>3.7</v>
      </c>
      <c r="Q59" s="1">
        <f>VLOOKUP($C59,'Team Data'!$A$2:$O$33,15,FALSE)</f>
        <v>3.2</v>
      </c>
    </row>
    <row r="60" spans="1:17" x14ac:dyDescent="0.3">
      <c r="A60" t="s">
        <v>142</v>
      </c>
      <c r="B60" t="s">
        <v>62</v>
      </c>
      <c r="C60" t="s">
        <v>50</v>
      </c>
      <c r="D60">
        <f t="shared" si="3"/>
        <v>2.955062378645982</v>
      </c>
      <c r="E60" s="1">
        <f t="shared" si="4"/>
        <v>0.98502079288199396</v>
      </c>
      <c r="F60" s="1">
        <v>3000</v>
      </c>
      <c r="G60" s="1">
        <f t="shared" si="5"/>
        <v>54.772255750516614</v>
      </c>
      <c r="H60" s="1" t="str">
        <f>VLOOKUP($B60,'Team Data'!$A$2:$O$33,2,FALSE)</f>
        <v>Home</v>
      </c>
      <c r="I60" s="1">
        <v>6</v>
      </c>
      <c r="J60" s="1">
        <v>79</v>
      </c>
      <c r="K60" s="1">
        <f>VLOOKUP($B60,'Team Data'!$A$2:$O$33,5,FALSE)</f>
        <v>50.026347999999999</v>
      </c>
      <c r="L60" s="1">
        <f>100*(1-VLOOKUP($B60,'Team Data'!$A$2:$O$33,6,FALSE))</f>
        <v>40.410000000000004</v>
      </c>
      <c r="M60" s="1">
        <f>100*(1-VLOOKUP($C60,'Team Data'!$A$2:$O$33,7,FALSE))</f>
        <v>40.459999999999994</v>
      </c>
      <c r="N60" s="1">
        <f>100*VLOOKUP($B60,'Team Data'!$A$2:$O$33,12,FALSE)</f>
        <v>62.56</v>
      </c>
      <c r="O60" s="1">
        <f>100*VLOOKUP($C60,'Team Data'!$A$2:$O$33,13,FALSE)</f>
        <v>65.12</v>
      </c>
      <c r="P60" s="1">
        <f>VLOOKUP($B60,'Team Data'!$A$2:$O$33,14,FALSE)</f>
        <v>1.8</v>
      </c>
      <c r="Q60" s="1">
        <f>VLOOKUP($C60,'Team Data'!$A$2:$O$33,15,FALSE)</f>
        <v>1.8</v>
      </c>
    </row>
    <row r="61" spans="1:17" x14ac:dyDescent="0.3">
      <c r="A61" t="s">
        <v>143</v>
      </c>
      <c r="B61" t="s">
        <v>48</v>
      </c>
      <c r="C61" t="s">
        <v>55</v>
      </c>
      <c r="D61">
        <f t="shared" si="3"/>
        <v>2.3245307775473156</v>
      </c>
      <c r="E61" s="1">
        <f t="shared" si="4"/>
        <v>0.77484359251577184</v>
      </c>
      <c r="F61" s="1">
        <v>3000</v>
      </c>
      <c r="G61" s="1">
        <f t="shared" si="5"/>
        <v>54.772255750516614</v>
      </c>
      <c r="H61" s="1" t="str">
        <f>VLOOKUP($B61,'Team Data'!$A$2:$O$33,2,FALSE)</f>
        <v>Home</v>
      </c>
      <c r="I61" s="1">
        <v>5</v>
      </c>
      <c r="J61" s="1">
        <v>56</v>
      </c>
      <c r="K61" s="1">
        <f>VLOOKUP($B61,'Team Data'!$A$2:$O$33,5,FALSE)</f>
        <v>47.272275999999998</v>
      </c>
      <c r="L61" s="1">
        <f>100*(1-VLOOKUP($B61,'Team Data'!$A$2:$O$33,6,FALSE))</f>
        <v>43.86</v>
      </c>
      <c r="M61" s="1">
        <f>100*(1-VLOOKUP($C61,'Team Data'!$A$2:$O$33,7,FALSE))</f>
        <v>37.370000000000005</v>
      </c>
      <c r="N61" s="1">
        <f>100*VLOOKUP($B61,'Team Data'!$A$2:$O$33,12,FALSE)</f>
        <v>61.27</v>
      </c>
      <c r="O61" s="1">
        <f>100*VLOOKUP($C61,'Team Data'!$A$2:$O$33,13,FALSE)</f>
        <v>67.7</v>
      </c>
      <c r="P61" s="1">
        <f>VLOOKUP($B61,'Team Data'!$A$2:$O$33,14,FALSE)</f>
        <v>2</v>
      </c>
      <c r="Q61" s="1">
        <f>VLOOKUP($C61,'Team Data'!$A$2:$O$33,15,FALSE)</f>
        <v>2.8</v>
      </c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</sheetData>
  <sortState ref="A81:B102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4" sqref="B4"/>
    </sheetView>
  </sheetViews>
  <sheetFormatPr defaultRowHeight="14.4" x14ac:dyDescent="0.3"/>
  <cols>
    <col min="1" max="1" width="13.44140625" customWidth="1"/>
    <col min="5" max="5" width="10.77734375" customWidth="1"/>
    <col min="13" max="13" width="11.77734375" customWidth="1"/>
    <col min="15" max="15" width="11.109375" customWidth="1"/>
  </cols>
  <sheetData>
    <row r="1" spans="1:15" x14ac:dyDescent="0.3">
      <c r="A1" t="s">
        <v>35</v>
      </c>
      <c r="B1" t="s">
        <v>20</v>
      </c>
      <c r="C1" s="2" t="s">
        <v>4</v>
      </c>
      <c r="D1" t="s">
        <v>9</v>
      </c>
      <c r="E1" t="s">
        <v>5</v>
      </c>
      <c r="F1" t="s">
        <v>6</v>
      </c>
      <c r="G1" t="s">
        <v>11</v>
      </c>
      <c r="H1" t="s">
        <v>7</v>
      </c>
      <c r="I1" t="s">
        <v>12</v>
      </c>
      <c r="J1" t="s">
        <v>8</v>
      </c>
      <c r="K1" t="s">
        <v>10</v>
      </c>
      <c r="L1" t="s">
        <v>18</v>
      </c>
      <c r="M1" t="s">
        <v>19</v>
      </c>
      <c r="N1" t="s">
        <v>21</v>
      </c>
      <c r="O1" t="s">
        <v>27</v>
      </c>
    </row>
    <row r="2" spans="1:15" x14ac:dyDescent="0.3">
      <c r="A2" t="s">
        <v>43</v>
      </c>
      <c r="B2" t="s">
        <v>26</v>
      </c>
      <c r="C2">
        <v>21.2</v>
      </c>
      <c r="D2">
        <v>23.8</v>
      </c>
      <c r="E2">
        <v>51.070996000000001</v>
      </c>
      <c r="F2">
        <v>0.63949999999999996</v>
      </c>
      <c r="G2">
        <v>0.56710000000000005</v>
      </c>
      <c r="H2">
        <v>0.7</v>
      </c>
      <c r="I2" s="3">
        <v>0.5</v>
      </c>
      <c r="J2" s="3">
        <v>0.42349999999999999</v>
      </c>
      <c r="K2" s="3">
        <v>0.42670000000000002</v>
      </c>
      <c r="L2" s="3">
        <v>0.64290000000000003</v>
      </c>
      <c r="M2" s="3">
        <v>0.70950000000000002</v>
      </c>
      <c r="N2" s="3">
        <v>3.5</v>
      </c>
      <c r="O2" s="3">
        <v>2.2999999999999998</v>
      </c>
    </row>
    <row r="3" spans="1:15" x14ac:dyDescent="0.3">
      <c r="A3" t="s">
        <v>44</v>
      </c>
      <c r="B3" t="s">
        <v>28</v>
      </c>
      <c r="C3">
        <v>24.7</v>
      </c>
      <c r="D3">
        <v>23.7</v>
      </c>
      <c r="E3">
        <v>51.545836000000001</v>
      </c>
      <c r="F3">
        <v>0.70099999999999996</v>
      </c>
      <c r="G3">
        <v>0.52249999999999996</v>
      </c>
      <c r="H3">
        <v>1.5</v>
      </c>
      <c r="I3" s="3">
        <v>0.7</v>
      </c>
      <c r="J3" s="3">
        <v>0.4783</v>
      </c>
      <c r="K3" s="3">
        <v>0.56000000000000005</v>
      </c>
      <c r="L3" s="3">
        <v>0.72089999999999999</v>
      </c>
      <c r="M3" s="3">
        <v>0.71350000000000002</v>
      </c>
      <c r="N3" s="3">
        <v>2.2999999999999998</v>
      </c>
      <c r="O3" s="3">
        <v>0.8</v>
      </c>
    </row>
    <row r="4" spans="1:15" x14ac:dyDescent="0.3">
      <c r="A4" t="s">
        <v>37</v>
      </c>
      <c r="B4" t="s">
        <v>26</v>
      </c>
      <c r="C4">
        <v>26.3</v>
      </c>
      <c r="D4">
        <v>18.7</v>
      </c>
      <c r="E4">
        <v>55.661116</v>
      </c>
      <c r="F4">
        <v>0.49320000000000003</v>
      </c>
      <c r="G4">
        <v>0.66769999999999996</v>
      </c>
      <c r="H4">
        <v>1.2</v>
      </c>
      <c r="I4" s="3">
        <v>1.2</v>
      </c>
      <c r="J4" s="3">
        <v>0.48720000000000002</v>
      </c>
      <c r="K4" s="3">
        <v>0.38100000000000001</v>
      </c>
      <c r="L4" s="3">
        <v>0.66169999999999995</v>
      </c>
      <c r="M4" s="3">
        <v>0.61429999999999996</v>
      </c>
      <c r="N4" s="3">
        <v>2.7</v>
      </c>
      <c r="O4" s="3">
        <v>1.8</v>
      </c>
    </row>
    <row r="5" spans="1:15" x14ac:dyDescent="0.3">
      <c r="A5" t="s">
        <v>47</v>
      </c>
      <c r="B5" t="s">
        <v>28</v>
      </c>
      <c r="C5">
        <v>22.6</v>
      </c>
      <c r="D5">
        <v>16</v>
      </c>
      <c r="E5">
        <v>43.093683999999996</v>
      </c>
      <c r="F5">
        <v>0.57269999999999999</v>
      </c>
      <c r="G5">
        <v>0.63929999999999998</v>
      </c>
      <c r="H5">
        <v>2.2000000000000002</v>
      </c>
      <c r="I5" s="3">
        <v>1.6</v>
      </c>
      <c r="J5" s="3">
        <v>0.3387</v>
      </c>
      <c r="K5" s="3">
        <v>0.30559999999999998</v>
      </c>
      <c r="L5" s="3">
        <v>0.62009999999999998</v>
      </c>
      <c r="M5" s="3">
        <v>0.57379999999999998</v>
      </c>
      <c r="N5" s="3">
        <v>2.8</v>
      </c>
      <c r="O5" s="3">
        <v>2.4</v>
      </c>
    </row>
    <row r="6" spans="1:15" x14ac:dyDescent="0.3">
      <c r="A6" t="s">
        <v>53</v>
      </c>
      <c r="B6" t="s">
        <v>69</v>
      </c>
      <c r="C6">
        <v>20</v>
      </c>
      <c r="D6">
        <v>21.3</v>
      </c>
      <c r="F6">
        <v>0.59219999999999995</v>
      </c>
      <c r="G6">
        <v>0.63639999999999997</v>
      </c>
      <c r="H6">
        <v>1.5</v>
      </c>
      <c r="I6" s="3">
        <v>2.5</v>
      </c>
      <c r="J6" s="3">
        <v>0.34210000000000002</v>
      </c>
      <c r="K6" s="3">
        <v>0.4118</v>
      </c>
      <c r="L6" s="3">
        <v>0.61319999999999997</v>
      </c>
      <c r="M6" s="3">
        <v>0.6109</v>
      </c>
      <c r="N6" s="3">
        <v>2.7</v>
      </c>
      <c r="O6" s="3">
        <v>4.5</v>
      </c>
    </row>
    <row r="7" spans="1:15" x14ac:dyDescent="0.3">
      <c r="A7" t="s">
        <v>56</v>
      </c>
      <c r="B7" t="s">
        <v>28</v>
      </c>
      <c r="C7">
        <v>17.399999999999999</v>
      </c>
      <c r="D7">
        <v>21</v>
      </c>
      <c r="E7">
        <v>45.689475999999999</v>
      </c>
      <c r="F7">
        <v>0.60270000000000001</v>
      </c>
      <c r="G7">
        <v>0.63029999999999997</v>
      </c>
      <c r="H7">
        <v>0.8</v>
      </c>
      <c r="I7" s="3">
        <v>2</v>
      </c>
      <c r="J7" s="3">
        <v>0.34849999999999998</v>
      </c>
      <c r="K7" s="3">
        <v>0.31669999999999998</v>
      </c>
      <c r="L7" s="3">
        <v>0.68069999999999997</v>
      </c>
      <c r="M7" s="3">
        <v>0.70679999999999998</v>
      </c>
      <c r="N7" s="3">
        <v>2.6</v>
      </c>
      <c r="O7" s="3">
        <v>3.4</v>
      </c>
    </row>
    <row r="8" spans="1:15" x14ac:dyDescent="0.3">
      <c r="A8" t="s">
        <v>60</v>
      </c>
      <c r="B8" t="s">
        <v>28</v>
      </c>
      <c r="C8">
        <v>18</v>
      </c>
      <c r="D8">
        <v>22.7</v>
      </c>
      <c r="E8">
        <v>50.976027999999999</v>
      </c>
      <c r="F8">
        <v>0.71050000000000002</v>
      </c>
      <c r="G8">
        <v>0.46949999999999997</v>
      </c>
      <c r="H8">
        <v>1.8</v>
      </c>
      <c r="I8" s="3">
        <v>1</v>
      </c>
      <c r="J8" s="3">
        <v>0.39510000000000001</v>
      </c>
      <c r="K8" s="3">
        <v>0.45069999999999999</v>
      </c>
      <c r="L8" s="3">
        <v>0.61729999999999996</v>
      </c>
      <c r="M8" s="3">
        <v>0.69099999999999995</v>
      </c>
      <c r="N8" s="3">
        <v>3.7</v>
      </c>
      <c r="O8" s="3">
        <v>1.2</v>
      </c>
    </row>
    <row r="9" spans="1:15" x14ac:dyDescent="0.3">
      <c r="A9" t="s">
        <v>45</v>
      </c>
      <c r="B9" t="s">
        <v>69</v>
      </c>
      <c r="C9">
        <v>17.5</v>
      </c>
      <c r="D9">
        <v>21.5</v>
      </c>
      <c r="F9">
        <v>0.61470000000000002</v>
      </c>
      <c r="G9">
        <v>0.53200000000000003</v>
      </c>
      <c r="H9">
        <v>2.2999999999999998</v>
      </c>
      <c r="I9" s="3">
        <v>1.3</v>
      </c>
      <c r="J9" s="3">
        <v>0.29580000000000001</v>
      </c>
      <c r="K9" s="3">
        <v>0.3377</v>
      </c>
      <c r="L9" s="3">
        <v>0.56220000000000003</v>
      </c>
      <c r="M9" s="3">
        <v>0.67720000000000002</v>
      </c>
      <c r="N9" s="3">
        <v>2.7</v>
      </c>
      <c r="O9" s="3">
        <v>3.2</v>
      </c>
    </row>
    <row r="10" spans="1:15" x14ac:dyDescent="0.3">
      <c r="A10" t="s">
        <v>61</v>
      </c>
      <c r="B10" t="s">
        <v>28</v>
      </c>
      <c r="C10">
        <v>24.8</v>
      </c>
      <c r="D10">
        <v>20.5</v>
      </c>
      <c r="E10">
        <v>55.566147999999998</v>
      </c>
      <c r="F10">
        <v>0.5575</v>
      </c>
      <c r="G10">
        <v>0.63780000000000003</v>
      </c>
      <c r="H10">
        <v>1.3</v>
      </c>
      <c r="I10" s="3">
        <v>0.8</v>
      </c>
      <c r="J10" s="3">
        <v>0.50749999999999995</v>
      </c>
      <c r="K10" s="3">
        <v>0.2535</v>
      </c>
      <c r="L10" s="3">
        <v>0.69669999999999999</v>
      </c>
      <c r="M10" s="3">
        <v>0.66220000000000001</v>
      </c>
      <c r="N10" s="3">
        <v>1.2</v>
      </c>
      <c r="O10" s="3">
        <v>2.2999999999999998</v>
      </c>
    </row>
    <row r="11" spans="1:15" x14ac:dyDescent="0.3">
      <c r="A11" t="s">
        <v>58</v>
      </c>
      <c r="B11" t="s">
        <v>28</v>
      </c>
      <c r="C11">
        <v>17.899999999999999</v>
      </c>
      <c r="D11">
        <v>17.600000000000001</v>
      </c>
      <c r="E11">
        <v>51.941535999999999</v>
      </c>
      <c r="F11">
        <v>0.57989999999999997</v>
      </c>
      <c r="G11">
        <v>0.56869999999999998</v>
      </c>
      <c r="H11">
        <v>1.3</v>
      </c>
      <c r="I11" s="3">
        <v>0.9</v>
      </c>
      <c r="J11" s="3">
        <v>0.29670000000000002</v>
      </c>
      <c r="K11" s="3">
        <v>0.33329999999999999</v>
      </c>
      <c r="L11" s="3">
        <v>0.65649999999999997</v>
      </c>
      <c r="M11" s="3">
        <v>0.64319999999999999</v>
      </c>
      <c r="N11" s="3">
        <v>3.4</v>
      </c>
      <c r="O11" s="3">
        <v>1.9</v>
      </c>
    </row>
    <row r="12" spans="1:15" x14ac:dyDescent="0.3">
      <c r="A12" t="s">
        <v>48</v>
      </c>
      <c r="B12" t="s">
        <v>28</v>
      </c>
      <c r="C12">
        <v>20</v>
      </c>
      <c r="D12">
        <v>23</v>
      </c>
      <c r="E12">
        <v>47.272275999999998</v>
      </c>
      <c r="F12">
        <v>0.56140000000000001</v>
      </c>
      <c r="G12">
        <v>0.62180000000000002</v>
      </c>
      <c r="H12">
        <v>1.2</v>
      </c>
      <c r="I12" s="3">
        <v>2.2000000000000002</v>
      </c>
      <c r="J12" s="3">
        <v>0.35289999999999999</v>
      </c>
      <c r="K12" s="3">
        <v>0.43480000000000002</v>
      </c>
      <c r="L12" s="3">
        <v>0.61270000000000002</v>
      </c>
      <c r="M12" s="3">
        <v>0.56520000000000004</v>
      </c>
      <c r="N12" s="3">
        <v>2</v>
      </c>
      <c r="O12" s="3">
        <v>2</v>
      </c>
    </row>
    <row r="13" spans="1:15" x14ac:dyDescent="0.3">
      <c r="A13" t="s">
        <v>62</v>
      </c>
      <c r="B13" t="s">
        <v>28</v>
      </c>
      <c r="C13">
        <v>21</v>
      </c>
      <c r="D13">
        <v>20</v>
      </c>
      <c r="E13">
        <v>50.026347999999999</v>
      </c>
      <c r="F13">
        <v>0.59589999999999999</v>
      </c>
      <c r="G13">
        <v>0.5958</v>
      </c>
      <c r="H13">
        <v>1.2</v>
      </c>
      <c r="I13" s="3">
        <v>1.8</v>
      </c>
      <c r="J13" s="3">
        <v>0.30990000000000001</v>
      </c>
      <c r="K13" s="3">
        <v>0.34250000000000003</v>
      </c>
      <c r="L13" s="3">
        <v>0.62560000000000004</v>
      </c>
      <c r="M13" s="3">
        <v>0.57889999999999997</v>
      </c>
      <c r="N13" s="3">
        <v>1.8</v>
      </c>
      <c r="O13" s="3">
        <v>3</v>
      </c>
    </row>
    <row r="14" spans="1:15" x14ac:dyDescent="0.3">
      <c r="A14" t="s">
        <v>39</v>
      </c>
      <c r="B14" t="s">
        <v>26</v>
      </c>
      <c r="C14">
        <v>23.8</v>
      </c>
      <c r="D14">
        <v>20.7</v>
      </c>
      <c r="E14">
        <v>51.783256000000002</v>
      </c>
      <c r="F14">
        <v>0.56559999999999999</v>
      </c>
      <c r="G14">
        <v>0.68010000000000004</v>
      </c>
      <c r="H14">
        <v>1.3</v>
      </c>
      <c r="I14" s="3">
        <v>1.5</v>
      </c>
      <c r="J14" s="3">
        <v>0.51349999999999996</v>
      </c>
      <c r="K14" s="3">
        <v>0.45450000000000002</v>
      </c>
      <c r="L14" s="3">
        <v>0.69310000000000005</v>
      </c>
      <c r="M14" s="3">
        <v>0.67930000000000001</v>
      </c>
      <c r="N14" s="3">
        <v>3</v>
      </c>
      <c r="O14" s="3">
        <v>2.7</v>
      </c>
    </row>
    <row r="15" spans="1:15" x14ac:dyDescent="0.3">
      <c r="A15" t="s">
        <v>49</v>
      </c>
      <c r="B15" t="s">
        <v>28</v>
      </c>
      <c r="C15">
        <v>23.8</v>
      </c>
      <c r="D15">
        <v>21.4</v>
      </c>
      <c r="E15">
        <v>51.783256000000002</v>
      </c>
      <c r="F15">
        <v>0.52110000000000001</v>
      </c>
      <c r="G15">
        <v>0.61719999999999997</v>
      </c>
      <c r="H15">
        <v>1</v>
      </c>
      <c r="I15" s="3">
        <v>1</v>
      </c>
      <c r="J15" s="3">
        <v>0.46150000000000002</v>
      </c>
      <c r="K15" s="3">
        <v>0.45450000000000002</v>
      </c>
      <c r="L15" s="3">
        <v>0.64670000000000005</v>
      </c>
      <c r="M15" s="3">
        <v>0.69879999999999998</v>
      </c>
      <c r="N15" s="3">
        <v>1.2</v>
      </c>
      <c r="O15" s="3">
        <v>2.6</v>
      </c>
    </row>
    <row r="16" spans="1:15" x14ac:dyDescent="0.3">
      <c r="A16" t="s">
        <v>52</v>
      </c>
      <c r="B16" t="s">
        <v>26</v>
      </c>
      <c r="C16">
        <v>18.3</v>
      </c>
      <c r="D16">
        <v>20.2</v>
      </c>
      <c r="E16">
        <v>50.976027999999999</v>
      </c>
      <c r="F16">
        <v>0.59019999999999995</v>
      </c>
      <c r="G16">
        <v>0.60050000000000003</v>
      </c>
      <c r="H16">
        <v>1.2</v>
      </c>
      <c r="I16" s="3">
        <v>0.3</v>
      </c>
      <c r="J16" s="3">
        <v>0.32</v>
      </c>
      <c r="K16" s="3">
        <v>0.4103</v>
      </c>
      <c r="L16" s="3">
        <v>0.63859999999999995</v>
      </c>
      <c r="M16" s="3">
        <v>0.61060000000000003</v>
      </c>
      <c r="N16" s="3">
        <v>2.2999999999999998</v>
      </c>
      <c r="O16" s="3">
        <v>3.2</v>
      </c>
    </row>
    <row r="17" spans="1:15" x14ac:dyDescent="0.3">
      <c r="A17" t="s">
        <v>36</v>
      </c>
      <c r="B17" t="s">
        <v>26</v>
      </c>
      <c r="C17">
        <v>22.3</v>
      </c>
      <c r="D17">
        <v>24.3</v>
      </c>
      <c r="E17">
        <v>51.941535999999999</v>
      </c>
      <c r="F17">
        <v>0.64290000000000003</v>
      </c>
      <c r="G17">
        <v>0.56640000000000001</v>
      </c>
      <c r="H17">
        <v>1</v>
      </c>
      <c r="I17" s="3">
        <v>1.6</v>
      </c>
      <c r="J17" s="3">
        <v>0.45450000000000002</v>
      </c>
      <c r="K17" s="3">
        <v>0.35959999999999998</v>
      </c>
      <c r="L17" s="3">
        <v>0.63980000000000004</v>
      </c>
      <c r="M17" s="3">
        <v>0.63729999999999998</v>
      </c>
      <c r="N17" s="3">
        <v>1.3</v>
      </c>
      <c r="O17" s="3">
        <v>3.1</v>
      </c>
    </row>
    <row r="18" spans="1:15" x14ac:dyDescent="0.3">
      <c r="A18" t="s">
        <v>41</v>
      </c>
      <c r="B18" t="s">
        <v>26</v>
      </c>
      <c r="C18">
        <v>22.3</v>
      </c>
      <c r="D18">
        <v>17.8</v>
      </c>
      <c r="E18">
        <v>46.781607999999999</v>
      </c>
      <c r="F18">
        <v>0.66400000000000003</v>
      </c>
      <c r="G18">
        <v>0.50149999999999995</v>
      </c>
      <c r="H18">
        <v>1.8</v>
      </c>
      <c r="I18" s="3">
        <v>1.2</v>
      </c>
      <c r="J18" s="3">
        <v>0.48049999999999998</v>
      </c>
      <c r="K18" s="3">
        <v>0.49249999999999999</v>
      </c>
      <c r="L18" s="3">
        <v>0.66949999999999998</v>
      </c>
      <c r="M18" s="3">
        <v>0.73550000000000004</v>
      </c>
      <c r="N18" s="3">
        <v>2</v>
      </c>
      <c r="O18" s="3">
        <v>2</v>
      </c>
    </row>
    <row r="19" spans="1:15" x14ac:dyDescent="0.3">
      <c r="A19" t="s">
        <v>40</v>
      </c>
      <c r="B19" t="s">
        <v>26</v>
      </c>
      <c r="C19">
        <v>22</v>
      </c>
      <c r="D19">
        <v>21.3</v>
      </c>
      <c r="E19">
        <v>51.545836000000001</v>
      </c>
      <c r="F19">
        <v>0.6532</v>
      </c>
      <c r="G19">
        <v>0.54749999999999999</v>
      </c>
      <c r="H19">
        <v>2</v>
      </c>
      <c r="I19" s="3">
        <v>1.5</v>
      </c>
      <c r="J19" s="3">
        <v>0.36</v>
      </c>
      <c r="K19" s="3">
        <v>0.42499999999999999</v>
      </c>
      <c r="L19" s="3">
        <v>0.622</v>
      </c>
      <c r="M19" s="3">
        <v>0.64080000000000004</v>
      </c>
      <c r="N19" s="3">
        <v>2</v>
      </c>
      <c r="O19" s="3">
        <v>2.2000000000000002</v>
      </c>
    </row>
    <row r="20" spans="1:15" x14ac:dyDescent="0.3">
      <c r="A20" t="s">
        <v>59</v>
      </c>
      <c r="B20" t="s">
        <v>26</v>
      </c>
      <c r="C20">
        <v>14.8</v>
      </c>
      <c r="D20">
        <v>24.6</v>
      </c>
      <c r="E20">
        <v>43.093683999999996</v>
      </c>
      <c r="F20">
        <v>0.69179999999999997</v>
      </c>
      <c r="G20">
        <v>0.44819999999999999</v>
      </c>
      <c r="H20">
        <v>2.2000000000000002</v>
      </c>
      <c r="I20" s="3">
        <v>0.4</v>
      </c>
      <c r="J20" s="3">
        <v>0.25</v>
      </c>
      <c r="K20" s="3">
        <v>0.5</v>
      </c>
      <c r="L20" s="3">
        <v>0.54190000000000005</v>
      </c>
      <c r="M20" s="3">
        <v>0.70420000000000005</v>
      </c>
      <c r="N20" s="3">
        <v>4.5999999999999996</v>
      </c>
      <c r="O20" s="3">
        <v>1</v>
      </c>
    </row>
    <row r="21" spans="1:15" x14ac:dyDescent="0.3">
      <c r="A21" t="s">
        <v>55</v>
      </c>
      <c r="B21" t="s">
        <v>26</v>
      </c>
      <c r="C21">
        <v>19.8</v>
      </c>
      <c r="D21">
        <v>19.7</v>
      </c>
      <c r="E21">
        <v>47.272275999999998</v>
      </c>
      <c r="F21">
        <v>0.47039999999999998</v>
      </c>
      <c r="G21">
        <v>0.62629999999999997</v>
      </c>
      <c r="H21">
        <v>1.5</v>
      </c>
      <c r="I21" s="3">
        <v>1.7</v>
      </c>
      <c r="J21" s="3">
        <v>0.39389999999999997</v>
      </c>
      <c r="K21" s="3">
        <v>0.34620000000000001</v>
      </c>
      <c r="L21" s="3">
        <v>0.69679999999999997</v>
      </c>
      <c r="M21" s="3">
        <v>0.67700000000000005</v>
      </c>
      <c r="N21" s="3">
        <v>2</v>
      </c>
      <c r="O21" s="3">
        <v>2.8</v>
      </c>
    </row>
    <row r="22" spans="1:15" x14ac:dyDescent="0.3">
      <c r="A22" t="s">
        <v>38</v>
      </c>
      <c r="B22" t="s">
        <v>26</v>
      </c>
      <c r="C22">
        <v>22.2</v>
      </c>
      <c r="D22">
        <v>12.7</v>
      </c>
      <c r="E22">
        <v>37.110699999999994</v>
      </c>
      <c r="F22">
        <v>0.58230000000000004</v>
      </c>
      <c r="G22">
        <v>0.68920000000000003</v>
      </c>
      <c r="H22">
        <v>1.2</v>
      </c>
      <c r="I22" s="3">
        <v>2.7</v>
      </c>
      <c r="J22" s="3">
        <v>0.40699999999999997</v>
      </c>
      <c r="K22" s="3">
        <v>0.13700000000000001</v>
      </c>
      <c r="L22" s="3">
        <v>0.65239999999999998</v>
      </c>
      <c r="M22" s="3">
        <v>0.5333</v>
      </c>
      <c r="N22" s="3">
        <v>1.8</v>
      </c>
      <c r="O22" s="3">
        <v>4.2</v>
      </c>
    </row>
    <row r="23" spans="1:15" x14ac:dyDescent="0.3">
      <c r="A23" t="s">
        <v>63</v>
      </c>
      <c r="B23" t="s">
        <v>26</v>
      </c>
      <c r="C23">
        <v>19.3</v>
      </c>
      <c r="D23">
        <v>18.8</v>
      </c>
      <c r="E23">
        <v>45.689475999999999</v>
      </c>
      <c r="F23">
        <v>0.59560000000000002</v>
      </c>
      <c r="G23">
        <v>0.59719999999999995</v>
      </c>
      <c r="H23">
        <v>0.8</v>
      </c>
      <c r="I23" s="3">
        <v>1.2</v>
      </c>
      <c r="J23" s="3">
        <v>0.42859999999999998</v>
      </c>
      <c r="K23" s="3">
        <v>0.36840000000000001</v>
      </c>
      <c r="L23" s="3">
        <v>0.70530000000000004</v>
      </c>
      <c r="M23" s="3">
        <v>0.61929999999999996</v>
      </c>
      <c r="N23" s="3">
        <v>1.8</v>
      </c>
      <c r="O23" s="3">
        <v>3</v>
      </c>
    </row>
    <row r="24" spans="1:15" x14ac:dyDescent="0.3">
      <c r="A24" t="s">
        <v>51</v>
      </c>
      <c r="B24" t="s">
        <v>28</v>
      </c>
      <c r="C24">
        <v>19.2</v>
      </c>
      <c r="D24">
        <v>21.3</v>
      </c>
      <c r="E24">
        <v>51.070996000000001</v>
      </c>
      <c r="F24">
        <v>0.65139999999999998</v>
      </c>
      <c r="G24">
        <v>0.5383</v>
      </c>
      <c r="H24">
        <v>2.5</v>
      </c>
      <c r="I24" s="3">
        <v>1.3</v>
      </c>
      <c r="J24" s="3">
        <v>0.38669999999999999</v>
      </c>
      <c r="K24" s="3">
        <v>0.38890000000000002</v>
      </c>
      <c r="L24" s="3">
        <v>0.61570000000000003</v>
      </c>
      <c r="M24" s="3">
        <v>0.69230000000000003</v>
      </c>
      <c r="N24" s="3">
        <v>2</v>
      </c>
      <c r="O24" s="3">
        <v>2.7</v>
      </c>
    </row>
    <row r="25" spans="1:15" x14ac:dyDescent="0.3">
      <c r="A25" t="s">
        <v>64</v>
      </c>
      <c r="B25" t="s">
        <v>28</v>
      </c>
      <c r="C25">
        <v>13</v>
      </c>
      <c r="D25">
        <v>20.6</v>
      </c>
      <c r="E25">
        <v>37.110699999999994</v>
      </c>
      <c r="F25">
        <v>0.62990000000000002</v>
      </c>
      <c r="G25">
        <v>0.58660000000000001</v>
      </c>
      <c r="H25">
        <v>1.4</v>
      </c>
      <c r="I25" s="3">
        <v>1.6</v>
      </c>
      <c r="J25" s="3">
        <v>0.20899999999999999</v>
      </c>
      <c r="K25" s="3">
        <v>0.44119999999999998</v>
      </c>
      <c r="L25" s="3">
        <v>0.66449999999999998</v>
      </c>
      <c r="M25" s="3">
        <v>0.63439999999999996</v>
      </c>
      <c r="N25" s="3">
        <v>5</v>
      </c>
      <c r="O25" s="3">
        <v>1.4</v>
      </c>
    </row>
    <row r="26" spans="1:15" x14ac:dyDescent="0.3">
      <c r="A26" t="s">
        <v>50</v>
      </c>
      <c r="B26" t="s">
        <v>26</v>
      </c>
      <c r="C26">
        <v>20.2</v>
      </c>
      <c r="D26">
        <v>20.399999999999999</v>
      </c>
      <c r="E26">
        <v>50.026347999999999</v>
      </c>
      <c r="F26">
        <v>0.55049999999999999</v>
      </c>
      <c r="G26">
        <v>0.59540000000000004</v>
      </c>
      <c r="H26">
        <v>1.2</v>
      </c>
      <c r="I26" s="3">
        <v>1</v>
      </c>
      <c r="J26" s="3">
        <v>0.47620000000000001</v>
      </c>
      <c r="K26" s="3">
        <v>0.46029999999999999</v>
      </c>
      <c r="L26" s="3">
        <v>0.7329</v>
      </c>
      <c r="M26" s="3">
        <v>0.6512</v>
      </c>
      <c r="N26" s="3">
        <v>1.6</v>
      </c>
      <c r="O26" s="3">
        <v>1.8</v>
      </c>
    </row>
    <row r="27" spans="1:15" x14ac:dyDescent="0.3">
      <c r="A27" t="s">
        <v>65</v>
      </c>
      <c r="B27" t="s">
        <v>26</v>
      </c>
      <c r="C27">
        <v>20.3</v>
      </c>
      <c r="D27">
        <v>19.3</v>
      </c>
      <c r="E27">
        <v>55.566147999999998</v>
      </c>
      <c r="F27">
        <v>0.58079999999999998</v>
      </c>
      <c r="G27">
        <v>0.64610000000000001</v>
      </c>
      <c r="H27">
        <v>1.5</v>
      </c>
      <c r="I27" s="3">
        <v>1.7</v>
      </c>
      <c r="J27" s="3">
        <v>0.5</v>
      </c>
      <c r="K27" s="3">
        <v>0.34720000000000001</v>
      </c>
      <c r="L27" s="3">
        <v>0.60909999999999997</v>
      </c>
      <c r="M27" s="3">
        <v>0.64319999999999999</v>
      </c>
      <c r="N27" s="3">
        <v>1.7</v>
      </c>
      <c r="O27" s="3">
        <v>2.2999999999999998</v>
      </c>
    </row>
    <row r="28" spans="1:15" x14ac:dyDescent="0.3">
      <c r="A28" t="s">
        <v>66</v>
      </c>
      <c r="B28" t="s">
        <v>69</v>
      </c>
      <c r="C28">
        <v>16.5</v>
      </c>
      <c r="D28">
        <v>22.7</v>
      </c>
      <c r="F28">
        <v>0.59819999999999995</v>
      </c>
      <c r="G28">
        <v>0.57110000000000005</v>
      </c>
      <c r="H28">
        <v>1.3</v>
      </c>
      <c r="I28" s="3">
        <v>2.5</v>
      </c>
      <c r="J28" s="3">
        <v>0.34849999999999998</v>
      </c>
      <c r="K28" s="3">
        <v>0.443</v>
      </c>
      <c r="L28" s="3">
        <v>0.65259999999999996</v>
      </c>
      <c r="M28" s="3">
        <v>0.6714</v>
      </c>
      <c r="N28" s="3">
        <v>0.8</v>
      </c>
      <c r="O28" s="3">
        <v>3.3</v>
      </c>
    </row>
    <row r="29" spans="1:15" x14ac:dyDescent="0.3">
      <c r="A29" t="s">
        <v>67</v>
      </c>
      <c r="B29" t="s">
        <v>26</v>
      </c>
      <c r="C29">
        <v>22.8</v>
      </c>
      <c r="D29">
        <v>13</v>
      </c>
      <c r="E29">
        <v>40.577032000000003</v>
      </c>
      <c r="F29">
        <v>0.43969999999999998</v>
      </c>
      <c r="G29">
        <v>0.61370000000000002</v>
      </c>
      <c r="H29">
        <v>2</v>
      </c>
      <c r="I29" s="3">
        <v>2.4</v>
      </c>
      <c r="J29" s="3">
        <v>0.45450000000000002</v>
      </c>
      <c r="K29" s="3">
        <v>0.29509999999999997</v>
      </c>
      <c r="L29" s="3">
        <v>0.70069999999999999</v>
      </c>
      <c r="M29" s="3">
        <v>0.53590000000000004</v>
      </c>
      <c r="N29" s="3">
        <v>1.2</v>
      </c>
      <c r="O29" s="3">
        <v>3.4</v>
      </c>
    </row>
    <row r="30" spans="1:15" x14ac:dyDescent="0.3">
      <c r="A30" t="s">
        <v>42</v>
      </c>
      <c r="B30" t="s">
        <v>28</v>
      </c>
      <c r="C30">
        <v>23</v>
      </c>
      <c r="D30">
        <v>19.8</v>
      </c>
      <c r="E30">
        <v>55.661116</v>
      </c>
      <c r="F30">
        <v>0.51639999999999997</v>
      </c>
      <c r="G30">
        <v>0.6704</v>
      </c>
      <c r="H30">
        <v>1</v>
      </c>
      <c r="I30" s="3">
        <v>2</v>
      </c>
      <c r="J30" s="3">
        <v>0.375</v>
      </c>
      <c r="K30" s="3">
        <v>0.3231</v>
      </c>
      <c r="L30" s="3">
        <v>0.72489999999999999</v>
      </c>
      <c r="M30" s="3">
        <v>0.6391</v>
      </c>
      <c r="N30" s="3">
        <v>2.7</v>
      </c>
      <c r="O30" s="3">
        <v>1.7</v>
      </c>
    </row>
    <row r="31" spans="1:15" x14ac:dyDescent="0.3">
      <c r="A31" t="s">
        <v>46</v>
      </c>
      <c r="B31" t="s">
        <v>69</v>
      </c>
      <c r="C31">
        <v>21.7</v>
      </c>
      <c r="D31">
        <v>22</v>
      </c>
      <c r="F31">
        <v>0.61250000000000004</v>
      </c>
      <c r="G31">
        <v>0.65100000000000002</v>
      </c>
      <c r="H31">
        <v>2.2000000000000002</v>
      </c>
      <c r="I31" s="3">
        <v>1.8</v>
      </c>
      <c r="J31" s="3">
        <v>0.3553</v>
      </c>
      <c r="K31" s="3">
        <v>0.35799999999999998</v>
      </c>
      <c r="L31" s="3">
        <v>0.6</v>
      </c>
      <c r="M31" s="3">
        <v>0.63600000000000001</v>
      </c>
      <c r="N31" s="3">
        <v>4.2</v>
      </c>
      <c r="O31" s="3">
        <v>2.2000000000000002</v>
      </c>
    </row>
    <row r="32" spans="1:15" x14ac:dyDescent="0.3">
      <c r="A32" t="s">
        <v>54</v>
      </c>
      <c r="B32" t="s">
        <v>28</v>
      </c>
      <c r="C32">
        <v>18</v>
      </c>
      <c r="D32">
        <v>17.5</v>
      </c>
      <c r="E32">
        <v>46.781607999999999</v>
      </c>
      <c r="F32">
        <v>0.56040000000000001</v>
      </c>
      <c r="G32">
        <v>0.60529999999999995</v>
      </c>
      <c r="H32">
        <v>0.7</v>
      </c>
      <c r="I32" s="3">
        <v>1.3</v>
      </c>
      <c r="J32" s="3">
        <v>0.2949</v>
      </c>
      <c r="K32" s="3">
        <v>0.27629999999999999</v>
      </c>
      <c r="L32" s="3">
        <v>0.61140000000000005</v>
      </c>
      <c r="M32" s="3">
        <v>0.6603</v>
      </c>
      <c r="N32" s="3">
        <v>4.8</v>
      </c>
      <c r="O32" s="3">
        <v>3</v>
      </c>
    </row>
    <row r="33" spans="1:15" x14ac:dyDescent="0.3">
      <c r="A33" t="s">
        <v>57</v>
      </c>
      <c r="B33" t="s">
        <v>28</v>
      </c>
      <c r="C33">
        <v>15.2</v>
      </c>
      <c r="D33">
        <v>22.7</v>
      </c>
      <c r="E33">
        <v>40.577032000000003</v>
      </c>
      <c r="F33">
        <v>0.64410000000000001</v>
      </c>
      <c r="G33">
        <v>0.57040000000000002</v>
      </c>
      <c r="H33">
        <v>1.8</v>
      </c>
      <c r="I33" s="3">
        <v>1.5</v>
      </c>
      <c r="J33" s="3">
        <v>0.2344</v>
      </c>
      <c r="K33" s="3">
        <v>0.50600000000000001</v>
      </c>
      <c r="L33" s="3">
        <v>0.64710000000000001</v>
      </c>
      <c r="M33" s="3">
        <v>0.72350000000000003</v>
      </c>
      <c r="N33" s="3">
        <v>2.5</v>
      </c>
      <c r="O33" s="3">
        <v>2.2999999999999998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 Data</vt:lpstr>
      <vt:lpstr>RB Data</vt:lpstr>
      <vt:lpstr>Team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2019-01-05T07:35:26Z</dcterms:created>
  <dcterms:modified xsi:type="dcterms:W3CDTF">2019-10-20T00:21:25Z</dcterms:modified>
</cp:coreProperties>
</file>