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QB Data" sheetId="1" r:id="rId1"/>
    <sheet name="RB Data" sheetId="7" r:id="rId2"/>
    <sheet name="Team Data" sheetId="2" r:id="rId3"/>
  </sheets>
  <calcPr calcId="145621"/>
</workbook>
</file>

<file path=xl/calcChain.xml><?xml version="1.0" encoding="utf-8"?>
<calcChain xmlns="http://schemas.openxmlformats.org/spreadsheetml/2006/main">
  <c r="G60" i="7" l="1"/>
  <c r="H60" i="7"/>
  <c r="K60" i="7"/>
  <c r="L60" i="7"/>
  <c r="M60" i="7"/>
  <c r="N60" i="7"/>
  <c r="O60" i="7"/>
  <c r="P60" i="7"/>
  <c r="Q60" i="7"/>
  <c r="G61" i="7"/>
  <c r="H61" i="7"/>
  <c r="K61" i="7"/>
  <c r="L61" i="7"/>
  <c r="M61" i="7"/>
  <c r="N61" i="7"/>
  <c r="O61" i="7"/>
  <c r="P61" i="7"/>
  <c r="Q61" i="7"/>
  <c r="G62" i="7"/>
  <c r="H62" i="7"/>
  <c r="K62" i="7"/>
  <c r="L62" i="7"/>
  <c r="M62" i="7"/>
  <c r="N62" i="7"/>
  <c r="O62" i="7"/>
  <c r="P62" i="7"/>
  <c r="Q62" i="7"/>
  <c r="G63" i="7"/>
  <c r="H63" i="7"/>
  <c r="K63" i="7"/>
  <c r="L63" i="7"/>
  <c r="M63" i="7"/>
  <c r="N63" i="7"/>
  <c r="O63" i="7"/>
  <c r="P63" i="7"/>
  <c r="Q63" i="7"/>
  <c r="G64" i="7"/>
  <c r="H64" i="7"/>
  <c r="K64" i="7"/>
  <c r="L64" i="7"/>
  <c r="M64" i="7"/>
  <c r="N64" i="7"/>
  <c r="O64" i="7"/>
  <c r="P64" i="7"/>
  <c r="Q64" i="7"/>
  <c r="G65" i="7"/>
  <c r="H65" i="7"/>
  <c r="K65" i="7"/>
  <c r="L65" i="7"/>
  <c r="M65" i="7"/>
  <c r="N65" i="7"/>
  <c r="O65" i="7"/>
  <c r="P65" i="7"/>
  <c r="Q65" i="7"/>
  <c r="G66" i="7"/>
  <c r="H66" i="7"/>
  <c r="K66" i="7"/>
  <c r="L66" i="7"/>
  <c r="M66" i="7"/>
  <c r="N66" i="7"/>
  <c r="O66" i="7"/>
  <c r="P66" i="7"/>
  <c r="Q66" i="7"/>
  <c r="G67" i="7"/>
  <c r="H67" i="7"/>
  <c r="K67" i="7"/>
  <c r="L67" i="7"/>
  <c r="M67" i="7"/>
  <c r="N67" i="7"/>
  <c r="O67" i="7"/>
  <c r="P67" i="7"/>
  <c r="Q67" i="7"/>
  <c r="G68" i="7"/>
  <c r="H68" i="7"/>
  <c r="K68" i="7"/>
  <c r="L68" i="7"/>
  <c r="M68" i="7"/>
  <c r="N68" i="7"/>
  <c r="O68" i="7"/>
  <c r="P68" i="7"/>
  <c r="Q68" i="7"/>
  <c r="G69" i="7"/>
  <c r="H69" i="7"/>
  <c r="K69" i="7"/>
  <c r="L69" i="7"/>
  <c r="M69" i="7"/>
  <c r="N69" i="7"/>
  <c r="O69" i="7"/>
  <c r="P69" i="7"/>
  <c r="Q69" i="7"/>
  <c r="G70" i="7"/>
  <c r="H70" i="7"/>
  <c r="K70" i="7"/>
  <c r="L70" i="7"/>
  <c r="M70" i="7"/>
  <c r="N70" i="7"/>
  <c r="O70" i="7"/>
  <c r="P70" i="7"/>
  <c r="Q70" i="7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5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D64" i="7" l="1"/>
  <c r="E64" i="7" s="1"/>
  <c r="D63" i="7"/>
  <c r="E63" i="7" s="1"/>
  <c r="D67" i="7"/>
  <c r="E67" i="7" s="1"/>
  <c r="D68" i="7"/>
  <c r="E68" i="7" s="1"/>
  <c r="D65" i="7"/>
  <c r="E65" i="7" s="1"/>
  <c r="D61" i="7"/>
  <c r="E61" i="7" s="1"/>
  <c r="D69" i="7"/>
  <c r="E69" i="7" s="1"/>
  <c r="D70" i="7"/>
  <c r="E70" i="7" s="1"/>
  <c r="D66" i="7"/>
  <c r="E66" i="7" s="1"/>
  <c r="D62" i="7"/>
  <c r="E62" i="7" s="1"/>
  <c r="D60" i="7"/>
  <c r="E60" i="7" s="1"/>
  <c r="D23" i="1"/>
  <c r="E23" i="1" s="1"/>
  <c r="D22" i="1"/>
  <c r="E22" i="1" s="1"/>
  <c r="G31" i="7"/>
  <c r="H31" i="7"/>
  <c r="K31" i="7"/>
  <c r="L31" i="7"/>
  <c r="M31" i="7"/>
  <c r="N31" i="7"/>
  <c r="O31" i="7"/>
  <c r="P31" i="7"/>
  <c r="Q31" i="7"/>
  <c r="M33" i="7"/>
  <c r="M34" i="7"/>
  <c r="M36" i="7"/>
  <c r="M39" i="7"/>
  <c r="M40" i="7"/>
  <c r="M43" i="7"/>
  <c r="M44" i="7"/>
  <c r="M47" i="7"/>
  <c r="M48" i="7"/>
  <c r="M51" i="7"/>
  <c r="M52" i="7"/>
  <c r="M55" i="7"/>
  <c r="M56" i="7"/>
  <c r="M57" i="7"/>
  <c r="G32" i="7"/>
  <c r="H32" i="7"/>
  <c r="K32" i="7"/>
  <c r="L32" i="7"/>
  <c r="M32" i="7"/>
  <c r="N32" i="7"/>
  <c r="O32" i="7"/>
  <c r="P32" i="7"/>
  <c r="Q32" i="7"/>
  <c r="G33" i="7"/>
  <c r="H33" i="7"/>
  <c r="K33" i="7"/>
  <c r="L33" i="7"/>
  <c r="N33" i="7"/>
  <c r="O33" i="7"/>
  <c r="P33" i="7"/>
  <c r="G34" i="7"/>
  <c r="H34" i="7"/>
  <c r="K34" i="7"/>
  <c r="L34" i="7"/>
  <c r="N34" i="7"/>
  <c r="P34" i="7"/>
  <c r="G35" i="7"/>
  <c r="H35" i="7"/>
  <c r="K35" i="7"/>
  <c r="L35" i="7"/>
  <c r="M35" i="7"/>
  <c r="N35" i="7"/>
  <c r="O35" i="7"/>
  <c r="P35" i="7"/>
  <c r="Q35" i="7"/>
  <c r="G36" i="7"/>
  <c r="H36" i="7"/>
  <c r="K36" i="7"/>
  <c r="L36" i="7"/>
  <c r="N36" i="7"/>
  <c r="O36" i="7"/>
  <c r="P36" i="7"/>
  <c r="G37" i="7"/>
  <c r="H37" i="7"/>
  <c r="K37" i="7"/>
  <c r="L37" i="7"/>
  <c r="M37" i="7"/>
  <c r="N37" i="7"/>
  <c r="O37" i="7"/>
  <c r="P37" i="7"/>
  <c r="Q37" i="7"/>
  <c r="G38" i="7"/>
  <c r="H38" i="7"/>
  <c r="K38" i="7"/>
  <c r="L38" i="7"/>
  <c r="M38" i="7"/>
  <c r="N38" i="7"/>
  <c r="O38" i="7"/>
  <c r="P38" i="7"/>
  <c r="Q38" i="7"/>
  <c r="G39" i="7"/>
  <c r="H39" i="7"/>
  <c r="K39" i="7"/>
  <c r="L39" i="7"/>
  <c r="N39" i="7"/>
  <c r="O39" i="7"/>
  <c r="P39" i="7"/>
  <c r="G40" i="7"/>
  <c r="H40" i="7"/>
  <c r="K40" i="7"/>
  <c r="L40" i="7"/>
  <c r="N40" i="7"/>
  <c r="P40" i="7"/>
  <c r="G41" i="7"/>
  <c r="H41" i="7"/>
  <c r="K41" i="7"/>
  <c r="L41" i="7"/>
  <c r="M41" i="7"/>
  <c r="N41" i="7"/>
  <c r="O41" i="7"/>
  <c r="P41" i="7"/>
  <c r="Q41" i="7"/>
  <c r="G42" i="7"/>
  <c r="H42" i="7"/>
  <c r="K42" i="7"/>
  <c r="L42" i="7"/>
  <c r="M42" i="7"/>
  <c r="N42" i="7"/>
  <c r="O42" i="7"/>
  <c r="P42" i="7"/>
  <c r="Q42" i="7"/>
  <c r="G43" i="7"/>
  <c r="H43" i="7"/>
  <c r="K43" i="7"/>
  <c r="L43" i="7"/>
  <c r="N43" i="7"/>
  <c r="O43" i="7"/>
  <c r="P43" i="7"/>
  <c r="G44" i="7"/>
  <c r="H44" i="7"/>
  <c r="K44" i="7"/>
  <c r="L44" i="7"/>
  <c r="N44" i="7"/>
  <c r="P44" i="7"/>
  <c r="G45" i="7"/>
  <c r="H45" i="7"/>
  <c r="K45" i="7"/>
  <c r="L45" i="7"/>
  <c r="M45" i="7"/>
  <c r="N45" i="7"/>
  <c r="O45" i="7"/>
  <c r="P45" i="7"/>
  <c r="Q45" i="7"/>
  <c r="G46" i="7"/>
  <c r="H46" i="7"/>
  <c r="K46" i="7"/>
  <c r="L46" i="7"/>
  <c r="M46" i="7"/>
  <c r="N46" i="7"/>
  <c r="O46" i="7"/>
  <c r="P46" i="7"/>
  <c r="Q46" i="7"/>
  <c r="G47" i="7"/>
  <c r="H47" i="7"/>
  <c r="K47" i="7"/>
  <c r="L47" i="7"/>
  <c r="N47" i="7"/>
  <c r="O47" i="7"/>
  <c r="P47" i="7"/>
  <c r="G48" i="7"/>
  <c r="H48" i="7"/>
  <c r="K48" i="7"/>
  <c r="L48" i="7"/>
  <c r="N48" i="7"/>
  <c r="P48" i="7"/>
  <c r="G49" i="7"/>
  <c r="H49" i="7"/>
  <c r="K49" i="7"/>
  <c r="L49" i="7"/>
  <c r="M49" i="7"/>
  <c r="N49" i="7"/>
  <c r="O49" i="7"/>
  <c r="P49" i="7"/>
  <c r="Q49" i="7"/>
  <c r="G50" i="7"/>
  <c r="H50" i="7"/>
  <c r="K50" i="7"/>
  <c r="L50" i="7"/>
  <c r="M50" i="7"/>
  <c r="N50" i="7"/>
  <c r="O50" i="7"/>
  <c r="P50" i="7"/>
  <c r="Q50" i="7"/>
  <c r="G51" i="7"/>
  <c r="H51" i="7"/>
  <c r="K51" i="7"/>
  <c r="L51" i="7"/>
  <c r="N51" i="7"/>
  <c r="O51" i="7"/>
  <c r="P51" i="7"/>
  <c r="G52" i="7"/>
  <c r="H52" i="7"/>
  <c r="K52" i="7"/>
  <c r="L52" i="7"/>
  <c r="N52" i="7"/>
  <c r="P52" i="7"/>
  <c r="G53" i="7"/>
  <c r="H53" i="7"/>
  <c r="K53" i="7"/>
  <c r="L53" i="7"/>
  <c r="M53" i="7"/>
  <c r="N53" i="7"/>
  <c r="O53" i="7"/>
  <c r="P53" i="7"/>
  <c r="Q53" i="7"/>
  <c r="G54" i="7"/>
  <c r="H54" i="7"/>
  <c r="K54" i="7"/>
  <c r="L54" i="7"/>
  <c r="M54" i="7"/>
  <c r="N54" i="7"/>
  <c r="O54" i="7"/>
  <c r="P54" i="7"/>
  <c r="Q54" i="7"/>
  <c r="G55" i="7"/>
  <c r="H55" i="7"/>
  <c r="K55" i="7"/>
  <c r="L55" i="7"/>
  <c r="N55" i="7"/>
  <c r="O55" i="7"/>
  <c r="P55" i="7"/>
  <c r="G56" i="7"/>
  <c r="H56" i="7"/>
  <c r="K56" i="7"/>
  <c r="L56" i="7"/>
  <c r="N56" i="7"/>
  <c r="P56" i="7"/>
  <c r="G57" i="7"/>
  <c r="H57" i="7"/>
  <c r="K57" i="7"/>
  <c r="L57" i="7"/>
  <c r="N57" i="7"/>
  <c r="O57" i="7"/>
  <c r="P57" i="7"/>
  <c r="G58" i="7"/>
  <c r="H58" i="7"/>
  <c r="K58" i="7"/>
  <c r="L58" i="7"/>
  <c r="M58" i="7"/>
  <c r="N58" i="7"/>
  <c r="O58" i="7"/>
  <c r="P58" i="7"/>
  <c r="Q58" i="7"/>
  <c r="G59" i="7"/>
  <c r="H59" i="7"/>
  <c r="K59" i="7"/>
  <c r="L59" i="7"/>
  <c r="M59" i="7"/>
  <c r="N59" i="7"/>
  <c r="O59" i="7"/>
  <c r="P59" i="7"/>
  <c r="Q59" i="7"/>
  <c r="D31" i="7" l="1"/>
  <c r="E31" i="7" s="1"/>
  <c r="D35" i="7"/>
  <c r="E35" i="7" s="1"/>
  <c r="D37" i="7"/>
  <c r="E37" i="7" s="1"/>
  <c r="D46" i="7"/>
  <c r="E46" i="7" s="1"/>
  <c r="O56" i="7"/>
  <c r="O52" i="7"/>
  <c r="O48" i="7"/>
  <c r="O44" i="7"/>
  <c r="O40" i="7"/>
  <c r="O34" i="7"/>
  <c r="Q56" i="7"/>
  <c r="Q52" i="7"/>
  <c r="Q48" i="7"/>
  <c r="Q44" i="7"/>
  <c r="Q40" i="7"/>
  <c r="Q34" i="7"/>
  <c r="Q57" i="7"/>
  <c r="Q55" i="7"/>
  <c r="D55" i="7" s="1"/>
  <c r="E55" i="7" s="1"/>
  <c r="Q51" i="7"/>
  <c r="D50" i="7"/>
  <c r="E50" i="7" s="1"/>
  <c r="Q47" i="7"/>
  <c r="D47" i="7" s="1"/>
  <c r="E47" i="7" s="1"/>
  <c r="Q43" i="7"/>
  <c r="D43" i="7" s="1"/>
  <c r="E43" i="7" s="1"/>
  <c r="Q39" i="7"/>
  <c r="D39" i="7" s="1"/>
  <c r="E39" i="7" s="1"/>
  <c r="D38" i="7"/>
  <c r="E38" i="7" s="1"/>
  <c r="Q36" i="7"/>
  <c r="D36" i="7" s="1"/>
  <c r="E36" i="7" s="1"/>
  <c r="Q33" i="7"/>
  <c r="D33" i="7" s="1"/>
  <c r="E33" i="7" s="1"/>
  <c r="D59" i="7"/>
  <c r="E59" i="7" s="1"/>
  <c r="D54" i="7"/>
  <c r="E54" i="7" s="1"/>
  <c r="D42" i="7"/>
  <c r="E42" i="7" s="1"/>
  <c r="D58" i="7"/>
  <c r="E58" i="7" s="1"/>
  <c r="D32" i="7"/>
  <c r="E32" i="7" s="1"/>
  <c r="D53" i="7"/>
  <c r="E53" i="7" s="1"/>
  <c r="D49" i="7"/>
  <c r="E49" i="7" s="1"/>
  <c r="D45" i="7"/>
  <c r="E45" i="7" s="1"/>
  <c r="D41" i="7"/>
  <c r="E41" i="7" s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34" i="7" l="1"/>
  <c r="E34" i="7" s="1"/>
  <c r="D52" i="7"/>
  <c r="E52" i="7" s="1"/>
  <c r="D51" i="7"/>
  <c r="E51" i="7" s="1"/>
  <c r="D44" i="7"/>
  <c r="E44" i="7" s="1"/>
  <c r="D57" i="7"/>
  <c r="E57" i="7" s="1"/>
  <c r="D48" i="7"/>
  <c r="E48" i="7" s="1"/>
  <c r="D40" i="7"/>
  <c r="E40" i="7" s="1"/>
  <c r="D56" i="7"/>
  <c r="E56" i="7" s="1"/>
  <c r="D25" i="1"/>
  <c r="E25" i="1" s="1"/>
  <c r="D24" i="1"/>
  <c r="E24" i="1" s="1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Q2" i="7"/>
  <c r="P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G6" i="7" l="1"/>
  <c r="G30" i="7"/>
  <c r="H30" i="7"/>
  <c r="K30" i="7"/>
  <c r="L30" i="7"/>
  <c r="M30" i="7"/>
  <c r="N30" i="7"/>
  <c r="O30" i="7"/>
  <c r="G11" i="7"/>
  <c r="H11" i="7"/>
  <c r="K11" i="7"/>
  <c r="L11" i="7"/>
  <c r="M11" i="7"/>
  <c r="N11" i="7"/>
  <c r="O11" i="7"/>
  <c r="D30" i="7" l="1"/>
  <c r="E30" i="7" s="1"/>
  <c r="D11" i="7"/>
  <c r="E11" i="7" s="1"/>
  <c r="O18" i="7" l="1"/>
  <c r="N18" i="7"/>
  <c r="M18" i="7"/>
  <c r="L18" i="7"/>
  <c r="K18" i="7"/>
  <c r="H18" i="7"/>
  <c r="G18" i="7"/>
  <c r="G3" i="7"/>
  <c r="H3" i="7"/>
  <c r="K3" i="7"/>
  <c r="L3" i="7"/>
  <c r="M3" i="7"/>
  <c r="N3" i="7"/>
  <c r="O3" i="7"/>
  <c r="O14" i="7"/>
  <c r="N14" i="7"/>
  <c r="M14" i="7"/>
  <c r="L14" i="7"/>
  <c r="K14" i="7"/>
  <c r="H14" i="7"/>
  <c r="G14" i="7"/>
  <c r="O19" i="7"/>
  <c r="N19" i="7"/>
  <c r="M19" i="7"/>
  <c r="L19" i="7"/>
  <c r="K19" i="7"/>
  <c r="H19" i="7"/>
  <c r="G19" i="7"/>
  <c r="O5" i="7"/>
  <c r="N5" i="7"/>
  <c r="M5" i="7"/>
  <c r="L5" i="7"/>
  <c r="K5" i="7"/>
  <c r="H5" i="7"/>
  <c r="G5" i="7"/>
  <c r="O6" i="7"/>
  <c r="N6" i="7"/>
  <c r="M6" i="7"/>
  <c r="L6" i="7"/>
  <c r="K6" i="7"/>
  <c r="H6" i="7"/>
  <c r="O10" i="7"/>
  <c r="N10" i="7"/>
  <c r="M10" i="7"/>
  <c r="L10" i="7"/>
  <c r="K10" i="7"/>
  <c r="H10" i="7"/>
  <c r="G10" i="7"/>
  <c r="H9" i="7"/>
  <c r="H24" i="7"/>
  <c r="H12" i="7"/>
  <c r="H26" i="7"/>
  <c r="H7" i="7"/>
  <c r="H25" i="7"/>
  <c r="H8" i="7"/>
  <c r="H22" i="7"/>
  <c r="H23" i="7"/>
  <c r="H17" i="7"/>
  <c r="H27" i="7"/>
  <c r="H2" i="7"/>
  <c r="H29" i="7"/>
  <c r="H15" i="7"/>
  <c r="H20" i="7"/>
  <c r="H4" i="7"/>
  <c r="H28" i="7"/>
  <c r="H13" i="7"/>
  <c r="H16" i="7"/>
  <c r="H21" i="7"/>
  <c r="D14" i="7" l="1"/>
  <c r="E14" i="7" s="1"/>
  <c r="D10" i="7"/>
  <c r="E10" i="7" s="1"/>
  <c r="D19" i="7"/>
  <c r="E19" i="7" s="1"/>
  <c r="D5" i="7"/>
  <c r="E5" i="7" s="1"/>
  <c r="D18" i="7"/>
  <c r="E18" i="7" s="1"/>
  <c r="D6" i="7"/>
  <c r="E6" i="7" s="1"/>
  <c r="D3" i="7"/>
  <c r="E3" i="7" s="1"/>
  <c r="L2" i="7"/>
  <c r="M2" i="7"/>
  <c r="N2" i="7"/>
  <c r="O2" i="7"/>
  <c r="L8" i="7"/>
  <c r="M8" i="7"/>
  <c r="N8" i="7"/>
  <c r="O8" i="7"/>
  <c r="L7" i="7"/>
  <c r="M7" i="7"/>
  <c r="N7" i="7"/>
  <c r="O7" i="7"/>
  <c r="L27" i="7"/>
  <c r="M27" i="7"/>
  <c r="N27" i="7"/>
  <c r="O27" i="7"/>
  <c r="L26" i="7"/>
  <c r="M26" i="7"/>
  <c r="N26" i="7"/>
  <c r="O26" i="7"/>
  <c r="L20" i="7"/>
  <c r="M20" i="7"/>
  <c r="N20" i="7"/>
  <c r="O20" i="7"/>
  <c r="L22" i="7"/>
  <c r="M22" i="7"/>
  <c r="N22" i="7"/>
  <c r="O22" i="7"/>
  <c r="L17" i="7"/>
  <c r="M17" i="7"/>
  <c r="N17" i="7"/>
  <c r="O17" i="7"/>
  <c r="L21" i="7"/>
  <c r="M21" i="7"/>
  <c r="N21" i="7"/>
  <c r="O21" i="7"/>
  <c r="L28" i="7"/>
  <c r="M28" i="7"/>
  <c r="N28" i="7"/>
  <c r="O28" i="7"/>
  <c r="L16" i="7"/>
  <c r="M16" i="7"/>
  <c r="N16" i="7"/>
  <c r="O16" i="7"/>
  <c r="L29" i="7"/>
  <c r="M29" i="7"/>
  <c r="N29" i="7"/>
  <c r="O29" i="7"/>
  <c r="L12" i="7"/>
  <c r="M12" i="7"/>
  <c r="N12" i="7"/>
  <c r="O12" i="7"/>
  <c r="L24" i="7"/>
  <c r="M24" i="7"/>
  <c r="N24" i="7"/>
  <c r="O24" i="7"/>
  <c r="L9" i="7"/>
  <c r="M9" i="7"/>
  <c r="N9" i="7"/>
  <c r="O9" i="7"/>
  <c r="L15" i="7"/>
  <c r="M15" i="7"/>
  <c r="N15" i="7"/>
  <c r="O15" i="7"/>
  <c r="L23" i="7"/>
  <c r="M23" i="7"/>
  <c r="N23" i="7"/>
  <c r="O23" i="7"/>
  <c r="L4" i="7"/>
  <c r="M4" i="7"/>
  <c r="N4" i="7"/>
  <c r="O4" i="7"/>
  <c r="L25" i="7"/>
  <c r="M25" i="7"/>
  <c r="N25" i="7"/>
  <c r="O25" i="7"/>
  <c r="L13" i="7"/>
  <c r="M13" i="7"/>
  <c r="N13" i="7"/>
  <c r="O13" i="7"/>
  <c r="G15" i="7"/>
  <c r="G13" i="7"/>
  <c r="G24" i="7"/>
  <c r="G16" i="7"/>
  <c r="G9" i="7"/>
  <c r="G12" i="7"/>
  <c r="G7" i="7"/>
  <c r="G8" i="7"/>
  <c r="G20" i="7"/>
  <c r="G4" i="7"/>
  <c r="G22" i="7"/>
  <c r="G27" i="7"/>
  <c r="G23" i="7"/>
  <c r="G2" i="7"/>
  <c r="G26" i="7"/>
  <c r="G25" i="7"/>
  <c r="G21" i="7"/>
  <c r="G28" i="7"/>
  <c r="G17" i="7"/>
  <c r="G29" i="7"/>
  <c r="K15" i="7"/>
  <c r="K13" i="7"/>
  <c r="K24" i="7"/>
  <c r="K16" i="7"/>
  <c r="K9" i="7"/>
  <c r="K12" i="7"/>
  <c r="K7" i="7"/>
  <c r="K8" i="7"/>
  <c r="K20" i="7"/>
  <c r="K4" i="7"/>
  <c r="K22" i="7"/>
  <c r="K27" i="7"/>
  <c r="K23" i="7"/>
  <c r="K2" i="7"/>
  <c r="K26" i="7"/>
  <c r="K25" i="7"/>
  <c r="K21" i="7"/>
  <c r="K28" i="7"/>
  <c r="K17" i="7"/>
  <c r="K29" i="7"/>
  <c r="H17" i="1"/>
  <c r="I17" i="1"/>
  <c r="J17" i="1"/>
  <c r="K17" i="1"/>
  <c r="L17" i="1"/>
  <c r="M17" i="1"/>
  <c r="P17" i="1"/>
  <c r="Q17" i="1"/>
  <c r="R17" i="1"/>
  <c r="S17" i="1"/>
  <c r="H6" i="1"/>
  <c r="I6" i="1"/>
  <c r="J6" i="1"/>
  <c r="K6" i="1"/>
  <c r="L6" i="1"/>
  <c r="M6" i="1"/>
  <c r="P6" i="1"/>
  <c r="Q6" i="1"/>
  <c r="R6" i="1"/>
  <c r="S6" i="1"/>
  <c r="H10" i="1"/>
  <c r="I10" i="1"/>
  <c r="J10" i="1"/>
  <c r="K10" i="1"/>
  <c r="L10" i="1"/>
  <c r="M10" i="1"/>
  <c r="P10" i="1"/>
  <c r="Q10" i="1"/>
  <c r="R10" i="1"/>
  <c r="S10" i="1"/>
  <c r="H16" i="1"/>
  <c r="I16" i="1"/>
  <c r="J16" i="1"/>
  <c r="K16" i="1"/>
  <c r="L16" i="1"/>
  <c r="M16" i="1"/>
  <c r="P16" i="1"/>
  <c r="Q16" i="1"/>
  <c r="R16" i="1"/>
  <c r="S16" i="1"/>
  <c r="H19" i="1"/>
  <c r="I19" i="1"/>
  <c r="J19" i="1"/>
  <c r="K19" i="1"/>
  <c r="L19" i="1"/>
  <c r="M19" i="1"/>
  <c r="P19" i="1"/>
  <c r="Q19" i="1"/>
  <c r="R19" i="1"/>
  <c r="S19" i="1"/>
  <c r="H2" i="1"/>
  <c r="I2" i="1"/>
  <c r="J2" i="1"/>
  <c r="K2" i="1"/>
  <c r="L2" i="1"/>
  <c r="M2" i="1"/>
  <c r="P2" i="1"/>
  <c r="Q2" i="1"/>
  <c r="R2" i="1"/>
  <c r="S2" i="1"/>
  <c r="H9" i="1"/>
  <c r="I9" i="1"/>
  <c r="J9" i="1"/>
  <c r="K9" i="1"/>
  <c r="L9" i="1"/>
  <c r="M9" i="1"/>
  <c r="P9" i="1"/>
  <c r="Q9" i="1"/>
  <c r="R9" i="1"/>
  <c r="S9" i="1"/>
  <c r="H12" i="1"/>
  <c r="I12" i="1"/>
  <c r="J12" i="1"/>
  <c r="K12" i="1"/>
  <c r="L12" i="1"/>
  <c r="M12" i="1"/>
  <c r="P12" i="1"/>
  <c r="Q12" i="1"/>
  <c r="R12" i="1"/>
  <c r="S12" i="1"/>
  <c r="H20" i="1"/>
  <c r="I20" i="1"/>
  <c r="J20" i="1"/>
  <c r="K20" i="1"/>
  <c r="L20" i="1"/>
  <c r="M20" i="1"/>
  <c r="P20" i="1"/>
  <c r="Q20" i="1"/>
  <c r="R20" i="1"/>
  <c r="S20" i="1"/>
  <c r="H8" i="1"/>
  <c r="I8" i="1"/>
  <c r="J8" i="1"/>
  <c r="K8" i="1"/>
  <c r="L8" i="1"/>
  <c r="M8" i="1"/>
  <c r="P8" i="1"/>
  <c r="Q8" i="1"/>
  <c r="R8" i="1"/>
  <c r="S8" i="1"/>
  <c r="H5" i="1"/>
  <c r="I5" i="1"/>
  <c r="J5" i="1"/>
  <c r="K5" i="1"/>
  <c r="L5" i="1"/>
  <c r="M5" i="1"/>
  <c r="P5" i="1"/>
  <c r="Q5" i="1"/>
  <c r="R5" i="1"/>
  <c r="S5" i="1"/>
  <c r="H4" i="1"/>
  <c r="I4" i="1"/>
  <c r="J4" i="1"/>
  <c r="K4" i="1"/>
  <c r="L4" i="1"/>
  <c r="M4" i="1"/>
  <c r="P4" i="1"/>
  <c r="Q4" i="1"/>
  <c r="R4" i="1"/>
  <c r="S4" i="1"/>
  <c r="H7" i="1"/>
  <c r="I7" i="1"/>
  <c r="J7" i="1"/>
  <c r="K7" i="1"/>
  <c r="L7" i="1"/>
  <c r="M7" i="1"/>
  <c r="P7" i="1"/>
  <c r="Q7" i="1"/>
  <c r="R7" i="1"/>
  <c r="S7" i="1"/>
  <c r="H15" i="1"/>
  <c r="I15" i="1"/>
  <c r="J15" i="1"/>
  <c r="K15" i="1"/>
  <c r="L15" i="1"/>
  <c r="M15" i="1"/>
  <c r="P15" i="1"/>
  <c r="Q15" i="1"/>
  <c r="R15" i="1"/>
  <c r="S15" i="1"/>
  <c r="H18" i="1"/>
  <c r="I18" i="1"/>
  <c r="J18" i="1"/>
  <c r="K18" i="1"/>
  <c r="L18" i="1"/>
  <c r="M18" i="1"/>
  <c r="P18" i="1"/>
  <c r="Q18" i="1"/>
  <c r="R18" i="1"/>
  <c r="S18" i="1"/>
  <c r="H14" i="1"/>
  <c r="I14" i="1"/>
  <c r="J14" i="1"/>
  <c r="K14" i="1"/>
  <c r="L14" i="1"/>
  <c r="M14" i="1"/>
  <c r="P14" i="1"/>
  <c r="Q14" i="1"/>
  <c r="R14" i="1"/>
  <c r="S14" i="1"/>
  <c r="H21" i="1"/>
  <c r="I21" i="1"/>
  <c r="J21" i="1"/>
  <c r="K21" i="1"/>
  <c r="L21" i="1"/>
  <c r="M21" i="1"/>
  <c r="P21" i="1"/>
  <c r="Q21" i="1"/>
  <c r="R21" i="1"/>
  <c r="S21" i="1"/>
  <c r="H3" i="1"/>
  <c r="I3" i="1"/>
  <c r="J3" i="1"/>
  <c r="K3" i="1"/>
  <c r="L3" i="1"/>
  <c r="M3" i="1"/>
  <c r="P3" i="1"/>
  <c r="Q3" i="1"/>
  <c r="R3" i="1"/>
  <c r="S3" i="1"/>
  <c r="H11" i="1"/>
  <c r="I11" i="1"/>
  <c r="J11" i="1"/>
  <c r="K11" i="1"/>
  <c r="L11" i="1"/>
  <c r="M11" i="1"/>
  <c r="P11" i="1"/>
  <c r="Q11" i="1"/>
  <c r="R11" i="1"/>
  <c r="S11" i="1"/>
  <c r="H13" i="1"/>
  <c r="I13" i="1"/>
  <c r="J13" i="1"/>
  <c r="K13" i="1"/>
  <c r="L13" i="1"/>
  <c r="M13" i="1"/>
  <c r="P13" i="1"/>
  <c r="Q13" i="1"/>
  <c r="R13" i="1"/>
  <c r="S13" i="1"/>
  <c r="D13" i="7" l="1"/>
  <c r="E13" i="7" s="1"/>
  <c r="D25" i="7"/>
  <c r="E25" i="7" s="1"/>
  <c r="D4" i="7"/>
  <c r="E4" i="7" s="1"/>
  <c r="D23" i="7"/>
  <c r="E23" i="7" s="1"/>
  <c r="D15" i="7"/>
  <c r="E15" i="7" s="1"/>
  <c r="D9" i="7"/>
  <c r="E9" i="7" s="1"/>
  <c r="D12" i="7"/>
  <c r="E12" i="7" s="1"/>
  <c r="D29" i="7"/>
  <c r="E29" i="7" s="1"/>
  <c r="D16" i="7"/>
  <c r="E16" i="7" s="1"/>
  <c r="D28" i="7"/>
  <c r="E28" i="7" s="1"/>
  <c r="D21" i="7"/>
  <c r="E21" i="7" s="1"/>
  <c r="D20" i="7"/>
  <c r="E20" i="7" s="1"/>
  <c r="D27" i="7"/>
  <c r="E27" i="7" s="1"/>
  <c r="D8" i="7"/>
  <c r="E8" i="7" s="1"/>
  <c r="D2" i="7"/>
  <c r="E2" i="7" s="1"/>
  <c r="D7" i="7"/>
  <c r="E7" i="7" s="1"/>
  <c r="D24" i="7"/>
  <c r="E24" i="7" s="1"/>
  <c r="D22" i="7"/>
  <c r="E22" i="7" s="1"/>
  <c r="D26" i="7"/>
  <c r="E26" i="7" s="1"/>
  <c r="D17" i="7"/>
  <c r="E17" i="7" s="1"/>
  <c r="G13" i="1" l="1"/>
  <c r="G11" i="1"/>
  <c r="G3" i="1"/>
  <c r="G21" i="1"/>
  <c r="G14" i="1"/>
  <c r="G18" i="1"/>
  <c r="G15" i="1"/>
  <c r="G7" i="1"/>
  <c r="G4" i="1"/>
  <c r="G5" i="1"/>
  <c r="G8" i="1"/>
  <c r="G20" i="1"/>
  <c r="G12" i="1"/>
  <c r="G9" i="1"/>
  <c r="G2" i="1"/>
  <c r="G19" i="1"/>
  <c r="D12" i="1" l="1"/>
  <c r="E12" i="1" s="1"/>
  <c r="D7" i="1"/>
  <c r="E7" i="1" s="1"/>
  <c r="D21" i="1"/>
  <c r="E21" i="1" s="1"/>
  <c r="D4" i="1"/>
  <c r="E4" i="1" s="1"/>
  <c r="D20" i="1"/>
  <c r="E20" i="1" s="1"/>
  <c r="D2" i="1"/>
  <c r="E2" i="1" s="1"/>
  <c r="D8" i="1"/>
  <c r="E8" i="1" s="1"/>
  <c r="D15" i="1"/>
  <c r="E15" i="1" s="1"/>
  <c r="D3" i="1"/>
  <c r="E3" i="1" s="1"/>
  <c r="D14" i="1"/>
  <c r="E14" i="1" s="1"/>
  <c r="D19" i="1"/>
  <c r="E19" i="1" s="1"/>
  <c r="D9" i="1"/>
  <c r="E9" i="1" s="1"/>
  <c r="D5" i="1"/>
  <c r="E5" i="1" s="1"/>
  <c r="D18" i="1"/>
  <c r="E18" i="1" s="1"/>
  <c r="D11" i="1"/>
  <c r="E11" i="1" s="1"/>
  <c r="D13" i="1"/>
  <c r="E13" i="1" s="1"/>
  <c r="G16" i="1"/>
  <c r="G10" i="1"/>
  <c r="G6" i="1"/>
  <c r="D6" i="1" l="1"/>
  <c r="E6" i="1" s="1"/>
  <c r="D10" i="1"/>
  <c r="E10" i="1" s="1"/>
  <c r="D16" i="1"/>
  <c r="E16" i="1" s="1"/>
  <c r="G17" i="1"/>
  <c r="D17" i="1" l="1"/>
  <c r="E17" i="1" s="1"/>
</calcChain>
</file>

<file path=xl/sharedStrings.xml><?xml version="1.0" encoding="utf-8"?>
<sst xmlns="http://schemas.openxmlformats.org/spreadsheetml/2006/main" count="491" uniqueCount="181">
  <si>
    <t>QB</t>
  </si>
  <si>
    <t>DK Salary</t>
  </si>
  <si>
    <t>Log DK Salary</t>
  </si>
  <si>
    <t>Prediction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</si>
  <si>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</si>
  <si>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</si>
  <si>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</si>
  <si>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</si>
  <si>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</si>
  <si>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</si>
  <si>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</si>
  <si>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</si>
  <si>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</si>
  <si>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</si>
  <si>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</si>
  <si>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Alvin Kamara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</si>
  <si>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</si>
  <si>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</si>
  <si>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</si>
  <si>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</si>
  <si>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</si>
  <si>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</si>
  <si>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</si>
  <si>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</si>
  <si>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</si>
  <si>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</si>
  <si>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</si>
  <si>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</si>
  <si>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Deshaun Watson</t>
  </si>
  <si>
    <t>Kyler Murray</t>
  </si>
  <si>
    <t>Matt Ryan</t>
  </si>
  <si>
    <t>Gardner Minshew</t>
  </si>
  <si>
    <t>Team</t>
  </si>
  <si>
    <t>Kansas City</t>
  </si>
  <si>
    <t>Baltimore</t>
  </si>
  <si>
    <t>New England</t>
  </si>
  <si>
    <t>Houston</t>
  </si>
  <si>
    <t>LA Rams</t>
  </si>
  <si>
    <t>LA Chargers</t>
  </si>
  <si>
    <t>Seattle</t>
  </si>
  <si>
    <t>Arizona</t>
  </si>
  <si>
    <t>Atlanta</t>
  </si>
  <si>
    <t>Cleveland</t>
  </si>
  <si>
    <t>Tampa Bay</t>
  </si>
  <si>
    <t>Buffalo</t>
  </si>
  <si>
    <t>Detroit</t>
  </si>
  <si>
    <t>Indianapolis</t>
  </si>
  <si>
    <t>Oakland</t>
  </si>
  <si>
    <t>NY Giants</t>
  </si>
  <si>
    <t>Jacksonville</t>
  </si>
  <si>
    <t>Carolina</t>
  </si>
  <si>
    <t>Tennessee</t>
  </si>
  <si>
    <t>Minnesota</t>
  </si>
  <si>
    <t>Chicago</t>
  </si>
  <si>
    <t>Washington</t>
  </si>
  <si>
    <t>Denver</t>
  </si>
  <si>
    <t>Miami</t>
  </si>
  <si>
    <t>Cincinnati</t>
  </si>
  <si>
    <t>Dallas</t>
  </si>
  <si>
    <t>Green Bay</t>
  </si>
  <si>
    <t>New Orleans</t>
  </si>
  <si>
    <t>NY Jets</t>
  </si>
  <si>
    <t>Philadelphia</t>
  </si>
  <si>
    <t>Pittsburgh</t>
  </si>
  <si>
    <t>San Francisco</t>
  </si>
  <si>
    <t>Opponent</t>
  </si>
  <si>
    <t>Bye</t>
  </si>
  <si>
    <t>Carlos Hyde</t>
  </si>
  <si>
    <t>David Johnson</t>
  </si>
  <si>
    <t>Leonard Fournette</t>
  </si>
  <si>
    <t>Derrick Henry</t>
  </si>
  <si>
    <t>Andy Dalton</t>
  </si>
  <si>
    <t>Duke Johnson</t>
  </si>
  <si>
    <t>Joe Mixon</t>
  </si>
  <si>
    <t>Russell Wilson</t>
  </si>
  <si>
    <t>Jared Goff</t>
  </si>
  <si>
    <t>Jimmy Garoppolo</t>
  </si>
  <si>
    <t>Devonta Freeman</t>
  </si>
  <si>
    <t>Giovani Bernard</t>
  </si>
  <si>
    <t>Todd Gurley</t>
  </si>
  <si>
    <t>Tevin Coleman</t>
  </si>
  <si>
    <t>Matt Breida</t>
  </si>
  <si>
    <t>Chris Carson</t>
  </si>
  <si>
    <t>Josh Allen</t>
  </si>
  <si>
    <t>Daniel Jones</t>
  </si>
  <si>
    <t>Jacoby Brissett</t>
  </si>
  <si>
    <t>Philip Rivers</t>
  </si>
  <si>
    <t>Matthew Stafford</t>
  </si>
  <si>
    <t>Mitchell Trubisky</t>
  </si>
  <si>
    <t>Derek Carr</t>
  </si>
  <si>
    <t>Ryan Tannehill</t>
  </si>
  <si>
    <t>Saquon Barkley</t>
  </si>
  <si>
    <t>Austin Ekeler</t>
  </si>
  <si>
    <t>Marlon Mack</t>
  </si>
  <si>
    <t>Melvin Gordon</t>
  </si>
  <si>
    <t>Wayne Gallman</t>
  </si>
  <si>
    <t>Devin Singletary</t>
  </si>
  <si>
    <t>Frank Gore</t>
  </si>
  <si>
    <t>Latavius Murray</t>
  </si>
  <si>
    <t>Josh Jacobs</t>
  </si>
  <si>
    <t>David Montgomery</t>
  </si>
  <si>
    <t>Chase Edmonds</t>
  </si>
  <si>
    <t>Tarik Cohen</t>
  </si>
  <si>
    <t>Nyheim Hines</t>
  </si>
  <si>
    <t>Ryquell Armstead</t>
  </si>
  <si>
    <t>Rashaad Penny</t>
  </si>
  <si>
    <t>T.J. Yeldon</t>
  </si>
  <si>
    <t>Jordan Wilkins</t>
  </si>
  <si>
    <t>Dion Lewis</t>
  </si>
  <si>
    <t>Jalen Richard</t>
  </si>
  <si>
    <t>Ty Johnson</t>
  </si>
  <si>
    <t>C.J. Prosise</t>
  </si>
  <si>
    <t>Darrell Henderson</t>
  </si>
  <si>
    <t>Mike Davis</t>
  </si>
  <si>
    <t>DeAndre Washington</t>
  </si>
  <si>
    <t>Dalyn Dawkins</t>
  </si>
  <si>
    <t>Trayveon Williams</t>
  </si>
  <si>
    <t>J.D. McKissic</t>
  </si>
  <si>
    <t>SEA</t>
  </si>
  <si>
    <t>PHI</t>
  </si>
  <si>
    <t>LAC</t>
  </si>
  <si>
    <t>NYG</t>
  </si>
  <si>
    <t>DEN</t>
  </si>
  <si>
    <t>CIN</t>
  </si>
  <si>
    <t>NYJ</t>
  </si>
  <si>
    <t>CAR</t>
  </si>
  <si>
    <t>CLE</t>
  </si>
  <si>
    <t>OAK</t>
  </si>
  <si>
    <t>ATL</t>
  </si>
  <si>
    <t>BUF</t>
  </si>
  <si>
    <t>CHI</t>
  </si>
  <si>
    <t>DET</t>
  </si>
  <si>
    <t>TEN</t>
  </si>
  <si>
    <t>IND</t>
  </si>
  <si>
    <t>LAR</t>
  </si>
  <si>
    <t>HOU</t>
  </si>
  <si>
    <t>Name</t>
  </si>
  <si>
    <t>Tom Brady</t>
  </si>
  <si>
    <t>Drew Brees</t>
  </si>
  <si>
    <t>Jameis Winston</t>
  </si>
  <si>
    <t>Carson Wentz</t>
  </si>
  <si>
    <t>Sam Darnold</t>
  </si>
  <si>
    <t>Kyle Allen</t>
  </si>
  <si>
    <t>Baker Mayfield</t>
  </si>
  <si>
    <t>Joe Flacco</t>
  </si>
  <si>
    <t>Salary</t>
  </si>
  <si>
    <t>Christian McCaffrey</t>
  </si>
  <si>
    <t>Le'Veon Bell</t>
  </si>
  <si>
    <t>Nick Chubb</t>
  </si>
  <si>
    <t>Phillip Lindsay</t>
  </si>
  <si>
    <t>Royce Freeman</t>
  </si>
  <si>
    <t>Sony Michel</t>
  </si>
  <si>
    <t>James White</t>
  </si>
  <si>
    <t>Jordan Howard</t>
  </si>
  <si>
    <t>Dontrell Hilliard</t>
  </si>
  <si>
    <t>Rex Burkhead</t>
  </si>
  <si>
    <t>Miles Sanders</t>
  </si>
  <si>
    <t>Ty Montgomery</t>
  </si>
  <si>
    <t>Peyton Barber</t>
  </si>
  <si>
    <t>Jeff Wilson</t>
  </si>
  <si>
    <t>Justin Jackson</t>
  </si>
  <si>
    <t>Brian Hill</t>
  </si>
  <si>
    <t>Tra Carson</t>
  </si>
  <si>
    <t>Dare Ogunbowale</t>
  </si>
  <si>
    <t>Reggie Bonnafon</t>
  </si>
  <si>
    <t>Alex Armah</t>
  </si>
  <si>
    <t>Tyler Ervin</t>
  </si>
  <si>
    <t>Kenjon Barner</t>
  </si>
  <si>
    <t>Devontae Booker</t>
  </si>
  <si>
    <t>Elijhaa Penny</t>
  </si>
  <si>
    <t>Bilal Powell</t>
  </si>
  <si>
    <t>John Kelly</t>
  </si>
  <si>
    <t>Zach Line</t>
  </si>
  <si>
    <t>D'Ernest Johnson</t>
  </si>
  <si>
    <t>Darren Sproles</t>
  </si>
  <si>
    <t>JAC</t>
  </si>
  <si>
    <t>NOS</t>
  </si>
  <si>
    <t>ARI</t>
  </si>
  <si>
    <t>NEP</t>
  </si>
  <si>
    <t>SFO</t>
  </si>
  <si>
    <t>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</si>
</sst>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25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10.6640625" style="1" customWidth="1"/>
    <col min="15" max="15" width="12.77734375" style="1" customWidth="1"/>
    <col min="16" max="16" width="10" style="1" customWidth="1"/>
    <col min="17" max="17" width="10.21875" style="1" customWidth="1"/>
    <col min="18" max="18" width="9.21875" customWidth="1"/>
    <col min="19" max="19" width="12.109375" customWidth="1"/>
    <col min="21" max="21" width="9.77734375" customWidth="1"/>
  </cols>
  <sheetData>
    <row r="1" spans="1:21" x14ac:dyDescent="0.3">
      <c r="A1" t="s">
        <v>0</v>
      </c>
      <c r="B1" t="s">
        <v>32</v>
      </c>
      <c r="C1" t="s">
        <v>65</v>
      </c>
      <c r="D1" t="s">
        <v>3</v>
      </c>
      <c r="E1" t="s">
        <v>13</v>
      </c>
      <c r="F1" s="1" t="s">
        <v>1</v>
      </c>
      <c r="G1" s="1" t="s">
        <v>2</v>
      </c>
      <c r="H1" s="1" t="s">
        <v>19</v>
      </c>
      <c r="I1" s="1" t="s">
        <v>4</v>
      </c>
      <c r="J1" s="1" t="s">
        <v>9</v>
      </c>
      <c r="K1" s="1" t="s">
        <v>5</v>
      </c>
      <c r="L1" s="1" t="s">
        <v>6</v>
      </c>
      <c r="M1" s="1" t="s">
        <v>11</v>
      </c>
      <c r="N1" s="1" t="s">
        <v>7</v>
      </c>
      <c r="O1" s="1" t="s">
        <v>12</v>
      </c>
      <c r="P1" s="1" t="s">
        <v>8</v>
      </c>
      <c r="Q1" s="1" t="s">
        <v>10</v>
      </c>
      <c r="R1" s="1" t="s">
        <v>17</v>
      </c>
      <c r="S1" s="1" t="s">
        <v>18</v>
      </c>
      <c r="T1" s="1" t="s">
        <v>20</v>
      </c>
      <c r="U1" s="1" t="s">
        <v>26</v>
      </c>
    </row>
    <row r="2" spans="1:21" x14ac:dyDescent="0.3">
      <c r="A2" t="s">
        <v>74</v>
      </c>
      <c r="B2" t="s">
        <v>39</v>
      </c>
      <c r="C2" t="s">
        <v>41</v>
      </c>
      <c r="D2">
        <f>-195.2+21.55*G2-0.5725*IF(H2="Road",1,0)+0.3938*((I2+J2)/2)+0.1747*K2+0.1054*((L2+M2)/2)-0.6011*((N2+O2)/2)+0.05368*((P2+Q2)/2)+0.04573*((R2+S2)/2)-0.1156*((T2+U2)/2)</f>
        <v>24.717616896039374</v>
      </c>
      <c r="E2" s="1">
        <f t="shared" ref="E2:E21" si="0">D2/(F2/1000)</f>
        <v>3.4330023466721351</v>
      </c>
      <c r="F2" s="1">
        <v>7200</v>
      </c>
      <c r="G2" s="1">
        <f t="shared" ref="G2:G21" si="1">LN(F2)</f>
        <v>8.8818363050041462</v>
      </c>
      <c r="H2" s="1" t="str">
        <f>VLOOKUP($B2,'Team Data'!$A$2:$O$33,2,FALSE)</f>
        <v>Road</v>
      </c>
      <c r="I2" s="1">
        <f>VLOOKUP($B2,'Team Data'!$A$2:$O$33,3,FALSE)</f>
        <v>22.6</v>
      </c>
      <c r="J2" s="1">
        <f>VLOOKUP($C2,'Team Data'!$A$2:$O$33,4,FALSE)</f>
        <v>23.6</v>
      </c>
      <c r="K2" s="1">
        <f>VLOOKUP($B2,'Team Data'!$A$2:$O$33,5,FALSE)</f>
        <v>53.761755999999998</v>
      </c>
      <c r="L2" s="1">
        <f>100*VLOOKUP($B2,'Team Data'!$A$2:$O$33,6,FALSE)</f>
        <v>53.12</v>
      </c>
      <c r="M2" s="1">
        <f>100*VLOOKUP($C2,'Team Data'!$A$2:$O$33,7,FALSE)</f>
        <v>52.11</v>
      </c>
      <c r="N2" s="1">
        <f>VLOOKUP($B2,'Team Data'!$A$2:$O$33,8,FALSE)</f>
        <v>1.1000000000000001</v>
      </c>
      <c r="O2" s="1">
        <f>VLOOKUP($C2,'Team Data'!$A$2:$O$33,9,FALSE)</f>
        <v>0.6</v>
      </c>
      <c r="P2" s="1">
        <f>100*VLOOKUP($B2,'Team Data'!$A$2:$O$33,10,FALSE)</f>
        <v>41.57</v>
      </c>
      <c r="Q2" s="1">
        <f>100*VLOOKUP($C2,'Team Data'!$A$2:$O$33,11,FALSE)</f>
        <v>54.949999999999996</v>
      </c>
      <c r="R2" s="1">
        <f>100*VLOOKUP($B2,'Team Data'!$A$2:$O$33,12,FALSE)</f>
        <v>68.260000000000005</v>
      </c>
      <c r="S2" s="1">
        <f>100*VLOOKUP($C2,'Team Data'!$A$2:$O$33,13,FALSE)</f>
        <v>69.569999999999993</v>
      </c>
      <c r="T2" s="1">
        <f>VLOOKUP($B2,'Team Data'!$A$2:$O$33,14,FALSE)</f>
        <v>2.4</v>
      </c>
      <c r="U2" s="1">
        <f>VLOOKUP($C2,'Team Data'!$A$2:$O$33,15,FALSE)</f>
        <v>0.7</v>
      </c>
    </row>
    <row r="3" spans="1:21" x14ac:dyDescent="0.3">
      <c r="A3" t="s">
        <v>28</v>
      </c>
      <c r="B3" t="s">
        <v>36</v>
      </c>
      <c r="C3" t="s">
        <v>47</v>
      </c>
      <c r="D3">
        <f t="shared" ref="D3:D21" si="2">-195.2+21.55*G3-0.5725*IF(H3="Road",1,0)+0.3938*((I3+J3)/2)+0.1747*K3+0.1054*((L3+M3)/2)-0.6011*((N3+O3)/2)+0.05368*((P3+Q3)/2)+0.04573*((R3+S3)/2)-0.1156*((T3+U3)/2)</f>
        <v>24.876557267083712</v>
      </c>
      <c r="E3" s="1">
        <f t="shared" si="0"/>
        <v>3.5037404601526356</v>
      </c>
      <c r="F3" s="1">
        <v>7100</v>
      </c>
      <c r="G3" s="1">
        <f t="shared" si="1"/>
        <v>8.8678500630294064</v>
      </c>
      <c r="H3" s="1" t="str">
        <f>VLOOKUP($B3,'Team Data'!$A$2:$O$33,2,FALSE)</f>
        <v>Home</v>
      </c>
      <c r="I3" s="1">
        <f>VLOOKUP($B3,'Team Data'!$A$2:$O$33,3,FALSE)</f>
        <v>23.4</v>
      </c>
      <c r="J3" s="1">
        <f>VLOOKUP($C3,'Team Data'!$A$2:$O$33,4,FALSE)</f>
        <v>20.7</v>
      </c>
      <c r="K3" s="1">
        <f>VLOOKUP($B3,'Team Data'!$A$2:$O$33,5,FALSE)</f>
        <v>53.619304</v>
      </c>
      <c r="L3" s="1">
        <f>100*VLOOKUP($B3,'Team Data'!$A$2:$O$33,6,FALSE)</f>
        <v>57.110000000000007</v>
      </c>
      <c r="M3" s="1">
        <f>100*VLOOKUP($C3,'Team Data'!$A$2:$O$33,7,FALSE)</f>
        <v>59.330000000000005</v>
      </c>
      <c r="N3" s="1">
        <f>VLOOKUP($B3,'Team Data'!$A$2:$O$33,8,FALSE)</f>
        <v>1.4</v>
      </c>
      <c r="O3" s="1">
        <f>VLOOKUP($C3,'Team Data'!$A$2:$O$33,9,FALSE)</f>
        <v>0.8</v>
      </c>
      <c r="P3" s="1">
        <f>100*VLOOKUP($B3,'Team Data'!$A$2:$O$33,10,FALSE)</f>
        <v>48.84</v>
      </c>
      <c r="Q3" s="1">
        <f>100*VLOOKUP($C3,'Team Data'!$A$2:$O$33,11,FALSE)</f>
        <v>47.949999999999996</v>
      </c>
      <c r="R3" s="1">
        <f>100*VLOOKUP($B3,'Team Data'!$A$2:$O$33,12,FALSE)</f>
        <v>69.069999999999993</v>
      </c>
      <c r="S3" s="1">
        <f>100*VLOOKUP($C3,'Team Data'!$A$2:$O$33,13,FALSE)</f>
        <v>67.490000000000009</v>
      </c>
      <c r="T3" s="1">
        <f>VLOOKUP($B3,'Team Data'!$A$2:$O$33,14,FALSE)</f>
        <v>3</v>
      </c>
      <c r="U3" s="1">
        <f>VLOOKUP($C3,'Team Data'!$A$2:$O$33,15,FALSE)</f>
        <v>1.7</v>
      </c>
    </row>
    <row r="4" spans="1:21" x14ac:dyDescent="0.3">
      <c r="A4" t="s">
        <v>75</v>
      </c>
      <c r="B4" t="s">
        <v>37</v>
      </c>
      <c r="C4" t="s">
        <v>57</v>
      </c>
      <c r="D4">
        <f t="shared" si="2"/>
        <v>21.661497327788478</v>
      </c>
      <c r="E4" s="1">
        <f t="shared" si="0"/>
        <v>3.1855143129100703</v>
      </c>
      <c r="F4" s="1">
        <v>6800</v>
      </c>
      <c r="G4" s="1">
        <f t="shared" si="1"/>
        <v>8.8246778911641979</v>
      </c>
      <c r="H4" s="1" t="str">
        <f>VLOOKUP($B4,'Team Data'!$A$2:$O$33,2,FALSE)</f>
        <v>Home</v>
      </c>
      <c r="I4" s="1">
        <f>VLOOKUP($B4,'Team Data'!$A$2:$O$33,3,FALSE)</f>
        <v>22.1</v>
      </c>
      <c r="J4" s="1">
        <f>VLOOKUP($C4,'Team Data'!$A$2:$O$33,4,FALSE)</f>
        <v>22.6</v>
      </c>
      <c r="K4" s="1">
        <f>VLOOKUP($B4,'Team Data'!$A$2:$O$33,5,FALSE)</f>
        <v>45.847755999999997</v>
      </c>
      <c r="L4" s="1">
        <f>100*VLOOKUP($B4,'Team Data'!$A$2:$O$33,6,FALSE)</f>
        <v>63.11</v>
      </c>
      <c r="M4" s="1">
        <f>100*VLOOKUP($C4,'Team Data'!$A$2:$O$33,7,FALSE)</f>
        <v>46.400000000000006</v>
      </c>
      <c r="N4" s="1">
        <f>VLOOKUP($B4,'Team Data'!$A$2:$O$33,8,FALSE)</f>
        <v>1.7</v>
      </c>
      <c r="O4" s="1">
        <f>VLOOKUP($C4,'Team Data'!$A$2:$O$33,9,FALSE)</f>
        <v>0.9</v>
      </c>
      <c r="P4" s="1">
        <f>100*VLOOKUP($B4,'Team Data'!$A$2:$O$33,10,FALSE)</f>
        <v>38.46</v>
      </c>
      <c r="Q4" s="1">
        <f>100*VLOOKUP($C4,'Team Data'!$A$2:$O$33,11,FALSE)</f>
        <v>41.38</v>
      </c>
      <c r="R4" s="1">
        <f>100*VLOOKUP($B4,'Team Data'!$A$2:$O$33,12,FALSE)</f>
        <v>61.970000000000006</v>
      </c>
      <c r="S4" s="1">
        <f>100*VLOOKUP($C4,'Team Data'!$A$2:$O$33,13,FALSE)</f>
        <v>65.710000000000008</v>
      </c>
      <c r="T4" s="1">
        <f>VLOOKUP($B4,'Team Data'!$A$2:$O$33,14,FALSE)</f>
        <v>1.7</v>
      </c>
      <c r="U4" s="1">
        <f>VLOOKUP($C4,'Team Data'!$A$2:$O$33,15,FALSE)</f>
        <v>1.3</v>
      </c>
    </row>
    <row r="5" spans="1:21" x14ac:dyDescent="0.3">
      <c r="A5" t="s">
        <v>137</v>
      </c>
      <c r="B5" t="s">
        <v>35</v>
      </c>
      <c r="C5" t="s">
        <v>42</v>
      </c>
      <c r="D5">
        <f t="shared" si="2"/>
        <v>19.841979587912846</v>
      </c>
      <c r="E5" s="1">
        <f t="shared" si="0"/>
        <v>3.0063605436231584</v>
      </c>
      <c r="F5" s="1">
        <v>6600</v>
      </c>
      <c r="G5" s="1">
        <f t="shared" si="1"/>
        <v>8.794824928014517</v>
      </c>
      <c r="H5" s="1" t="str">
        <f>VLOOKUP($B5,'Team Data'!$A$2:$O$33,2,FALSE)</f>
        <v>Home</v>
      </c>
      <c r="I5" s="1">
        <f>VLOOKUP($B5,'Team Data'!$A$2:$O$33,3,FALSE)</f>
        <v>22.1</v>
      </c>
      <c r="J5" s="1">
        <f>VLOOKUP($C5,'Team Data'!$A$2:$O$33,4,FALSE)</f>
        <v>21.5</v>
      </c>
      <c r="K5" s="1">
        <f>VLOOKUP($B5,'Team Data'!$A$2:$O$33,5,FALSE)</f>
        <v>40.070535999999997</v>
      </c>
      <c r="L5" s="1">
        <f>100*VLOOKUP($B5,'Team Data'!$A$2:$O$33,6,FALSE)</f>
        <v>58.03</v>
      </c>
      <c r="M5" s="1">
        <f>100*VLOOKUP($C5,'Team Data'!$A$2:$O$33,7,FALSE)</f>
        <v>53.2</v>
      </c>
      <c r="N5" s="1">
        <f>VLOOKUP($B5,'Team Data'!$A$2:$O$33,8,FALSE)</f>
        <v>1.1000000000000001</v>
      </c>
      <c r="O5" s="1">
        <f>VLOOKUP($C5,'Team Data'!$A$2:$O$33,9,FALSE)</f>
        <v>1.3</v>
      </c>
      <c r="P5" s="1">
        <f>100*VLOOKUP($B5,'Team Data'!$A$2:$O$33,10,FALSE)</f>
        <v>41.18</v>
      </c>
      <c r="Q5" s="1">
        <f>100*VLOOKUP($C5,'Team Data'!$A$2:$O$33,11,FALSE)</f>
        <v>33.770000000000003</v>
      </c>
      <c r="R5" s="1">
        <f>100*VLOOKUP($B5,'Team Data'!$A$2:$O$33,12,FALSE)</f>
        <v>65.83</v>
      </c>
      <c r="S5" s="1">
        <f>100*VLOOKUP($C5,'Team Data'!$A$2:$O$33,13,FALSE)</f>
        <v>67.72</v>
      </c>
      <c r="T5" s="1">
        <f>VLOOKUP($B5,'Team Data'!$A$2:$O$33,14,FALSE)</f>
        <v>1.6</v>
      </c>
      <c r="U5" s="1">
        <f>VLOOKUP($C5,'Team Data'!$A$2:$O$33,15,FALSE)</f>
        <v>3.2</v>
      </c>
    </row>
    <row r="6" spans="1:21" x14ac:dyDescent="0.3">
      <c r="A6" t="s">
        <v>83</v>
      </c>
      <c r="B6" t="s">
        <v>44</v>
      </c>
      <c r="C6" t="s">
        <v>62</v>
      </c>
      <c r="D6">
        <f t="shared" si="2"/>
        <v>20.098844014694357</v>
      </c>
      <c r="E6" s="1">
        <f t="shared" si="0"/>
        <v>3.0921298484145163</v>
      </c>
      <c r="F6" s="1">
        <v>6500</v>
      </c>
      <c r="G6" s="1">
        <f t="shared" si="1"/>
        <v>8.7795574558837277</v>
      </c>
      <c r="H6" s="1" t="str">
        <f>VLOOKUP($B6,'Team Data'!$A$2:$O$33,2,FALSE)</f>
        <v>Home</v>
      </c>
      <c r="I6" s="1">
        <f>VLOOKUP($B6,'Team Data'!$A$2:$O$33,3,FALSE)</f>
        <v>21.7</v>
      </c>
      <c r="J6" s="1">
        <f>VLOOKUP($C6,'Team Data'!$A$2:$O$33,4,FALSE)</f>
        <v>19.899999999999999</v>
      </c>
      <c r="K6" s="1">
        <f>VLOOKUP($B6,'Team Data'!$A$2:$O$33,5,FALSE)</f>
        <v>46.512532</v>
      </c>
      <c r="L6" s="1">
        <f>100*VLOOKUP($B6,'Team Data'!$A$2:$O$33,6,FALSE)</f>
        <v>56.96</v>
      </c>
      <c r="M6" s="1">
        <f>100*VLOOKUP($C6,'Team Data'!$A$2:$O$33,7,FALSE)</f>
        <v>61.73</v>
      </c>
      <c r="N6" s="1">
        <f>VLOOKUP($B6,'Team Data'!$A$2:$O$33,8,FALSE)</f>
        <v>1.8</v>
      </c>
      <c r="O6" s="1">
        <f>VLOOKUP($C6,'Team Data'!$A$2:$O$33,9,FALSE)</f>
        <v>1.6</v>
      </c>
      <c r="P6" s="1">
        <f>100*VLOOKUP($B6,'Team Data'!$A$2:$O$33,10,FALSE)</f>
        <v>33.33</v>
      </c>
      <c r="Q6" s="1">
        <f>100*VLOOKUP($C6,'Team Data'!$A$2:$O$33,11,FALSE)</f>
        <v>38.369999999999997</v>
      </c>
      <c r="R6" s="1">
        <f>100*VLOOKUP($B6,'Team Data'!$A$2:$O$33,12,FALSE)</f>
        <v>61.95</v>
      </c>
      <c r="S6" s="1">
        <f>100*VLOOKUP($C6,'Team Data'!$A$2:$O$33,13,FALSE)</f>
        <v>65.75</v>
      </c>
      <c r="T6" s="1">
        <f>VLOOKUP($B6,'Team Data'!$A$2:$O$33,14,FALSE)</f>
        <v>2.7</v>
      </c>
      <c r="U6" s="1">
        <f>VLOOKUP($C6,'Team Data'!$A$2:$O$33,15,FALSE)</f>
        <v>2.4</v>
      </c>
    </row>
    <row r="7" spans="1:21" x14ac:dyDescent="0.3">
      <c r="A7" t="s">
        <v>138</v>
      </c>
      <c r="B7" t="s">
        <v>60</v>
      </c>
      <c r="C7" t="s">
        <v>40</v>
      </c>
      <c r="D7">
        <f t="shared" si="2"/>
        <v>21.752938088180919</v>
      </c>
      <c r="E7" s="1">
        <f t="shared" si="0"/>
        <v>3.4528473155842732</v>
      </c>
      <c r="F7" s="1">
        <v>6300</v>
      </c>
      <c r="G7" s="1">
        <f t="shared" si="1"/>
        <v>8.7483049123796235</v>
      </c>
      <c r="H7" s="1" t="str">
        <f>VLOOKUP($B7,'Team Data'!$A$2:$O$33,2,FALSE)</f>
        <v>Home</v>
      </c>
      <c r="I7" s="1">
        <f>VLOOKUP($B7,'Team Data'!$A$2:$O$33,3,FALSE)</f>
        <v>20</v>
      </c>
      <c r="J7" s="1">
        <f>VLOOKUP($C7,'Team Data'!$A$2:$O$33,4,FALSE)</f>
        <v>23.4</v>
      </c>
      <c r="K7" s="1">
        <f>VLOOKUP($B7,'Team Data'!$A$2:$O$33,5,FALSE)</f>
        <v>51.814912</v>
      </c>
      <c r="L7" s="1">
        <f>100*VLOOKUP($B7,'Team Data'!$A$2:$O$33,6,FALSE)</f>
        <v>58.41</v>
      </c>
      <c r="M7" s="1">
        <f>100*VLOOKUP($C7,'Team Data'!$A$2:$O$33,7,FALSE)</f>
        <v>58.040000000000006</v>
      </c>
      <c r="N7" s="1">
        <f>VLOOKUP($B7,'Team Data'!$A$2:$O$33,8,FALSE)</f>
        <v>0.7</v>
      </c>
      <c r="O7" s="1">
        <f>VLOOKUP($C7,'Team Data'!$A$2:$O$33,9,FALSE)</f>
        <v>0.9</v>
      </c>
      <c r="P7" s="1">
        <f>100*VLOOKUP($B7,'Team Data'!$A$2:$O$33,10,FALSE)</f>
        <v>43.480000000000004</v>
      </c>
      <c r="Q7" s="1">
        <f>100*VLOOKUP($C7,'Team Data'!$A$2:$O$33,11,FALSE)</f>
        <v>41.38</v>
      </c>
      <c r="R7" s="1">
        <f>100*VLOOKUP($B7,'Team Data'!$A$2:$O$33,12,FALSE)</f>
        <v>68.97999999999999</v>
      </c>
      <c r="S7" s="1">
        <f>100*VLOOKUP($C7,'Team Data'!$A$2:$O$33,13,FALSE)</f>
        <v>69.8</v>
      </c>
      <c r="T7" s="1">
        <f>VLOOKUP($B7,'Team Data'!$A$2:$O$33,14,FALSE)</f>
        <v>1.7</v>
      </c>
      <c r="U7" s="1">
        <f>VLOOKUP($C7,'Team Data'!$A$2:$O$33,15,FALSE)</f>
        <v>3.1</v>
      </c>
    </row>
    <row r="8" spans="1:21" x14ac:dyDescent="0.3">
      <c r="A8" t="s">
        <v>29</v>
      </c>
      <c r="B8" t="s">
        <v>40</v>
      </c>
      <c r="C8" t="s">
        <v>60</v>
      </c>
      <c r="D8">
        <f t="shared" si="2"/>
        <v>20.332470182165093</v>
      </c>
      <c r="E8" s="1">
        <f t="shared" si="0"/>
        <v>3.2794306745427568</v>
      </c>
      <c r="F8" s="1">
        <v>6200</v>
      </c>
      <c r="G8" s="1">
        <f t="shared" si="1"/>
        <v>8.7323045710331826</v>
      </c>
      <c r="H8" s="1" t="str">
        <f>VLOOKUP($B8,'Team Data'!$A$2:$O$33,2,FALSE)</f>
        <v>Home</v>
      </c>
      <c r="I8" s="1">
        <f>VLOOKUP($B8,'Team Data'!$A$2:$O$33,3,FALSE)</f>
        <v>20.7</v>
      </c>
      <c r="J8" s="1">
        <f>VLOOKUP($C8,'Team Data'!$A$2:$O$33,4,FALSE)</f>
        <v>18.399999999999999</v>
      </c>
      <c r="K8" s="1">
        <f>VLOOKUP($B8,'Team Data'!$A$2:$O$33,5,FALSE)</f>
        <v>51.814912</v>
      </c>
      <c r="L8" s="1">
        <f>100*VLOOKUP($B8,'Team Data'!$A$2:$O$33,6,FALSE)</f>
        <v>60.51</v>
      </c>
      <c r="M8" s="1">
        <f>100*VLOOKUP($C8,'Team Data'!$A$2:$O$33,7,FALSE)</f>
        <v>64.070000000000007</v>
      </c>
      <c r="N8" s="1">
        <f>VLOOKUP($B8,'Team Data'!$A$2:$O$33,8,FALSE)</f>
        <v>0.6</v>
      </c>
      <c r="O8" s="1">
        <f>VLOOKUP($C8,'Team Data'!$A$2:$O$33,9,FALSE)</f>
        <v>1.3</v>
      </c>
      <c r="P8" s="1">
        <f>100*VLOOKUP($B8,'Team Data'!$A$2:$O$33,10,FALSE)</f>
        <v>43</v>
      </c>
      <c r="Q8" s="1">
        <f>100*VLOOKUP($C8,'Team Data'!$A$2:$O$33,11,FALSE)</f>
        <v>34.089999999999996</v>
      </c>
      <c r="R8" s="1">
        <f>100*VLOOKUP($B8,'Team Data'!$A$2:$O$33,12,FALSE)</f>
        <v>64.48</v>
      </c>
      <c r="S8" s="1">
        <f>100*VLOOKUP($C8,'Team Data'!$A$2:$O$33,13,FALSE)</f>
        <v>62.150000000000006</v>
      </c>
      <c r="T8" s="1">
        <f>VLOOKUP($B8,'Team Data'!$A$2:$O$33,14,FALSE)</f>
        <v>3.3</v>
      </c>
      <c r="U8" s="1">
        <f>VLOOKUP($C8,'Team Data'!$A$2:$O$33,15,FALSE)</f>
        <v>2.9</v>
      </c>
    </row>
    <row r="9" spans="1:21" x14ac:dyDescent="0.3">
      <c r="A9" t="s">
        <v>87</v>
      </c>
      <c r="B9" t="s">
        <v>45</v>
      </c>
      <c r="C9" t="s">
        <v>48</v>
      </c>
      <c r="D9">
        <f t="shared" si="2"/>
        <v>19.342958743778251</v>
      </c>
      <c r="E9" s="1">
        <f t="shared" si="0"/>
        <v>3.1709768432423364</v>
      </c>
      <c r="F9" s="1">
        <v>6100</v>
      </c>
      <c r="G9" s="1">
        <f t="shared" si="1"/>
        <v>8.7160440501614023</v>
      </c>
      <c r="H9" s="1" t="str">
        <f>VLOOKUP($B9,'Team Data'!$A$2:$O$33,2,FALSE)</f>
        <v>Home</v>
      </c>
      <c r="I9" s="1">
        <f>VLOOKUP($B9,'Team Data'!$A$2:$O$33,3,FALSE)</f>
        <v>21</v>
      </c>
      <c r="J9" s="1">
        <f>VLOOKUP($C9,'Team Data'!$A$2:$O$33,4,FALSE)</f>
        <v>20.9</v>
      </c>
      <c r="K9" s="1">
        <f>VLOOKUP($B9,'Team Data'!$A$2:$O$33,5,FALSE)</f>
        <v>48.712623999999998</v>
      </c>
      <c r="L9" s="1">
        <f>100*VLOOKUP($B9,'Team Data'!$A$2:$O$33,6,FALSE)</f>
        <v>58.52</v>
      </c>
      <c r="M9" s="1">
        <f>100*VLOOKUP($C9,'Team Data'!$A$2:$O$33,7,FALSE)</f>
        <v>51.66</v>
      </c>
      <c r="N9" s="1">
        <f>VLOOKUP($B9,'Team Data'!$A$2:$O$33,8,FALSE)</f>
        <v>1.2</v>
      </c>
      <c r="O9" s="1">
        <f>VLOOKUP($C9,'Team Data'!$A$2:$O$33,9,FALSE)</f>
        <v>1.1000000000000001</v>
      </c>
      <c r="P9" s="1">
        <f>100*VLOOKUP($B9,'Team Data'!$A$2:$O$33,10,FALSE)</f>
        <v>37.97</v>
      </c>
      <c r="Q9" s="1">
        <f>100*VLOOKUP($C9,'Team Data'!$A$2:$O$33,11,FALSE)</f>
        <v>40.229999999999997</v>
      </c>
      <c r="R9" s="1">
        <f>100*VLOOKUP($B9,'Team Data'!$A$2:$O$33,12,FALSE)</f>
        <v>62.39</v>
      </c>
      <c r="S9" s="1">
        <f>100*VLOOKUP($C9,'Team Data'!$A$2:$O$33,13,FALSE)</f>
        <v>68.97999999999999</v>
      </c>
      <c r="T9" s="1">
        <f>VLOOKUP($B9,'Team Data'!$A$2:$O$33,14,FALSE)</f>
        <v>2</v>
      </c>
      <c r="U9" s="1">
        <f>VLOOKUP($C9,'Team Data'!$A$2:$O$33,15,FALSE)</f>
        <v>2.6</v>
      </c>
    </row>
    <row r="10" spans="1:21" x14ac:dyDescent="0.3">
      <c r="A10" t="s">
        <v>30</v>
      </c>
      <c r="B10" t="s">
        <v>41</v>
      </c>
      <c r="C10" t="s">
        <v>39</v>
      </c>
      <c r="D10">
        <f t="shared" si="2"/>
        <v>20.860805597129634</v>
      </c>
      <c r="E10" s="1">
        <f t="shared" si="0"/>
        <v>3.476800932854939</v>
      </c>
      <c r="F10" s="1">
        <v>6000</v>
      </c>
      <c r="G10" s="1">
        <f t="shared" si="1"/>
        <v>8.6995147482101913</v>
      </c>
      <c r="H10" s="1" t="str">
        <f>VLOOKUP($B10,'Team Data'!$A$2:$O$33,2,FALSE)</f>
        <v>Home</v>
      </c>
      <c r="I10" s="1">
        <f>VLOOKUP($B10,'Team Data'!$A$2:$O$33,3,FALSE)</f>
        <v>23.1</v>
      </c>
      <c r="J10" s="1">
        <f>VLOOKUP($C10,'Team Data'!$A$2:$O$33,4,FALSE)</f>
        <v>19</v>
      </c>
      <c r="K10" s="1">
        <f>VLOOKUP($B10,'Team Data'!$A$2:$O$33,5,FALSE)</f>
        <v>53.761755999999998</v>
      </c>
      <c r="L10" s="1">
        <f>100*VLOOKUP($B10,'Team Data'!$A$2:$O$33,6,FALSE)</f>
        <v>70.289999999999992</v>
      </c>
      <c r="M10" s="1">
        <f>100*VLOOKUP($C10,'Team Data'!$A$2:$O$33,7,FALSE)</f>
        <v>63.04</v>
      </c>
      <c r="N10" s="1">
        <f>VLOOKUP($B10,'Team Data'!$A$2:$O$33,8,FALSE)</f>
        <v>1.7</v>
      </c>
      <c r="O10" s="1">
        <f>VLOOKUP($C10,'Team Data'!$A$2:$O$33,9,FALSE)</f>
        <v>1.7</v>
      </c>
      <c r="P10" s="1">
        <f>100*VLOOKUP($B10,'Team Data'!$A$2:$O$33,10,FALSE)</f>
        <v>44.440000000000005</v>
      </c>
      <c r="Q10" s="1">
        <f>100*VLOOKUP($C10,'Team Data'!$A$2:$O$33,11,FALSE)</f>
        <v>33.33</v>
      </c>
      <c r="R10" s="1">
        <f>100*VLOOKUP($B10,'Team Data'!$A$2:$O$33,12,FALSE)</f>
        <v>71.48</v>
      </c>
      <c r="S10" s="1">
        <f>100*VLOOKUP($C10,'Team Data'!$A$2:$O$33,13,FALSE)</f>
        <v>62.4</v>
      </c>
      <c r="T10" s="1">
        <f>VLOOKUP($B10,'Team Data'!$A$2:$O$33,14,FALSE)</f>
        <v>2.7</v>
      </c>
      <c r="U10" s="1">
        <f>VLOOKUP($C10,'Team Data'!$A$2:$O$33,15,FALSE)</f>
        <v>1.6</v>
      </c>
    </row>
    <row r="11" spans="1:21" x14ac:dyDescent="0.3">
      <c r="A11" t="s">
        <v>139</v>
      </c>
      <c r="B11" t="s">
        <v>43</v>
      </c>
      <c r="C11" t="s">
        <v>51</v>
      </c>
      <c r="D11">
        <f t="shared" si="2"/>
        <v>16.861485873411638</v>
      </c>
      <c r="E11" s="1">
        <f t="shared" si="0"/>
        <v>2.8578789615951927</v>
      </c>
      <c r="F11" s="1">
        <v>5900</v>
      </c>
      <c r="G11" s="1">
        <f t="shared" si="1"/>
        <v>8.6827076298938106</v>
      </c>
      <c r="H11" s="1" t="str">
        <f>VLOOKUP($B11,'Team Data'!$A$2:$O$33,2,FALSE)</f>
        <v>Road</v>
      </c>
      <c r="I11" s="1">
        <f>VLOOKUP($B11,'Team Data'!$A$2:$O$33,3,FALSE)</f>
        <v>21.7</v>
      </c>
      <c r="J11" s="1">
        <f>VLOOKUP($C11,'Team Data'!$A$2:$O$33,4,FALSE)</f>
        <v>18.399999999999999</v>
      </c>
      <c r="K11" s="1">
        <f>VLOOKUP($B11,'Team Data'!$A$2:$O$33,5,FALSE)</f>
        <v>45.610335999999997</v>
      </c>
      <c r="L11" s="1">
        <f>100*VLOOKUP($B11,'Team Data'!$A$2:$O$33,6,FALSE)</f>
        <v>61.250000000000007</v>
      </c>
      <c r="M11" s="1">
        <f>100*VLOOKUP($C11,'Team Data'!$A$2:$O$33,7,FALSE)</f>
        <v>61.150000000000006</v>
      </c>
      <c r="N11" s="1">
        <f>VLOOKUP($B11,'Team Data'!$A$2:$O$33,8,FALSE)</f>
        <v>2.2000000000000002</v>
      </c>
      <c r="O11" s="1">
        <f>VLOOKUP($C11,'Team Data'!$A$2:$O$33,9,FALSE)</f>
        <v>1.3</v>
      </c>
      <c r="P11" s="1">
        <f>100*VLOOKUP($B11,'Team Data'!$A$2:$O$33,10,FALSE)</f>
        <v>35.53</v>
      </c>
      <c r="Q11" s="1">
        <f>100*VLOOKUP($C11,'Team Data'!$A$2:$O$33,11,FALSE)</f>
        <v>31.03</v>
      </c>
      <c r="R11" s="1">
        <f>100*VLOOKUP($B11,'Team Data'!$A$2:$O$33,12,FALSE)</f>
        <v>60</v>
      </c>
      <c r="S11" s="1">
        <f>100*VLOOKUP($C11,'Team Data'!$A$2:$O$33,13,FALSE)</f>
        <v>65.59</v>
      </c>
      <c r="T11" s="1">
        <f>VLOOKUP($B11,'Team Data'!$A$2:$O$33,14,FALSE)</f>
        <v>4.2</v>
      </c>
      <c r="U11" s="1">
        <f>VLOOKUP($C11,'Team Data'!$A$2:$O$33,15,FALSE)</f>
        <v>2.7</v>
      </c>
    </row>
    <row r="12" spans="1:21" x14ac:dyDescent="0.3">
      <c r="A12" t="s">
        <v>84</v>
      </c>
      <c r="B12" t="s">
        <v>48</v>
      </c>
      <c r="C12" t="s">
        <v>45</v>
      </c>
      <c r="D12">
        <f t="shared" si="2"/>
        <v>18.117961048118705</v>
      </c>
      <c r="E12" s="1">
        <f t="shared" si="0"/>
        <v>3.1237863876066734</v>
      </c>
      <c r="F12" s="1">
        <v>5800</v>
      </c>
      <c r="G12" s="1">
        <f t="shared" si="1"/>
        <v>8.66561319653451</v>
      </c>
      <c r="H12" s="1" t="str">
        <f>VLOOKUP($B12,'Team Data'!$A$2:$O$33,2,FALSE)</f>
        <v>Road</v>
      </c>
      <c r="I12" s="1">
        <f>VLOOKUP($B12,'Team Data'!$A$2:$O$33,3,FALSE)</f>
        <v>19.399999999999999</v>
      </c>
      <c r="J12" s="1">
        <f>VLOOKUP($C12,'Team Data'!$A$2:$O$33,4,FALSE)</f>
        <v>24.5</v>
      </c>
      <c r="K12" s="1">
        <f>VLOOKUP($B12,'Team Data'!$A$2:$O$33,5,FALSE)</f>
        <v>48.712623999999998</v>
      </c>
      <c r="L12" s="1">
        <f>100*VLOOKUP($B12,'Team Data'!$A$2:$O$33,6,FALSE)</f>
        <v>65.290000000000006</v>
      </c>
      <c r="M12" s="1">
        <f>100*VLOOKUP($C12,'Team Data'!$A$2:$O$33,7,FALSE)</f>
        <v>59.760000000000005</v>
      </c>
      <c r="N12" s="1">
        <f>VLOOKUP($B12,'Team Data'!$A$2:$O$33,8,FALSE)</f>
        <v>2.6</v>
      </c>
      <c r="O12" s="1">
        <f>VLOOKUP($C12,'Team Data'!$A$2:$O$33,9,FALSE)</f>
        <v>1.8</v>
      </c>
      <c r="P12" s="1">
        <f>100*VLOOKUP($B12,'Team Data'!$A$2:$O$33,10,FALSE)</f>
        <v>37.93</v>
      </c>
      <c r="Q12" s="1">
        <f>100*VLOOKUP($C12,'Team Data'!$A$2:$O$33,11,FALSE)</f>
        <v>45.57</v>
      </c>
      <c r="R12" s="1">
        <f>100*VLOOKUP($B12,'Team Data'!$A$2:$O$33,12,FALSE)</f>
        <v>61.739999999999995</v>
      </c>
      <c r="S12" s="1">
        <f>100*VLOOKUP($C12,'Team Data'!$A$2:$O$33,13,FALSE)</f>
        <v>58.51</v>
      </c>
      <c r="T12" s="1">
        <f>VLOOKUP($B12,'Team Data'!$A$2:$O$33,14,FALSE)</f>
        <v>2.9</v>
      </c>
      <c r="U12" s="1">
        <f>VLOOKUP($C12,'Team Data'!$A$2:$O$33,15,FALSE)</f>
        <v>1.7</v>
      </c>
    </row>
    <row r="13" spans="1:21" x14ac:dyDescent="0.3">
      <c r="A13" t="s">
        <v>76</v>
      </c>
      <c r="B13" t="s">
        <v>64</v>
      </c>
      <c r="C13" t="s">
        <v>50</v>
      </c>
      <c r="D13">
        <f t="shared" si="2"/>
        <v>15.95592488827794</v>
      </c>
      <c r="E13" s="1">
        <f t="shared" si="0"/>
        <v>2.7992850681189365</v>
      </c>
      <c r="F13" s="1">
        <v>5700</v>
      </c>
      <c r="G13" s="1">
        <f t="shared" si="1"/>
        <v>8.6482214538226412</v>
      </c>
      <c r="H13" s="1" t="str">
        <f>VLOOKUP($B13,'Team Data'!$A$2:$O$33,2,FALSE)</f>
        <v>Home</v>
      </c>
      <c r="I13" s="1">
        <f>VLOOKUP($B13,'Team Data'!$A$2:$O$33,3,FALSE)</f>
        <v>21.8</v>
      </c>
      <c r="J13" s="1">
        <f>VLOOKUP($C13,'Team Data'!$A$2:$O$33,4,FALSE)</f>
        <v>21.3</v>
      </c>
      <c r="K13" s="1">
        <f>VLOOKUP($B13,'Team Data'!$A$2:$O$33,5,FALSE)</f>
        <v>40.260472</v>
      </c>
      <c r="L13" s="1">
        <f>100*VLOOKUP($B13,'Team Data'!$A$2:$O$33,6,FALSE)</f>
        <v>42.93</v>
      </c>
      <c r="M13" s="1">
        <f>100*VLOOKUP($C13,'Team Data'!$A$2:$O$33,7,FALSE)</f>
        <v>63.639999999999993</v>
      </c>
      <c r="N13" s="1">
        <f>VLOOKUP($B13,'Team Data'!$A$2:$O$33,8,FALSE)</f>
        <v>1.8</v>
      </c>
      <c r="O13" s="1">
        <f>VLOOKUP($C13,'Team Data'!$A$2:$O$33,9,FALSE)</f>
        <v>2.5</v>
      </c>
      <c r="P13" s="1">
        <f>100*VLOOKUP($B13,'Team Data'!$A$2:$O$33,10,FALSE)</f>
        <v>45.12</v>
      </c>
      <c r="Q13" s="1">
        <f>100*VLOOKUP($C13,'Team Data'!$A$2:$O$33,11,FALSE)</f>
        <v>41.18</v>
      </c>
      <c r="R13" s="1">
        <f>100*VLOOKUP($B13,'Team Data'!$A$2:$O$33,12,FALSE)</f>
        <v>68.45</v>
      </c>
      <c r="S13" s="1">
        <f>100*VLOOKUP($C13,'Team Data'!$A$2:$O$33,13,FALSE)</f>
        <v>61.09</v>
      </c>
      <c r="T13" s="1">
        <f>VLOOKUP($B13,'Team Data'!$A$2:$O$33,14,FALSE)</f>
        <v>1.3</v>
      </c>
      <c r="U13" s="1">
        <f>VLOOKUP($C13,'Team Data'!$A$2:$O$33,15,FALSE)</f>
        <v>4.5</v>
      </c>
    </row>
    <row r="14" spans="1:21" x14ac:dyDescent="0.3">
      <c r="A14" t="s">
        <v>85</v>
      </c>
      <c r="B14" t="s">
        <v>46</v>
      </c>
      <c r="C14" t="s">
        <v>55</v>
      </c>
      <c r="D14">
        <f t="shared" si="2"/>
        <v>17.449693064985887</v>
      </c>
      <c r="E14" s="1">
        <f t="shared" si="0"/>
        <v>3.11601661874748</v>
      </c>
      <c r="F14" s="1">
        <v>5600</v>
      </c>
      <c r="G14" s="1">
        <f t="shared" si="1"/>
        <v>8.6305218767232414</v>
      </c>
      <c r="H14" s="1" t="str">
        <f>VLOOKUP($B14,'Team Data'!$A$2:$O$33,2,FALSE)</f>
        <v>Home</v>
      </c>
      <c r="I14" s="1">
        <f>VLOOKUP($B14,'Team Data'!$A$2:$O$33,3,FALSE)</f>
        <v>23.7</v>
      </c>
      <c r="J14" s="1">
        <f>VLOOKUP($C14,'Team Data'!$A$2:$O$33,4,FALSE)</f>
        <v>17.600000000000001</v>
      </c>
      <c r="K14" s="1">
        <f>VLOOKUP($B14,'Team Data'!$A$2:$O$33,5,FALSE)</f>
        <v>47.810428000000002</v>
      </c>
      <c r="L14" s="1">
        <f>100*VLOOKUP($B14,'Team Data'!$A$2:$O$33,6,FALSE)</f>
        <v>53.63</v>
      </c>
      <c r="M14" s="1">
        <f>100*VLOOKUP($C14,'Team Data'!$A$2:$O$33,7,FALSE)</f>
        <v>56.87</v>
      </c>
      <c r="N14" s="1">
        <f>VLOOKUP($B14,'Team Data'!$A$2:$O$33,8,FALSE)</f>
        <v>1</v>
      </c>
      <c r="O14" s="1">
        <f>VLOOKUP($C14,'Team Data'!$A$2:$O$33,9,FALSE)</f>
        <v>0.9</v>
      </c>
      <c r="P14" s="1">
        <f>100*VLOOKUP($B14,'Team Data'!$A$2:$O$33,10,FALSE)</f>
        <v>46.910000000000004</v>
      </c>
      <c r="Q14" s="1">
        <f>100*VLOOKUP($C14,'Team Data'!$A$2:$O$33,11,FALSE)</f>
        <v>33.33</v>
      </c>
      <c r="R14" s="1">
        <f>100*VLOOKUP($B14,'Team Data'!$A$2:$O$33,12,FALSE)</f>
        <v>64.73</v>
      </c>
      <c r="S14" s="1">
        <f>100*VLOOKUP($C14,'Team Data'!$A$2:$O$33,13,FALSE)</f>
        <v>64.319999999999993</v>
      </c>
      <c r="T14" s="1">
        <f>VLOOKUP($B14,'Team Data'!$A$2:$O$33,14,FALSE)</f>
        <v>1.2</v>
      </c>
      <c r="U14" s="1">
        <f>VLOOKUP($C14,'Team Data'!$A$2:$O$33,15,FALSE)</f>
        <v>1.9</v>
      </c>
    </row>
    <row r="15" spans="1:21" x14ac:dyDescent="0.3">
      <c r="A15" t="s">
        <v>140</v>
      </c>
      <c r="B15" t="s">
        <v>62</v>
      </c>
      <c r="C15" t="s">
        <v>44</v>
      </c>
      <c r="D15">
        <f t="shared" si="2"/>
        <v>15.551722083785886</v>
      </c>
      <c r="E15" s="1">
        <f t="shared" si="0"/>
        <v>2.7770932292474799</v>
      </c>
      <c r="F15" s="1">
        <v>5600</v>
      </c>
      <c r="G15" s="1">
        <f t="shared" si="1"/>
        <v>8.6305218767232414</v>
      </c>
      <c r="H15" s="1" t="str">
        <f>VLOOKUP($B15,'Team Data'!$A$2:$O$33,2,FALSE)</f>
        <v>Road</v>
      </c>
      <c r="I15" s="1">
        <f>VLOOKUP($B15,'Team Data'!$A$2:$O$33,3,FALSE)</f>
        <v>19.7</v>
      </c>
      <c r="J15" s="1">
        <f>VLOOKUP($C15,'Team Data'!$A$2:$O$33,4,FALSE)</f>
        <v>17.3</v>
      </c>
      <c r="K15" s="1">
        <f>VLOOKUP($B15,'Team Data'!$A$2:$O$33,5,FALSE)</f>
        <v>46.512532</v>
      </c>
      <c r="L15" s="1">
        <f>100*VLOOKUP($B15,'Team Data'!$A$2:$O$33,6,FALSE)</f>
        <v>57.17</v>
      </c>
      <c r="M15" s="1">
        <f>100*VLOOKUP($C15,'Team Data'!$A$2:$O$33,7,FALSE)</f>
        <v>62.260000000000005</v>
      </c>
      <c r="N15" s="1">
        <f>VLOOKUP($B15,'Team Data'!$A$2:$O$33,8,FALSE)</f>
        <v>1.9</v>
      </c>
      <c r="O15" s="1">
        <f>VLOOKUP($C15,'Team Data'!$A$2:$O$33,9,FALSE)</f>
        <v>1.7</v>
      </c>
      <c r="P15" s="1">
        <f>100*VLOOKUP($B15,'Team Data'!$A$2:$O$33,10,FALSE)</f>
        <v>48.35</v>
      </c>
      <c r="Q15" s="1">
        <f>100*VLOOKUP($C15,'Team Data'!$A$2:$O$33,11,FALSE)</f>
        <v>34.119999999999997</v>
      </c>
      <c r="R15" s="1">
        <f>100*VLOOKUP($B15,'Team Data'!$A$2:$O$33,12,FALSE)</f>
        <v>60.980000000000004</v>
      </c>
      <c r="S15" s="1">
        <f>100*VLOOKUP($C15,'Team Data'!$A$2:$O$33,13,FALSE)</f>
        <v>58.720000000000006</v>
      </c>
      <c r="T15" s="1">
        <f>VLOOKUP($B15,'Team Data'!$A$2:$O$33,14,FALSE)</f>
        <v>1.9</v>
      </c>
      <c r="U15" s="1">
        <f>VLOOKUP($C15,'Team Data'!$A$2:$O$33,15,FALSE)</f>
        <v>2.2000000000000002</v>
      </c>
    </row>
    <row r="16" spans="1:21" x14ac:dyDescent="0.3">
      <c r="A16" t="s">
        <v>141</v>
      </c>
      <c r="B16" t="s">
        <v>61</v>
      </c>
      <c r="C16" t="s">
        <v>49</v>
      </c>
      <c r="D16">
        <f t="shared" si="2"/>
        <v>13.382643143403135</v>
      </c>
      <c r="E16" s="1">
        <f t="shared" si="0"/>
        <v>2.4332078442551155</v>
      </c>
      <c r="F16" s="1">
        <v>5500</v>
      </c>
      <c r="G16" s="1">
        <f t="shared" si="1"/>
        <v>8.6125033712205621</v>
      </c>
      <c r="H16" s="1" t="str">
        <f>VLOOKUP($B16,'Team Data'!$A$2:$O$33,2,FALSE)</f>
        <v>Road</v>
      </c>
      <c r="I16" s="1">
        <f>VLOOKUP($B16,'Team Data'!$A$2:$O$33,3,FALSE)</f>
        <v>12.8</v>
      </c>
      <c r="J16" s="1">
        <f>VLOOKUP($C16,'Team Data'!$A$2:$O$33,4,FALSE)</f>
        <v>20.3</v>
      </c>
      <c r="K16" s="1">
        <f>VLOOKUP($B16,'Team Data'!$A$2:$O$33,5,FALSE)</f>
        <v>42.587187999999998</v>
      </c>
      <c r="L16" s="1">
        <f>100*VLOOKUP($B16,'Team Data'!$A$2:$O$33,6,FALSE)</f>
        <v>62.870000000000005</v>
      </c>
      <c r="M16" s="1">
        <f>100*VLOOKUP($C16,'Team Data'!$A$2:$O$33,7,FALSE)</f>
        <v>61.4</v>
      </c>
      <c r="N16" s="1">
        <f>VLOOKUP($B16,'Team Data'!$A$2:$O$33,8,FALSE)</f>
        <v>2.2000000000000002</v>
      </c>
      <c r="O16" s="1">
        <f>VLOOKUP($C16,'Team Data'!$A$2:$O$33,9,FALSE)</f>
        <v>0.9</v>
      </c>
      <c r="P16" s="1">
        <f>100*VLOOKUP($B16,'Team Data'!$A$2:$O$33,10,FALSE)</f>
        <v>20.51</v>
      </c>
      <c r="Q16" s="1">
        <f>100*VLOOKUP($C16,'Team Data'!$A$2:$O$33,11,FALSE)</f>
        <v>41.11</v>
      </c>
      <c r="R16" s="1">
        <f>100*VLOOKUP($B16,'Team Data'!$A$2:$O$33,12,FALSE)</f>
        <v>60.870000000000005</v>
      </c>
      <c r="S16" s="1">
        <f>100*VLOOKUP($C16,'Team Data'!$A$2:$O$33,13,FALSE)</f>
        <v>59.36</v>
      </c>
      <c r="T16" s="1">
        <f>VLOOKUP($B16,'Team Data'!$A$2:$O$33,14,FALSE)</f>
        <v>4.3</v>
      </c>
      <c r="U16" s="1">
        <f>VLOOKUP($C16,'Team Data'!$A$2:$O$33,15,FALSE)</f>
        <v>3</v>
      </c>
    </row>
    <row r="17" spans="1:21" x14ac:dyDescent="0.3">
      <c r="A17" t="s">
        <v>31</v>
      </c>
      <c r="B17" t="s">
        <v>49</v>
      </c>
      <c r="C17" t="s">
        <v>61</v>
      </c>
      <c r="D17">
        <f t="shared" si="2"/>
        <v>15.634285793403137</v>
      </c>
      <c r="E17" s="1">
        <f t="shared" si="0"/>
        <v>2.8425974169823887</v>
      </c>
      <c r="F17" s="1">
        <v>5500</v>
      </c>
      <c r="G17" s="1">
        <f t="shared" si="1"/>
        <v>8.6125033712205621</v>
      </c>
      <c r="H17" s="1" t="str">
        <f>VLOOKUP($B17,'Team Data'!$A$2:$O$33,2,FALSE)</f>
        <v>Home</v>
      </c>
      <c r="I17" s="1">
        <f>VLOOKUP($B17,'Team Data'!$A$2:$O$33,3,FALSE)</f>
        <v>18.899999999999999</v>
      </c>
      <c r="J17" s="1">
        <f>VLOOKUP($C17,'Team Data'!$A$2:$O$33,4,FALSE)</f>
        <v>20.8</v>
      </c>
      <c r="K17" s="1">
        <f>VLOOKUP($B17,'Team Data'!$A$2:$O$33,5,FALSE)</f>
        <v>42.587187999999998</v>
      </c>
      <c r="L17" s="1">
        <f>100*VLOOKUP($B17,'Team Data'!$A$2:$O$33,6,FALSE)</f>
        <v>56.31</v>
      </c>
      <c r="M17" s="1">
        <f>100*VLOOKUP($C17,'Team Data'!$A$2:$O$33,7,FALSE)</f>
        <v>58.330000000000005</v>
      </c>
      <c r="N17" s="1">
        <f>VLOOKUP($B17,'Team Data'!$A$2:$O$33,8,FALSE)</f>
        <v>1</v>
      </c>
      <c r="O17" s="1">
        <f>VLOOKUP($C17,'Team Data'!$A$2:$O$33,9,FALSE)</f>
        <v>1.5</v>
      </c>
      <c r="P17" s="1">
        <f>100*VLOOKUP($B17,'Team Data'!$A$2:$O$33,10,FALSE)</f>
        <v>30.769999999999996</v>
      </c>
      <c r="Q17" s="1">
        <f>100*VLOOKUP($C17,'Team Data'!$A$2:$O$33,11,FALSE)</f>
        <v>44.05</v>
      </c>
      <c r="R17" s="1">
        <f>100*VLOOKUP($B17,'Team Data'!$A$2:$O$33,12,FALSE)</f>
        <v>61.539999999999992</v>
      </c>
      <c r="S17" s="1">
        <f>100*VLOOKUP($C17,'Team Data'!$A$2:$O$33,13,FALSE)</f>
        <v>64.5</v>
      </c>
      <c r="T17" s="1">
        <f>VLOOKUP($B17,'Team Data'!$A$2:$O$33,14,FALSE)</f>
        <v>2.2999999999999998</v>
      </c>
      <c r="U17" s="1">
        <f>VLOOKUP($C17,'Team Data'!$A$2:$O$33,15,FALSE)</f>
        <v>1.2</v>
      </c>
    </row>
    <row r="18" spans="1:21" x14ac:dyDescent="0.3">
      <c r="A18" t="s">
        <v>86</v>
      </c>
      <c r="B18" t="s">
        <v>38</v>
      </c>
      <c r="C18" t="s">
        <v>53</v>
      </c>
      <c r="D18">
        <f t="shared" si="2"/>
        <v>16.861825047091585</v>
      </c>
      <c r="E18" s="1">
        <f t="shared" si="0"/>
        <v>3.1814764239795443</v>
      </c>
      <c r="F18" s="1">
        <v>5300</v>
      </c>
      <c r="G18" s="1">
        <f t="shared" si="1"/>
        <v>8.5754620995402124</v>
      </c>
      <c r="H18" s="1" t="str">
        <f>VLOOKUP($B18,'Team Data'!$A$2:$O$33,2,FALSE)</f>
        <v>Road</v>
      </c>
      <c r="I18" s="1">
        <f>VLOOKUP($B18,'Team Data'!$A$2:$O$33,3,FALSE)</f>
        <v>22.6</v>
      </c>
      <c r="J18" s="1">
        <f>VLOOKUP($C18,'Team Data'!$A$2:$O$33,4,FALSE)</f>
        <v>21.5</v>
      </c>
      <c r="K18" s="1">
        <f>VLOOKUP($B18,'Team Data'!$A$2:$O$33,5,FALSE)</f>
        <v>48.111159999999998</v>
      </c>
      <c r="L18" s="1">
        <f>100*VLOOKUP($B18,'Team Data'!$A$2:$O$33,6,FALSE)</f>
        <v>66.210000000000008</v>
      </c>
      <c r="M18" s="1">
        <f>100*VLOOKUP($C18,'Team Data'!$A$2:$O$33,7,FALSE)</f>
        <v>61.140000000000008</v>
      </c>
      <c r="N18" s="1">
        <f>VLOOKUP($B18,'Team Data'!$A$2:$O$33,8,FALSE)</f>
        <v>1.7</v>
      </c>
      <c r="O18" s="1">
        <f>VLOOKUP($C18,'Team Data'!$A$2:$O$33,9,FALSE)</f>
        <v>1.7</v>
      </c>
      <c r="P18" s="1">
        <f>100*VLOOKUP($B18,'Team Data'!$A$2:$O$33,10,FALSE)</f>
        <v>48.86</v>
      </c>
      <c r="Q18" s="1">
        <f>100*VLOOKUP($C18,'Team Data'!$A$2:$O$33,11,FALSE)</f>
        <v>34.67</v>
      </c>
      <c r="R18" s="1">
        <f>100*VLOOKUP($B18,'Team Data'!$A$2:$O$33,12,FALSE)</f>
        <v>66.430000000000007</v>
      </c>
      <c r="S18" s="1">
        <f>100*VLOOKUP($C18,'Team Data'!$A$2:$O$33,13,FALSE)</f>
        <v>69</v>
      </c>
      <c r="T18" s="1">
        <f>VLOOKUP($B18,'Team Data'!$A$2:$O$33,14,FALSE)</f>
        <v>1.9</v>
      </c>
      <c r="U18" s="1">
        <f>VLOOKUP($C18,'Team Data'!$A$2:$O$33,15,FALSE)</f>
        <v>3</v>
      </c>
    </row>
    <row r="19" spans="1:21" x14ac:dyDescent="0.3">
      <c r="A19" t="s">
        <v>142</v>
      </c>
      <c r="B19" t="s">
        <v>50</v>
      </c>
      <c r="C19" t="s">
        <v>64</v>
      </c>
      <c r="D19">
        <f t="shared" si="2"/>
        <v>11.165602051873156</v>
      </c>
      <c r="E19" s="1">
        <f t="shared" si="0"/>
        <v>2.1472311638217607</v>
      </c>
      <c r="F19" s="1">
        <v>5200</v>
      </c>
      <c r="G19" s="1">
        <f t="shared" si="1"/>
        <v>8.5564139045695189</v>
      </c>
      <c r="H19" s="1" t="str">
        <f>VLOOKUP($B19,'Team Data'!$A$2:$O$33,2,FALSE)</f>
        <v>Road</v>
      </c>
      <c r="I19" s="1">
        <f>VLOOKUP($B19,'Team Data'!$A$2:$O$33,3,FALSE)</f>
        <v>20</v>
      </c>
      <c r="J19" s="1">
        <f>VLOOKUP($C19,'Team Data'!$A$2:$O$33,4,FALSE)</f>
        <v>12.5</v>
      </c>
      <c r="K19" s="1">
        <f>VLOOKUP($B19,'Team Data'!$A$2:$O$33,5,FALSE)</f>
        <v>40.260472</v>
      </c>
      <c r="L19" s="1">
        <f>100*VLOOKUP($B19,'Team Data'!$A$2:$O$33,6,FALSE)</f>
        <v>59.219999999999992</v>
      </c>
      <c r="M19" s="1">
        <f>100*VLOOKUP($C19,'Team Data'!$A$2:$O$33,7,FALSE)</f>
        <v>58.18</v>
      </c>
      <c r="N19" s="1">
        <f>VLOOKUP($B19,'Team Data'!$A$2:$O$33,8,FALSE)</f>
        <v>1.5</v>
      </c>
      <c r="O19" s="1">
        <f>VLOOKUP($C19,'Team Data'!$A$2:$O$33,9,FALSE)</f>
        <v>2.2000000000000002</v>
      </c>
      <c r="P19" s="1">
        <f>100*VLOOKUP($B19,'Team Data'!$A$2:$O$33,10,FALSE)</f>
        <v>34.21</v>
      </c>
      <c r="Q19" s="1">
        <f>100*VLOOKUP($C19,'Team Data'!$A$2:$O$33,11,FALSE)</f>
        <v>30</v>
      </c>
      <c r="R19" s="1">
        <f>100*VLOOKUP($B19,'Team Data'!$A$2:$O$33,12,FALSE)</f>
        <v>61.319999999999993</v>
      </c>
      <c r="S19" s="1">
        <f>100*VLOOKUP($C19,'Team Data'!$A$2:$O$33,13,FALSE)</f>
        <v>55.15</v>
      </c>
      <c r="T19" s="1">
        <f>VLOOKUP($B19,'Team Data'!$A$2:$O$33,14,FALSE)</f>
        <v>2.7</v>
      </c>
      <c r="U19" s="1">
        <f>VLOOKUP($C19,'Team Data'!$A$2:$O$33,15,FALSE)</f>
        <v>3.3</v>
      </c>
    </row>
    <row r="20" spans="1:21" x14ac:dyDescent="0.3">
      <c r="A20" t="s">
        <v>90</v>
      </c>
      <c r="B20" t="s">
        <v>51</v>
      </c>
      <c r="C20" t="s">
        <v>43</v>
      </c>
      <c r="D20">
        <f t="shared" si="2"/>
        <v>14.709478292452625</v>
      </c>
      <c r="E20" s="1">
        <f t="shared" si="0"/>
        <v>2.8842114298926718</v>
      </c>
      <c r="F20" s="1">
        <v>5100</v>
      </c>
      <c r="G20" s="1">
        <f t="shared" si="1"/>
        <v>8.536995818712418</v>
      </c>
      <c r="H20" s="1" t="str">
        <f>VLOOKUP($B20,'Team Data'!$A$2:$O$33,2,FALSE)</f>
        <v>Home</v>
      </c>
      <c r="I20" s="1">
        <f>VLOOKUP($B20,'Team Data'!$A$2:$O$33,3,FALSE)</f>
        <v>18.600000000000001</v>
      </c>
      <c r="J20" s="1">
        <f>VLOOKUP($C20,'Team Data'!$A$2:$O$33,4,FALSE)</f>
        <v>22</v>
      </c>
      <c r="K20" s="1">
        <f>VLOOKUP($B20,'Team Data'!$A$2:$O$33,5,FALSE)</f>
        <v>45.610335999999997</v>
      </c>
      <c r="L20" s="1">
        <f>100*VLOOKUP($B20,'Team Data'!$A$2:$O$33,6,FALSE)</f>
        <v>55.53</v>
      </c>
      <c r="M20" s="1">
        <f>100*VLOOKUP($C20,'Team Data'!$A$2:$O$33,7,FALSE)</f>
        <v>65.100000000000009</v>
      </c>
      <c r="N20" s="1">
        <f>VLOOKUP($B20,'Team Data'!$A$2:$O$33,8,FALSE)</f>
        <v>0.7</v>
      </c>
      <c r="O20" s="1">
        <f>VLOOKUP($C20,'Team Data'!$A$2:$O$33,9,FALSE)</f>
        <v>1.8</v>
      </c>
      <c r="P20" s="1">
        <f>100*VLOOKUP($B20,'Team Data'!$A$2:$O$33,10,FALSE)</f>
        <v>32.58</v>
      </c>
      <c r="Q20" s="1">
        <f>100*VLOOKUP($C20,'Team Data'!$A$2:$O$33,11,FALSE)</f>
        <v>35.799999999999997</v>
      </c>
      <c r="R20" s="1">
        <f>100*VLOOKUP($B20,'Team Data'!$A$2:$O$33,12,FALSE)</f>
        <v>63.9</v>
      </c>
      <c r="S20" s="1">
        <f>100*VLOOKUP($C20,'Team Data'!$A$2:$O$33,13,FALSE)</f>
        <v>63.6</v>
      </c>
      <c r="T20" s="1">
        <f>VLOOKUP($B20,'Team Data'!$A$2:$O$33,14,FALSE)</f>
        <v>4.4000000000000004</v>
      </c>
      <c r="U20" s="1">
        <f>VLOOKUP($C20,'Team Data'!$A$2:$O$33,15,FALSE)</f>
        <v>2.2000000000000002</v>
      </c>
    </row>
    <row r="21" spans="1:21" x14ac:dyDescent="0.3">
      <c r="A21" t="s">
        <v>143</v>
      </c>
      <c r="B21" t="s">
        <v>42</v>
      </c>
      <c r="C21" t="s">
        <v>35</v>
      </c>
      <c r="D21">
        <f t="shared" si="2"/>
        <v>9.1564279642199526</v>
      </c>
      <c r="E21" s="1">
        <f t="shared" si="0"/>
        <v>1.8312855928439906</v>
      </c>
      <c r="F21" s="1">
        <v>5000</v>
      </c>
      <c r="G21" s="1">
        <f t="shared" si="1"/>
        <v>8.5171931914162382</v>
      </c>
      <c r="H21" s="1" t="str">
        <f>VLOOKUP($B21,'Team Data'!$A$2:$O$33,2,FALSE)</f>
        <v>Road</v>
      </c>
      <c r="I21" s="1">
        <f>VLOOKUP($B21,'Team Data'!$A$2:$O$33,3,FALSE)</f>
        <v>17.5</v>
      </c>
      <c r="J21" s="1">
        <f>VLOOKUP($C21,'Team Data'!$A$2:$O$33,4,FALSE)</f>
        <v>12.6</v>
      </c>
      <c r="K21" s="1">
        <f>VLOOKUP($B21,'Team Data'!$A$2:$O$33,5,FALSE)</f>
        <v>40.070535999999997</v>
      </c>
      <c r="L21" s="1">
        <f>100*VLOOKUP($B21,'Team Data'!$A$2:$O$33,6,FALSE)</f>
        <v>61.47</v>
      </c>
      <c r="M21" s="1">
        <f>100*VLOOKUP($C21,'Team Data'!$A$2:$O$33,7,FALSE)</f>
        <v>68.02</v>
      </c>
      <c r="N21" s="1">
        <f>VLOOKUP($B21,'Team Data'!$A$2:$O$33,8,FALSE)</f>
        <v>2.2999999999999998</v>
      </c>
      <c r="O21" s="1">
        <f>VLOOKUP($C21,'Team Data'!$A$2:$O$33,9,FALSE)</f>
        <v>3.1</v>
      </c>
      <c r="P21" s="1">
        <f>100*VLOOKUP($B21,'Team Data'!$A$2:$O$33,10,FALSE)</f>
        <v>29.580000000000002</v>
      </c>
      <c r="Q21" s="1">
        <f>100*VLOOKUP($C21,'Team Data'!$A$2:$O$33,11,FALSE)</f>
        <v>14.29</v>
      </c>
      <c r="R21" s="1">
        <f>100*VLOOKUP($B21,'Team Data'!$A$2:$O$33,12,FALSE)</f>
        <v>56.220000000000006</v>
      </c>
      <c r="S21" s="1">
        <f>100*VLOOKUP($C21,'Team Data'!$A$2:$O$33,13,FALSE)</f>
        <v>50.83</v>
      </c>
      <c r="T21" s="1">
        <f>VLOOKUP($B21,'Team Data'!$A$2:$O$33,14,FALSE)</f>
        <v>2.7</v>
      </c>
      <c r="U21" s="1">
        <f>VLOOKUP($C21,'Team Data'!$A$2:$O$33,15,FALSE)</f>
        <v>3.7</v>
      </c>
    </row>
    <row r="22" spans="1:21" x14ac:dyDescent="0.3">
      <c r="A22" t="s">
        <v>89</v>
      </c>
      <c r="B22" t="s">
        <v>47</v>
      </c>
      <c r="C22" t="s">
        <v>36</v>
      </c>
      <c r="D22">
        <f t="shared" ref="D22:D23" si="3">-195.2+21.55*G22-0.5725*IF(H22="Road",1,0)+0.3938*((I22+J22)/2)+0.1747*K22+0.1054*((L22+M22)/2)-0.6011*((N22+O22)/2)+0.05368*((P22+Q22)/2)+0.04573*((R22+S22)/2)-0.1156*((T22+U22)/2)</f>
        <v>16.450382833819955</v>
      </c>
      <c r="E22" s="1">
        <f t="shared" ref="E22:E23" si="4">D22/(F22/1000)</f>
        <v>3.2900765667639909</v>
      </c>
      <c r="F22" s="1">
        <v>5000</v>
      </c>
      <c r="G22" s="1">
        <f t="shared" ref="G22:G23" si="5">LN(F22)</f>
        <v>8.5171931914162382</v>
      </c>
      <c r="H22" s="1" t="str">
        <f>VLOOKUP($B22,'Team Data'!$A$2:$O$33,2,FALSE)</f>
        <v>Road</v>
      </c>
      <c r="I22" s="1">
        <f>VLOOKUP($B22,'Team Data'!$A$2:$O$33,3,FALSE)</f>
        <v>20.3</v>
      </c>
      <c r="J22" s="1">
        <f>VLOOKUP($C22,'Team Data'!$A$2:$O$33,4,FALSE)</f>
        <v>21</v>
      </c>
      <c r="K22" s="1">
        <f>VLOOKUP($B22,'Team Data'!$A$2:$O$33,5,FALSE)</f>
        <v>53.619304</v>
      </c>
      <c r="L22" s="1">
        <f>100*VLOOKUP($B22,'Team Data'!$A$2:$O$33,6,FALSE)</f>
        <v>54.2</v>
      </c>
      <c r="M22" s="1">
        <f>100*VLOOKUP($C22,'Team Data'!$A$2:$O$33,7,FALSE)</f>
        <v>66.97</v>
      </c>
      <c r="N22" s="1">
        <f>VLOOKUP($B22,'Team Data'!$A$2:$O$33,8,FALSE)</f>
        <v>1.3</v>
      </c>
      <c r="O22" s="1">
        <f>VLOOKUP($C22,'Team Data'!$A$2:$O$33,9,FALSE)</f>
        <v>1.4</v>
      </c>
      <c r="P22" s="1">
        <f>100*VLOOKUP($B22,'Team Data'!$A$2:$O$33,10,FALSE)</f>
        <v>50</v>
      </c>
      <c r="Q22" s="1">
        <f>100*VLOOKUP($C22,'Team Data'!$A$2:$O$33,11,FALSE)</f>
        <v>46.239999999999995</v>
      </c>
      <c r="R22" s="1">
        <f>100*VLOOKUP($B22,'Team Data'!$A$2:$O$33,12,FALSE)</f>
        <v>73.960000000000008</v>
      </c>
      <c r="S22" s="1">
        <f>100*VLOOKUP($C22,'Team Data'!$A$2:$O$33,13,FALSE)</f>
        <v>67.510000000000005</v>
      </c>
      <c r="T22" s="1">
        <f>VLOOKUP($B22,'Team Data'!$A$2:$O$33,14,FALSE)</f>
        <v>1.3</v>
      </c>
      <c r="U22" s="1">
        <f>VLOOKUP($C22,'Team Data'!$A$2:$O$33,15,FALSE)</f>
        <v>2.4</v>
      </c>
    </row>
    <row r="23" spans="1:21" x14ac:dyDescent="0.3">
      <c r="A23" t="s">
        <v>71</v>
      </c>
      <c r="B23" t="s">
        <v>57</v>
      </c>
      <c r="C23" t="s">
        <v>37</v>
      </c>
      <c r="D23">
        <f t="shared" si="3"/>
        <v>13.629254948219954</v>
      </c>
      <c r="E23" s="1">
        <f t="shared" si="4"/>
        <v>2.7258509896439906</v>
      </c>
      <c r="F23" s="1">
        <v>5000</v>
      </c>
      <c r="G23" s="1">
        <f t="shared" si="5"/>
        <v>8.5171931914162382</v>
      </c>
      <c r="H23" s="1" t="str">
        <f>VLOOKUP($B23,'Team Data'!$A$2:$O$33,2,FALSE)</f>
        <v>Road</v>
      </c>
      <c r="I23" s="1">
        <f>VLOOKUP($B23,'Team Data'!$A$2:$O$33,3,FALSE)</f>
        <v>18.399999999999999</v>
      </c>
      <c r="J23" s="1">
        <f>VLOOKUP($C23,'Team Data'!$A$2:$O$33,4,FALSE)</f>
        <v>20.3</v>
      </c>
      <c r="K23" s="1">
        <f>VLOOKUP($B23,'Team Data'!$A$2:$O$33,5,FALSE)</f>
        <v>45.847755999999997</v>
      </c>
      <c r="L23" s="1">
        <f>100*VLOOKUP($B23,'Team Data'!$A$2:$O$33,6,FALSE)</f>
        <v>70.78</v>
      </c>
      <c r="M23" s="1">
        <f>100*VLOOKUP($C23,'Team Data'!$A$2:$O$33,7,FALSE)</f>
        <v>56.730000000000004</v>
      </c>
      <c r="N23" s="1">
        <f>VLOOKUP($B23,'Team Data'!$A$2:$O$33,8,FALSE)</f>
        <v>2.1</v>
      </c>
      <c r="O23" s="1">
        <f>VLOOKUP($C23,'Team Data'!$A$2:$O$33,9,FALSE)</f>
        <v>1.7</v>
      </c>
      <c r="P23" s="1">
        <f>100*VLOOKUP($B23,'Team Data'!$A$2:$O$33,10,FALSE)</f>
        <v>39.78</v>
      </c>
      <c r="Q23" s="1">
        <f>100*VLOOKUP($C23,'Team Data'!$A$2:$O$33,11,FALSE)</f>
        <v>40.22</v>
      </c>
      <c r="R23" s="1">
        <f>100*VLOOKUP($B23,'Team Data'!$A$2:$O$33,12,FALSE)</f>
        <v>60.140000000000008</v>
      </c>
      <c r="S23" s="1">
        <f>100*VLOOKUP($C23,'Team Data'!$A$2:$O$33,13,FALSE)</f>
        <v>64.44</v>
      </c>
      <c r="T23" s="1">
        <f>VLOOKUP($B23,'Team Data'!$A$2:$O$33,14,FALSE)</f>
        <v>3.4</v>
      </c>
      <c r="U23" s="1">
        <f>VLOOKUP($C23,'Team Data'!$A$2:$O$33,15,FALSE)</f>
        <v>2.6</v>
      </c>
    </row>
    <row r="24" spans="1:21" x14ac:dyDescent="0.3">
      <c r="A24" t="s">
        <v>88</v>
      </c>
      <c r="B24" t="s">
        <v>53</v>
      </c>
      <c r="C24" t="s">
        <v>38</v>
      </c>
      <c r="D24">
        <f t="shared" ref="D24:D25" si="6">-195.2+21.55*G24-0.5725*IF(H24="Road",1,0)+0.3938*((I24+J24)/2)+0.1747*K24+0.1054*((L24+M24)/2)-0.6011*((N24+O24)/2)+0.05368*((P24+Q24)/2)+0.04573*((R24+S24)/2)-0.1156*((T24+U24)/2)</f>
        <v>13.971244234327399</v>
      </c>
      <c r="E24" s="1">
        <f t="shared" ref="E24:E25" si="7">D24/(F24/1000)</f>
        <v>2.8512743335362036</v>
      </c>
      <c r="F24" s="1">
        <v>4900</v>
      </c>
      <c r="G24" s="1">
        <f t="shared" ref="G24:G25" si="8">LN(F24)</f>
        <v>8.4969904840987187</v>
      </c>
      <c r="H24" s="1" t="str">
        <f>VLOOKUP($B24,'Team Data'!$A$2:$O$33,2,FALSE)</f>
        <v>Home</v>
      </c>
      <c r="I24" s="1">
        <f>VLOOKUP($B24,'Team Data'!$A$2:$O$33,3,FALSE)</f>
        <v>17.2</v>
      </c>
      <c r="J24" s="1">
        <f>VLOOKUP($C24,'Team Data'!$A$2:$O$33,4,FALSE)</f>
        <v>18.399999999999999</v>
      </c>
      <c r="K24" s="1">
        <f>VLOOKUP($B24,'Team Data'!$A$2:$O$33,5,FALSE)</f>
        <v>48.111159999999998</v>
      </c>
      <c r="L24" s="1">
        <f>100*VLOOKUP($B24,'Team Data'!$A$2:$O$33,6,FALSE)</f>
        <v>65.28</v>
      </c>
      <c r="M24" s="1">
        <f>100*VLOOKUP($C24,'Team Data'!$A$2:$O$33,7,FALSE)</f>
        <v>50.51</v>
      </c>
      <c r="N24" s="1">
        <f>VLOOKUP($B24,'Team Data'!$A$2:$O$33,8,FALSE)</f>
        <v>1</v>
      </c>
      <c r="O24" s="1">
        <f>VLOOKUP($C24,'Team Data'!$A$2:$O$33,9,FALSE)</f>
        <v>1.1000000000000001</v>
      </c>
      <c r="P24" s="1">
        <f>100*VLOOKUP($B24,'Team Data'!$A$2:$O$33,10,FALSE)</f>
        <v>32.049999999999997</v>
      </c>
      <c r="Q24" s="1">
        <f>100*VLOOKUP($C24,'Team Data'!$A$2:$O$33,11,FALSE)</f>
        <v>50</v>
      </c>
      <c r="R24" s="1">
        <f>100*VLOOKUP($B24,'Team Data'!$A$2:$O$33,12,FALSE)</f>
        <v>66.820000000000007</v>
      </c>
      <c r="S24" s="1">
        <f>100*VLOOKUP($C24,'Team Data'!$A$2:$O$33,13,FALSE)</f>
        <v>74.59</v>
      </c>
      <c r="T24" s="1">
        <f>VLOOKUP($B24,'Team Data'!$A$2:$O$33,14,FALSE)</f>
        <v>2.5</v>
      </c>
      <c r="U24" s="1">
        <f>VLOOKUP($C24,'Team Data'!$A$2:$O$33,15,FALSE)</f>
        <v>2</v>
      </c>
    </row>
    <row r="25" spans="1:21" x14ac:dyDescent="0.3">
      <c r="A25" t="s">
        <v>144</v>
      </c>
      <c r="B25" t="s">
        <v>55</v>
      </c>
      <c r="C25" t="s">
        <v>46</v>
      </c>
      <c r="D25">
        <f t="shared" si="6"/>
        <v>13.207719814708435</v>
      </c>
      <c r="E25" s="1">
        <f t="shared" si="7"/>
        <v>2.7516082947309242</v>
      </c>
      <c r="F25" s="1">
        <v>4800</v>
      </c>
      <c r="G25" s="1">
        <f t="shared" si="8"/>
        <v>8.4763711968959825</v>
      </c>
      <c r="H25" s="1" t="str">
        <f>VLOOKUP($B25,'Team Data'!$A$2:$O$33,2,FALSE)</f>
        <v>Road</v>
      </c>
      <c r="I25" s="1">
        <f>VLOOKUP($B25,'Team Data'!$A$2:$O$33,3,FALSE)</f>
        <v>17.899999999999999</v>
      </c>
      <c r="J25" s="1">
        <f>VLOOKUP($C25,'Team Data'!$A$2:$O$33,4,FALSE)</f>
        <v>21.3</v>
      </c>
      <c r="K25" s="1">
        <f>VLOOKUP($B25,'Team Data'!$A$2:$O$33,5,FALSE)</f>
        <v>47.810428000000002</v>
      </c>
      <c r="L25" s="1">
        <f>100*VLOOKUP($B25,'Team Data'!$A$2:$O$33,6,FALSE)</f>
        <v>57.989999999999995</v>
      </c>
      <c r="M25" s="1">
        <f>100*VLOOKUP($C25,'Team Data'!$A$2:$O$33,7,FALSE)</f>
        <v>61.539999999999992</v>
      </c>
      <c r="N25" s="1">
        <f>VLOOKUP($B25,'Team Data'!$A$2:$O$33,8,FALSE)</f>
        <v>1.3</v>
      </c>
      <c r="O25" s="1">
        <f>VLOOKUP($C25,'Team Data'!$A$2:$O$33,9,FALSE)</f>
        <v>1.2</v>
      </c>
      <c r="P25" s="1">
        <f>100*VLOOKUP($B25,'Team Data'!$A$2:$O$33,10,FALSE)</f>
        <v>29.67</v>
      </c>
      <c r="Q25" s="1">
        <f>100*VLOOKUP($C25,'Team Data'!$A$2:$O$33,11,FALSE)</f>
        <v>43.28</v>
      </c>
      <c r="R25" s="1">
        <f>100*VLOOKUP($B25,'Team Data'!$A$2:$O$33,12,FALSE)</f>
        <v>65.649999999999991</v>
      </c>
      <c r="S25" s="1">
        <f>100*VLOOKUP($C25,'Team Data'!$A$2:$O$33,13,FALSE)</f>
        <v>69.5</v>
      </c>
      <c r="T25" s="1">
        <f>VLOOKUP($B25,'Team Data'!$A$2:$O$33,14,FALSE)</f>
        <v>3.4</v>
      </c>
      <c r="U25" s="1">
        <f>VLOOKUP($C25,'Team Data'!$A$2:$O$33,15,FALSE)</f>
        <v>2.7</v>
      </c>
    </row>
    <row r="28" spans="1:21" x14ac:dyDescent="0.3">
      <c r="A28" t="s">
        <v>136</v>
      </c>
    </row>
    <row r="29" spans="1:21" x14ac:dyDescent="0.3">
      <c r="A29" t="s">
        <v>74</v>
      </c>
    </row>
    <row r="30" spans="1:21" x14ac:dyDescent="0.3">
      <c r="A30" t="s">
        <v>28</v>
      </c>
    </row>
    <row r="31" spans="1:21" x14ac:dyDescent="0.3">
      <c r="A31" t="s">
        <v>75</v>
      </c>
    </row>
    <row r="32" spans="1:21" x14ac:dyDescent="0.3">
      <c r="A32" t="s">
        <v>137</v>
      </c>
    </row>
    <row r="33" spans="1:1" x14ac:dyDescent="0.3">
      <c r="A33" t="s">
        <v>83</v>
      </c>
    </row>
    <row r="34" spans="1:1" x14ac:dyDescent="0.3">
      <c r="A34" t="s">
        <v>138</v>
      </c>
    </row>
    <row r="35" spans="1:1" x14ac:dyDescent="0.3">
      <c r="A35" t="s">
        <v>29</v>
      </c>
    </row>
    <row r="36" spans="1:1" x14ac:dyDescent="0.3">
      <c r="A36" t="s">
        <v>87</v>
      </c>
    </row>
    <row r="37" spans="1:1" x14ac:dyDescent="0.3">
      <c r="A37" t="s">
        <v>30</v>
      </c>
    </row>
    <row r="38" spans="1:1" x14ac:dyDescent="0.3">
      <c r="A38" t="s">
        <v>139</v>
      </c>
    </row>
    <row r="39" spans="1:1" x14ac:dyDescent="0.3">
      <c r="A39" t="s">
        <v>84</v>
      </c>
    </row>
    <row r="40" spans="1:1" x14ac:dyDescent="0.3">
      <c r="A40" t="s">
        <v>76</v>
      </c>
    </row>
    <row r="41" spans="1:1" x14ac:dyDescent="0.3">
      <c r="A41" t="s">
        <v>85</v>
      </c>
    </row>
    <row r="42" spans="1:1" x14ac:dyDescent="0.3">
      <c r="A42" t="s">
        <v>140</v>
      </c>
    </row>
    <row r="43" spans="1:1" x14ac:dyDescent="0.3">
      <c r="A43" t="s">
        <v>141</v>
      </c>
    </row>
    <row r="44" spans="1:1" x14ac:dyDescent="0.3">
      <c r="A44" t="s">
        <v>31</v>
      </c>
    </row>
    <row r="45" spans="1:1" x14ac:dyDescent="0.3">
      <c r="A45" t="s">
        <v>86</v>
      </c>
    </row>
    <row r="46" spans="1:1" x14ac:dyDescent="0.3">
      <c r="A46" t="s">
        <v>142</v>
      </c>
    </row>
    <row r="47" spans="1:1" x14ac:dyDescent="0.3">
      <c r="A47" t="s">
        <v>90</v>
      </c>
    </row>
    <row r="48" spans="1:1" x14ac:dyDescent="0.3">
      <c r="A48" t="s">
        <v>143</v>
      </c>
    </row>
    <row r="49" spans="1:2" x14ac:dyDescent="0.3">
      <c r="A49" t="s">
        <v>89</v>
      </c>
    </row>
    <row r="50" spans="1:2" x14ac:dyDescent="0.3">
      <c r="A50" t="s">
        <v>71</v>
      </c>
    </row>
    <row r="51" spans="1:2" x14ac:dyDescent="0.3">
      <c r="A51" t="s">
        <v>88</v>
      </c>
    </row>
    <row r="52" spans="1:2" x14ac:dyDescent="0.3">
      <c r="A52" t="s">
        <v>144</v>
      </c>
    </row>
    <row r="53" spans="1:2" x14ac:dyDescent="0.3">
      <c r="A53" t="s">
        <v>145</v>
      </c>
    </row>
    <row r="54" spans="1:2" x14ac:dyDescent="0.3">
      <c r="A54">
        <f>B54*1000</f>
        <v>7200</v>
      </c>
      <c r="B54">
        <v>7.2</v>
      </c>
    </row>
    <row r="55" spans="1:2" x14ac:dyDescent="0.3">
      <c r="A55">
        <f t="shared" ref="A55:A77" si="9">B55*1000</f>
        <v>7100</v>
      </c>
      <c r="B55">
        <v>7.1</v>
      </c>
    </row>
    <row r="56" spans="1:2" x14ac:dyDescent="0.3">
      <c r="A56">
        <f t="shared" si="9"/>
        <v>6800</v>
      </c>
      <c r="B56">
        <v>6.8</v>
      </c>
    </row>
    <row r="57" spans="1:2" x14ac:dyDescent="0.3">
      <c r="A57">
        <f t="shared" si="9"/>
        <v>6600</v>
      </c>
      <c r="B57">
        <v>6.6</v>
      </c>
    </row>
    <row r="58" spans="1:2" x14ac:dyDescent="0.3">
      <c r="A58">
        <f t="shared" si="9"/>
        <v>6500</v>
      </c>
      <c r="B58">
        <v>6.5</v>
      </c>
    </row>
    <row r="59" spans="1:2" x14ac:dyDescent="0.3">
      <c r="A59">
        <f t="shared" si="9"/>
        <v>6300</v>
      </c>
      <c r="B59">
        <v>6.3</v>
      </c>
    </row>
    <row r="60" spans="1:2" x14ac:dyDescent="0.3">
      <c r="A60">
        <f t="shared" si="9"/>
        <v>6200</v>
      </c>
      <c r="B60">
        <v>6.2</v>
      </c>
    </row>
    <row r="61" spans="1:2" x14ac:dyDescent="0.3">
      <c r="A61">
        <f t="shared" si="9"/>
        <v>6100</v>
      </c>
      <c r="B61">
        <v>6.1</v>
      </c>
    </row>
    <row r="62" spans="1:2" x14ac:dyDescent="0.3">
      <c r="A62">
        <f t="shared" si="9"/>
        <v>6000</v>
      </c>
      <c r="B62">
        <v>6</v>
      </c>
    </row>
    <row r="63" spans="1:2" x14ac:dyDescent="0.3">
      <c r="A63">
        <f t="shared" si="9"/>
        <v>5900</v>
      </c>
      <c r="B63">
        <v>5.9</v>
      </c>
    </row>
    <row r="64" spans="1:2" x14ac:dyDescent="0.3">
      <c r="A64">
        <f t="shared" si="9"/>
        <v>5800</v>
      </c>
      <c r="B64">
        <v>5.8</v>
      </c>
    </row>
    <row r="65" spans="1:2" x14ac:dyDescent="0.3">
      <c r="A65">
        <f t="shared" si="9"/>
        <v>5700</v>
      </c>
      <c r="B65">
        <v>5.7</v>
      </c>
    </row>
    <row r="66" spans="1:2" x14ac:dyDescent="0.3">
      <c r="A66">
        <f t="shared" si="9"/>
        <v>5600</v>
      </c>
      <c r="B66">
        <v>5.6</v>
      </c>
    </row>
    <row r="67" spans="1:2" x14ac:dyDescent="0.3">
      <c r="A67">
        <f t="shared" si="9"/>
        <v>5600</v>
      </c>
      <c r="B67">
        <v>5.6</v>
      </c>
    </row>
    <row r="68" spans="1:2" x14ac:dyDescent="0.3">
      <c r="A68">
        <f t="shared" si="9"/>
        <v>5500</v>
      </c>
      <c r="B68">
        <v>5.5</v>
      </c>
    </row>
    <row r="69" spans="1:2" x14ac:dyDescent="0.3">
      <c r="A69">
        <f t="shared" si="9"/>
        <v>5500</v>
      </c>
      <c r="B69">
        <v>5.5</v>
      </c>
    </row>
    <row r="70" spans="1:2" x14ac:dyDescent="0.3">
      <c r="A70">
        <f t="shared" si="9"/>
        <v>5300</v>
      </c>
      <c r="B70">
        <v>5.3</v>
      </c>
    </row>
    <row r="71" spans="1:2" x14ac:dyDescent="0.3">
      <c r="A71">
        <f t="shared" si="9"/>
        <v>5200</v>
      </c>
      <c r="B71">
        <v>5.2</v>
      </c>
    </row>
    <row r="72" spans="1:2" x14ac:dyDescent="0.3">
      <c r="A72">
        <f t="shared" si="9"/>
        <v>5100</v>
      </c>
      <c r="B72">
        <v>5.0999999999999996</v>
      </c>
    </row>
    <row r="73" spans="1:2" x14ac:dyDescent="0.3">
      <c r="A73">
        <f t="shared" si="9"/>
        <v>5000</v>
      </c>
      <c r="B73">
        <v>5</v>
      </c>
    </row>
    <row r="74" spans="1:2" x14ac:dyDescent="0.3">
      <c r="A74">
        <f t="shared" si="9"/>
        <v>5000</v>
      </c>
      <c r="B74">
        <v>5</v>
      </c>
    </row>
    <row r="75" spans="1:2" x14ac:dyDescent="0.3">
      <c r="A75">
        <f t="shared" si="9"/>
        <v>5000</v>
      </c>
      <c r="B75">
        <v>5</v>
      </c>
    </row>
    <row r="76" spans="1:2" x14ac:dyDescent="0.3">
      <c r="A76">
        <f t="shared" si="9"/>
        <v>4900</v>
      </c>
      <c r="B76">
        <v>4.9000000000000004</v>
      </c>
    </row>
    <row r="77" spans="1:2" x14ac:dyDescent="0.3">
      <c r="A77">
        <f t="shared" si="9"/>
        <v>4800</v>
      </c>
      <c r="B77">
        <v>4.8</v>
      </c>
    </row>
  </sheetData>
  <sortState ref="A2:U25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0" sqref="F2:F70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9.21875" customWidth="1"/>
    <col min="15" max="15" width="12.109375" customWidth="1"/>
    <col min="17" max="17" width="9.77734375" customWidth="1"/>
  </cols>
  <sheetData>
    <row r="1" spans="1:18" x14ac:dyDescent="0.3">
      <c r="A1" t="s">
        <v>14</v>
      </c>
      <c r="B1" t="s">
        <v>32</v>
      </c>
      <c r="C1" t="s">
        <v>65</v>
      </c>
      <c r="D1" t="s">
        <v>3</v>
      </c>
      <c r="E1" t="s">
        <v>13</v>
      </c>
      <c r="F1" s="1" t="s">
        <v>1</v>
      </c>
      <c r="G1" s="1" t="s">
        <v>16</v>
      </c>
      <c r="H1" s="1" t="s">
        <v>19</v>
      </c>
      <c r="I1" s="1" t="s">
        <v>23</v>
      </c>
      <c r="J1" s="1" t="s">
        <v>24</v>
      </c>
      <c r="K1" s="1" t="s">
        <v>5</v>
      </c>
      <c r="L1" s="1" t="s">
        <v>21</v>
      </c>
      <c r="M1" s="1" t="s">
        <v>22</v>
      </c>
      <c r="N1" s="1" t="s">
        <v>17</v>
      </c>
      <c r="O1" s="1" t="s">
        <v>18</v>
      </c>
      <c r="P1" s="1" t="s">
        <v>20</v>
      </c>
      <c r="Q1" s="1" t="s">
        <v>26</v>
      </c>
    </row>
    <row r="2" spans="1:18" x14ac:dyDescent="0.3">
      <c r="A2" t="s">
        <v>146</v>
      </c>
      <c r="B2" t="s">
        <v>50</v>
      </c>
      <c r="C2" t="s">
        <v>64</v>
      </c>
      <c r="D2">
        <f>-10.099824+0.109493*G2+0.28615*(J2/I2)+0.034902*((N2+O2)/2)+0.012506*K2-0.345557*IF(H2="Road",1,0)-0.097606*((P2+Q2)/2)+0.015135*((L2+M2)/2)</f>
        <v>21.62022488580693</v>
      </c>
      <c r="E2" s="1">
        <f t="shared" ref="E2:E30" si="0">D2/(F2/1000)</f>
        <v>2.3500244441094491</v>
      </c>
      <c r="F2" s="1">
        <v>9200</v>
      </c>
      <c r="G2" s="1">
        <f t="shared" ref="G2:G30" si="1">SQRT(F2)</f>
        <v>95.916630466254389</v>
      </c>
      <c r="H2" s="1" t="str">
        <f>VLOOKUP($B2,'Team Data'!$A$2:$O$33,2,FALSE)</f>
        <v>Road</v>
      </c>
      <c r="I2" s="1">
        <v>6</v>
      </c>
      <c r="J2" s="1">
        <v>392</v>
      </c>
      <c r="K2" s="1">
        <f>VLOOKUP($B2,'Team Data'!$A$2:$O$33,5,FALSE)</f>
        <v>40.260472</v>
      </c>
      <c r="L2" s="1">
        <f>100*(1-VLOOKUP($B2,'Team Data'!$A$2:$O$33,6,FALSE))</f>
        <v>40.780000000000008</v>
      </c>
      <c r="M2" s="1">
        <f>100*(1-VLOOKUP($C2,'Team Data'!$A$2:$O$33,7,FALSE))</f>
        <v>41.82</v>
      </c>
      <c r="N2" s="1">
        <f>100*VLOOKUP($B2,'Team Data'!$A$2:$O$33,12,FALSE)</f>
        <v>61.319999999999993</v>
      </c>
      <c r="O2" s="1">
        <f>100*VLOOKUP($C2,'Team Data'!$A$2:$O$33,13,FALSE)</f>
        <v>55.15</v>
      </c>
      <c r="P2" s="1">
        <f>VLOOKUP($B2,'Team Data'!$A$2:$O$33,14,FALSE)</f>
        <v>2.7</v>
      </c>
      <c r="Q2" s="1">
        <f>VLOOKUP($C2,'Team Data'!$A$2:$O$33,15,FALSE)</f>
        <v>3.3</v>
      </c>
      <c r="R2" t="s">
        <v>125</v>
      </c>
    </row>
    <row r="3" spans="1:18" x14ac:dyDescent="0.3">
      <c r="A3" t="s">
        <v>91</v>
      </c>
      <c r="B3" t="s">
        <v>48</v>
      </c>
      <c r="C3" t="s">
        <v>45</v>
      </c>
      <c r="D3">
        <f t="shared" ref="D3:D30" si="2">-10.099824+0.109493*G3+0.28615*(J3/I3)+0.034902*((N3+O3)/2)+0.012506*K3-0.345557*IF(H3="Road",1,0)-0.097606*((P3+Q3)/2)+0.015135*((L3+M3)/2)</f>
        <v>17.313578611666738</v>
      </c>
      <c r="E3" s="1">
        <f t="shared" si="0"/>
        <v>1.945345911423229</v>
      </c>
      <c r="F3" s="1">
        <v>8900</v>
      </c>
      <c r="G3" s="1">
        <f t="shared" si="1"/>
        <v>94.339811320566042</v>
      </c>
      <c r="H3" s="1" t="str">
        <f>VLOOKUP($B3,'Team Data'!$A$2:$O$33,2,FALSE)</f>
        <v>Road</v>
      </c>
      <c r="I3" s="1">
        <v>4</v>
      </c>
      <c r="J3" s="1">
        <v>201</v>
      </c>
      <c r="K3" s="1">
        <f>VLOOKUP($B3,'Team Data'!$A$2:$O$33,5,FALSE)</f>
        <v>48.712623999999998</v>
      </c>
      <c r="L3" s="1">
        <f>100*(1-VLOOKUP($B3,'Team Data'!$A$2:$O$33,6,FALSE))</f>
        <v>34.709999999999994</v>
      </c>
      <c r="M3" s="1">
        <f>100*(1-VLOOKUP($C3,'Team Data'!$A$2:$O$33,7,FALSE))</f>
        <v>40.239999999999995</v>
      </c>
      <c r="N3" s="1">
        <f>100*VLOOKUP($B3,'Team Data'!$A$2:$O$33,12,FALSE)</f>
        <v>61.739999999999995</v>
      </c>
      <c r="O3" s="1">
        <f>100*VLOOKUP($C3,'Team Data'!$A$2:$O$33,13,FALSE)</f>
        <v>58.51</v>
      </c>
      <c r="P3" s="1">
        <f>VLOOKUP($B3,'Team Data'!$A$2:$O$33,14,FALSE)</f>
        <v>2.9</v>
      </c>
      <c r="Q3" s="1">
        <f>VLOOKUP($C3,'Team Data'!$A$2:$O$33,15,FALSE)</f>
        <v>1.7</v>
      </c>
      <c r="R3" t="s">
        <v>121</v>
      </c>
    </row>
    <row r="4" spans="1:18" x14ac:dyDescent="0.3">
      <c r="A4" t="s">
        <v>69</v>
      </c>
      <c r="B4" t="s">
        <v>49</v>
      </c>
      <c r="C4" t="s">
        <v>61</v>
      </c>
      <c r="D4">
        <f t="shared" si="2"/>
        <v>21.009449495639203</v>
      </c>
      <c r="E4" s="1">
        <f t="shared" si="0"/>
        <v>2.6935191661075901</v>
      </c>
      <c r="F4" s="1">
        <v>7800</v>
      </c>
      <c r="G4" s="1">
        <f t="shared" si="1"/>
        <v>88.317608663278463</v>
      </c>
      <c r="H4" s="1" t="str">
        <f>VLOOKUP($B4,'Team Data'!$A$2:$O$33,2,FALSE)</f>
        <v>Home</v>
      </c>
      <c r="I4" s="1">
        <v>7</v>
      </c>
      <c r="J4" s="1">
        <v>446</v>
      </c>
      <c r="K4" s="1">
        <f>VLOOKUP($B4,'Team Data'!$A$2:$O$33,5,FALSE)</f>
        <v>42.587187999999998</v>
      </c>
      <c r="L4" s="1">
        <f>100*(1-VLOOKUP($B4,'Team Data'!$A$2:$O$33,6,FALSE))</f>
        <v>43.69</v>
      </c>
      <c r="M4" s="1">
        <f>100*(1-VLOOKUP($C4,'Team Data'!$A$2:$O$33,7,FALSE))</f>
        <v>41.669999999999995</v>
      </c>
      <c r="N4" s="1">
        <f>100*VLOOKUP($B4,'Team Data'!$A$2:$O$33,12,FALSE)</f>
        <v>61.539999999999992</v>
      </c>
      <c r="O4" s="1">
        <f>100*VLOOKUP($C4,'Team Data'!$A$2:$O$33,13,FALSE)</f>
        <v>64.5</v>
      </c>
      <c r="P4" s="1">
        <f>VLOOKUP($B4,'Team Data'!$A$2:$O$33,14,FALSE)</f>
        <v>2.2999999999999998</v>
      </c>
      <c r="Q4" s="1">
        <f>VLOOKUP($C4,'Team Data'!$A$2:$O$33,15,FALSE)</f>
        <v>1.2</v>
      </c>
      <c r="R4" t="s">
        <v>175</v>
      </c>
    </row>
    <row r="5" spans="1:18" x14ac:dyDescent="0.3">
      <c r="A5" t="s">
        <v>15</v>
      </c>
      <c r="B5" t="s">
        <v>60</v>
      </c>
      <c r="C5" t="s">
        <v>40</v>
      </c>
      <c r="D5">
        <f t="shared" si="2"/>
        <v>16.50553673497398</v>
      </c>
      <c r="E5" s="1">
        <f t="shared" si="0"/>
        <v>2.1717811493386816</v>
      </c>
      <c r="F5" s="1">
        <v>7600</v>
      </c>
      <c r="G5" s="1">
        <f t="shared" si="1"/>
        <v>87.177978870813476</v>
      </c>
      <c r="H5" s="1" t="str">
        <f>VLOOKUP($B5,'Team Data'!$A$2:$O$33,2,FALSE)</f>
        <v>Home</v>
      </c>
      <c r="I5" s="1">
        <v>6</v>
      </c>
      <c r="J5" s="1">
        <v>285</v>
      </c>
      <c r="K5" s="1">
        <f>VLOOKUP($B5,'Team Data'!$A$2:$O$33,5,FALSE)</f>
        <v>51.814912</v>
      </c>
      <c r="L5" s="1">
        <f>100*(1-VLOOKUP($B5,'Team Data'!$A$2:$O$33,6,FALSE))</f>
        <v>41.59</v>
      </c>
      <c r="M5" s="1">
        <f>100*(1-VLOOKUP($C5,'Team Data'!$A$2:$O$33,7,FALSE))</f>
        <v>41.959999999999994</v>
      </c>
      <c r="N5" s="1">
        <f>100*VLOOKUP($B5,'Team Data'!$A$2:$O$33,12,FALSE)</f>
        <v>68.97999999999999</v>
      </c>
      <c r="O5" s="1">
        <f>100*VLOOKUP($C5,'Team Data'!$A$2:$O$33,13,FALSE)</f>
        <v>69.8</v>
      </c>
      <c r="P5" s="1">
        <f>VLOOKUP($B5,'Team Data'!$A$2:$O$33,14,FALSE)</f>
        <v>1.7</v>
      </c>
      <c r="Q5" s="1">
        <f>VLOOKUP($C5,'Team Data'!$A$2:$O$33,15,FALSE)</f>
        <v>3.1</v>
      </c>
      <c r="R5" t="s">
        <v>176</v>
      </c>
    </row>
    <row r="6" spans="1:18" x14ac:dyDescent="0.3">
      <c r="A6" t="s">
        <v>79</v>
      </c>
      <c r="B6" t="s">
        <v>37</v>
      </c>
      <c r="C6" t="s">
        <v>57</v>
      </c>
      <c r="D6">
        <f t="shared" si="2"/>
        <v>18.540334796178982</v>
      </c>
      <c r="E6" s="1">
        <f t="shared" si="0"/>
        <v>2.5054506481322947</v>
      </c>
      <c r="F6" s="1">
        <v>7400</v>
      </c>
      <c r="G6" s="1">
        <f t="shared" si="1"/>
        <v>86.023252670426274</v>
      </c>
      <c r="H6" s="1" t="str">
        <f>VLOOKUP($B6,'Team Data'!$A$2:$O$33,2,FALSE)</f>
        <v>Home</v>
      </c>
      <c r="I6" s="1">
        <v>6</v>
      </c>
      <c r="J6" s="1">
        <v>333</v>
      </c>
      <c r="K6" s="1">
        <f>VLOOKUP($B6,'Team Data'!$A$2:$O$33,5,FALSE)</f>
        <v>45.847755999999997</v>
      </c>
      <c r="L6" s="1">
        <f>100*(1-VLOOKUP($B6,'Team Data'!$A$2:$O$33,6,FALSE))</f>
        <v>36.89</v>
      </c>
      <c r="M6" s="1">
        <f>100*(1-VLOOKUP($C6,'Team Data'!$A$2:$O$33,7,FALSE))</f>
        <v>53.6</v>
      </c>
      <c r="N6" s="1">
        <f>100*VLOOKUP($B6,'Team Data'!$A$2:$O$33,12,FALSE)</f>
        <v>61.970000000000006</v>
      </c>
      <c r="O6" s="1">
        <f>100*VLOOKUP($C6,'Team Data'!$A$2:$O$33,13,FALSE)</f>
        <v>65.710000000000008</v>
      </c>
      <c r="P6" s="1">
        <f>VLOOKUP($B6,'Team Data'!$A$2:$O$33,14,FALSE)</f>
        <v>1.7</v>
      </c>
      <c r="Q6" s="1">
        <f>VLOOKUP($C6,'Team Data'!$A$2:$O$33,15,FALSE)</f>
        <v>1.3</v>
      </c>
      <c r="R6" t="s">
        <v>134</v>
      </c>
    </row>
    <row r="7" spans="1:18" x14ac:dyDescent="0.3">
      <c r="A7" t="s">
        <v>82</v>
      </c>
      <c r="B7" t="s">
        <v>39</v>
      </c>
      <c r="C7" t="s">
        <v>41</v>
      </c>
      <c r="D7">
        <f t="shared" si="2"/>
        <v>17.116123439779841</v>
      </c>
      <c r="E7" s="1">
        <f t="shared" si="0"/>
        <v>2.4451604913971203</v>
      </c>
      <c r="F7" s="1">
        <v>7000</v>
      </c>
      <c r="G7" s="1">
        <f t="shared" si="1"/>
        <v>83.66600265340756</v>
      </c>
      <c r="H7" s="1" t="str">
        <f>VLOOKUP($B7,'Team Data'!$A$2:$O$33,2,FALSE)</f>
        <v>Road</v>
      </c>
      <c r="I7" s="1">
        <v>7</v>
      </c>
      <c r="J7" s="1">
        <v>361</v>
      </c>
      <c r="K7" s="1">
        <f>VLOOKUP($B7,'Team Data'!$A$2:$O$33,5,FALSE)</f>
        <v>53.761755999999998</v>
      </c>
      <c r="L7" s="1">
        <f>100*(1-VLOOKUP($B7,'Team Data'!$A$2:$O$33,6,FALSE))</f>
        <v>46.88</v>
      </c>
      <c r="M7" s="1">
        <f>100*(1-VLOOKUP($C7,'Team Data'!$A$2:$O$33,7,FALSE))</f>
        <v>47.89</v>
      </c>
      <c r="N7" s="1">
        <f>100*VLOOKUP($B7,'Team Data'!$A$2:$O$33,12,FALSE)</f>
        <v>68.260000000000005</v>
      </c>
      <c r="O7" s="1">
        <f>100*VLOOKUP($C7,'Team Data'!$A$2:$O$33,13,FALSE)</f>
        <v>69.569999999999993</v>
      </c>
      <c r="P7" s="1">
        <f>VLOOKUP($B7,'Team Data'!$A$2:$O$33,14,FALSE)</f>
        <v>2.4</v>
      </c>
      <c r="Q7" s="1">
        <f>VLOOKUP($C7,'Team Data'!$A$2:$O$33,15,FALSE)</f>
        <v>0.7</v>
      </c>
      <c r="R7" t="s">
        <v>118</v>
      </c>
    </row>
    <row r="8" spans="1:18" x14ac:dyDescent="0.3">
      <c r="A8" t="s">
        <v>147</v>
      </c>
      <c r="B8" t="s">
        <v>61</v>
      </c>
      <c r="C8" t="s">
        <v>49</v>
      </c>
      <c r="D8">
        <f t="shared" si="2"/>
        <v>17.903277977686223</v>
      </c>
      <c r="E8" s="1">
        <f t="shared" si="0"/>
        <v>2.594677967780612</v>
      </c>
      <c r="F8" s="1">
        <v>6900</v>
      </c>
      <c r="G8" s="1">
        <f t="shared" si="1"/>
        <v>83.066238629180745</v>
      </c>
      <c r="H8" s="1" t="str">
        <f>VLOOKUP($B8,'Team Data'!$A$2:$O$33,2,FALSE)</f>
        <v>Road</v>
      </c>
      <c r="I8" s="1">
        <v>6</v>
      </c>
      <c r="J8" s="1">
        <v>344</v>
      </c>
      <c r="K8" s="1">
        <f>VLOOKUP($B8,'Team Data'!$A$2:$O$33,5,FALSE)</f>
        <v>42.587187999999998</v>
      </c>
      <c r="L8" s="1">
        <f>100*(1-VLOOKUP($B8,'Team Data'!$A$2:$O$33,6,FALSE))</f>
        <v>37.129999999999995</v>
      </c>
      <c r="M8" s="1">
        <f>100*(1-VLOOKUP($C8,'Team Data'!$A$2:$O$33,7,FALSE))</f>
        <v>38.6</v>
      </c>
      <c r="N8" s="1">
        <f>100*VLOOKUP($B8,'Team Data'!$A$2:$O$33,12,FALSE)</f>
        <v>60.870000000000005</v>
      </c>
      <c r="O8" s="1">
        <f>100*VLOOKUP($C8,'Team Data'!$A$2:$O$33,13,FALSE)</f>
        <v>59.36</v>
      </c>
      <c r="P8" s="1">
        <f>VLOOKUP($B8,'Team Data'!$A$2:$O$33,14,FALSE)</f>
        <v>4.3</v>
      </c>
      <c r="Q8" s="1">
        <f>VLOOKUP($C8,'Team Data'!$A$2:$O$33,15,FALSE)</f>
        <v>3</v>
      </c>
      <c r="R8" t="s">
        <v>124</v>
      </c>
    </row>
    <row r="9" spans="1:18" x14ac:dyDescent="0.3">
      <c r="A9" t="s">
        <v>148</v>
      </c>
      <c r="B9" t="s">
        <v>42</v>
      </c>
      <c r="C9" t="s">
        <v>35</v>
      </c>
      <c r="D9">
        <f t="shared" si="2"/>
        <v>15.538635935270719</v>
      </c>
      <c r="E9" s="1">
        <f t="shared" si="0"/>
        <v>2.354338778071321</v>
      </c>
      <c r="F9" s="1">
        <v>6600</v>
      </c>
      <c r="G9" s="1">
        <f t="shared" si="1"/>
        <v>81.240384046359608</v>
      </c>
      <c r="H9" s="1" t="str">
        <f>VLOOKUP($B9,'Team Data'!$A$2:$O$33,2,FALSE)</f>
        <v>Road</v>
      </c>
      <c r="I9" s="1">
        <v>6</v>
      </c>
      <c r="J9" s="1">
        <v>304</v>
      </c>
      <c r="K9" s="1">
        <f>VLOOKUP($B9,'Team Data'!$A$2:$O$33,5,FALSE)</f>
        <v>40.070535999999997</v>
      </c>
      <c r="L9" s="1">
        <f>100*(1-VLOOKUP($B9,'Team Data'!$A$2:$O$33,6,FALSE))</f>
        <v>38.53</v>
      </c>
      <c r="M9" s="1">
        <f>100*(1-VLOOKUP($C9,'Team Data'!$A$2:$O$33,7,FALSE))</f>
        <v>31.979999999999997</v>
      </c>
      <c r="N9" s="1">
        <f>100*VLOOKUP($B9,'Team Data'!$A$2:$O$33,12,FALSE)</f>
        <v>56.220000000000006</v>
      </c>
      <c r="O9" s="1">
        <f>100*VLOOKUP($C9,'Team Data'!$A$2:$O$33,13,FALSE)</f>
        <v>50.83</v>
      </c>
      <c r="P9" s="1">
        <f>VLOOKUP($B9,'Team Data'!$A$2:$O$33,14,FALSE)</f>
        <v>2.7</v>
      </c>
      <c r="Q9" s="1">
        <f>VLOOKUP($C9,'Team Data'!$A$2:$O$33,15,FALSE)</f>
        <v>3.7</v>
      </c>
      <c r="R9" t="s">
        <v>126</v>
      </c>
    </row>
    <row r="10" spans="1:18" x14ac:dyDescent="0.3">
      <c r="A10" t="s">
        <v>68</v>
      </c>
      <c r="B10" t="s">
        <v>40</v>
      </c>
      <c r="C10" t="s">
        <v>60</v>
      </c>
      <c r="D10">
        <f t="shared" si="2"/>
        <v>15.725188526614858</v>
      </c>
      <c r="E10" s="1">
        <f t="shared" si="0"/>
        <v>2.4570607072835715</v>
      </c>
      <c r="F10" s="1">
        <v>6400</v>
      </c>
      <c r="G10" s="1">
        <f t="shared" si="1"/>
        <v>80</v>
      </c>
      <c r="H10" s="1" t="str">
        <f>VLOOKUP($B10,'Team Data'!$A$2:$O$33,2,FALSE)</f>
        <v>Home</v>
      </c>
      <c r="I10" s="1">
        <v>7</v>
      </c>
      <c r="J10" s="1">
        <v>341</v>
      </c>
      <c r="K10" s="1">
        <f>VLOOKUP($B10,'Team Data'!$A$2:$O$33,5,FALSE)</f>
        <v>51.814912</v>
      </c>
      <c r="L10" s="1">
        <f>100*(1-VLOOKUP($B10,'Team Data'!$A$2:$O$33,6,FALSE))</f>
        <v>39.49</v>
      </c>
      <c r="M10" s="1">
        <f>100*(1-VLOOKUP($C10,'Team Data'!$A$2:$O$33,7,FALSE))</f>
        <v>35.929999999999993</v>
      </c>
      <c r="N10" s="1">
        <f>100*VLOOKUP($B10,'Team Data'!$A$2:$O$33,12,FALSE)</f>
        <v>64.48</v>
      </c>
      <c r="O10" s="1">
        <f>100*VLOOKUP($C10,'Team Data'!$A$2:$O$33,13,FALSE)</f>
        <v>62.150000000000006</v>
      </c>
      <c r="P10" s="1">
        <f>VLOOKUP($B10,'Team Data'!$A$2:$O$33,14,FALSE)</f>
        <v>3.3</v>
      </c>
      <c r="Q10" s="1">
        <f>VLOOKUP($C10,'Team Data'!$A$2:$O$33,15,FALSE)</f>
        <v>2.9</v>
      </c>
      <c r="R10" t="s">
        <v>177</v>
      </c>
    </row>
    <row r="11" spans="1:18" x14ac:dyDescent="0.3">
      <c r="A11" t="s">
        <v>101</v>
      </c>
      <c r="B11" t="s">
        <v>40</v>
      </c>
      <c r="C11" t="s">
        <v>60</v>
      </c>
      <c r="D11">
        <f t="shared" si="2"/>
        <v>8.3517288252494666</v>
      </c>
      <c r="E11" s="1">
        <f t="shared" si="0"/>
        <v>1.3470530363305591</v>
      </c>
      <c r="F11" s="1">
        <v>6200</v>
      </c>
      <c r="G11" s="1">
        <f t="shared" si="1"/>
        <v>78.740078740118108</v>
      </c>
      <c r="H11" s="1" t="str">
        <f>VLOOKUP($B11,'Team Data'!$A$2:$O$33,2,FALSE)</f>
        <v>Home</v>
      </c>
      <c r="I11" s="1">
        <v>7</v>
      </c>
      <c r="J11" s="1">
        <v>164</v>
      </c>
      <c r="K11" s="1">
        <f>VLOOKUP($B11,'Team Data'!$A$2:$O$33,5,FALSE)</f>
        <v>51.814912</v>
      </c>
      <c r="L11" s="1">
        <f>100*(1-VLOOKUP($B11,'Team Data'!$A$2:$O$33,6,FALSE))</f>
        <v>39.49</v>
      </c>
      <c r="M11" s="1">
        <f>100*(1-VLOOKUP($C11,'Team Data'!$A$2:$O$33,7,FALSE))</f>
        <v>35.929999999999993</v>
      </c>
      <c r="N11" s="1">
        <f>100*VLOOKUP($B11,'Team Data'!$A$2:$O$33,12,FALSE)</f>
        <v>64.48</v>
      </c>
      <c r="O11" s="1">
        <f>100*VLOOKUP($C11,'Team Data'!$A$2:$O$33,13,FALSE)</f>
        <v>62.150000000000006</v>
      </c>
      <c r="P11" s="1">
        <f>VLOOKUP($B11,'Team Data'!$A$2:$O$33,14,FALSE)</f>
        <v>3.3</v>
      </c>
      <c r="Q11" s="1">
        <f>VLOOKUP($C11,'Team Data'!$A$2:$O$33,15,FALSE)</f>
        <v>2.9</v>
      </c>
      <c r="R11" t="s">
        <v>177</v>
      </c>
    </row>
    <row r="12" spans="1:18" x14ac:dyDescent="0.3">
      <c r="A12" t="s">
        <v>93</v>
      </c>
      <c r="B12" t="s">
        <v>46</v>
      </c>
      <c r="C12" t="s">
        <v>55</v>
      </c>
      <c r="D12">
        <f t="shared" si="2"/>
        <v>15.038415056875138</v>
      </c>
      <c r="E12" s="1">
        <f t="shared" si="0"/>
        <v>2.4653139437500227</v>
      </c>
      <c r="F12" s="1">
        <v>6100</v>
      </c>
      <c r="G12" s="1">
        <f t="shared" si="1"/>
        <v>78.10249675906654</v>
      </c>
      <c r="H12" s="1" t="str">
        <f>VLOOKUP($B12,'Team Data'!$A$2:$O$33,2,FALSE)</f>
        <v>Home</v>
      </c>
      <c r="I12" s="1">
        <v>6</v>
      </c>
      <c r="J12" s="1">
        <v>277</v>
      </c>
      <c r="K12" s="1">
        <f>VLOOKUP($B12,'Team Data'!$A$2:$O$33,5,FALSE)</f>
        <v>47.810428000000002</v>
      </c>
      <c r="L12" s="1">
        <f>100*(1-VLOOKUP($B12,'Team Data'!$A$2:$O$33,6,FALSE))</f>
        <v>46.37</v>
      </c>
      <c r="M12" s="1">
        <f>100*(1-VLOOKUP($C12,'Team Data'!$A$2:$O$33,7,FALSE))</f>
        <v>43.13</v>
      </c>
      <c r="N12" s="1">
        <f>100*VLOOKUP($B12,'Team Data'!$A$2:$O$33,12,FALSE)</f>
        <v>64.73</v>
      </c>
      <c r="O12" s="1">
        <f>100*VLOOKUP($C12,'Team Data'!$A$2:$O$33,13,FALSE)</f>
        <v>64.319999999999993</v>
      </c>
      <c r="P12" s="1">
        <f>VLOOKUP($B12,'Team Data'!$A$2:$O$33,14,FALSE)</f>
        <v>1.2</v>
      </c>
      <c r="Q12" s="1">
        <f>VLOOKUP($C12,'Team Data'!$A$2:$O$33,15,FALSE)</f>
        <v>1.9</v>
      </c>
      <c r="R12" t="s">
        <v>133</v>
      </c>
    </row>
    <row r="13" spans="1:18" x14ac:dyDescent="0.3">
      <c r="A13" t="s">
        <v>70</v>
      </c>
      <c r="B13" t="s">
        <v>51</v>
      </c>
      <c r="C13" t="s">
        <v>43</v>
      </c>
      <c r="D13">
        <f t="shared" si="2"/>
        <v>12.697012490398915</v>
      </c>
      <c r="E13" s="1">
        <f t="shared" si="0"/>
        <v>2.1161687483998191</v>
      </c>
      <c r="F13" s="1">
        <v>6000</v>
      </c>
      <c r="G13" s="1">
        <f t="shared" si="1"/>
        <v>77.459666924148337</v>
      </c>
      <c r="H13" s="1" t="str">
        <f>VLOOKUP($B13,'Team Data'!$A$2:$O$33,2,FALSE)</f>
        <v>Home</v>
      </c>
      <c r="I13" s="1">
        <v>7</v>
      </c>
      <c r="J13" s="1">
        <v>275</v>
      </c>
      <c r="K13" s="1">
        <f>VLOOKUP($B13,'Team Data'!$A$2:$O$33,5,FALSE)</f>
        <v>45.610335999999997</v>
      </c>
      <c r="L13" s="1">
        <f>100*(1-VLOOKUP($B13,'Team Data'!$A$2:$O$33,6,FALSE))</f>
        <v>44.47</v>
      </c>
      <c r="M13" s="1">
        <f>100*(1-VLOOKUP($C13,'Team Data'!$A$2:$O$33,7,FALSE))</f>
        <v>34.9</v>
      </c>
      <c r="N13" s="1">
        <f>100*VLOOKUP($B13,'Team Data'!$A$2:$O$33,12,FALSE)</f>
        <v>63.9</v>
      </c>
      <c r="O13" s="1">
        <f>100*VLOOKUP($C13,'Team Data'!$A$2:$O$33,13,FALSE)</f>
        <v>63.6</v>
      </c>
      <c r="P13" s="1">
        <f>VLOOKUP($B13,'Team Data'!$A$2:$O$33,14,FALSE)</f>
        <v>4.4000000000000004</v>
      </c>
      <c r="Q13" s="1">
        <f>VLOOKUP($C13,'Team Data'!$A$2:$O$33,15,FALSE)</f>
        <v>2.2000000000000002</v>
      </c>
      <c r="R13" t="s">
        <v>132</v>
      </c>
    </row>
    <row r="14" spans="1:18" x14ac:dyDescent="0.3">
      <c r="A14" t="s">
        <v>92</v>
      </c>
      <c r="B14" t="s">
        <v>38</v>
      </c>
      <c r="C14" t="s">
        <v>53</v>
      </c>
      <c r="D14">
        <f t="shared" si="2"/>
        <v>13.749490042816632</v>
      </c>
      <c r="E14" s="1">
        <f t="shared" si="0"/>
        <v>2.3304220411553613</v>
      </c>
      <c r="F14" s="1">
        <v>5900</v>
      </c>
      <c r="G14" s="1">
        <f t="shared" si="1"/>
        <v>76.81145747868608</v>
      </c>
      <c r="H14" s="1" t="str">
        <f>VLOOKUP($B14,'Team Data'!$A$2:$O$33,2,FALSE)</f>
        <v>Road</v>
      </c>
      <c r="I14" s="1">
        <v>7</v>
      </c>
      <c r="J14" s="1">
        <v>306</v>
      </c>
      <c r="K14" s="1">
        <f>VLOOKUP($B14,'Team Data'!$A$2:$O$33,5,FALSE)</f>
        <v>48.111159999999998</v>
      </c>
      <c r="L14" s="1">
        <f>100*(1-VLOOKUP($B14,'Team Data'!$A$2:$O$33,6,FALSE))</f>
        <v>33.79</v>
      </c>
      <c r="M14" s="1">
        <f>100*(1-VLOOKUP($C14,'Team Data'!$A$2:$O$33,7,FALSE))</f>
        <v>38.859999999999992</v>
      </c>
      <c r="N14" s="1">
        <f>100*VLOOKUP($B14,'Team Data'!$A$2:$O$33,12,FALSE)</f>
        <v>66.430000000000007</v>
      </c>
      <c r="O14" s="1">
        <f>100*VLOOKUP($C14,'Team Data'!$A$2:$O$33,13,FALSE)</f>
        <v>69</v>
      </c>
      <c r="P14" s="1">
        <f>VLOOKUP($B14,'Team Data'!$A$2:$O$33,14,FALSE)</f>
        <v>1.9</v>
      </c>
      <c r="Q14" s="1">
        <f>VLOOKUP($C14,'Team Data'!$A$2:$O$33,15,FALSE)</f>
        <v>3</v>
      </c>
      <c r="R14" t="s">
        <v>120</v>
      </c>
    </row>
    <row r="15" spans="1:18" x14ac:dyDescent="0.3">
      <c r="A15" t="s">
        <v>98</v>
      </c>
      <c r="B15" t="s">
        <v>60</v>
      </c>
      <c r="C15" t="s">
        <v>40</v>
      </c>
      <c r="D15">
        <f t="shared" si="2"/>
        <v>9.3510645984184269</v>
      </c>
      <c r="E15" s="1">
        <f t="shared" si="0"/>
        <v>1.6122525169686943</v>
      </c>
      <c r="F15" s="1">
        <v>5800</v>
      </c>
      <c r="G15" s="1">
        <f t="shared" si="1"/>
        <v>76.157731058639087</v>
      </c>
      <c r="H15" s="1" t="str">
        <f>VLOOKUP($B15,'Team Data'!$A$2:$O$33,2,FALSE)</f>
        <v>Home</v>
      </c>
      <c r="I15" s="1">
        <v>7</v>
      </c>
      <c r="J15" s="1">
        <v>187</v>
      </c>
      <c r="K15" s="1">
        <f>VLOOKUP($B15,'Team Data'!$A$2:$O$33,5,FALSE)</f>
        <v>51.814912</v>
      </c>
      <c r="L15" s="1">
        <f>100*(1-VLOOKUP($B15,'Team Data'!$A$2:$O$33,6,FALSE))</f>
        <v>41.59</v>
      </c>
      <c r="M15" s="1">
        <f>100*(1-VLOOKUP($C15,'Team Data'!$A$2:$O$33,7,FALSE))</f>
        <v>41.959999999999994</v>
      </c>
      <c r="N15" s="1">
        <f>100*VLOOKUP($B15,'Team Data'!$A$2:$O$33,12,FALSE)</f>
        <v>68.97999999999999</v>
      </c>
      <c r="O15" s="1">
        <f>100*VLOOKUP($C15,'Team Data'!$A$2:$O$33,13,FALSE)</f>
        <v>69.8</v>
      </c>
      <c r="P15" s="1">
        <f>VLOOKUP($B15,'Team Data'!$A$2:$O$33,14,FALSE)</f>
        <v>1.7</v>
      </c>
      <c r="Q15" s="1">
        <f>VLOOKUP($C15,'Team Data'!$A$2:$O$33,15,FALSE)</f>
        <v>3.1</v>
      </c>
      <c r="R15" t="s">
        <v>176</v>
      </c>
    </row>
    <row r="16" spans="1:18" x14ac:dyDescent="0.3">
      <c r="A16" t="s">
        <v>99</v>
      </c>
      <c r="B16" t="s">
        <v>47</v>
      </c>
      <c r="C16" t="s">
        <v>36</v>
      </c>
      <c r="D16">
        <f t="shared" si="2"/>
        <v>11.988546690960906</v>
      </c>
      <c r="E16" s="1">
        <f t="shared" si="0"/>
        <v>2.0669908087863633</v>
      </c>
      <c r="F16" s="1">
        <v>5800</v>
      </c>
      <c r="G16" s="1">
        <f t="shared" si="1"/>
        <v>76.157731058639087</v>
      </c>
      <c r="H16" s="1" t="str">
        <f>VLOOKUP($B16,'Team Data'!$A$2:$O$33,2,FALSE)</f>
        <v>Road</v>
      </c>
      <c r="I16" s="1">
        <v>6</v>
      </c>
      <c r="J16" s="1">
        <v>221</v>
      </c>
      <c r="K16" s="1">
        <f>VLOOKUP($B16,'Team Data'!$A$2:$O$33,5,FALSE)</f>
        <v>53.619304</v>
      </c>
      <c r="L16" s="1">
        <f>100*(1-VLOOKUP($B16,'Team Data'!$A$2:$O$33,6,FALSE))</f>
        <v>45.8</v>
      </c>
      <c r="M16" s="1">
        <f>100*(1-VLOOKUP($C16,'Team Data'!$A$2:$O$33,7,FALSE))</f>
        <v>33.03</v>
      </c>
      <c r="N16" s="1">
        <f>100*VLOOKUP($B16,'Team Data'!$A$2:$O$33,12,FALSE)</f>
        <v>73.960000000000008</v>
      </c>
      <c r="O16" s="1">
        <f>100*VLOOKUP($C16,'Team Data'!$A$2:$O$33,13,FALSE)</f>
        <v>67.510000000000005</v>
      </c>
      <c r="P16" s="1">
        <f>VLOOKUP($B16,'Team Data'!$A$2:$O$33,14,FALSE)</f>
        <v>1.3</v>
      </c>
      <c r="Q16" s="1">
        <f>VLOOKUP($C16,'Team Data'!$A$2:$O$33,15,FALSE)</f>
        <v>2.4</v>
      </c>
      <c r="R16" t="s">
        <v>127</v>
      </c>
    </row>
    <row r="17" spans="1:18" x14ac:dyDescent="0.3">
      <c r="A17" t="s">
        <v>149</v>
      </c>
      <c r="B17" t="s">
        <v>55</v>
      </c>
      <c r="C17" t="s">
        <v>46</v>
      </c>
      <c r="D17">
        <f t="shared" si="2"/>
        <v>10.131924561140213</v>
      </c>
      <c r="E17" s="1">
        <f t="shared" si="0"/>
        <v>1.8092722430607524</v>
      </c>
      <c r="F17" s="1">
        <v>5600</v>
      </c>
      <c r="G17" s="1">
        <f t="shared" si="1"/>
        <v>74.833147735478832</v>
      </c>
      <c r="H17" s="1" t="str">
        <f>VLOOKUP($B17,'Team Data'!$A$2:$O$33,2,FALSE)</f>
        <v>Road</v>
      </c>
      <c r="I17" s="1">
        <v>7</v>
      </c>
      <c r="J17" s="1">
        <v>223</v>
      </c>
      <c r="K17" s="1">
        <f>VLOOKUP($B17,'Team Data'!$A$2:$O$33,5,FALSE)</f>
        <v>47.810428000000002</v>
      </c>
      <c r="L17" s="1">
        <f>100*(1-VLOOKUP($B17,'Team Data'!$A$2:$O$33,6,FALSE))</f>
        <v>42.010000000000005</v>
      </c>
      <c r="M17" s="1">
        <f>100*(1-VLOOKUP($C17,'Team Data'!$A$2:$O$33,7,FALSE))</f>
        <v>38.460000000000008</v>
      </c>
      <c r="N17" s="1">
        <f>100*VLOOKUP($B17,'Team Data'!$A$2:$O$33,12,FALSE)</f>
        <v>65.649999999999991</v>
      </c>
      <c r="O17" s="1">
        <f>100*VLOOKUP($C17,'Team Data'!$A$2:$O$33,13,FALSE)</f>
        <v>69.5</v>
      </c>
      <c r="P17" s="1">
        <f>VLOOKUP($B17,'Team Data'!$A$2:$O$33,14,FALSE)</f>
        <v>3.4</v>
      </c>
      <c r="Q17" s="1">
        <f>VLOOKUP($C17,'Team Data'!$A$2:$O$33,15,FALSE)</f>
        <v>2.7</v>
      </c>
      <c r="R17" t="s">
        <v>122</v>
      </c>
    </row>
    <row r="18" spans="1:18" x14ac:dyDescent="0.3">
      <c r="A18" t="s">
        <v>150</v>
      </c>
      <c r="B18" t="s">
        <v>55</v>
      </c>
      <c r="C18" t="s">
        <v>46</v>
      </c>
      <c r="D18">
        <f t="shared" si="2"/>
        <v>11.407429782757941</v>
      </c>
      <c r="E18" s="1">
        <f t="shared" si="0"/>
        <v>2.0740781423196255</v>
      </c>
      <c r="F18" s="1">
        <v>5500</v>
      </c>
      <c r="G18" s="1">
        <f t="shared" si="1"/>
        <v>74.16198487095663</v>
      </c>
      <c r="H18" s="1" t="str">
        <f>VLOOKUP($B18,'Team Data'!$A$2:$O$33,2,FALSE)</f>
        <v>Road</v>
      </c>
      <c r="I18" s="1">
        <v>7</v>
      </c>
      <c r="J18" s="1">
        <v>256</v>
      </c>
      <c r="K18" s="1">
        <f>VLOOKUP($B18,'Team Data'!$A$2:$O$33,5,FALSE)</f>
        <v>47.810428000000002</v>
      </c>
      <c r="L18" s="1">
        <f>100*(1-VLOOKUP($B18,'Team Data'!$A$2:$O$33,6,FALSE))</f>
        <v>42.010000000000005</v>
      </c>
      <c r="M18" s="1">
        <f>100*(1-VLOOKUP($C18,'Team Data'!$A$2:$O$33,7,FALSE))</f>
        <v>38.460000000000008</v>
      </c>
      <c r="N18" s="1">
        <f>100*VLOOKUP($B18,'Team Data'!$A$2:$O$33,12,FALSE)</f>
        <v>65.649999999999991</v>
      </c>
      <c r="O18" s="1">
        <f>100*VLOOKUP($C18,'Team Data'!$A$2:$O$33,13,FALSE)</f>
        <v>69.5</v>
      </c>
      <c r="P18" s="1">
        <f>VLOOKUP($B18,'Team Data'!$A$2:$O$33,14,FALSE)</f>
        <v>3.4</v>
      </c>
      <c r="Q18" s="1">
        <f>VLOOKUP($C18,'Team Data'!$A$2:$O$33,15,FALSE)</f>
        <v>2.7</v>
      </c>
      <c r="R18" t="s">
        <v>122</v>
      </c>
    </row>
    <row r="19" spans="1:18" x14ac:dyDescent="0.3">
      <c r="A19" t="s">
        <v>77</v>
      </c>
      <c r="B19" t="s">
        <v>41</v>
      </c>
      <c r="C19" t="s">
        <v>39</v>
      </c>
      <c r="D19">
        <f t="shared" si="2"/>
        <v>13.832593792154512</v>
      </c>
      <c r="E19" s="1">
        <f t="shared" si="0"/>
        <v>2.5150170531190024</v>
      </c>
      <c r="F19" s="1">
        <v>5500</v>
      </c>
      <c r="G19" s="1">
        <f t="shared" si="1"/>
        <v>74.16198487095663</v>
      </c>
      <c r="H19" s="1" t="str">
        <f>VLOOKUP($B19,'Team Data'!$A$2:$O$33,2,FALSE)</f>
        <v>Home</v>
      </c>
      <c r="I19" s="1">
        <v>7</v>
      </c>
      <c r="J19" s="1">
        <v>306</v>
      </c>
      <c r="K19" s="1">
        <f>VLOOKUP($B19,'Team Data'!$A$2:$O$33,5,FALSE)</f>
        <v>53.761755999999998</v>
      </c>
      <c r="L19" s="1">
        <f>100*(1-VLOOKUP($B19,'Team Data'!$A$2:$O$33,6,FALSE))</f>
        <v>29.710000000000004</v>
      </c>
      <c r="M19" s="1">
        <f>100*(1-VLOOKUP($C19,'Team Data'!$A$2:$O$33,7,FALSE))</f>
        <v>36.96</v>
      </c>
      <c r="N19" s="1">
        <f>100*VLOOKUP($B19,'Team Data'!$A$2:$O$33,12,FALSE)</f>
        <v>71.48</v>
      </c>
      <c r="O19" s="1">
        <f>100*VLOOKUP($C19,'Team Data'!$A$2:$O$33,13,FALSE)</f>
        <v>62.4</v>
      </c>
      <c r="P19" s="1">
        <f>VLOOKUP($B19,'Team Data'!$A$2:$O$33,14,FALSE)</f>
        <v>2.7</v>
      </c>
      <c r="Q19" s="1">
        <f>VLOOKUP($C19,'Team Data'!$A$2:$O$33,15,FALSE)</f>
        <v>1.6</v>
      </c>
      <c r="R19" t="s">
        <v>128</v>
      </c>
    </row>
    <row r="20" spans="1:18" x14ac:dyDescent="0.3">
      <c r="A20" t="s">
        <v>94</v>
      </c>
      <c r="B20" t="s">
        <v>38</v>
      </c>
      <c r="C20" t="s">
        <v>53</v>
      </c>
      <c r="D20">
        <f t="shared" si="2"/>
        <v>10.700873017490093</v>
      </c>
      <c r="E20" s="1">
        <f t="shared" si="0"/>
        <v>1.981643151387054</v>
      </c>
      <c r="F20" s="1">
        <v>5400</v>
      </c>
      <c r="G20" s="1">
        <f t="shared" si="1"/>
        <v>73.484692283495349</v>
      </c>
      <c r="H20" s="1" t="str">
        <f>VLOOKUP($B20,'Team Data'!$A$2:$O$33,2,FALSE)</f>
        <v>Road</v>
      </c>
      <c r="I20" s="1">
        <v>3</v>
      </c>
      <c r="J20" s="1">
        <v>103</v>
      </c>
      <c r="K20" s="1">
        <f>VLOOKUP($B20,'Team Data'!$A$2:$O$33,5,FALSE)</f>
        <v>48.111159999999998</v>
      </c>
      <c r="L20" s="1">
        <f>100*(1-VLOOKUP($B20,'Team Data'!$A$2:$O$33,6,FALSE))</f>
        <v>33.79</v>
      </c>
      <c r="M20" s="1">
        <f>100*(1-VLOOKUP($C20,'Team Data'!$A$2:$O$33,7,FALSE))</f>
        <v>38.859999999999992</v>
      </c>
      <c r="N20" s="1">
        <f>100*VLOOKUP($B20,'Team Data'!$A$2:$O$33,12,FALSE)</f>
        <v>66.430000000000007</v>
      </c>
      <c r="O20" s="1">
        <f>100*VLOOKUP($C20,'Team Data'!$A$2:$O$33,13,FALSE)</f>
        <v>69</v>
      </c>
      <c r="P20" s="1">
        <f>VLOOKUP($B20,'Team Data'!$A$2:$O$33,14,FALSE)</f>
        <v>1.9</v>
      </c>
      <c r="Q20" s="1">
        <f>VLOOKUP($C20,'Team Data'!$A$2:$O$33,15,FALSE)</f>
        <v>3</v>
      </c>
      <c r="R20" t="s">
        <v>120</v>
      </c>
    </row>
    <row r="21" spans="1:18" x14ac:dyDescent="0.3">
      <c r="A21" t="s">
        <v>151</v>
      </c>
      <c r="B21" t="s">
        <v>35</v>
      </c>
      <c r="C21" t="s">
        <v>42</v>
      </c>
      <c r="D21">
        <f t="shared" si="2"/>
        <v>9.8130585500178586</v>
      </c>
      <c r="E21" s="1">
        <f t="shared" si="0"/>
        <v>1.8871266442342036</v>
      </c>
      <c r="F21" s="1">
        <v>5200</v>
      </c>
      <c r="G21" s="1">
        <f t="shared" si="1"/>
        <v>72.111025509279784</v>
      </c>
      <c r="H21" s="1" t="str">
        <f>VLOOKUP($B21,'Team Data'!$A$2:$O$33,2,FALSE)</f>
        <v>Home</v>
      </c>
      <c r="I21" s="1">
        <v>7</v>
      </c>
      <c r="J21" s="1">
        <v>214</v>
      </c>
      <c r="K21" s="1">
        <f>VLOOKUP($B21,'Team Data'!$A$2:$O$33,5,FALSE)</f>
        <v>40.070535999999997</v>
      </c>
      <c r="L21" s="1">
        <f>100*(1-VLOOKUP($B21,'Team Data'!$A$2:$O$33,6,FALSE))</f>
        <v>41.97</v>
      </c>
      <c r="M21" s="1">
        <f>100*(1-VLOOKUP($C21,'Team Data'!$A$2:$O$33,7,FALSE))</f>
        <v>46.8</v>
      </c>
      <c r="N21" s="1">
        <f>100*VLOOKUP($B21,'Team Data'!$A$2:$O$33,12,FALSE)</f>
        <v>65.83</v>
      </c>
      <c r="O21" s="1">
        <f>100*VLOOKUP($C21,'Team Data'!$A$2:$O$33,13,FALSE)</f>
        <v>67.72</v>
      </c>
      <c r="P21" s="1">
        <f>VLOOKUP($B21,'Team Data'!$A$2:$O$33,14,FALSE)</f>
        <v>1.6</v>
      </c>
      <c r="Q21" s="1">
        <f>VLOOKUP($C21,'Team Data'!$A$2:$O$33,15,FALSE)</f>
        <v>3.2</v>
      </c>
      <c r="R21" t="s">
        <v>178</v>
      </c>
    </row>
    <row r="22" spans="1:18" x14ac:dyDescent="0.3">
      <c r="A22" t="s">
        <v>152</v>
      </c>
      <c r="B22" t="s">
        <v>35</v>
      </c>
      <c r="C22" t="s">
        <v>42</v>
      </c>
      <c r="D22">
        <f t="shared" si="2"/>
        <v>10.288630977480423</v>
      </c>
      <c r="E22" s="1">
        <f t="shared" si="0"/>
        <v>2.0173786230353774</v>
      </c>
      <c r="F22" s="1">
        <v>5100</v>
      </c>
      <c r="G22" s="1">
        <f t="shared" si="1"/>
        <v>71.414284285428494</v>
      </c>
      <c r="H22" s="1" t="str">
        <f>VLOOKUP($B22,'Team Data'!$A$2:$O$33,2,FALSE)</f>
        <v>Home</v>
      </c>
      <c r="I22" s="1">
        <v>6</v>
      </c>
      <c r="J22" s="1">
        <v>195</v>
      </c>
      <c r="K22" s="1">
        <f>VLOOKUP($B22,'Team Data'!$A$2:$O$33,5,FALSE)</f>
        <v>40.070535999999997</v>
      </c>
      <c r="L22" s="1">
        <f>100*(1-VLOOKUP($B22,'Team Data'!$A$2:$O$33,6,FALSE))</f>
        <v>41.97</v>
      </c>
      <c r="M22" s="1">
        <f>100*(1-VLOOKUP($C22,'Team Data'!$A$2:$O$33,7,FALSE))</f>
        <v>46.8</v>
      </c>
      <c r="N22" s="1">
        <f>100*VLOOKUP($B22,'Team Data'!$A$2:$O$33,12,FALSE)</f>
        <v>65.83</v>
      </c>
      <c r="O22" s="1">
        <f>100*VLOOKUP($C22,'Team Data'!$A$2:$O$33,13,FALSE)</f>
        <v>67.72</v>
      </c>
      <c r="P22" s="1">
        <f>VLOOKUP($B22,'Team Data'!$A$2:$O$33,14,FALSE)</f>
        <v>1.6</v>
      </c>
      <c r="Q22" s="1">
        <f>VLOOKUP($C22,'Team Data'!$A$2:$O$33,15,FALSE)</f>
        <v>3.2</v>
      </c>
      <c r="R22" t="s">
        <v>178</v>
      </c>
    </row>
    <row r="23" spans="1:18" x14ac:dyDescent="0.3">
      <c r="A23" t="s">
        <v>80</v>
      </c>
      <c r="B23" t="s">
        <v>64</v>
      </c>
      <c r="C23" t="s">
        <v>50</v>
      </c>
      <c r="D23">
        <f t="shared" si="2"/>
        <v>10.058911907077864</v>
      </c>
      <c r="E23" s="1">
        <f t="shared" si="0"/>
        <v>2.0117823814155726</v>
      </c>
      <c r="F23" s="1">
        <v>5000</v>
      </c>
      <c r="G23" s="1">
        <f t="shared" si="1"/>
        <v>70.710678118654755</v>
      </c>
      <c r="H23" s="1" t="str">
        <f>VLOOKUP($B23,'Team Data'!$A$2:$O$33,2,FALSE)</f>
        <v>Home</v>
      </c>
      <c r="I23" s="1">
        <v>4</v>
      </c>
      <c r="J23" s="1">
        <v>129</v>
      </c>
      <c r="K23" s="1">
        <f>VLOOKUP($B23,'Team Data'!$A$2:$O$33,5,FALSE)</f>
        <v>40.260472</v>
      </c>
      <c r="L23" s="1">
        <f>100*(1-VLOOKUP($B23,'Team Data'!$A$2:$O$33,6,FALSE))</f>
        <v>57.07</v>
      </c>
      <c r="M23" s="1">
        <f>100*(1-VLOOKUP($C23,'Team Data'!$A$2:$O$33,7,FALSE))</f>
        <v>36.360000000000007</v>
      </c>
      <c r="N23" s="1">
        <f>100*VLOOKUP($B23,'Team Data'!$A$2:$O$33,12,FALSE)</f>
        <v>68.45</v>
      </c>
      <c r="O23" s="1">
        <f>100*VLOOKUP($C23,'Team Data'!$A$2:$O$33,13,FALSE)</f>
        <v>61.09</v>
      </c>
      <c r="P23" s="1">
        <f>VLOOKUP($B23,'Team Data'!$A$2:$O$33,14,FALSE)</f>
        <v>1.3</v>
      </c>
      <c r="Q23" s="1">
        <f>VLOOKUP($C23,'Team Data'!$A$2:$O$33,15,FALSE)</f>
        <v>4.5</v>
      </c>
      <c r="R23" t="s">
        <v>179</v>
      </c>
    </row>
    <row r="24" spans="1:18" x14ac:dyDescent="0.3">
      <c r="A24" t="s">
        <v>110</v>
      </c>
      <c r="B24" t="s">
        <v>45</v>
      </c>
      <c r="C24" t="s">
        <v>48</v>
      </c>
      <c r="D24">
        <f t="shared" si="2"/>
        <v>5.5000429957439998</v>
      </c>
      <c r="E24" s="1">
        <f t="shared" si="0"/>
        <v>1.1224577542334693</v>
      </c>
      <c r="F24" s="1">
        <v>4900</v>
      </c>
      <c r="G24" s="1">
        <f t="shared" si="1"/>
        <v>70</v>
      </c>
      <c r="H24" s="1" t="str">
        <f>VLOOKUP($B24,'Team Data'!$A$2:$O$33,2,FALSE)</f>
        <v>Home</v>
      </c>
      <c r="I24" s="1">
        <v>6</v>
      </c>
      <c r="J24" s="1">
        <v>96</v>
      </c>
      <c r="K24" s="1">
        <f>VLOOKUP($B24,'Team Data'!$A$2:$O$33,5,FALSE)</f>
        <v>48.712623999999998</v>
      </c>
      <c r="L24" s="1">
        <f>100*(1-VLOOKUP($B24,'Team Data'!$A$2:$O$33,6,FALSE))</f>
        <v>41.48</v>
      </c>
      <c r="M24" s="1">
        <f>100*(1-VLOOKUP($C24,'Team Data'!$A$2:$O$33,7,FALSE))</f>
        <v>48.34</v>
      </c>
      <c r="N24" s="1">
        <f>100*VLOOKUP($B24,'Team Data'!$A$2:$O$33,12,FALSE)</f>
        <v>62.39</v>
      </c>
      <c r="O24" s="1">
        <f>100*VLOOKUP($C24,'Team Data'!$A$2:$O$33,13,FALSE)</f>
        <v>68.97999999999999</v>
      </c>
      <c r="P24" s="1">
        <f>VLOOKUP($B24,'Team Data'!$A$2:$O$33,14,FALSE)</f>
        <v>2</v>
      </c>
      <c r="Q24" s="1">
        <f>VLOOKUP($C24,'Team Data'!$A$2:$O$33,15,FALSE)</f>
        <v>2.6</v>
      </c>
      <c r="R24" t="s">
        <v>131</v>
      </c>
    </row>
    <row r="25" spans="1:18" x14ac:dyDescent="0.3">
      <c r="A25" t="s">
        <v>81</v>
      </c>
      <c r="B25" t="s">
        <v>64</v>
      </c>
      <c r="C25" t="s">
        <v>50</v>
      </c>
      <c r="D25">
        <f t="shared" si="2"/>
        <v>8.0186643574242318</v>
      </c>
      <c r="E25" s="1">
        <f t="shared" si="0"/>
        <v>1.6705550744633817</v>
      </c>
      <c r="F25" s="1">
        <v>4800</v>
      </c>
      <c r="G25" s="1">
        <f t="shared" si="1"/>
        <v>69.282032302755098</v>
      </c>
      <c r="H25" s="1" t="str">
        <f>VLOOKUP($B25,'Team Data'!$A$2:$O$33,2,FALSE)</f>
        <v>Home</v>
      </c>
      <c r="I25" s="1">
        <v>6</v>
      </c>
      <c r="J25" s="1">
        <v>154</v>
      </c>
      <c r="K25" s="1">
        <f>VLOOKUP($B25,'Team Data'!$A$2:$O$33,5,FALSE)</f>
        <v>40.260472</v>
      </c>
      <c r="L25" s="1">
        <f>100*(1-VLOOKUP($B25,'Team Data'!$A$2:$O$33,6,FALSE))</f>
        <v>57.07</v>
      </c>
      <c r="M25" s="1">
        <f>100*(1-VLOOKUP($C25,'Team Data'!$A$2:$O$33,7,FALSE))</f>
        <v>36.360000000000007</v>
      </c>
      <c r="N25" s="1">
        <f>100*VLOOKUP($B25,'Team Data'!$A$2:$O$33,12,FALSE)</f>
        <v>68.45</v>
      </c>
      <c r="O25" s="1">
        <f>100*VLOOKUP($C25,'Team Data'!$A$2:$O$33,13,FALSE)</f>
        <v>61.09</v>
      </c>
      <c r="P25" s="1">
        <f>VLOOKUP($B25,'Team Data'!$A$2:$O$33,14,FALSE)</f>
        <v>1.3</v>
      </c>
      <c r="Q25" s="1">
        <f>VLOOKUP($C25,'Team Data'!$A$2:$O$33,15,FALSE)</f>
        <v>4.5</v>
      </c>
      <c r="R25" t="s">
        <v>179</v>
      </c>
    </row>
    <row r="26" spans="1:18" x14ac:dyDescent="0.3">
      <c r="A26" t="s">
        <v>95</v>
      </c>
      <c r="B26" t="s">
        <v>48</v>
      </c>
      <c r="C26" t="s">
        <v>45</v>
      </c>
      <c r="D26">
        <f t="shared" si="2"/>
        <v>6.168295709027781</v>
      </c>
      <c r="E26" s="1">
        <f t="shared" si="0"/>
        <v>1.3124033423463364</v>
      </c>
      <c r="F26" s="1">
        <v>4700</v>
      </c>
      <c r="G26" s="1">
        <f t="shared" si="1"/>
        <v>68.556546004010443</v>
      </c>
      <c r="H26" s="1" t="str">
        <f>VLOOKUP($B26,'Team Data'!$A$2:$O$33,2,FALSE)</f>
        <v>Road</v>
      </c>
      <c r="I26" s="1">
        <v>6</v>
      </c>
      <c r="J26" s="1">
        <v>127</v>
      </c>
      <c r="K26" s="1">
        <f>VLOOKUP($B26,'Team Data'!$A$2:$O$33,5,FALSE)</f>
        <v>48.712623999999998</v>
      </c>
      <c r="L26" s="1">
        <f>100*(1-VLOOKUP($B26,'Team Data'!$A$2:$O$33,6,FALSE))</f>
        <v>34.709999999999994</v>
      </c>
      <c r="M26" s="1">
        <f>100*(1-VLOOKUP($C26,'Team Data'!$A$2:$O$33,7,FALSE))</f>
        <v>40.239999999999995</v>
      </c>
      <c r="N26" s="1">
        <f>100*VLOOKUP($B26,'Team Data'!$A$2:$O$33,12,FALSE)</f>
        <v>61.739999999999995</v>
      </c>
      <c r="O26" s="1">
        <f>100*VLOOKUP($C26,'Team Data'!$A$2:$O$33,13,FALSE)</f>
        <v>58.51</v>
      </c>
      <c r="P26" s="1">
        <f>VLOOKUP($B26,'Team Data'!$A$2:$O$33,14,FALSE)</f>
        <v>2.9</v>
      </c>
      <c r="Q26" s="1">
        <f>VLOOKUP($C26,'Team Data'!$A$2:$O$33,15,FALSE)</f>
        <v>1.7</v>
      </c>
      <c r="R26" t="s">
        <v>121</v>
      </c>
    </row>
    <row r="27" spans="1:18" x14ac:dyDescent="0.3">
      <c r="A27" t="s">
        <v>102</v>
      </c>
      <c r="B27" t="s">
        <v>53</v>
      </c>
      <c r="C27" t="s">
        <v>38</v>
      </c>
      <c r="D27">
        <f t="shared" si="2"/>
        <v>10.479732643577117</v>
      </c>
      <c r="E27" s="1">
        <f t="shared" si="0"/>
        <v>2.2297303496972587</v>
      </c>
      <c r="F27" s="1">
        <v>4700</v>
      </c>
      <c r="G27" s="1">
        <f t="shared" si="1"/>
        <v>68.556546004010443</v>
      </c>
      <c r="H27" s="1" t="str">
        <f>VLOOKUP($B27,'Team Data'!$A$2:$O$33,2,FALSE)</f>
        <v>Home</v>
      </c>
      <c r="I27" s="1">
        <v>6</v>
      </c>
      <c r="J27" s="1">
        <v>201</v>
      </c>
      <c r="K27" s="1">
        <f>VLOOKUP($B27,'Team Data'!$A$2:$O$33,5,FALSE)</f>
        <v>48.111159999999998</v>
      </c>
      <c r="L27" s="1">
        <f>100*(1-VLOOKUP($B27,'Team Data'!$A$2:$O$33,6,FALSE))</f>
        <v>34.72</v>
      </c>
      <c r="M27" s="1">
        <f>100*(1-VLOOKUP($C27,'Team Data'!$A$2:$O$33,7,FALSE))</f>
        <v>49.49</v>
      </c>
      <c r="N27" s="1">
        <f>100*VLOOKUP($B27,'Team Data'!$A$2:$O$33,12,FALSE)</f>
        <v>66.820000000000007</v>
      </c>
      <c r="O27" s="1">
        <f>100*VLOOKUP($C27,'Team Data'!$A$2:$O$33,13,FALSE)</f>
        <v>74.59</v>
      </c>
      <c r="P27" s="1">
        <f>VLOOKUP($B27,'Team Data'!$A$2:$O$33,14,FALSE)</f>
        <v>2.5</v>
      </c>
      <c r="Q27" s="1">
        <f>VLOOKUP($C27,'Team Data'!$A$2:$O$33,15,FALSE)</f>
        <v>2</v>
      </c>
      <c r="R27" t="s">
        <v>130</v>
      </c>
    </row>
    <row r="28" spans="1:18" x14ac:dyDescent="0.3">
      <c r="A28" t="s">
        <v>67</v>
      </c>
      <c r="B28" t="s">
        <v>36</v>
      </c>
      <c r="C28" t="s">
        <v>47</v>
      </c>
      <c r="D28">
        <f t="shared" si="2"/>
        <v>11.409947096012544</v>
      </c>
      <c r="E28" s="1">
        <f t="shared" si="0"/>
        <v>2.4276483183005411</v>
      </c>
      <c r="F28" s="1">
        <v>4700</v>
      </c>
      <c r="G28" s="1">
        <f t="shared" si="1"/>
        <v>68.556546004010443</v>
      </c>
      <c r="H28" s="1" t="str">
        <f>VLOOKUP($B28,'Team Data'!$A$2:$O$33,2,FALSE)</f>
        <v>Home</v>
      </c>
      <c r="I28" s="1">
        <v>7</v>
      </c>
      <c r="J28" s="1">
        <v>258</v>
      </c>
      <c r="K28" s="1">
        <f>VLOOKUP($B28,'Team Data'!$A$2:$O$33,5,FALSE)</f>
        <v>53.619304</v>
      </c>
      <c r="L28" s="1">
        <f>100*(1-VLOOKUP($B28,'Team Data'!$A$2:$O$33,6,FALSE))</f>
        <v>42.889999999999993</v>
      </c>
      <c r="M28" s="1">
        <f>100*(1-VLOOKUP($C28,'Team Data'!$A$2:$O$33,7,FALSE))</f>
        <v>40.669999999999995</v>
      </c>
      <c r="N28" s="1">
        <f>100*VLOOKUP($B28,'Team Data'!$A$2:$O$33,12,FALSE)</f>
        <v>69.069999999999993</v>
      </c>
      <c r="O28" s="1">
        <f>100*VLOOKUP($C28,'Team Data'!$A$2:$O$33,13,FALSE)</f>
        <v>67.490000000000009</v>
      </c>
      <c r="P28" s="1">
        <f>VLOOKUP($B28,'Team Data'!$A$2:$O$33,14,FALSE)</f>
        <v>3</v>
      </c>
      <c r="Q28" s="1">
        <f>VLOOKUP($C28,'Team Data'!$A$2:$O$33,15,FALSE)</f>
        <v>1.7</v>
      </c>
      <c r="R28" t="s">
        <v>135</v>
      </c>
    </row>
    <row r="29" spans="1:18" x14ac:dyDescent="0.3">
      <c r="A29" t="s">
        <v>153</v>
      </c>
      <c r="B29" t="s">
        <v>62</v>
      </c>
      <c r="C29" t="s">
        <v>44</v>
      </c>
      <c r="D29">
        <f t="shared" si="2"/>
        <v>7.6644014543296368</v>
      </c>
      <c r="E29" s="1">
        <f t="shared" si="0"/>
        <v>1.6661742292020951</v>
      </c>
      <c r="F29" s="1">
        <v>4600</v>
      </c>
      <c r="G29" s="1">
        <f t="shared" si="1"/>
        <v>67.823299831252683</v>
      </c>
      <c r="H29" s="1" t="str">
        <f>VLOOKUP($B29,'Team Data'!$A$2:$O$33,2,FALSE)</f>
        <v>Road</v>
      </c>
      <c r="I29" s="1">
        <v>7</v>
      </c>
      <c r="J29" s="1">
        <v>186</v>
      </c>
      <c r="K29" s="1">
        <f>VLOOKUP($B29,'Team Data'!$A$2:$O$33,5,FALSE)</f>
        <v>46.512532</v>
      </c>
      <c r="L29" s="1">
        <f>100*(1-VLOOKUP($B29,'Team Data'!$A$2:$O$33,6,FALSE))</f>
        <v>42.83</v>
      </c>
      <c r="M29" s="1">
        <f>100*(1-VLOOKUP($C29,'Team Data'!$A$2:$O$33,7,FALSE))</f>
        <v>37.739999999999995</v>
      </c>
      <c r="N29" s="1">
        <f>100*VLOOKUP($B29,'Team Data'!$A$2:$O$33,12,FALSE)</f>
        <v>60.980000000000004</v>
      </c>
      <c r="O29" s="1">
        <f>100*VLOOKUP($C29,'Team Data'!$A$2:$O$33,13,FALSE)</f>
        <v>58.720000000000006</v>
      </c>
      <c r="P29" s="1">
        <f>VLOOKUP($B29,'Team Data'!$A$2:$O$33,14,FALSE)</f>
        <v>1.9</v>
      </c>
      <c r="Q29" s="1">
        <f>VLOOKUP($C29,'Team Data'!$A$2:$O$33,15,FALSE)</f>
        <v>2.2000000000000002</v>
      </c>
      <c r="R29" t="s">
        <v>119</v>
      </c>
    </row>
    <row r="30" spans="1:18" x14ac:dyDescent="0.3">
      <c r="A30" t="s">
        <v>73</v>
      </c>
      <c r="B30" t="s">
        <v>57</v>
      </c>
      <c r="C30" t="s">
        <v>37</v>
      </c>
      <c r="D30">
        <f t="shared" si="2"/>
        <v>10.407998974245066</v>
      </c>
      <c r="E30" s="1">
        <f t="shared" si="0"/>
        <v>2.2626084726619711</v>
      </c>
      <c r="F30" s="1">
        <v>4600</v>
      </c>
      <c r="G30" s="1">
        <f t="shared" si="1"/>
        <v>67.823299831252683</v>
      </c>
      <c r="H30" s="1" t="str">
        <f>VLOOKUP($B30,'Team Data'!$A$2:$O$33,2,FALSE)</f>
        <v>Road</v>
      </c>
      <c r="I30" s="1">
        <v>7</v>
      </c>
      <c r="J30" s="1">
        <v>255</v>
      </c>
      <c r="K30" s="1">
        <f>VLOOKUP($B30,'Team Data'!$A$2:$O$33,5,FALSE)</f>
        <v>45.847755999999997</v>
      </c>
      <c r="L30" s="1">
        <f>100*(1-VLOOKUP($B30,'Team Data'!$A$2:$O$33,6,FALSE))</f>
        <v>29.220000000000002</v>
      </c>
      <c r="M30" s="1">
        <f>100*(1-VLOOKUP($C30,'Team Data'!$A$2:$O$33,7,FALSE))</f>
        <v>43.269999999999996</v>
      </c>
      <c r="N30" s="1">
        <f>100*VLOOKUP($B30,'Team Data'!$A$2:$O$33,12,FALSE)</f>
        <v>60.140000000000008</v>
      </c>
      <c r="O30" s="1">
        <f>100*VLOOKUP($C30,'Team Data'!$A$2:$O$33,13,FALSE)</f>
        <v>64.44</v>
      </c>
      <c r="P30" s="1">
        <f>VLOOKUP($B30,'Team Data'!$A$2:$O$33,14,FALSE)</f>
        <v>3.4</v>
      </c>
      <c r="Q30" s="1">
        <f>VLOOKUP($C30,'Team Data'!$A$2:$O$33,15,FALSE)</f>
        <v>2.6</v>
      </c>
      <c r="R30" t="s">
        <v>123</v>
      </c>
    </row>
    <row r="31" spans="1:18" x14ac:dyDescent="0.3">
      <c r="A31" t="s">
        <v>104</v>
      </c>
      <c r="B31" t="s">
        <v>49</v>
      </c>
      <c r="C31" t="s">
        <v>61</v>
      </c>
      <c r="D31">
        <f t="shared" ref="D31:D59" si="3">-10.099824+0.109493*G31+0.28615*(J31/I31)+0.034902*((N31+O31)/2)+0.012506*K31-0.345557*IF(H31="Road",1,0)-0.097606*((P31+Q31)/2)+0.015135*((L31+M31)/2)</f>
        <v>2.5699704449395333</v>
      </c>
      <c r="E31" s="1">
        <f t="shared" ref="E31:E59" si="4">D31/(F31/1000)</f>
        <v>0.57110454331989624</v>
      </c>
      <c r="F31" s="1">
        <v>4500</v>
      </c>
      <c r="G31" s="1">
        <f t="shared" ref="G31:G59" si="5">SQRT(F31)</f>
        <v>67.082039324993687</v>
      </c>
      <c r="H31" s="1" t="str">
        <f>VLOOKUP($B31,'Team Data'!$A$2:$O$33,2,FALSE)</f>
        <v>Home</v>
      </c>
      <c r="I31" s="1">
        <v>5</v>
      </c>
      <c r="J31" s="1">
        <v>37</v>
      </c>
      <c r="K31" s="1">
        <f>VLOOKUP($B31,'Team Data'!$A$2:$O$33,5,FALSE)</f>
        <v>42.587187999999998</v>
      </c>
      <c r="L31" s="1">
        <f>100*(1-VLOOKUP($B31,'Team Data'!$A$2:$O$33,6,FALSE))</f>
        <v>43.69</v>
      </c>
      <c r="M31" s="1">
        <f>100*(1-VLOOKUP($C31,'Team Data'!$A$2:$O$33,7,FALSE))</f>
        <v>41.669999999999995</v>
      </c>
      <c r="N31" s="1">
        <f>100*VLOOKUP($B31,'Team Data'!$A$2:$O$33,12,FALSE)</f>
        <v>61.539999999999992</v>
      </c>
      <c r="O31" s="1">
        <f>100*VLOOKUP($C31,'Team Data'!$A$2:$O$33,13,FALSE)</f>
        <v>64.5</v>
      </c>
      <c r="P31" s="1">
        <f>VLOOKUP($B31,'Team Data'!$A$2:$O$33,14,FALSE)</f>
        <v>2.2999999999999998</v>
      </c>
      <c r="Q31" s="1">
        <f>VLOOKUP($C31,'Team Data'!$A$2:$O$33,15,FALSE)</f>
        <v>1.2</v>
      </c>
      <c r="R31" t="s">
        <v>175</v>
      </c>
    </row>
    <row r="32" spans="1:18" x14ac:dyDescent="0.3">
      <c r="A32" t="s">
        <v>96</v>
      </c>
      <c r="B32" t="s">
        <v>44</v>
      </c>
      <c r="C32" t="s">
        <v>62</v>
      </c>
      <c r="D32">
        <f t="shared" si="3"/>
        <v>9.4011331802663438</v>
      </c>
      <c r="E32" s="1">
        <f t="shared" si="4"/>
        <v>2.13662117733326</v>
      </c>
      <c r="F32" s="1">
        <v>4400</v>
      </c>
      <c r="G32" s="1">
        <f t="shared" si="5"/>
        <v>66.332495807108003</v>
      </c>
      <c r="H32" s="1" t="str">
        <f>VLOOKUP($B32,'Team Data'!$A$2:$O$33,2,FALSE)</f>
        <v>Home</v>
      </c>
      <c r="I32" s="1">
        <v>3</v>
      </c>
      <c r="J32" s="1">
        <v>95</v>
      </c>
      <c r="K32" s="1">
        <f>VLOOKUP($B32,'Team Data'!$A$2:$O$33,5,FALSE)</f>
        <v>46.512532</v>
      </c>
      <c r="L32" s="1">
        <f>100*(1-VLOOKUP($B32,'Team Data'!$A$2:$O$33,6,FALSE))</f>
        <v>43.04</v>
      </c>
      <c r="M32" s="1">
        <f>100*(1-VLOOKUP($C32,'Team Data'!$A$2:$O$33,7,FALSE))</f>
        <v>38.270000000000003</v>
      </c>
      <c r="N32" s="1">
        <f>100*VLOOKUP($B32,'Team Data'!$A$2:$O$33,12,FALSE)</f>
        <v>61.95</v>
      </c>
      <c r="O32" s="1">
        <f>100*VLOOKUP($C32,'Team Data'!$A$2:$O$33,13,FALSE)</f>
        <v>65.75</v>
      </c>
      <c r="P32" s="1">
        <f>VLOOKUP($B32,'Team Data'!$A$2:$O$33,14,FALSE)</f>
        <v>2.7</v>
      </c>
      <c r="Q32" s="1">
        <f>VLOOKUP($C32,'Team Data'!$A$2:$O$33,15,FALSE)</f>
        <v>2.4</v>
      </c>
      <c r="R32" t="s">
        <v>129</v>
      </c>
    </row>
    <row r="33" spans="1:18" x14ac:dyDescent="0.3">
      <c r="A33" t="s">
        <v>100</v>
      </c>
      <c r="B33" t="s">
        <v>53</v>
      </c>
      <c r="C33" t="s">
        <v>38</v>
      </c>
      <c r="D33">
        <f t="shared" si="3"/>
        <v>10.617748048701012</v>
      </c>
      <c r="E33" s="1">
        <f t="shared" si="4"/>
        <v>2.4131245565229569</v>
      </c>
      <c r="F33" s="1">
        <v>4400</v>
      </c>
      <c r="G33" s="1">
        <f t="shared" si="5"/>
        <v>66.332495807108003</v>
      </c>
      <c r="H33" s="1" t="str">
        <f>VLOOKUP($B33,'Team Data'!$A$2:$O$33,2,FALSE)</f>
        <v>Home</v>
      </c>
      <c r="I33" s="1">
        <v>6</v>
      </c>
      <c r="J33" s="1">
        <v>209</v>
      </c>
      <c r="K33" s="1">
        <f>VLOOKUP($B33,'Team Data'!$A$2:$O$33,5,FALSE)</f>
        <v>48.111159999999998</v>
      </c>
      <c r="L33" s="1">
        <f>100*(1-VLOOKUP($B33,'Team Data'!$A$2:$O$33,6,FALSE))</f>
        <v>34.72</v>
      </c>
      <c r="M33" s="1">
        <f>100*(1-VLOOKUP($C33,'Team Data'!$A$2:$O$33,7,FALSE))</f>
        <v>49.49</v>
      </c>
      <c r="N33" s="1">
        <f>100*VLOOKUP($B33,'Team Data'!$A$2:$O$33,12,FALSE)</f>
        <v>66.820000000000007</v>
      </c>
      <c r="O33" s="1">
        <f>100*VLOOKUP($C33,'Team Data'!$A$2:$O$33,13,FALSE)</f>
        <v>74.59</v>
      </c>
      <c r="P33" s="1">
        <f>VLOOKUP($B33,'Team Data'!$A$2:$O$33,14,FALSE)</f>
        <v>2.5</v>
      </c>
      <c r="Q33" s="1">
        <f>VLOOKUP($C33,'Team Data'!$A$2:$O$33,15,FALSE)</f>
        <v>2</v>
      </c>
      <c r="R33" t="s">
        <v>130</v>
      </c>
    </row>
    <row r="34" spans="1:18" x14ac:dyDescent="0.3">
      <c r="A34" t="s">
        <v>154</v>
      </c>
      <c r="B34" t="s">
        <v>42</v>
      </c>
      <c r="C34" t="s">
        <v>35</v>
      </c>
      <c r="D34">
        <f t="shared" si="3"/>
        <v>2.3582420616299897</v>
      </c>
      <c r="E34" s="1">
        <f t="shared" si="4"/>
        <v>0.54842838642557901</v>
      </c>
      <c r="F34" s="1">
        <v>4300</v>
      </c>
      <c r="G34" s="1">
        <f t="shared" si="5"/>
        <v>65.574385243020004</v>
      </c>
      <c r="H34" s="1" t="str">
        <f>VLOOKUP($B34,'Team Data'!$A$2:$O$33,2,FALSE)</f>
        <v>Road</v>
      </c>
      <c r="I34" s="1">
        <v>5</v>
      </c>
      <c r="J34" s="1">
        <v>53</v>
      </c>
      <c r="K34" s="1">
        <f>VLOOKUP($B34,'Team Data'!$A$2:$O$33,5,FALSE)</f>
        <v>40.070535999999997</v>
      </c>
      <c r="L34" s="1">
        <f>100*(1-VLOOKUP($B34,'Team Data'!$A$2:$O$33,6,FALSE))</f>
        <v>38.53</v>
      </c>
      <c r="M34" s="1">
        <f>100*(1-VLOOKUP($C34,'Team Data'!$A$2:$O$33,7,FALSE))</f>
        <v>31.979999999999997</v>
      </c>
      <c r="N34" s="1">
        <f>100*VLOOKUP($B34,'Team Data'!$A$2:$O$33,12,FALSE)</f>
        <v>56.220000000000006</v>
      </c>
      <c r="O34" s="1">
        <f>100*VLOOKUP($C34,'Team Data'!$A$2:$O$33,13,FALSE)</f>
        <v>50.83</v>
      </c>
      <c r="P34" s="1">
        <f>VLOOKUP($B34,'Team Data'!$A$2:$O$33,14,FALSE)</f>
        <v>2.7</v>
      </c>
      <c r="Q34" s="1">
        <f>VLOOKUP($C34,'Team Data'!$A$2:$O$33,15,FALSE)</f>
        <v>3.7</v>
      </c>
      <c r="R34" t="s">
        <v>126</v>
      </c>
    </row>
    <row r="35" spans="1:18" x14ac:dyDescent="0.3">
      <c r="A35" t="s">
        <v>155</v>
      </c>
      <c r="B35" t="s">
        <v>35</v>
      </c>
      <c r="C35" t="s">
        <v>42</v>
      </c>
      <c r="D35">
        <f t="shared" si="3"/>
        <v>8.7907529116299905</v>
      </c>
      <c r="E35" s="1">
        <f t="shared" si="4"/>
        <v>2.0443611422395329</v>
      </c>
      <c r="F35" s="1">
        <v>4300</v>
      </c>
      <c r="G35" s="1">
        <f t="shared" si="5"/>
        <v>65.574385243020004</v>
      </c>
      <c r="H35" s="1" t="str">
        <f>VLOOKUP($B35,'Team Data'!$A$2:$O$33,2,FALSE)</f>
        <v>Home</v>
      </c>
      <c r="I35" s="1">
        <v>4</v>
      </c>
      <c r="J35" s="1">
        <v>118</v>
      </c>
      <c r="K35" s="1">
        <f>VLOOKUP($B35,'Team Data'!$A$2:$O$33,5,FALSE)</f>
        <v>40.070535999999997</v>
      </c>
      <c r="L35" s="1">
        <f>100*(1-VLOOKUP($B35,'Team Data'!$A$2:$O$33,6,FALSE))</f>
        <v>41.97</v>
      </c>
      <c r="M35" s="1">
        <f>100*(1-VLOOKUP($C35,'Team Data'!$A$2:$O$33,7,FALSE))</f>
        <v>46.8</v>
      </c>
      <c r="N35" s="1">
        <f>100*VLOOKUP($B35,'Team Data'!$A$2:$O$33,12,FALSE)</f>
        <v>65.83</v>
      </c>
      <c r="O35" s="1">
        <f>100*VLOOKUP($C35,'Team Data'!$A$2:$O$33,13,FALSE)</f>
        <v>67.72</v>
      </c>
      <c r="P35" s="1">
        <f>VLOOKUP($B35,'Team Data'!$A$2:$O$33,14,FALSE)</f>
        <v>1.6</v>
      </c>
      <c r="Q35" s="1">
        <f>VLOOKUP($C35,'Team Data'!$A$2:$O$33,15,FALSE)</f>
        <v>3.2</v>
      </c>
      <c r="R35" t="s">
        <v>178</v>
      </c>
    </row>
    <row r="36" spans="1:18" x14ac:dyDescent="0.3">
      <c r="A36" t="s">
        <v>105</v>
      </c>
      <c r="B36" t="s">
        <v>39</v>
      </c>
      <c r="C36" t="s">
        <v>41</v>
      </c>
      <c r="D36">
        <f t="shared" si="3"/>
        <v>4.1570999384437171</v>
      </c>
      <c r="E36" s="1">
        <f t="shared" si="4"/>
        <v>0.98978569962945639</v>
      </c>
      <c r="F36" s="1">
        <v>4200</v>
      </c>
      <c r="G36" s="1">
        <f t="shared" si="5"/>
        <v>64.807406984078597</v>
      </c>
      <c r="H36" s="1" t="str">
        <f>VLOOKUP($B36,'Team Data'!$A$2:$O$33,2,FALSE)</f>
        <v>Road</v>
      </c>
      <c r="I36" s="1">
        <v>4</v>
      </c>
      <c r="J36" s="1">
        <v>54</v>
      </c>
      <c r="K36" s="1">
        <f>VLOOKUP($B36,'Team Data'!$A$2:$O$33,5,FALSE)</f>
        <v>53.761755999999998</v>
      </c>
      <c r="L36" s="1">
        <f>100*(1-VLOOKUP($B36,'Team Data'!$A$2:$O$33,6,FALSE))</f>
        <v>46.88</v>
      </c>
      <c r="M36" s="1">
        <f>100*(1-VLOOKUP($C36,'Team Data'!$A$2:$O$33,7,FALSE))</f>
        <v>47.89</v>
      </c>
      <c r="N36" s="1">
        <f>100*VLOOKUP($B36,'Team Data'!$A$2:$O$33,12,FALSE)</f>
        <v>68.260000000000005</v>
      </c>
      <c r="O36" s="1">
        <f>100*VLOOKUP($C36,'Team Data'!$A$2:$O$33,13,FALSE)</f>
        <v>69.569999999999993</v>
      </c>
      <c r="P36" s="1">
        <f>VLOOKUP($B36,'Team Data'!$A$2:$O$33,14,FALSE)</f>
        <v>2.4</v>
      </c>
      <c r="Q36" s="1">
        <f>VLOOKUP($C36,'Team Data'!$A$2:$O$33,15,FALSE)</f>
        <v>0.7</v>
      </c>
      <c r="R36" t="s">
        <v>118</v>
      </c>
    </row>
    <row r="37" spans="1:18" x14ac:dyDescent="0.3">
      <c r="A37" t="s">
        <v>103</v>
      </c>
      <c r="B37" t="s">
        <v>46</v>
      </c>
      <c r="C37" t="s">
        <v>55</v>
      </c>
      <c r="D37">
        <f t="shared" si="3"/>
        <v>5.618187458809051</v>
      </c>
      <c r="E37" s="1">
        <f t="shared" si="4"/>
        <v>1.3376636806688216</v>
      </c>
      <c r="F37" s="1">
        <v>4200</v>
      </c>
      <c r="G37" s="1">
        <f t="shared" si="5"/>
        <v>64.807406984078597</v>
      </c>
      <c r="H37" s="1" t="str">
        <f>VLOOKUP($B37,'Team Data'!$A$2:$O$33,2,FALSE)</f>
        <v>Home</v>
      </c>
      <c r="I37" s="1">
        <v>6</v>
      </c>
      <c r="J37" s="1">
        <v>110</v>
      </c>
      <c r="K37" s="1">
        <f>VLOOKUP($B37,'Team Data'!$A$2:$O$33,5,FALSE)</f>
        <v>47.810428000000002</v>
      </c>
      <c r="L37" s="1">
        <f>100*(1-VLOOKUP($B37,'Team Data'!$A$2:$O$33,6,FALSE))</f>
        <v>46.37</v>
      </c>
      <c r="M37" s="1">
        <f>100*(1-VLOOKUP($C37,'Team Data'!$A$2:$O$33,7,FALSE))</f>
        <v>43.13</v>
      </c>
      <c r="N37" s="1">
        <f>100*VLOOKUP($B37,'Team Data'!$A$2:$O$33,12,FALSE)</f>
        <v>64.73</v>
      </c>
      <c r="O37" s="1">
        <f>100*VLOOKUP($C37,'Team Data'!$A$2:$O$33,13,FALSE)</f>
        <v>64.319999999999993</v>
      </c>
      <c r="P37" s="1">
        <f>VLOOKUP($B37,'Team Data'!$A$2:$O$33,14,FALSE)</f>
        <v>1.2</v>
      </c>
      <c r="Q37" s="1">
        <f>VLOOKUP($C37,'Team Data'!$A$2:$O$33,15,FALSE)</f>
        <v>1.9</v>
      </c>
      <c r="R37" t="s">
        <v>133</v>
      </c>
    </row>
    <row r="38" spans="1:18" x14ac:dyDescent="0.3">
      <c r="A38" t="s">
        <v>156</v>
      </c>
      <c r="B38" t="s">
        <v>62</v>
      </c>
      <c r="C38" t="s">
        <v>44</v>
      </c>
      <c r="D38">
        <f t="shared" si="3"/>
        <v>7.9064822988140051</v>
      </c>
      <c r="E38" s="1">
        <f t="shared" si="4"/>
        <v>1.882495785431906</v>
      </c>
      <c r="F38" s="1">
        <v>4200</v>
      </c>
      <c r="G38" s="1">
        <f t="shared" si="5"/>
        <v>64.807406984078597</v>
      </c>
      <c r="H38" s="1" t="str">
        <f>VLOOKUP($B38,'Team Data'!$A$2:$O$33,2,FALSE)</f>
        <v>Road</v>
      </c>
      <c r="I38" s="1">
        <v>7</v>
      </c>
      <c r="J38" s="1">
        <v>200</v>
      </c>
      <c r="K38" s="1">
        <f>VLOOKUP($B38,'Team Data'!$A$2:$O$33,5,FALSE)</f>
        <v>46.512532</v>
      </c>
      <c r="L38" s="1">
        <f>100*(1-VLOOKUP($B38,'Team Data'!$A$2:$O$33,6,FALSE))</f>
        <v>42.83</v>
      </c>
      <c r="M38" s="1">
        <f>100*(1-VLOOKUP($C38,'Team Data'!$A$2:$O$33,7,FALSE))</f>
        <v>37.739999999999995</v>
      </c>
      <c r="N38" s="1">
        <f>100*VLOOKUP($B38,'Team Data'!$A$2:$O$33,12,FALSE)</f>
        <v>60.980000000000004</v>
      </c>
      <c r="O38" s="1">
        <f>100*VLOOKUP($C38,'Team Data'!$A$2:$O$33,13,FALSE)</f>
        <v>58.720000000000006</v>
      </c>
      <c r="P38" s="1">
        <f>VLOOKUP($B38,'Team Data'!$A$2:$O$33,14,FALSE)</f>
        <v>1.9</v>
      </c>
      <c r="Q38" s="1">
        <f>VLOOKUP($C38,'Team Data'!$A$2:$O$33,15,FALSE)</f>
        <v>2.2000000000000002</v>
      </c>
      <c r="R38" t="s">
        <v>119</v>
      </c>
    </row>
    <row r="39" spans="1:18" x14ac:dyDescent="0.3">
      <c r="A39" t="s">
        <v>78</v>
      </c>
      <c r="B39" t="s">
        <v>57</v>
      </c>
      <c r="C39" t="s">
        <v>37</v>
      </c>
      <c r="D39">
        <f t="shared" si="3"/>
        <v>8.4802880842569213</v>
      </c>
      <c r="E39" s="1">
        <f t="shared" si="4"/>
        <v>2.0683629473797369</v>
      </c>
      <c r="F39" s="1">
        <v>4100</v>
      </c>
      <c r="G39" s="1">
        <f t="shared" si="5"/>
        <v>64.031242374328485</v>
      </c>
      <c r="H39" s="1" t="str">
        <f>VLOOKUP($B39,'Team Data'!$A$2:$O$33,2,FALSE)</f>
        <v>Road</v>
      </c>
      <c r="I39" s="1">
        <v>7</v>
      </c>
      <c r="J39" s="1">
        <v>218</v>
      </c>
      <c r="K39" s="1">
        <f>VLOOKUP($B39,'Team Data'!$A$2:$O$33,5,FALSE)</f>
        <v>45.847755999999997</v>
      </c>
      <c r="L39" s="1">
        <f>100*(1-VLOOKUP($B39,'Team Data'!$A$2:$O$33,6,FALSE))</f>
        <v>29.220000000000002</v>
      </c>
      <c r="M39" s="1">
        <f>100*(1-VLOOKUP($C39,'Team Data'!$A$2:$O$33,7,FALSE))</f>
        <v>43.269999999999996</v>
      </c>
      <c r="N39" s="1">
        <f>100*VLOOKUP($B39,'Team Data'!$A$2:$O$33,12,FALSE)</f>
        <v>60.140000000000008</v>
      </c>
      <c r="O39" s="1">
        <f>100*VLOOKUP($C39,'Team Data'!$A$2:$O$33,13,FALSE)</f>
        <v>64.44</v>
      </c>
      <c r="P39" s="1">
        <f>VLOOKUP($B39,'Team Data'!$A$2:$O$33,14,FALSE)</f>
        <v>3.4</v>
      </c>
      <c r="Q39" s="1">
        <f>VLOOKUP($C39,'Team Data'!$A$2:$O$33,15,FALSE)</f>
        <v>2.6</v>
      </c>
      <c r="R39" t="s">
        <v>123</v>
      </c>
    </row>
    <row r="40" spans="1:18" x14ac:dyDescent="0.3">
      <c r="A40" t="s">
        <v>109</v>
      </c>
      <c r="B40" t="s">
        <v>47</v>
      </c>
      <c r="C40" t="s">
        <v>36</v>
      </c>
      <c r="D40">
        <f t="shared" si="3"/>
        <v>4.9471369343869958</v>
      </c>
      <c r="E40" s="1">
        <f t="shared" si="4"/>
        <v>1.2367842335967489</v>
      </c>
      <c r="F40" s="1">
        <v>4000</v>
      </c>
      <c r="G40" s="1">
        <f t="shared" si="5"/>
        <v>63.245553203367585</v>
      </c>
      <c r="H40" s="1" t="str">
        <f>VLOOKUP($B40,'Team Data'!$A$2:$O$33,2,FALSE)</f>
        <v>Road</v>
      </c>
      <c r="I40" s="1">
        <v>6</v>
      </c>
      <c r="J40" s="1">
        <v>103</v>
      </c>
      <c r="K40" s="1">
        <f>VLOOKUP($B40,'Team Data'!$A$2:$O$33,5,FALSE)</f>
        <v>53.619304</v>
      </c>
      <c r="L40" s="1">
        <f>100*(1-VLOOKUP($B40,'Team Data'!$A$2:$O$33,6,FALSE))</f>
        <v>45.8</v>
      </c>
      <c r="M40" s="1">
        <f>100*(1-VLOOKUP($C40,'Team Data'!$A$2:$O$33,7,FALSE))</f>
        <v>33.03</v>
      </c>
      <c r="N40" s="1">
        <f>100*VLOOKUP($B40,'Team Data'!$A$2:$O$33,12,FALSE)</f>
        <v>73.960000000000008</v>
      </c>
      <c r="O40" s="1">
        <f>100*VLOOKUP($C40,'Team Data'!$A$2:$O$33,13,FALSE)</f>
        <v>67.510000000000005</v>
      </c>
      <c r="P40" s="1">
        <f>VLOOKUP($B40,'Team Data'!$A$2:$O$33,14,FALSE)</f>
        <v>1.3</v>
      </c>
      <c r="Q40" s="1">
        <f>VLOOKUP($C40,'Team Data'!$A$2:$O$33,15,FALSE)</f>
        <v>2.4</v>
      </c>
      <c r="R40" t="s">
        <v>127</v>
      </c>
    </row>
    <row r="41" spans="1:18" x14ac:dyDescent="0.3">
      <c r="A41" t="s">
        <v>157</v>
      </c>
      <c r="B41" t="s">
        <v>61</v>
      </c>
      <c r="C41" t="s">
        <v>49</v>
      </c>
      <c r="D41">
        <f t="shared" si="3"/>
        <v>2.093235001690994</v>
      </c>
      <c r="E41" s="1">
        <f t="shared" si="4"/>
        <v>0.52330875042274849</v>
      </c>
      <c r="F41" s="1">
        <v>4000</v>
      </c>
      <c r="G41" s="1">
        <f t="shared" si="5"/>
        <v>63.245553203367585</v>
      </c>
      <c r="H41" s="1" t="str">
        <f>VLOOKUP($B41,'Team Data'!$A$2:$O$33,2,FALSE)</f>
        <v>Road</v>
      </c>
      <c r="I41" s="1">
        <v>6</v>
      </c>
      <c r="J41" s="1">
        <v>58</v>
      </c>
      <c r="K41" s="1">
        <f>VLOOKUP($B41,'Team Data'!$A$2:$O$33,5,FALSE)</f>
        <v>42.587187999999998</v>
      </c>
      <c r="L41" s="1">
        <f>100*(1-VLOOKUP($B41,'Team Data'!$A$2:$O$33,6,FALSE))</f>
        <v>37.129999999999995</v>
      </c>
      <c r="M41" s="1">
        <f>100*(1-VLOOKUP($C41,'Team Data'!$A$2:$O$33,7,FALSE))</f>
        <v>38.6</v>
      </c>
      <c r="N41" s="1">
        <f>100*VLOOKUP($B41,'Team Data'!$A$2:$O$33,12,FALSE)</f>
        <v>60.870000000000005</v>
      </c>
      <c r="O41" s="1">
        <f>100*VLOOKUP($C41,'Team Data'!$A$2:$O$33,13,FALSE)</f>
        <v>59.36</v>
      </c>
      <c r="P41" s="1">
        <f>VLOOKUP($B41,'Team Data'!$A$2:$O$33,14,FALSE)</f>
        <v>4.3</v>
      </c>
      <c r="Q41" s="1">
        <f>VLOOKUP($C41,'Team Data'!$A$2:$O$33,15,FALSE)</f>
        <v>3</v>
      </c>
      <c r="R41" t="s">
        <v>124</v>
      </c>
    </row>
    <row r="42" spans="1:18" x14ac:dyDescent="0.3">
      <c r="A42" t="s">
        <v>112</v>
      </c>
      <c r="B42" t="s">
        <v>37</v>
      </c>
      <c r="C42" t="s">
        <v>57</v>
      </c>
      <c r="D42">
        <f t="shared" si="3"/>
        <v>4.4572611484323277</v>
      </c>
      <c r="E42" s="1">
        <f t="shared" si="4"/>
        <v>1.1143152871080819</v>
      </c>
      <c r="F42" s="1">
        <v>4000</v>
      </c>
      <c r="G42" s="1">
        <f t="shared" si="5"/>
        <v>63.245553203367585</v>
      </c>
      <c r="H42" s="1" t="str">
        <f>VLOOKUP($B42,'Team Data'!$A$2:$O$33,2,FALSE)</f>
        <v>Home</v>
      </c>
      <c r="I42" s="1">
        <v>3</v>
      </c>
      <c r="J42" s="1">
        <v>45</v>
      </c>
      <c r="K42" s="1">
        <f>VLOOKUP($B42,'Team Data'!$A$2:$O$33,5,FALSE)</f>
        <v>45.847755999999997</v>
      </c>
      <c r="L42" s="1">
        <f>100*(1-VLOOKUP($B42,'Team Data'!$A$2:$O$33,6,FALSE))</f>
        <v>36.89</v>
      </c>
      <c r="M42" s="1">
        <f>100*(1-VLOOKUP($C42,'Team Data'!$A$2:$O$33,7,FALSE))</f>
        <v>53.6</v>
      </c>
      <c r="N42" s="1">
        <f>100*VLOOKUP($B42,'Team Data'!$A$2:$O$33,12,FALSE)</f>
        <v>61.970000000000006</v>
      </c>
      <c r="O42" s="1">
        <f>100*VLOOKUP($C42,'Team Data'!$A$2:$O$33,13,FALSE)</f>
        <v>65.710000000000008</v>
      </c>
      <c r="P42" s="1">
        <f>VLOOKUP($B42,'Team Data'!$A$2:$O$33,14,FALSE)</f>
        <v>1.7</v>
      </c>
      <c r="Q42" s="1">
        <f>VLOOKUP($C42,'Team Data'!$A$2:$O$33,15,FALSE)</f>
        <v>1.3</v>
      </c>
      <c r="R42" t="s">
        <v>134</v>
      </c>
    </row>
    <row r="43" spans="1:18" x14ac:dyDescent="0.3">
      <c r="A43" t="s">
        <v>158</v>
      </c>
      <c r="B43" t="s">
        <v>43</v>
      </c>
      <c r="C43" t="s">
        <v>51</v>
      </c>
      <c r="D43">
        <f t="shared" si="3"/>
        <v>6.7889606089123262</v>
      </c>
      <c r="E43" s="1">
        <f t="shared" si="4"/>
        <v>1.6972401522280816</v>
      </c>
      <c r="F43" s="1">
        <v>4000</v>
      </c>
      <c r="G43" s="1">
        <f t="shared" si="5"/>
        <v>63.245553203367585</v>
      </c>
      <c r="H43" s="1" t="str">
        <f>VLOOKUP($B43,'Team Data'!$A$2:$O$33,2,FALSE)</f>
        <v>Road</v>
      </c>
      <c r="I43" s="1">
        <v>6</v>
      </c>
      <c r="J43" s="1">
        <v>153</v>
      </c>
      <c r="K43" s="1">
        <f>VLOOKUP($B43,'Team Data'!$A$2:$O$33,5,FALSE)</f>
        <v>45.610335999999997</v>
      </c>
      <c r="L43" s="1">
        <f>100*(1-VLOOKUP($B43,'Team Data'!$A$2:$O$33,6,FALSE))</f>
        <v>38.749999999999993</v>
      </c>
      <c r="M43" s="1">
        <f>100*(1-VLOOKUP($C43,'Team Data'!$A$2:$O$33,7,FALSE))</f>
        <v>38.849999999999994</v>
      </c>
      <c r="N43" s="1">
        <f>100*VLOOKUP($B43,'Team Data'!$A$2:$O$33,12,FALSE)</f>
        <v>60</v>
      </c>
      <c r="O43" s="1">
        <f>100*VLOOKUP($C43,'Team Data'!$A$2:$O$33,13,FALSE)</f>
        <v>65.59</v>
      </c>
      <c r="P43" s="1">
        <f>VLOOKUP($B43,'Team Data'!$A$2:$O$33,14,FALSE)</f>
        <v>4.2</v>
      </c>
      <c r="Q43" s="1">
        <f>VLOOKUP($C43,'Team Data'!$A$2:$O$33,15,FALSE)</f>
        <v>2.7</v>
      </c>
      <c r="R43" t="s">
        <v>180</v>
      </c>
    </row>
    <row r="44" spans="1:18" x14ac:dyDescent="0.3">
      <c r="A44" t="s">
        <v>97</v>
      </c>
      <c r="B44" t="s">
        <v>44</v>
      </c>
      <c r="C44" t="s">
        <v>62</v>
      </c>
      <c r="D44">
        <f t="shared" si="3"/>
        <v>10.207734573754996</v>
      </c>
      <c r="E44" s="1">
        <f t="shared" si="4"/>
        <v>2.551933643438749</v>
      </c>
      <c r="F44" s="1">
        <v>4000</v>
      </c>
      <c r="G44" s="1">
        <f t="shared" si="5"/>
        <v>63.245553203367585</v>
      </c>
      <c r="H44" s="1" t="str">
        <f>VLOOKUP($B44,'Team Data'!$A$2:$O$33,2,FALSE)</f>
        <v>Home</v>
      </c>
      <c r="I44" s="1">
        <v>6</v>
      </c>
      <c r="J44" s="1">
        <v>214</v>
      </c>
      <c r="K44" s="1">
        <f>VLOOKUP($B44,'Team Data'!$A$2:$O$33,5,FALSE)</f>
        <v>46.512532</v>
      </c>
      <c r="L44" s="1">
        <f>100*(1-VLOOKUP($B44,'Team Data'!$A$2:$O$33,6,FALSE))</f>
        <v>43.04</v>
      </c>
      <c r="M44" s="1">
        <f>100*(1-VLOOKUP($C44,'Team Data'!$A$2:$O$33,7,FALSE))</f>
        <v>38.270000000000003</v>
      </c>
      <c r="N44" s="1">
        <f>100*VLOOKUP($B44,'Team Data'!$A$2:$O$33,12,FALSE)</f>
        <v>61.95</v>
      </c>
      <c r="O44" s="1">
        <f>100*VLOOKUP($C44,'Team Data'!$A$2:$O$33,13,FALSE)</f>
        <v>65.75</v>
      </c>
      <c r="P44" s="1">
        <f>VLOOKUP($B44,'Team Data'!$A$2:$O$33,14,FALSE)</f>
        <v>2.7</v>
      </c>
      <c r="Q44" s="1">
        <f>VLOOKUP($C44,'Team Data'!$A$2:$O$33,15,FALSE)</f>
        <v>2.4</v>
      </c>
      <c r="R44" t="s">
        <v>129</v>
      </c>
    </row>
    <row r="45" spans="1:18" x14ac:dyDescent="0.3">
      <c r="A45" t="s">
        <v>159</v>
      </c>
      <c r="B45" t="s">
        <v>64</v>
      </c>
      <c r="C45" t="s">
        <v>50</v>
      </c>
      <c r="D45">
        <f t="shared" si="3"/>
        <v>4.1229524528850243</v>
      </c>
      <c r="E45" s="1">
        <f t="shared" si="4"/>
        <v>1.0571672956115448</v>
      </c>
      <c r="F45" s="1">
        <v>3900</v>
      </c>
      <c r="G45" s="1">
        <f t="shared" si="5"/>
        <v>62.44997998398398</v>
      </c>
      <c r="H45" s="1" t="str">
        <f>VLOOKUP($B45,'Team Data'!$A$2:$O$33,2,FALSE)</f>
        <v>Home</v>
      </c>
      <c r="I45" s="1">
        <v>3</v>
      </c>
      <c r="J45" s="1">
        <v>44</v>
      </c>
      <c r="K45" s="1">
        <f>VLOOKUP($B45,'Team Data'!$A$2:$O$33,5,FALSE)</f>
        <v>40.260472</v>
      </c>
      <c r="L45" s="1">
        <f>100*(1-VLOOKUP($B45,'Team Data'!$A$2:$O$33,6,FALSE))</f>
        <v>57.07</v>
      </c>
      <c r="M45" s="1">
        <f>100*(1-VLOOKUP($C45,'Team Data'!$A$2:$O$33,7,FALSE))</f>
        <v>36.360000000000007</v>
      </c>
      <c r="N45" s="1">
        <f>100*VLOOKUP($B45,'Team Data'!$A$2:$O$33,12,FALSE)</f>
        <v>68.45</v>
      </c>
      <c r="O45" s="1">
        <f>100*VLOOKUP($C45,'Team Data'!$A$2:$O$33,13,FALSE)</f>
        <v>61.09</v>
      </c>
      <c r="P45" s="1">
        <f>VLOOKUP($B45,'Team Data'!$A$2:$O$33,14,FALSE)</f>
        <v>1.3</v>
      </c>
      <c r="Q45" s="1">
        <f>VLOOKUP($C45,'Team Data'!$A$2:$O$33,15,FALSE)</f>
        <v>4.5</v>
      </c>
      <c r="R45" t="s">
        <v>179</v>
      </c>
    </row>
    <row r="46" spans="1:18" x14ac:dyDescent="0.3">
      <c r="A46" t="s">
        <v>108</v>
      </c>
      <c r="B46" t="s">
        <v>51</v>
      </c>
      <c r="C46" t="s">
        <v>43</v>
      </c>
      <c r="D46">
        <f t="shared" si="3"/>
        <v>7.4562425525452154</v>
      </c>
      <c r="E46" s="1">
        <f t="shared" si="4"/>
        <v>1.9118570647551836</v>
      </c>
      <c r="F46" s="1">
        <v>3900</v>
      </c>
      <c r="G46" s="1">
        <f t="shared" si="5"/>
        <v>62.44997998398398</v>
      </c>
      <c r="H46" s="1" t="str">
        <f>VLOOKUP($B46,'Team Data'!$A$2:$O$33,2,FALSE)</f>
        <v>Home</v>
      </c>
      <c r="I46" s="1">
        <v>7</v>
      </c>
      <c r="J46" s="1">
        <v>187</v>
      </c>
      <c r="K46" s="1">
        <f>VLOOKUP($B46,'Team Data'!$A$2:$O$33,5,FALSE)</f>
        <v>45.610335999999997</v>
      </c>
      <c r="L46" s="1">
        <f>100*(1-VLOOKUP($B46,'Team Data'!$A$2:$O$33,6,FALSE))</f>
        <v>44.47</v>
      </c>
      <c r="M46" s="1">
        <f>100*(1-VLOOKUP($C46,'Team Data'!$A$2:$O$33,7,FALSE))</f>
        <v>34.9</v>
      </c>
      <c r="N46" s="1">
        <f>100*VLOOKUP($B46,'Team Data'!$A$2:$O$33,12,FALSE)</f>
        <v>63.9</v>
      </c>
      <c r="O46" s="1">
        <f>100*VLOOKUP($C46,'Team Data'!$A$2:$O$33,13,FALSE)</f>
        <v>63.6</v>
      </c>
      <c r="P46" s="1">
        <f>VLOOKUP($B46,'Team Data'!$A$2:$O$33,14,FALSE)</f>
        <v>4.4000000000000004</v>
      </c>
      <c r="Q46" s="1">
        <f>VLOOKUP($C46,'Team Data'!$A$2:$O$33,15,FALSE)</f>
        <v>2.2000000000000002</v>
      </c>
      <c r="R46" t="s">
        <v>132</v>
      </c>
    </row>
    <row r="47" spans="1:18" x14ac:dyDescent="0.3">
      <c r="A47" t="s">
        <v>117</v>
      </c>
      <c r="B47" t="s">
        <v>45</v>
      </c>
      <c r="C47" t="s">
        <v>48</v>
      </c>
      <c r="D47">
        <f t="shared" si="3"/>
        <v>3.6718436541303578</v>
      </c>
      <c r="E47" s="1">
        <f t="shared" si="4"/>
        <v>0.94149837285393789</v>
      </c>
      <c r="F47" s="1">
        <v>3900</v>
      </c>
      <c r="G47" s="1">
        <f t="shared" si="5"/>
        <v>62.44997998398398</v>
      </c>
      <c r="H47" s="1" t="str">
        <f>VLOOKUP($B47,'Team Data'!$A$2:$O$33,2,FALSE)</f>
        <v>Home</v>
      </c>
      <c r="I47" s="1">
        <v>6</v>
      </c>
      <c r="J47" s="1">
        <v>75</v>
      </c>
      <c r="K47" s="1">
        <f>VLOOKUP($B47,'Team Data'!$A$2:$O$33,5,FALSE)</f>
        <v>48.712623999999998</v>
      </c>
      <c r="L47" s="1">
        <f>100*(1-VLOOKUP($B47,'Team Data'!$A$2:$O$33,6,FALSE))</f>
        <v>41.48</v>
      </c>
      <c r="M47" s="1">
        <f>100*(1-VLOOKUP($C47,'Team Data'!$A$2:$O$33,7,FALSE))</f>
        <v>48.34</v>
      </c>
      <c r="N47" s="1">
        <f>100*VLOOKUP($B47,'Team Data'!$A$2:$O$33,12,FALSE)</f>
        <v>62.39</v>
      </c>
      <c r="O47" s="1">
        <f>100*VLOOKUP($C47,'Team Data'!$A$2:$O$33,13,FALSE)</f>
        <v>68.97999999999999</v>
      </c>
      <c r="P47" s="1">
        <f>VLOOKUP($B47,'Team Data'!$A$2:$O$33,14,FALSE)</f>
        <v>2</v>
      </c>
      <c r="Q47" s="1">
        <f>VLOOKUP($C47,'Team Data'!$A$2:$O$33,15,FALSE)</f>
        <v>2.6</v>
      </c>
      <c r="R47" t="s">
        <v>131</v>
      </c>
    </row>
    <row r="48" spans="1:18" x14ac:dyDescent="0.3">
      <c r="A48" t="s">
        <v>160</v>
      </c>
      <c r="B48" t="s">
        <v>38</v>
      </c>
      <c r="C48" t="s">
        <v>53</v>
      </c>
      <c r="D48">
        <f t="shared" si="3"/>
        <v>5.4936987628974876</v>
      </c>
      <c r="E48" s="1">
        <f t="shared" si="4"/>
        <v>1.4457102007624969</v>
      </c>
      <c r="F48" s="1">
        <v>3800</v>
      </c>
      <c r="G48" s="1">
        <f t="shared" si="5"/>
        <v>61.644140029689765</v>
      </c>
      <c r="H48" s="1" t="str">
        <f>VLOOKUP($B48,'Team Data'!$A$2:$O$33,2,FALSE)</f>
        <v>Road</v>
      </c>
      <c r="I48" s="1">
        <v>3</v>
      </c>
      <c r="J48" s="1">
        <v>62</v>
      </c>
      <c r="K48" s="1">
        <f>VLOOKUP($B48,'Team Data'!$A$2:$O$33,5,FALSE)</f>
        <v>48.111159999999998</v>
      </c>
      <c r="L48" s="1">
        <f>100*(1-VLOOKUP($B48,'Team Data'!$A$2:$O$33,6,FALSE))</f>
        <v>33.79</v>
      </c>
      <c r="M48" s="1">
        <f>100*(1-VLOOKUP($C48,'Team Data'!$A$2:$O$33,7,FALSE))</f>
        <v>38.859999999999992</v>
      </c>
      <c r="N48" s="1">
        <f>100*VLOOKUP($B48,'Team Data'!$A$2:$O$33,12,FALSE)</f>
        <v>66.430000000000007</v>
      </c>
      <c r="O48" s="1">
        <f>100*VLOOKUP($C48,'Team Data'!$A$2:$O$33,13,FALSE)</f>
        <v>69</v>
      </c>
      <c r="P48" s="1">
        <f>VLOOKUP($B48,'Team Data'!$A$2:$O$33,14,FALSE)</f>
        <v>1.9</v>
      </c>
      <c r="Q48" s="1">
        <f>VLOOKUP($C48,'Team Data'!$A$2:$O$33,15,FALSE)</f>
        <v>3</v>
      </c>
      <c r="R48" t="s">
        <v>120</v>
      </c>
    </row>
    <row r="49" spans="1:18" x14ac:dyDescent="0.3">
      <c r="A49" t="s">
        <v>161</v>
      </c>
      <c r="B49" t="s">
        <v>41</v>
      </c>
      <c r="C49" t="s">
        <v>39</v>
      </c>
      <c r="D49">
        <f t="shared" si="3"/>
        <v>4.8176845498068213</v>
      </c>
      <c r="E49" s="1">
        <f t="shared" si="4"/>
        <v>1.2678117236333741</v>
      </c>
      <c r="F49" s="1">
        <v>3800</v>
      </c>
      <c r="G49" s="1">
        <f t="shared" si="5"/>
        <v>61.644140029689765</v>
      </c>
      <c r="H49" s="1" t="str">
        <f>VLOOKUP($B49,'Team Data'!$A$2:$O$33,2,FALSE)</f>
        <v>Home</v>
      </c>
      <c r="I49" s="1">
        <v>1</v>
      </c>
      <c r="J49" s="1">
        <v>17</v>
      </c>
      <c r="K49" s="1">
        <f>VLOOKUP($B49,'Team Data'!$A$2:$O$33,5,FALSE)</f>
        <v>53.761755999999998</v>
      </c>
      <c r="L49" s="1">
        <f>100*(1-VLOOKUP($B49,'Team Data'!$A$2:$O$33,6,FALSE))</f>
        <v>29.710000000000004</v>
      </c>
      <c r="M49" s="1">
        <f>100*(1-VLOOKUP($C49,'Team Data'!$A$2:$O$33,7,FALSE))</f>
        <v>36.96</v>
      </c>
      <c r="N49" s="1">
        <f>100*VLOOKUP($B49,'Team Data'!$A$2:$O$33,12,FALSE)</f>
        <v>71.48</v>
      </c>
      <c r="O49" s="1">
        <f>100*VLOOKUP($C49,'Team Data'!$A$2:$O$33,13,FALSE)</f>
        <v>62.4</v>
      </c>
      <c r="P49" s="1">
        <f>VLOOKUP($B49,'Team Data'!$A$2:$O$33,14,FALSE)</f>
        <v>2.7</v>
      </c>
      <c r="Q49" s="1">
        <f>VLOOKUP($C49,'Team Data'!$A$2:$O$33,15,FALSE)</f>
        <v>1.6</v>
      </c>
      <c r="R49" t="s">
        <v>128</v>
      </c>
    </row>
    <row r="50" spans="1:18" x14ac:dyDescent="0.3">
      <c r="A50" t="s">
        <v>72</v>
      </c>
      <c r="B50" t="s">
        <v>36</v>
      </c>
      <c r="C50" t="s">
        <v>47</v>
      </c>
      <c r="D50">
        <f t="shared" si="3"/>
        <v>10.080787028666249</v>
      </c>
      <c r="E50" s="1">
        <f t="shared" si="4"/>
        <v>2.6528386917542761</v>
      </c>
      <c r="F50" s="1">
        <v>3800</v>
      </c>
      <c r="G50" s="1">
        <f t="shared" si="5"/>
        <v>61.644140029689765</v>
      </c>
      <c r="H50" s="1" t="str">
        <f>VLOOKUP($B50,'Team Data'!$A$2:$O$33,2,FALSE)</f>
        <v>Home</v>
      </c>
      <c r="I50" s="1">
        <v>7</v>
      </c>
      <c r="J50" s="1">
        <v>244</v>
      </c>
      <c r="K50" s="1">
        <f>VLOOKUP($B50,'Team Data'!$A$2:$O$33,5,FALSE)</f>
        <v>53.619304</v>
      </c>
      <c r="L50" s="1">
        <f>100*(1-VLOOKUP($B50,'Team Data'!$A$2:$O$33,6,FALSE))</f>
        <v>42.889999999999993</v>
      </c>
      <c r="M50" s="1">
        <f>100*(1-VLOOKUP($C50,'Team Data'!$A$2:$O$33,7,FALSE))</f>
        <v>40.669999999999995</v>
      </c>
      <c r="N50" s="1">
        <f>100*VLOOKUP($B50,'Team Data'!$A$2:$O$33,12,FALSE)</f>
        <v>69.069999999999993</v>
      </c>
      <c r="O50" s="1">
        <f>100*VLOOKUP($C50,'Team Data'!$A$2:$O$33,13,FALSE)</f>
        <v>67.490000000000009</v>
      </c>
      <c r="P50" s="1">
        <f>VLOOKUP($B50,'Team Data'!$A$2:$O$33,14,FALSE)</f>
        <v>3</v>
      </c>
      <c r="Q50" s="1">
        <f>VLOOKUP($C50,'Team Data'!$A$2:$O$33,15,FALSE)</f>
        <v>1.7</v>
      </c>
      <c r="R50" t="s">
        <v>135</v>
      </c>
    </row>
    <row r="51" spans="1:18" x14ac:dyDescent="0.3">
      <c r="A51" t="s">
        <v>111</v>
      </c>
      <c r="B51" t="s">
        <v>39</v>
      </c>
      <c r="C51" t="s">
        <v>41</v>
      </c>
      <c r="D51">
        <f t="shared" si="3"/>
        <v>5.0900875255359992</v>
      </c>
      <c r="E51" s="1">
        <f t="shared" si="4"/>
        <v>1.4139132015377776</v>
      </c>
      <c r="F51" s="1">
        <v>3600</v>
      </c>
      <c r="G51" s="1">
        <f t="shared" si="5"/>
        <v>60</v>
      </c>
      <c r="H51" s="1" t="str">
        <f>VLOOKUP($B51,'Team Data'!$A$2:$O$33,2,FALSE)</f>
        <v>Road</v>
      </c>
      <c r="I51" s="1">
        <v>5</v>
      </c>
      <c r="J51" s="1">
        <v>93</v>
      </c>
      <c r="K51" s="1">
        <f>VLOOKUP($B51,'Team Data'!$A$2:$O$33,5,FALSE)</f>
        <v>53.761755999999998</v>
      </c>
      <c r="L51" s="1">
        <f>100*(1-VLOOKUP($B51,'Team Data'!$A$2:$O$33,6,FALSE))</f>
        <v>46.88</v>
      </c>
      <c r="M51" s="1">
        <f>100*(1-VLOOKUP($C51,'Team Data'!$A$2:$O$33,7,FALSE))</f>
        <v>47.89</v>
      </c>
      <c r="N51" s="1">
        <f>100*VLOOKUP($B51,'Team Data'!$A$2:$O$33,12,FALSE)</f>
        <v>68.260000000000005</v>
      </c>
      <c r="O51" s="1">
        <f>100*VLOOKUP($C51,'Team Data'!$A$2:$O$33,13,FALSE)</f>
        <v>69.569999999999993</v>
      </c>
      <c r="P51" s="1">
        <f>VLOOKUP($B51,'Team Data'!$A$2:$O$33,14,FALSE)</f>
        <v>2.4</v>
      </c>
      <c r="Q51" s="1">
        <f>VLOOKUP($C51,'Team Data'!$A$2:$O$33,15,FALSE)</f>
        <v>0.7</v>
      </c>
      <c r="R51" t="s">
        <v>118</v>
      </c>
    </row>
    <row r="52" spans="1:18" x14ac:dyDescent="0.3">
      <c r="A52" t="s">
        <v>106</v>
      </c>
      <c r="B52" t="s">
        <v>44</v>
      </c>
      <c r="C52" t="s">
        <v>62</v>
      </c>
      <c r="D52">
        <f t="shared" si="3"/>
        <v>5.9282467084149655</v>
      </c>
      <c r="E52" s="1">
        <f t="shared" si="4"/>
        <v>1.7436019730632253</v>
      </c>
      <c r="F52" s="1">
        <v>3400</v>
      </c>
      <c r="G52" s="1">
        <f t="shared" si="5"/>
        <v>58.309518948453004</v>
      </c>
      <c r="H52" s="1" t="str">
        <f>VLOOKUP($B52,'Team Data'!$A$2:$O$33,2,FALSE)</f>
        <v>Home</v>
      </c>
      <c r="I52" s="1">
        <v>5</v>
      </c>
      <c r="J52" s="1">
        <v>113</v>
      </c>
      <c r="K52" s="1">
        <f>VLOOKUP($B52,'Team Data'!$A$2:$O$33,5,FALSE)</f>
        <v>46.512532</v>
      </c>
      <c r="L52" s="1">
        <f>100*(1-VLOOKUP($B52,'Team Data'!$A$2:$O$33,6,FALSE))</f>
        <v>43.04</v>
      </c>
      <c r="M52" s="1">
        <f>100*(1-VLOOKUP($C52,'Team Data'!$A$2:$O$33,7,FALSE))</f>
        <v>38.270000000000003</v>
      </c>
      <c r="N52" s="1">
        <f>100*VLOOKUP($B52,'Team Data'!$A$2:$O$33,12,FALSE)</f>
        <v>61.95</v>
      </c>
      <c r="O52" s="1">
        <f>100*VLOOKUP($C52,'Team Data'!$A$2:$O$33,13,FALSE)</f>
        <v>65.75</v>
      </c>
      <c r="P52" s="1">
        <f>VLOOKUP($B52,'Team Data'!$A$2:$O$33,14,FALSE)</f>
        <v>2.7</v>
      </c>
      <c r="Q52" s="1">
        <f>VLOOKUP($C52,'Team Data'!$A$2:$O$33,15,FALSE)</f>
        <v>2.4</v>
      </c>
      <c r="R52" t="s">
        <v>129</v>
      </c>
    </row>
    <row r="53" spans="1:18" x14ac:dyDescent="0.3">
      <c r="A53" t="s">
        <v>107</v>
      </c>
      <c r="B53" t="s">
        <v>46</v>
      </c>
      <c r="C53" t="s">
        <v>55</v>
      </c>
      <c r="D53">
        <f t="shared" si="3"/>
        <v>3.1715306911418839</v>
      </c>
      <c r="E53" s="1">
        <f t="shared" si="4"/>
        <v>0.96106990640663159</v>
      </c>
      <c r="F53" s="1">
        <v>3300</v>
      </c>
      <c r="G53" s="1">
        <f t="shared" si="5"/>
        <v>57.445626465380286</v>
      </c>
      <c r="H53" s="1" t="str">
        <f>VLOOKUP($B53,'Team Data'!$A$2:$O$33,2,FALSE)</f>
        <v>Home</v>
      </c>
      <c r="I53" s="1">
        <v>5</v>
      </c>
      <c r="J53" s="1">
        <v>63</v>
      </c>
      <c r="K53" s="1">
        <f>VLOOKUP($B53,'Team Data'!$A$2:$O$33,5,FALSE)</f>
        <v>47.810428000000002</v>
      </c>
      <c r="L53" s="1">
        <f>100*(1-VLOOKUP($B53,'Team Data'!$A$2:$O$33,6,FALSE))</f>
        <v>46.37</v>
      </c>
      <c r="M53" s="1">
        <f>100*(1-VLOOKUP($C53,'Team Data'!$A$2:$O$33,7,FALSE))</f>
        <v>43.13</v>
      </c>
      <c r="N53" s="1">
        <f>100*VLOOKUP($B53,'Team Data'!$A$2:$O$33,12,FALSE)</f>
        <v>64.73</v>
      </c>
      <c r="O53" s="1">
        <f>100*VLOOKUP($C53,'Team Data'!$A$2:$O$33,13,FALSE)</f>
        <v>64.319999999999993</v>
      </c>
      <c r="P53" s="1">
        <f>VLOOKUP($B53,'Team Data'!$A$2:$O$33,14,FALSE)</f>
        <v>1.2</v>
      </c>
      <c r="Q53" s="1">
        <f>VLOOKUP($C53,'Team Data'!$A$2:$O$33,15,FALSE)</f>
        <v>1.9</v>
      </c>
      <c r="R53" t="s">
        <v>133</v>
      </c>
    </row>
    <row r="54" spans="1:18" x14ac:dyDescent="0.3">
      <c r="A54" t="s">
        <v>162</v>
      </c>
      <c r="B54" t="s">
        <v>45</v>
      </c>
      <c r="C54" t="s">
        <v>48</v>
      </c>
      <c r="D54">
        <f t="shared" si="3"/>
        <v>6.3185924191406917</v>
      </c>
      <c r="E54" s="1">
        <f t="shared" si="4"/>
        <v>1.974560130981466</v>
      </c>
      <c r="F54" s="1">
        <v>3200</v>
      </c>
      <c r="G54" s="1">
        <f t="shared" si="5"/>
        <v>56.568542494923804</v>
      </c>
      <c r="H54" s="1" t="str">
        <f>VLOOKUP($B54,'Team Data'!$A$2:$O$33,2,FALSE)</f>
        <v>Home</v>
      </c>
      <c r="I54" s="1">
        <v>1</v>
      </c>
      <c r="J54" s="1">
        <v>24</v>
      </c>
      <c r="K54" s="1">
        <f>VLOOKUP($B54,'Team Data'!$A$2:$O$33,5,FALSE)</f>
        <v>48.712623999999998</v>
      </c>
      <c r="L54" s="1">
        <f>100*(1-VLOOKUP($B54,'Team Data'!$A$2:$O$33,6,FALSE))</f>
        <v>41.48</v>
      </c>
      <c r="M54" s="1">
        <f>100*(1-VLOOKUP($C54,'Team Data'!$A$2:$O$33,7,FALSE))</f>
        <v>48.34</v>
      </c>
      <c r="N54" s="1">
        <f>100*VLOOKUP($B54,'Team Data'!$A$2:$O$33,12,FALSE)</f>
        <v>62.39</v>
      </c>
      <c r="O54" s="1">
        <f>100*VLOOKUP($C54,'Team Data'!$A$2:$O$33,13,FALSE)</f>
        <v>68.97999999999999</v>
      </c>
      <c r="P54" s="1">
        <f>VLOOKUP($B54,'Team Data'!$A$2:$O$33,14,FALSE)</f>
        <v>2</v>
      </c>
      <c r="Q54" s="1">
        <f>VLOOKUP($C54,'Team Data'!$A$2:$O$33,15,FALSE)</f>
        <v>2.6</v>
      </c>
      <c r="R54" t="s">
        <v>131</v>
      </c>
    </row>
    <row r="55" spans="1:18" x14ac:dyDescent="0.3">
      <c r="A55" t="s">
        <v>163</v>
      </c>
      <c r="B55" t="s">
        <v>43</v>
      </c>
      <c r="C55" t="s">
        <v>51</v>
      </c>
      <c r="D55">
        <f t="shared" si="3"/>
        <v>5.819416342079359</v>
      </c>
      <c r="E55" s="1">
        <f t="shared" si="4"/>
        <v>1.8185676068997996</v>
      </c>
      <c r="F55" s="1">
        <v>3200</v>
      </c>
      <c r="G55" s="1">
        <f t="shared" si="5"/>
        <v>56.568542494923804</v>
      </c>
      <c r="H55" s="1" t="str">
        <f>VLOOKUP($B55,'Team Data'!$A$2:$O$33,2,FALSE)</f>
        <v>Road</v>
      </c>
      <c r="I55" s="1">
        <v>6</v>
      </c>
      <c r="J55" s="1">
        <v>148</v>
      </c>
      <c r="K55" s="1">
        <f>VLOOKUP($B55,'Team Data'!$A$2:$O$33,5,FALSE)</f>
        <v>45.610335999999997</v>
      </c>
      <c r="L55" s="1">
        <f>100*(1-VLOOKUP($B55,'Team Data'!$A$2:$O$33,6,FALSE))</f>
        <v>38.749999999999993</v>
      </c>
      <c r="M55" s="1">
        <f>100*(1-VLOOKUP($C55,'Team Data'!$A$2:$O$33,7,FALSE))</f>
        <v>38.849999999999994</v>
      </c>
      <c r="N55" s="1">
        <f>100*VLOOKUP($B55,'Team Data'!$A$2:$O$33,12,FALSE)</f>
        <v>60</v>
      </c>
      <c r="O55" s="1">
        <f>100*VLOOKUP($C55,'Team Data'!$A$2:$O$33,13,FALSE)</f>
        <v>65.59</v>
      </c>
      <c r="P55" s="1">
        <f>VLOOKUP($B55,'Team Data'!$A$2:$O$33,14,FALSE)</f>
        <v>4.2</v>
      </c>
      <c r="Q55" s="1">
        <f>VLOOKUP($C55,'Team Data'!$A$2:$O$33,15,FALSE)</f>
        <v>2.7</v>
      </c>
      <c r="R55" t="s">
        <v>180</v>
      </c>
    </row>
    <row r="56" spans="1:18" x14ac:dyDescent="0.3">
      <c r="A56" t="s">
        <v>164</v>
      </c>
      <c r="B56" t="s">
        <v>50</v>
      </c>
      <c r="C56" t="s">
        <v>64</v>
      </c>
      <c r="D56">
        <f t="shared" si="3"/>
        <v>0.331487499958809</v>
      </c>
      <c r="E56" s="1">
        <f t="shared" si="4"/>
        <v>0.1069314515996158</v>
      </c>
      <c r="F56" s="1">
        <v>3100</v>
      </c>
      <c r="G56" s="1">
        <f t="shared" si="5"/>
        <v>55.677643628300217</v>
      </c>
      <c r="H56" s="1" t="str">
        <f>VLOOKUP($B56,'Team Data'!$A$2:$O$33,2,FALSE)</f>
        <v>Road</v>
      </c>
      <c r="I56" s="1">
        <v>3</v>
      </c>
      <c r="J56" s="1">
        <v>19</v>
      </c>
      <c r="K56" s="1">
        <f>VLOOKUP($B56,'Team Data'!$A$2:$O$33,5,FALSE)</f>
        <v>40.260472</v>
      </c>
      <c r="L56" s="1">
        <f>100*(1-VLOOKUP($B56,'Team Data'!$A$2:$O$33,6,FALSE))</f>
        <v>40.780000000000008</v>
      </c>
      <c r="M56" s="1">
        <f>100*(1-VLOOKUP($C56,'Team Data'!$A$2:$O$33,7,FALSE))</f>
        <v>41.82</v>
      </c>
      <c r="N56" s="1">
        <f>100*VLOOKUP($B56,'Team Data'!$A$2:$O$33,12,FALSE)</f>
        <v>61.319999999999993</v>
      </c>
      <c r="O56" s="1">
        <f>100*VLOOKUP($C56,'Team Data'!$A$2:$O$33,13,FALSE)</f>
        <v>55.15</v>
      </c>
      <c r="P56" s="1">
        <f>VLOOKUP($B56,'Team Data'!$A$2:$O$33,14,FALSE)</f>
        <v>2.7</v>
      </c>
      <c r="Q56" s="1">
        <f>VLOOKUP($C56,'Team Data'!$A$2:$O$33,15,FALSE)</f>
        <v>3.3</v>
      </c>
      <c r="R56" t="s">
        <v>125</v>
      </c>
    </row>
    <row r="57" spans="1:18" x14ac:dyDescent="0.3">
      <c r="A57" t="s">
        <v>114</v>
      </c>
      <c r="B57" t="s">
        <v>47</v>
      </c>
      <c r="C57" t="s">
        <v>36</v>
      </c>
      <c r="D57">
        <f t="shared" si="3"/>
        <v>2.4969871446174765</v>
      </c>
      <c r="E57" s="1">
        <f t="shared" si="4"/>
        <v>0.80547972407015367</v>
      </c>
      <c r="F57" s="1">
        <v>3100</v>
      </c>
      <c r="G57" s="1">
        <f t="shared" si="5"/>
        <v>55.677643628300217</v>
      </c>
      <c r="H57" s="1" t="str">
        <f>VLOOKUP($B57,'Team Data'!$A$2:$O$33,2,FALSE)</f>
        <v>Road</v>
      </c>
      <c r="I57" s="1">
        <v>6</v>
      </c>
      <c r="J57" s="1">
        <v>69</v>
      </c>
      <c r="K57" s="1">
        <f>VLOOKUP($B57,'Team Data'!$A$2:$O$33,5,FALSE)</f>
        <v>53.619304</v>
      </c>
      <c r="L57" s="1">
        <f>100*(1-VLOOKUP($B57,'Team Data'!$A$2:$O$33,6,FALSE))</f>
        <v>45.8</v>
      </c>
      <c r="M57" s="1">
        <f>100*(1-VLOOKUP($C57,'Team Data'!$A$2:$O$33,7,FALSE))</f>
        <v>33.03</v>
      </c>
      <c r="N57" s="1">
        <f>100*VLOOKUP($B57,'Team Data'!$A$2:$O$33,12,FALSE)</f>
        <v>73.960000000000008</v>
      </c>
      <c r="O57" s="1">
        <f>100*VLOOKUP($C57,'Team Data'!$A$2:$O$33,13,FALSE)</f>
        <v>67.510000000000005</v>
      </c>
      <c r="P57" s="1">
        <f>VLOOKUP($B57,'Team Data'!$A$2:$O$33,14,FALSE)</f>
        <v>1.3</v>
      </c>
      <c r="Q57" s="1">
        <f>VLOOKUP($C57,'Team Data'!$A$2:$O$33,15,FALSE)</f>
        <v>2.4</v>
      </c>
      <c r="R57" t="s">
        <v>127</v>
      </c>
    </row>
    <row r="58" spans="1:18" x14ac:dyDescent="0.3">
      <c r="A58" t="s">
        <v>165</v>
      </c>
      <c r="B58" t="s">
        <v>50</v>
      </c>
      <c r="C58" t="s">
        <v>64</v>
      </c>
      <c r="D58">
        <f t="shared" si="3"/>
        <v>1.4723371983899822</v>
      </c>
      <c r="E58" s="1">
        <f t="shared" si="4"/>
        <v>0.49077906612999406</v>
      </c>
      <c r="F58" s="1">
        <v>3000</v>
      </c>
      <c r="G58" s="1">
        <f t="shared" si="5"/>
        <v>54.772255750516614</v>
      </c>
      <c r="H58" s="1" t="str">
        <f>VLOOKUP($B58,'Team Data'!$A$2:$O$33,2,FALSE)</f>
        <v>Road</v>
      </c>
      <c r="I58" s="1">
        <v>6</v>
      </c>
      <c r="J58" s="1">
        <v>64</v>
      </c>
      <c r="K58" s="1">
        <f>VLOOKUP($B58,'Team Data'!$A$2:$O$33,5,FALSE)</f>
        <v>40.260472</v>
      </c>
      <c r="L58" s="1">
        <f>100*(1-VLOOKUP($B58,'Team Data'!$A$2:$O$33,6,FALSE))</f>
        <v>40.780000000000008</v>
      </c>
      <c r="M58" s="1">
        <f>100*(1-VLOOKUP($C58,'Team Data'!$A$2:$O$33,7,FALSE))</f>
        <v>41.82</v>
      </c>
      <c r="N58" s="1">
        <f>100*VLOOKUP($B58,'Team Data'!$A$2:$O$33,12,FALSE)</f>
        <v>61.319999999999993</v>
      </c>
      <c r="O58" s="1">
        <f>100*VLOOKUP($C58,'Team Data'!$A$2:$O$33,13,FALSE)</f>
        <v>55.15</v>
      </c>
      <c r="P58" s="1">
        <f>VLOOKUP($B58,'Team Data'!$A$2:$O$33,14,FALSE)</f>
        <v>2.7</v>
      </c>
      <c r="Q58" s="1">
        <f>VLOOKUP($C58,'Team Data'!$A$2:$O$33,15,FALSE)</f>
        <v>3.3</v>
      </c>
      <c r="R58" t="s">
        <v>125</v>
      </c>
    </row>
    <row r="59" spans="1:18" x14ac:dyDescent="0.3">
      <c r="A59" t="s">
        <v>166</v>
      </c>
      <c r="B59" t="s">
        <v>49</v>
      </c>
      <c r="C59" t="s">
        <v>61</v>
      </c>
      <c r="D59">
        <f t="shared" si="3"/>
        <v>-0.51384135464735148</v>
      </c>
      <c r="E59" s="1">
        <f t="shared" si="4"/>
        <v>-0.17128045154911717</v>
      </c>
      <c r="F59" s="1">
        <v>3000</v>
      </c>
      <c r="G59" s="1">
        <f t="shared" si="5"/>
        <v>54.772255750516614</v>
      </c>
      <c r="H59" s="1" t="str">
        <f>VLOOKUP($B59,'Team Data'!$A$2:$O$33,2,FALSE)</f>
        <v>Home</v>
      </c>
      <c r="I59" s="1">
        <v>3</v>
      </c>
      <c r="J59" s="1">
        <v>4</v>
      </c>
      <c r="K59" s="1">
        <f>VLOOKUP($B59,'Team Data'!$A$2:$O$33,5,FALSE)</f>
        <v>42.587187999999998</v>
      </c>
      <c r="L59" s="1">
        <f>100*(1-VLOOKUP($B59,'Team Data'!$A$2:$O$33,6,FALSE))</f>
        <v>43.69</v>
      </c>
      <c r="M59" s="1">
        <f>100*(1-VLOOKUP($C59,'Team Data'!$A$2:$O$33,7,FALSE))</f>
        <v>41.669999999999995</v>
      </c>
      <c r="N59" s="1">
        <f>100*VLOOKUP($B59,'Team Data'!$A$2:$O$33,12,FALSE)</f>
        <v>61.539999999999992</v>
      </c>
      <c r="O59" s="1">
        <f>100*VLOOKUP($C59,'Team Data'!$A$2:$O$33,13,FALSE)</f>
        <v>64.5</v>
      </c>
      <c r="P59" s="1">
        <f>VLOOKUP($B59,'Team Data'!$A$2:$O$33,14,FALSE)</f>
        <v>2.2999999999999998</v>
      </c>
      <c r="Q59" s="1">
        <f>VLOOKUP($C59,'Team Data'!$A$2:$O$33,15,FALSE)</f>
        <v>1.2</v>
      </c>
      <c r="R59" t="s">
        <v>175</v>
      </c>
    </row>
    <row r="60" spans="1:18" x14ac:dyDescent="0.3">
      <c r="A60" t="s">
        <v>167</v>
      </c>
      <c r="B60" t="s">
        <v>41</v>
      </c>
      <c r="C60" t="s">
        <v>39</v>
      </c>
      <c r="D60">
        <f t="shared" ref="D60:D70" si="6">-10.099824+0.109493*G60+0.28615*(J60/I60)+0.034902*((N60+O60)/2)+0.012506*K60-0.345557*IF(H60="Road",1,0)-0.097606*((P60+Q60)/2)+0.015135*((L60+M60)/2)</f>
        <v>0.20223632442731521</v>
      </c>
      <c r="E60" s="1">
        <f t="shared" ref="E60:E70" si="7">D60/(F60/1000)</f>
        <v>6.7412108142438407E-2</v>
      </c>
      <c r="F60" s="1">
        <v>3000</v>
      </c>
      <c r="G60" s="1">
        <f t="shared" ref="G60:G70" si="8">SQRT(F60)</f>
        <v>54.772255750516614</v>
      </c>
      <c r="H60" s="1" t="str">
        <f>VLOOKUP($B60,'Team Data'!$A$2:$O$33,2,FALSE)</f>
        <v>Home</v>
      </c>
      <c r="I60" s="1">
        <v>2</v>
      </c>
      <c r="J60" s="1">
        <v>7</v>
      </c>
      <c r="K60" s="1">
        <f>VLOOKUP($B60,'Team Data'!$A$2:$O$33,5,FALSE)</f>
        <v>53.761755999999998</v>
      </c>
      <c r="L60" s="1">
        <f>100*(1-VLOOKUP($B60,'Team Data'!$A$2:$O$33,6,FALSE))</f>
        <v>29.710000000000004</v>
      </c>
      <c r="M60" s="1">
        <f>100*(1-VLOOKUP($C60,'Team Data'!$A$2:$O$33,7,FALSE))</f>
        <v>36.96</v>
      </c>
      <c r="N60" s="1">
        <f>100*VLOOKUP($B60,'Team Data'!$A$2:$O$33,12,FALSE)</f>
        <v>71.48</v>
      </c>
      <c r="O60" s="1">
        <f>100*VLOOKUP($C60,'Team Data'!$A$2:$O$33,13,FALSE)</f>
        <v>62.4</v>
      </c>
      <c r="P60" s="1">
        <f>VLOOKUP($B60,'Team Data'!$A$2:$O$33,14,FALSE)</f>
        <v>2.7</v>
      </c>
      <c r="Q60" s="1">
        <f>VLOOKUP($C60,'Team Data'!$A$2:$O$33,15,FALSE)</f>
        <v>1.6</v>
      </c>
      <c r="R60" t="s">
        <v>128</v>
      </c>
    </row>
    <row r="61" spans="1:18" x14ac:dyDescent="0.3">
      <c r="A61" t="s">
        <v>116</v>
      </c>
      <c r="B61" t="s">
        <v>57</v>
      </c>
      <c r="C61" t="s">
        <v>37</v>
      </c>
      <c r="D61">
        <f t="shared" si="6"/>
        <v>-0.87273470957268406</v>
      </c>
      <c r="E61" s="1">
        <f t="shared" si="7"/>
        <v>-0.29091156985756134</v>
      </c>
      <c r="F61" s="1">
        <v>3000</v>
      </c>
      <c r="G61" s="1">
        <f t="shared" si="8"/>
        <v>54.772255750516614</v>
      </c>
      <c r="H61" s="1" t="str">
        <f>VLOOKUP($B61,'Team Data'!$A$2:$O$33,2,FALSE)</f>
        <v>Road</v>
      </c>
      <c r="I61" s="1">
        <v>1</v>
      </c>
      <c r="J61" s="1">
        <v>2</v>
      </c>
      <c r="K61" s="1">
        <f>VLOOKUP($B61,'Team Data'!$A$2:$O$33,5,FALSE)</f>
        <v>45.847755999999997</v>
      </c>
      <c r="L61" s="1">
        <f>100*(1-VLOOKUP($B61,'Team Data'!$A$2:$O$33,6,FALSE))</f>
        <v>29.220000000000002</v>
      </c>
      <c r="M61" s="1">
        <f>100*(1-VLOOKUP($C61,'Team Data'!$A$2:$O$33,7,FALSE))</f>
        <v>43.269999999999996</v>
      </c>
      <c r="N61" s="1">
        <f>100*VLOOKUP($B61,'Team Data'!$A$2:$O$33,12,FALSE)</f>
        <v>60.140000000000008</v>
      </c>
      <c r="O61" s="1">
        <f>100*VLOOKUP($C61,'Team Data'!$A$2:$O$33,13,FALSE)</f>
        <v>64.44</v>
      </c>
      <c r="P61" s="1">
        <f>VLOOKUP($B61,'Team Data'!$A$2:$O$33,14,FALSE)</f>
        <v>3.4</v>
      </c>
      <c r="Q61" s="1">
        <f>VLOOKUP($C61,'Team Data'!$A$2:$O$33,15,FALSE)</f>
        <v>2.6</v>
      </c>
      <c r="R61" t="s">
        <v>123</v>
      </c>
    </row>
    <row r="62" spans="1:18" x14ac:dyDescent="0.3">
      <c r="A62" t="s">
        <v>168</v>
      </c>
      <c r="B62" t="s">
        <v>55</v>
      </c>
      <c r="C62" t="s">
        <v>46</v>
      </c>
      <c r="D62">
        <f t="shared" si="6"/>
        <v>-0.89437411354068486</v>
      </c>
      <c r="E62" s="1">
        <f t="shared" si="7"/>
        <v>-0.2981247045135616</v>
      </c>
      <c r="F62" s="1">
        <v>3000</v>
      </c>
      <c r="G62" s="1">
        <f t="shared" si="8"/>
        <v>54.772255750516614</v>
      </c>
      <c r="H62" s="1" t="str">
        <f>VLOOKUP($B62,'Team Data'!$A$2:$O$33,2,FALSE)</f>
        <v>Road</v>
      </c>
      <c r="I62" s="1">
        <v>1</v>
      </c>
      <c r="J62" s="1">
        <v>1</v>
      </c>
      <c r="K62" s="1">
        <f>VLOOKUP($B62,'Team Data'!$A$2:$O$33,5,FALSE)</f>
        <v>47.810428000000002</v>
      </c>
      <c r="L62" s="1">
        <f>100*(1-VLOOKUP($B62,'Team Data'!$A$2:$O$33,6,FALSE))</f>
        <v>42.010000000000005</v>
      </c>
      <c r="M62" s="1">
        <f>100*(1-VLOOKUP($C62,'Team Data'!$A$2:$O$33,7,FALSE))</f>
        <v>38.460000000000008</v>
      </c>
      <c r="N62" s="1">
        <f>100*VLOOKUP($B62,'Team Data'!$A$2:$O$33,12,FALSE)</f>
        <v>65.649999999999991</v>
      </c>
      <c r="O62" s="1">
        <f>100*VLOOKUP($C62,'Team Data'!$A$2:$O$33,13,FALSE)</f>
        <v>69.5</v>
      </c>
      <c r="P62" s="1">
        <f>VLOOKUP($B62,'Team Data'!$A$2:$O$33,14,FALSE)</f>
        <v>3.4</v>
      </c>
      <c r="Q62" s="1">
        <f>VLOOKUP($C62,'Team Data'!$A$2:$O$33,15,FALSE)</f>
        <v>2.7</v>
      </c>
      <c r="R62" t="s">
        <v>122</v>
      </c>
    </row>
    <row r="63" spans="1:18" x14ac:dyDescent="0.3">
      <c r="A63" s="4" t="s">
        <v>169</v>
      </c>
      <c r="B63" t="s">
        <v>48</v>
      </c>
      <c r="C63" t="s">
        <v>45</v>
      </c>
      <c r="D63">
        <f t="shared" si="6"/>
        <v>1.9542136067781724</v>
      </c>
      <c r="E63" s="1">
        <f t="shared" si="7"/>
        <v>0.65140453559272415</v>
      </c>
      <c r="F63" s="1">
        <v>3000</v>
      </c>
      <c r="G63" s="1">
        <f t="shared" si="8"/>
        <v>54.772255750516614</v>
      </c>
      <c r="H63" s="1" t="str">
        <f>VLOOKUP($B63,'Team Data'!$A$2:$O$33,2,FALSE)</f>
        <v>Road</v>
      </c>
      <c r="I63" s="1">
        <v>7</v>
      </c>
      <c r="J63" s="1">
        <v>82</v>
      </c>
      <c r="K63" s="1">
        <f>VLOOKUP($B63,'Team Data'!$A$2:$O$33,5,FALSE)</f>
        <v>48.712623999999998</v>
      </c>
      <c r="L63" s="1">
        <f>100*(1-VLOOKUP($B63,'Team Data'!$A$2:$O$33,6,FALSE))</f>
        <v>34.709999999999994</v>
      </c>
      <c r="M63" s="1">
        <f>100*(1-VLOOKUP($C63,'Team Data'!$A$2:$O$33,7,FALSE))</f>
        <v>40.239999999999995</v>
      </c>
      <c r="N63" s="1">
        <f>100*VLOOKUP($B63,'Team Data'!$A$2:$O$33,12,FALSE)</f>
        <v>61.739999999999995</v>
      </c>
      <c r="O63" s="1">
        <f>100*VLOOKUP($C63,'Team Data'!$A$2:$O$33,13,FALSE)</f>
        <v>58.51</v>
      </c>
      <c r="P63" s="1">
        <f>VLOOKUP($B63,'Team Data'!$A$2:$O$33,14,FALSE)</f>
        <v>2.9</v>
      </c>
      <c r="Q63" s="1">
        <f>VLOOKUP($C63,'Team Data'!$A$2:$O$33,15,FALSE)</f>
        <v>1.7</v>
      </c>
      <c r="R63" t="s">
        <v>121</v>
      </c>
    </row>
    <row r="64" spans="1:18" x14ac:dyDescent="0.3">
      <c r="A64" s="4" t="s">
        <v>170</v>
      </c>
      <c r="B64" t="s">
        <v>61</v>
      </c>
      <c r="C64" t="s">
        <v>49</v>
      </c>
      <c r="D64">
        <f t="shared" si="6"/>
        <v>-0.24143592298068461</v>
      </c>
      <c r="E64" s="1">
        <f t="shared" si="7"/>
        <v>-8.0478640993561543E-2</v>
      </c>
      <c r="F64" s="1">
        <v>3000</v>
      </c>
      <c r="G64" s="1">
        <f t="shared" si="8"/>
        <v>54.772255750516614</v>
      </c>
      <c r="H64" s="1" t="str">
        <f>VLOOKUP($B64,'Team Data'!$A$2:$O$33,2,FALSE)</f>
        <v>Road</v>
      </c>
      <c r="I64" s="1">
        <v>4</v>
      </c>
      <c r="J64" s="1">
        <v>19</v>
      </c>
      <c r="K64" s="1">
        <f>VLOOKUP($B64,'Team Data'!$A$2:$O$33,5,FALSE)</f>
        <v>42.587187999999998</v>
      </c>
      <c r="L64" s="1">
        <f>100*(1-VLOOKUP($B64,'Team Data'!$A$2:$O$33,6,FALSE))</f>
        <v>37.129999999999995</v>
      </c>
      <c r="M64" s="1">
        <f>100*(1-VLOOKUP($C64,'Team Data'!$A$2:$O$33,7,FALSE))</f>
        <v>38.6</v>
      </c>
      <c r="N64" s="1">
        <f>100*VLOOKUP($B64,'Team Data'!$A$2:$O$33,12,FALSE)</f>
        <v>60.870000000000005</v>
      </c>
      <c r="O64" s="1">
        <f>100*VLOOKUP($C64,'Team Data'!$A$2:$O$33,13,FALSE)</f>
        <v>59.36</v>
      </c>
      <c r="P64" s="1">
        <f>VLOOKUP($B64,'Team Data'!$A$2:$O$33,14,FALSE)</f>
        <v>4.3</v>
      </c>
      <c r="Q64" s="1">
        <f>VLOOKUP($C64,'Team Data'!$A$2:$O$33,15,FALSE)</f>
        <v>3</v>
      </c>
      <c r="R64" t="s">
        <v>124</v>
      </c>
    </row>
    <row r="65" spans="1:18" x14ac:dyDescent="0.3">
      <c r="A65" s="4" t="s">
        <v>171</v>
      </c>
      <c r="B65" t="s">
        <v>37</v>
      </c>
      <c r="C65" t="s">
        <v>57</v>
      </c>
      <c r="D65">
        <f t="shared" si="6"/>
        <v>0.38184439042731533</v>
      </c>
      <c r="E65" s="1">
        <f t="shared" si="7"/>
        <v>0.12728146347577177</v>
      </c>
      <c r="F65" s="1">
        <v>3000</v>
      </c>
      <c r="G65" s="1">
        <f t="shared" si="8"/>
        <v>54.772255750516614</v>
      </c>
      <c r="H65" s="1" t="str">
        <f>VLOOKUP($B65,'Team Data'!$A$2:$O$33,2,FALSE)</f>
        <v>Home</v>
      </c>
      <c r="I65" s="1">
        <v>1</v>
      </c>
      <c r="J65" s="1">
        <v>4</v>
      </c>
      <c r="K65" s="1">
        <f>VLOOKUP($B65,'Team Data'!$A$2:$O$33,5,FALSE)</f>
        <v>45.847755999999997</v>
      </c>
      <c r="L65" s="1">
        <f>100*(1-VLOOKUP($B65,'Team Data'!$A$2:$O$33,6,FALSE))</f>
        <v>36.89</v>
      </c>
      <c r="M65" s="1">
        <f>100*(1-VLOOKUP($C65,'Team Data'!$A$2:$O$33,7,FALSE))</f>
        <v>53.6</v>
      </c>
      <c r="N65" s="1">
        <f>100*VLOOKUP($B65,'Team Data'!$A$2:$O$33,12,FALSE)</f>
        <v>61.970000000000006</v>
      </c>
      <c r="O65" s="1">
        <f>100*VLOOKUP($C65,'Team Data'!$A$2:$O$33,13,FALSE)</f>
        <v>65.710000000000008</v>
      </c>
      <c r="P65" s="1">
        <f>VLOOKUP($B65,'Team Data'!$A$2:$O$33,14,FALSE)</f>
        <v>1.7</v>
      </c>
      <c r="Q65" s="1">
        <f>VLOOKUP($C65,'Team Data'!$A$2:$O$33,15,FALSE)</f>
        <v>1.3</v>
      </c>
      <c r="R65" t="s">
        <v>134</v>
      </c>
    </row>
    <row r="66" spans="1:18" x14ac:dyDescent="0.3">
      <c r="A66" s="4" t="s">
        <v>172</v>
      </c>
      <c r="B66" t="s">
        <v>60</v>
      </c>
      <c r="C66" t="s">
        <v>40</v>
      </c>
      <c r="D66">
        <f t="shared" si="6"/>
        <v>3.8618547505061724</v>
      </c>
      <c r="E66" s="1">
        <f t="shared" si="7"/>
        <v>1.2872849168353908</v>
      </c>
      <c r="F66" s="1">
        <v>3000</v>
      </c>
      <c r="G66" s="1">
        <f t="shared" si="8"/>
        <v>54.772255750516614</v>
      </c>
      <c r="H66" s="1" t="str">
        <f>VLOOKUP($B66,'Team Data'!$A$2:$O$33,2,FALSE)</f>
        <v>Home</v>
      </c>
      <c r="I66" s="1">
        <v>7</v>
      </c>
      <c r="J66" s="1">
        <v>110</v>
      </c>
      <c r="K66" s="1">
        <f>VLOOKUP($B66,'Team Data'!$A$2:$O$33,5,FALSE)</f>
        <v>51.814912</v>
      </c>
      <c r="L66" s="1">
        <f>100*(1-VLOOKUP($B66,'Team Data'!$A$2:$O$33,6,FALSE))</f>
        <v>41.59</v>
      </c>
      <c r="M66" s="1">
        <f>100*(1-VLOOKUP($C66,'Team Data'!$A$2:$O$33,7,FALSE))</f>
        <v>41.959999999999994</v>
      </c>
      <c r="N66" s="1">
        <f>100*VLOOKUP($B66,'Team Data'!$A$2:$O$33,12,FALSE)</f>
        <v>68.97999999999999</v>
      </c>
      <c r="O66" s="1">
        <f>100*VLOOKUP($C66,'Team Data'!$A$2:$O$33,13,FALSE)</f>
        <v>69.8</v>
      </c>
      <c r="P66" s="1">
        <f>VLOOKUP($B66,'Team Data'!$A$2:$O$33,14,FALSE)</f>
        <v>1.7</v>
      </c>
      <c r="Q66" s="1">
        <f>VLOOKUP($C66,'Team Data'!$A$2:$O$33,15,FALSE)</f>
        <v>3.1</v>
      </c>
      <c r="R66" t="s">
        <v>176</v>
      </c>
    </row>
    <row r="67" spans="1:18" x14ac:dyDescent="0.3">
      <c r="A67" s="4" t="s">
        <v>115</v>
      </c>
      <c r="B67" t="s">
        <v>51</v>
      </c>
      <c r="C67" t="s">
        <v>43</v>
      </c>
      <c r="D67">
        <f t="shared" si="6"/>
        <v>0.11589263590731524</v>
      </c>
      <c r="E67" s="1">
        <f t="shared" si="7"/>
        <v>3.8630878635771748E-2</v>
      </c>
      <c r="F67" s="1">
        <v>3000</v>
      </c>
      <c r="G67" s="1">
        <f t="shared" si="8"/>
        <v>54.772255750516614</v>
      </c>
      <c r="H67" s="1" t="str">
        <f>VLOOKUP($B67,'Team Data'!$A$2:$O$33,2,FALSE)</f>
        <v>Home</v>
      </c>
      <c r="I67" s="1">
        <v>1</v>
      </c>
      <c r="J67" s="1">
        <v>4</v>
      </c>
      <c r="K67" s="1">
        <f>VLOOKUP($B67,'Team Data'!$A$2:$O$33,5,FALSE)</f>
        <v>45.610335999999997</v>
      </c>
      <c r="L67" s="1">
        <f>100*(1-VLOOKUP($B67,'Team Data'!$A$2:$O$33,6,FALSE))</f>
        <v>44.47</v>
      </c>
      <c r="M67" s="1">
        <f>100*(1-VLOOKUP($C67,'Team Data'!$A$2:$O$33,7,FALSE))</f>
        <v>34.9</v>
      </c>
      <c r="N67" s="1">
        <f>100*VLOOKUP($B67,'Team Data'!$A$2:$O$33,12,FALSE)</f>
        <v>63.9</v>
      </c>
      <c r="O67" s="1">
        <f>100*VLOOKUP($C67,'Team Data'!$A$2:$O$33,13,FALSE)</f>
        <v>63.6</v>
      </c>
      <c r="P67" s="1">
        <f>VLOOKUP($B67,'Team Data'!$A$2:$O$33,14,FALSE)</f>
        <v>4.4000000000000004</v>
      </c>
      <c r="Q67" s="1">
        <f>VLOOKUP($C67,'Team Data'!$A$2:$O$33,15,FALSE)</f>
        <v>2.2000000000000002</v>
      </c>
      <c r="R67" t="s">
        <v>132</v>
      </c>
    </row>
    <row r="68" spans="1:18" x14ac:dyDescent="0.3">
      <c r="A68" s="4" t="s">
        <v>113</v>
      </c>
      <c r="B68" t="s">
        <v>53</v>
      </c>
      <c r="C68" t="s">
        <v>38</v>
      </c>
      <c r="D68">
        <f t="shared" si="6"/>
        <v>3.748211850851316</v>
      </c>
      <c r="E68" s="1">
        <f t="shared" si="7"/>
        <v>1.2494039502837719</v>
      </c>
      <c r="F68" s="1">
        <v>3000</v>
      </c>
      <c r="G68" s="1">
        <f t="shared" si="8"/>
        <v>54.772255750516614</v>
      </c>
      <c r="H68" s="1" t="str">
        <f>VLOOKUP($B68,'Team Data'!$A$2:$O$33,2,FALSE)</f>
        <v>Home</v>
      </c>
      <c r="I68" s="1">
        <v>4</v>
      </c>
      <c r="J68" s="1">
        <v>61</v>
      </c>
      <c r="K68" s="1">
        <f>VLOOKUP($B68,'Team Data'!$A$2:$O$33,5,FALSE)</f>
        <v>48.111159999999998</v>
      </c>
      <c r="L68" s="1">
        <f>100*(1-VLOOKUP($B68,'Team Data'!$A$2:$O$33,6,FALSE))</f>
        <v>34.72</v>
      </c>
      <c r="M68" s="1">
        <f>100*(1-VLOOKUP($C68,'Team Data'!$A$2:$O$33,7,FALSE))</f>
        <v>49.49</v>
      </c>
      <c r="N68" s="1">
        <f>100*VLOOKUP($B68,'Team Data'!$A$2:$O$33,12,FALSE)</f>
        <v>66.820000000000007</v>
      </c>
      <c r="O68" s="1">
        <f>100*VLOOKUP($C68,'Team Data'!$A$2:$O$33,13,FALSE)</f>
        <v>74.59</v>
      </c>
      <c r="P68" s="1">
        <f>VLOOKUP($B68,'Team Data'!$A$2:$O$33,14,FALSE)</f>
        <v>2.5</v>
      </c>
      <c r="Q68" s="1">
        <f>VLOOKUP($C68,'Team Data'!$A$2:$O$33,15,FALSE)</f>
        <v>2</v>
      </c>
      <c r="R68" t="s">
        <v>130</v>
      </c>
    </row>
    <row r="69" spans="1:18" x14ac:dyDescent="0.3">
      <c r="A69" s="4" t="s">
        <v>173</v>
      </c>
      <c r="B69" t="s">
        <v>42</v>
      </c>
      <c r="C69" t="s">
        <v>35</v>
      </c>
      <c r="D69">
        <f t="shared" si="6"/>
        <v>1.1468694971073154</v>
      </c>
      <c r="E69" s="1">
        <f t="shared" si="7"/>
        <v>0.38228983236910513</v>
      </c>
      <c r="F69" s="1">
        <v>3000</v>
      </c>
      <c r="G69" s="1">
        <f t="shared" si="8"/>
        <v>54.772255750516614</v>
      </c>
      <c r="H69" s="1" t="str">
        <f>VLOOKUP($B69,'Team Data'!$A$2:$O$33,2,FALSE)</f>
        <v>Road</v>
      </c>
      <c r="I69" s="1">
        <v>4</v>
      </c>
      <c r="J69" s="1">
        <v>42</v>
      </c>
      <c r="K69" s="1">
        <f>VLOOKUP($B69,'Team Data'!$A$2:$O$33,5,FALSE)</f>
        <v>40.070535999999997</v>
      </c>
      <c r="L69" s="1">
        <f>100*(1-VLOOKUP($B69,'Team Data'!$A$2:$O$33,6,FALSE))</f>
        <v>38.53</v>
      </c>
      <c r="M69" s="1">
        <f>100*(1-VLOOKUP($C69,'Team Data'!$A$2:$O$33,7,FALSE))</f>
        <v>31.979999999999997</v>
      </c>
      <c r="N69" s="1">
        <f>100*VLOOKUP($B69,'Team Data'!$A$2:$O$33,12,FALSE)</f>
        <v>56.220000000000006</v>
      </c>
      <c r="O69" s="1">
        <f>100*VLOOKUP($C69,'Team Data'!$A$2:$O$33,13,FALSE)</f>
        <v>50.83</v>
      </c>
      <c r="P69" s="1">
        <f>VLOOKUP($B69,'Team Data'!$A$2:$O$33,14,FALSE)</f>
        <v>2.7</v>
      </c>
      <c r="Q69" s="1">
        <f>VLOOKUP($C69,'Team Data'!$A$2:$O$33,15,FALSE)</f>
        <v>3.7</v>
      </c>
      <c r="R69" t="s">
        <v>126</v>
      </c>
    </row>
    <row r="70" spans="1:18" x14ac:dyDescent="0.3">
      <c r="A70" s="4" t="s">
        <v>174</v>
      </c>
      <c r="B70" t="s">
        <v>62</v>
      </c>
      <c r="C70" t="s">
        <v>44</v>
      </c>
      <c r="D70">
        <f t="shared" si="6"/>
        <v>4.0688391990833157</v>
      </c>
      <c r="E70" s="1">
        <f t="shared" si="7"/>
        <v>1.3562797330277718</v>
      </c>
      <c r="F70" s="1">
        <v>3000</v>
      </c>
      <c r="G70" s="1">
        <f t="shared" si="8"/>
        <v>54.772255750516614</v>
      </c>
      <c r="H70" s="1" t="str">
        <f>VLOOKUP($B70,'Team Data'!$A$2:$O$33,2,FALSE)</f>
        <v>Road</v>
      </c>
      <c r="I70" s="1">
        <v>5</v>
      </c>
      <c r="J70" s="1">
        <v>95</v>
      </c>
      <c r="K70" s="1">
        <f>VLOOKUP($B70,'Team Data'!$A$2:$O$33,5,FALSE)</f>
        <v>46.512532</v>
      </c>
      <c r="L70" s="1">
        <f>100*(1-VLOOKUP($B70,'Team Data'!$A$2:$O$33,6,FALSE))</f>
        <v>42.83</v>
      </c>
      <c r="M70" s="1">
        <f>100*(1-VLOOKUP($C70,'Team Data'!$A$2:$O$33,7,FALSE))</f>
        <v>37.739999999999995</v>
      </c>
      <c r="N70" s="1">
        <f>100*VLOOKUP($B70,'Team Data'!$A$2:$O$33,12,FALSE)</f>
        <v>60.980000000000004</v>
      </c>
      <c r="O70" s="1">
        <f>100*VLOOKUP($C70,'Team Data'!$A$2:$O$33,13,FALSE)</f>
        <v>58.720000000000006</v>
      </c>
      <c r="P70" s="1">
        <f>VLOOKUP($B70,'Team Data'!$A$2:$O$33,14,FALSE)</f>
        <v>1.9</v>
      </c>
      <c r="Q70" s="1">
        <f>VLOOKUP($C70,'Team Data'!$A$2:$O$33,15,FALSE)</f>
        <v>2.2000000000000002</v>
      </c>
      <c r="R70" t="s">
        <v>119</v>
      </c>
    </row>
    <row r="71" spans="1:18" x14ac:dyDescent="0.3">
      <c r="A71" s="4"/>
    </row>
    <row r="72" spans="1:18" x14ac:dyDescent="0.3">
      <c r="A72" s="4"/>
    </row>
    <row r="73" spans="1:18" x14ac:dyDescent="0.3">
      <c r="A73" s="4"/>
    </row>
    <row r="74" spans="1:18" x14ac:dyDescent="0.3">
      <c r="A74" s="4"/>
    </row>
    <row r="75" spans="1:18" x14ac:dyDescent="0.3">
      <c r="A75" s="4"/>
    </row>
    <row r="76" spans="1:18" x14ac:dyDescent="0.3">
      <c r="A76" s="4"/>
    </row>
    <row r="77" spans="1:18" x14ac:dyDescent="0.3">
      <c r="A77" s="4"/>
    </row>
    <row r="78" spans="1:18" x14ac:dyDescent="0.3">
      <c r="A78" s="4"/>
    </row>
    <row r="79" spans="1:18" x14ac:dyDescent="0.3">
      <c r="A79" s="4"/>
    </row>
    <row r="80" spans="1:1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</sheetData>
  <sortState ref="A81:B102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24" sqref="B24"/>
    </sheetView>
  </sheetViews>
  <sheetFormatPr defaultRowHeight="14.4" x14ac:dyDescent="0.3"/>
  <cols>
    <col min="1" max="1" width="13.44140625" customWidth="1"/>
    <col min="5" max="5" width="10.77734375" customWidth="1"/>
    <col min="13" max="13" width="11.77734375" customWidth="1"/>
    <col min="15" max="15" width="11.109375" customWidth="1"/>
  </cols>
  <sheetData>
    <row r="1" spans="1:15" x14ac:dyDescent="0.3">
      <c r="A1" t="s">
        <v>32</v>
      </c>
      <c r="B1" t="s">
        <v>19</v>
      </c>
      <c r="C1" s="2" t="s">
        <v>4</v>
      </c>
      <c r="D1" t="s">
        <v>9</v>
      </c>
      <c r="E1" t="s">
        <v>5</v>
      </c>
      <c r="F1" t="s">
        <v>6</v>
      </c>
      <c r="G1" t="s">
        <v>11</v>
      </c>
      <c r="H1" t="s">
        <v>7</v>
      </c>
      <c r="I1" t="s">
        <v>12</v>
      </c>
      <c r="J1" t="s">
        <v>8</v>
      </c>
      <c r="K1" t="s">
        <v>10</v>
      </c>
      <c r="L1" t="s">
        <v>17</v>
      </c>
      <c r="M1" t="s">
        <v>18</v>
      </c>
      <c r="N1" t="s">
        <v>20</v>
      </c>
      <c r="O1" t="s">
        <v>26</v>
      </c>
    </row>
    <row r="2" spans="1:15" x14ac:dyDescent="0.3">
      <c r="A2" t="s">
        <v>40</v>
      </c>
      <c r="B2" t="s">
        <v>27</v>
      </c>
      <c r="C2">
        <v>20.7</v>
      </c>
      <c r="D2">
        <v>23.4</v>
      </c>
      <c r="E2">
        <v>51.814912</v>
      </c>
      <c r="F2">
        <v>0.60509999999999997</v>
      </c>
      <c r="G2">
        <v>0.58040000000000003</v>
      </c>
      <c r="H2">
        <v>0.6</v>
      </c>
      <c r="I2" s="3">
        <v>0.9</v>
      </c>
      <c r="J2" s="3">
        <v>0.43</v>
      </c>
      <c r="K2" s="3">
        <v>0.4138</v>
      </c>
      <c r="L2" s="3">
        <v>0.64480000000000004</v>
      </c>
      <c r="M2" s="3">
        <v>0.69799999999999995</v>
      </c>
      <c r="N2" s="3">
        <v>3.3</v>
      </c>
      <c r="O2" s="3">
        <v>3.1</v>
      </c>
    </row>
    <row r="3" spans="1:15" x14ac:dyDescent="0.3">
      <c r="A3" t="s">
        <v>41</v>
      </c>
      <c r="B3" t="s">
        <v>27</v>
      </c>
      <c r="C3">
        <v>23.1</v>
      </c>
      <c r="D3">
        <v>23.6</v>
      </c>
      <c r="E3">
        <v>53.761755999999998</v>
      </c>
      <c r="F3">
        <v>0.70289999999999997</v>
      </c>
      <c r="G3">
        <v>0.52110000000000001</v>
      </c>
      <c r="H3">
        <v>1.7</v>
      </c>
      <c r="I3" s="3">
        <v>0.6</v>
      </c>
      <c r="J3" s="3">
        <v>0.44440000000000002</v>
      </c>
      <c r="K3" s="3">
        <v>0.54949999999999999</v>
      </c>
      <c r="L3" s="3">
        <v>0.71479999999999999</v>
      </c>
      <c r="M3" s="3">
        <v>0.69569999999999999</v>
      </c>
      <c r="N3" s="3">
        <v>2.7</v>
      </c>
      <c r="O3" s="3">
        <v>0.7</v>
      </c>
    </row>
    <row r="4" spans="1:15" x14ac:dyDescent="0.3">
      <c r="A4" t="s">
        <v>34</v>
      </c>
      <c r="B4" t="s">
        <v>66</v>
      </c>
      <c r="C4">
        <v>24.6</v>
      </c>
      <c r="D4">
        <v>18.899999999999999</v>
      </c>
      <c r="F4">
        <v>0.4798</v>
      </c>
      <c r="G4">
        <v>0.65910000000000002</v>
      </c>
      <c r="H4">
        <v>1</v>
      </c>
      <c r="I4" s="3">
        <v>1.3</v>
      </c>
      <c r="J4" s="3">
        <v>0.47249999999999998</v>
      </c>
      <c r="K4" s="3">
        <v>0.42499999999999999</v>
      </c>
      <c r="L4" s="3">
        <v>0.64249999999999996</v>
      </c>
      <c r="M4" s="3">
        <v>0.59360000000000002</v>
      </c>
      <c r="N4" s="3">
        <v>2.4</v>
      </c>
      <c r="O4" s="3">
        <v>1.7</v>
      </c>
    </row>
    <row r="5" spans="1:15" x14ac:dyDescent="0.3">
      <c r="A5" t="s">
        <v>44</v>
      </c>
      <c r="B5" t="s">
        <v>27</v>
      </c>
      <c r="C5">
        <v>21.7</v>
      </c>
      <c r="D5">
        <v>17.3</v>
      </c>
      <c r="E5">
        <v>46.512532</v>
      </c>
      <c r="F5">
        <v>0.5696</v>
      </c>
      <c r="G5">
        <v>0.62260000000000004</v>
      </c>
      <c r="H5">
        <v>1.8</v>
      </c>
      <c r="I5" s="3">
        <v>1.7</v>
      </c>
      <c r="J5" s="3">
        <v>0.33329999999999999</v>
      </c>
      <c r="K5" s="3">
        <v>0.3412</v>
      </c>
      <c r="L5" s="3">
        <v>0.61950000000000005</v>
      </c>
      <c r="M5" s="3">
        <v>0.58720000000000006</v>
      </c>
      <c r="N5" s="3">
        <v>2.7</v>
      </c>
      <c r="O5" s="3">
        <v>2.2000000000000002</v>
      </c>
    </row>
    <row r="6" spans="1:15" x14ac:dyDescent="0.3">
      <c r="A6" t="s">
        <v>50</v>
      </c>
      <c r="B6" t="s">
        <v>25</v>
      </c>
      <c r="C6">
        <v>20</v>
      </c>
      <c r="D6">
        <v>21.3</v>
      </c>
      <c r="E6">
        <v>40.260472</v>
      </c>
      <c r="F6">
        <v>0.59219999999999995</v>
      </c>
      <c r="G6">
        <v>0.63639999999999997</v>
      </c>
      <c r="H6">
        <v>1.5</v>
      </c>
      <c r="I6" s="3">
        <v>2.5</v>
      </c>
      <c r="J6" s="3">
        <v>0.34210000000000002</v>
      </c>
      <c r="K6" s="3">
        <v>0.4118</v>
      </c>
      <c r="L6" s="3">
        <v>0.61319999999999997</v>
      </c>
      <c r="M6" s="3">
        <v>0.6109</v>
      </c>
      <c r="N6" s="3">
        <v>2.7</v>
      </c>
      <c r="O6" s="3">
        <v>4.5</v>
      </c>
    </row>
    <row r="7" spans="1:15" x14ac:dyDescent="0.3">
      <c r="A7" t="s">
        <v>53</v>
      </c>
      <c r="B7" t="s">
        <v>27</v>
      </c>
      <c r="C7">
        <v>17.2</v>
      </c>
      <c r="D7">
        <v>21.5</v>
      </c>
      <c r="E7">
        <v>48.111159999999998</v>
      </c>
      <c r="F7">
        <v>0.65280000000000005</v>
      </c>
      <c r="G7">
        <v>0.61140000000000005</v>
      </c>
      <c r="H7">
        <v>1</v>
      </c>
      <c r="I7" s="3">
        <v>1.7</v>
      </c>
      <c r="J7" s="3">
        <v>0.32050000000000001</v>
      </c>
      <c r="K7" s="3">
        <v>0.34670000000000001</v>
      </c>
      <c r="L7" s="3">
        <v>0.66820000000000002</v>
      </c>
      <c r="M7" s="3">
        <v>0.69</v>
      </c>
      <c r="N7" s="3">
        <v>2.5</v>
      </c>
      <c r="O7" s="3">
        <v>3</v>
      </c>
    </row>
    <row r="8" spans="1:15" x14ac:dyDescent="0.3">
      <c r="A8" t="s">
        <v>57</v>
      </c>
      <c r="B8" t="s">
        <v>25</v>
      </c>
      <c r="C8">
        <v>18.399999999999999</v>
      </c>
      <c r="D8">
        <v>22.6</v>
      </c>
      <c r="E8">
        <v>45.847755999999997</v>
      </c>
      <c r="F8">
        <v>0.70779999999999998</v>
      </c>
      <c r="G8">
        <v>0.46400000000000002</v>
      </c>
      <c r="H8">
        <v>2.1</v>
      </c>
      <c r="I8" s="3">
        <v>0.9</v>
      </c>
      <c r="J8" s="3">
        <v>0.39779999999999999</v>
      </c>
      <c r="K8" s="3">
        <v>0.4138</v>
      </c>
      <c r="L8" s="3">
        <v>0.60140000000000005</v>
      </c>
      <c r="M8" s="3">
        <v>0.65710000000000002</v>
      </c>
      <c r="N8" s="3">
        <v>3.4</v>
      </c>
      <c r="O8" s="3">
        <v>1.3</v>
      </c>
    </row>
    <row r="9" spans="1:15" x14ac:dyDescent="0.3">
      <c r="A9" t="s">
        <v>42</v>
      </c>
      <c r="B9" t="s">
        <v>25</v>
      </c>
      <c r="C9">
        <v>17.5</v>
      </c>
      <c r="D9">
        <v>21.5</v>
      </c>
      <c r="E9">
        <v>40.070535999999997</v>
      </c>
      <c r="F9">
        <v>0.61470000000000002</v>
      </c>
      <c r="G9">
        <v>0.53200000000000003</v>
      </c>
      <c r="H9">
        <v>2.2999999999999998</v>
      </c>
      <c r="I9" s="3">
        <v>1.3</v>
      </c>
      <c r="J9" s="3">
        <v>0.29580000000000001</v>
      </c>
      <c r="K9" s="3">
        <v>0.3377</v>
      </c>
      <c r="L9" s="3">
        <v>0.56220000000000003</v>
      </c>
      <c r="M9" s="3">
        <v>0.67720000000000002</v>
      </c>
      <c r="N9" s="3">
        <v>2.7</v>
      </c>
      <c r="O9" s="3">
        <v>3.2</v>
      </c>
    </row>
    <row r="10" spans="1:15" x14ac:dyDescent="0.3">
      <c r="A10" t="s">
        <v>58</v>
      </c>
      <c r="B10" t="s">
        <v>66</v>
      </c>
      <c r="C10">
        <v>24.6</v>
      </c>
      <c r="D10">
        <v>19.899999999999999</v>
      </c>
      <c r="F10">
        <v>0.54269999999999996</v>
      </c>
      <c r="G10">
        <v>0.62060000000000004</v>
      </c>
      <c r="H10">
        <v>1.3</v>
      </c>
      <c r="I10" s="3">
        <v>1.3</v>
      </c>
      <c r="J10" s="3">
        <v>0.51849999999999996</v>
      </c>
      <c r="K10" s="3">
        <v>0.26250000000000001</v>
      </c>
      <c r="L10" s="3">
        <v>0.70589999999999997</v>
      </c>
      <c r="M10" s="3">
        <v>0.6573</v>
      </c>
      <c r="N10" s="3">
        <v>1.4</v>
      </c>
      <c r="O10" s="3">
        <v>2.4</v>
      </c>
    </row>
    <row r="11" spans="1:15" x14ac:dyDescent="0.3">
      <c r="A11" t="s">
        <v>55</v>
      </c>
      <c r="B11" t="s">
        <v>25</v>
      </c>
      <c r="C11">
        <v>17.899999999999999</v>
      </c>
      <c r="D11">
        <v>17.600000000000001</v>
      </c>
      <c r="E11">
        <v>47.810428000000002</v>
      </c>
      <c r="F11">
        <v>0.57989999999999997</v>
      </c>
      <c r="G11">
        <v>0.56869999999999998</v>
      </c>
      <c r="H11">
        <v>1.3</v>
      </c>
      <c r="I11" s="3">
        <v>0.9</v>
      </c>
      <c r="J11" s="3">
        <v>0.29670000000000002</v>
      </c>
      <c r="K11" s="3">
        <v>0.33329999999999999</v>
      </c>
      <c r="L11" s="3">
        <v>0.65649999999999997</v>
      </c>
      <c r="M11" s="3">
        <v>0.64319999999999999</v>
      </c>
      <c r="N11" s="3">
        <v>3.4</v>
      </c>
      <c r="O11" s="3">
        <v>1.9</v>
      </c>
    </row>
    <row r="12" spans="1:15" x14ac:dyDescent="0.3">
      <c r="A12" t="s">
        <v>45</v>
      </c>
      <c r="B12" t="s">
        <v>27</v>
      </c>
      <c r="C12">
        <v>21</v>
      </c>
      <c r="D12">
        <v>24.5</v>
      </c>
      <c r="E12">
        <v>48.712623999999998</v>
      </c>
      <c r="F12">
        <v>0.58520000000000005</v>
      </c>
      <c r="G12">
        <v>0.59760000000000002</v>
      </c>
      <c r="H12">
        <v>1.2</v>
      </c>
      <c r="I12" s="3">
        <v>1.8</v>
      </c>
      <c r="J12" s="3">
        <v>0.37969999999999998</v>
      </c>
      <c r="K12" s="3">
        <v>0.45569999999999999</v>
      </c>
      <c r="L12" s="3">
        <v>0.62390000000000001</v>
      </c>
      <c r="M12" s="3">
        <v>0.58509999999999995</v>
      </c>
      <c r="N12" s="3">
        <v>2</v>
      </c>
      <c r="O12" s="3">
        <v>1.7</v>
      </c>
    </row>
    <row r="13" spans="1:15" x14ac:dyDescent="0.3">
      <c r="A13" t="s">
        <v>59</v>
      </c>
      <c r="B13" t="s">
        <v>25</v>
      </c>
      <c r="C13">
        <v>21.1</v>
      </c>
      <c r="D13">
        <v>20.100000000000001</v>
      </c>
      <c r="E13">
        <v>54.030831999999997</v>
      </c>
      <c r="F13">
        <v>0.59409999999999996</v>
      </c>
      <c r="G13">
        <v>0.58240000000000003</v>
      </c>
      <c r="H13">
        <v>1</v>
      </c>
      <c r="I13" s="3">
        <v>1.9</v>
      </c>
      <c r="J13" s="3">
        <v>0.34570000000000001</v>
      </c>
      <c r="K13" s="3">
        <v>0.38100000000000001</v>
      </c>
      <c r="L13" s="3">
        <v>0.64800000000000002</v>
      </c>
      <c r="M13" s="3">
        <v>0.60419999999999996</v>
      </c>
      <c r="N13" s="3">
        <v>1.7</v>
      </c>
      <c r="O13" s="3">
        <v>2.6</v>
      </c>
    </row>
    <row r="14" spans="1:15" x14ac:dyDescent="0.3">
      <c r="A14" t="s">
        <v>36</v>
      </c>
      <c r="B14" t="s">
        <v>27</v>
      </c>
      <c r="C14">
        <v>23.4</v>
      </c>
      <c r="D14">
        <v>21</v>
      </c>
      <c r="E14">
        <v>53.619304</v>
      </c>
      <c r="F14">
        <v>0.57110000000000005</v>
      </c>
      <c r="G14">
        <v>0.66969999999999996</v>
      </c>
      <c r="H14">
        <v>1.4</v>
      </c>
      <c r="I14" s="3">
        <v>1.4</v>
      </c>
      <c r="J14" s="3">
        <v>0.4884</v>
      </c>
      <c r="K14" s="3">
        <v>0.46239999999999998</v>
      </c>
      <c r="L14" s="3">
        <v>0.69069999999999998</v>
      </c>
      <c r="M14" s="3">
        <v>0.67510000000000003</v>
      </c>
      <c r="N14" s="3">
        <v>3</v>
      </c>
      <c r="O14" s="3">
        <v>2.4</v>
      </c>
    </row>
    <row r="15" spans="1:15" x14ac:dyDescent="0.3">
      <c r="A15" t="s">
        <v>46</v>
      </c>
      <c r="B15" t="s">
        <v>27</v>
      </c>
      <c r="C15">
        <v>23.7</v>
      </c>
      <c r="D15">
        <v>21.3</v>
      </c>
      <c r="E15">
        <v>47.810428000000002</v>
      </c>
      <c r="F15">
        <v>0.5363</v>
      </c>
      <c r="G15">
        <v>0.61539999999999995</v>
      </c>
      <c r="H15">
        <v>1</v>
      </c>
      <c r="I15" s="3">
        <v>1.2</v>
      </c>
      <c r="J15" s="3">
        <v>0.46910000000000002</v>
      </c>
      <c r="K15" s="3">
        <v>0.43280000000000002</v>
      </c>
      <c r="L15" s="3">
        <v>0.64729999999999999</v>
      </c>
      <c r="M15" s="3">
        <v>0.69499999999999995</v>
      </c>
      <c r="N15" s="3">
        <v>1.2</v>
      </c>
      <c r="O15" s="3">
        <v>2.7</v>
      </c>
    </row>
    <row r="16" spans="1:15" x14ac:dyDescent="0.3">
      <c r="A16" t="s">
        <v>49</v>
      </c>
      <c r="B16" t="s">
        <v>27</v>
      </c>
      <c r="C16">
        <v>18.899999999999999</v>
      </c>
      <c r="D16">
        <v>20.3</v>
      </c>
      <c r="E16">
        <v>42.587187999999998</v>
      </c>
      <c r="F16">
        <v>0.56310000000000004</v>
      </c>
      <c r="G16">
        <v>0.61399999999999999</v>
      </c>
      <c r="H16">
        <v>1</v>
      </c>
      <c r="I16" s="3">
        <v>0.9</v>
      </c>
      <c r="J16" s="3">
        <v>0.30769999999999997</v>
      </c>
      <c r="K16" s="3">
        <v>0.41110000000000002</v>
      </c>
      <c r="L16" s="3">
        <v>0.61539999999999995</v>
      </c>
      <c r="M16" s="3">
        <v>0.59360000000000002</v>
      </c>
      <c r="N16" s="3">
        <v>2.2999999999999998</v>
      </c>
      <c r="O16" s="3">
        <v>3</v>
      </c>
    </row>
    <row r="17" spans="1:15" x14ac:dyDescent="0.3">
      <c r="A17" t="s">
        <v>33</v>
      </c>
      <c r="B17" t="s">
        <v>27</v>
      </c>
      <c r="C17">
        <v>22.3</v>
      </c>
      <c r="D17">
        <v>24.3</v>
      </c>
      <c r="E17">
        <v>54.030831999999997</v>
      </c>
      <c r="F17">
        <v>0.64290000000000003</v>
      </c>
      <c r="G17">
        <v>0.56640000000000001</v>
      </c>
      <c r="H17">
        <v>1</v>
      </c>
      <c r="I17" s="3">
        <v>1.6</v>
      </c>
      <c r="J17" s="3">
        <v>0.45450000000000002</v>
      </c>
      <c r="K17" s="3">
        <v>0.35959999999999998</v>
      </c>
      <c r="L17" s="3">
        <v>0.63980000000000004</v>
      </c>
      <c r="M17" s="3">
        <v>0.64029999999999998</v>
      </c>
      <c r="N17" s="3">
        <v>1.3</v>
      </c>
      <c r="O17" s="3">
        <v>2.9</v>
      </c>
    </row>
    <row r="18" spans="1:15" x14ac:dyDescent="0.3">
      <c r="A18" t="s">
        <v>38</v>
      </c>
      <c r="B18" t="s">
        <v>25</v>
      </c>
      <c r="C18">
        <v>22.6</v>
      </c>
      <c r="D18">
        <v>18.399999999999999</v>
      </c>
      <c r="E18">
        <v>48.111159999999998</v>
      </c>
      <c r="F18">
        <v>0.66210000000000002</v>
      </c>
      <c r="G18">
        <v>0.50509999999999999</v>
      </c>
      <c r="H18">
        <v>1.7</v>
      </c>
      <c r="I18" s="3">
        <v>1.1000000000000001</v>
      </c>
      <c r="J18" s="3">
        <v>0.48859999999999998</v>
      </c>
      <c r="K18" s="3">
        <v>0.5</v>
      </c>
      <c r="L18" s="3">
        <v>0.6643</v>
      </c>
      <c r="M18" s="3">
        <v>0.74590000000000001</v>
      </c>
      <c r="N18" s="3">
        <v>1.9</v>
      </c>
      <c r="O18" s="3">
        <v>2</v>
      </c>
    </row>
    <row r="19" spans="1:15" x14ac:dyDescent="0.3">
      <c r="A19" t="s">
        <v>37</v>
      </c>
      <c r="B19" t="s">
        <v>27</v>
      </c>
      <c r="C19">
        <v>22.1</v>
      </c>
      <c r="D19">
        <v>20.3</v>
      </c>
      <c r="E19">
        <v>45.847755999999997</v>
      </c>
      <c r="F19">
        <v>0.63109999999999999</v>
      </c>
      <c r="G19">
        <v>0.56730000000000003</v>
      </c>
      <c r="H19">
        <v>1.7</v>
      </c>
      <c r="I19" s="3">
        <v>1.7</v>
      </c>
      <c r="J19" s="3">
        <v>0.3846</v>
      </c>
      <c r="K19" s="3">
        <v>0.4022</v>
      </c>
      <c r="L19" s="3">
        <v>0.61970000000000003</v>
      </c>
      <c r="M19" s="3">
        <v>0.64439999999999997</v>
      </c>
      <c r="N19" s="3">
        <v>1.7</v>
      </c>
      <c r="O19" s="3">
        <v>2.6</v>
      </c>
    </row>
    <row r="20" spans="1:15" x14ac:dyDescent="0.3">
      <c r="A20" t="s">
        <v>56</v>
      </c>
      <c r="B20" t="s">
        <v>25</v>
      </c>
      <c r="C20">
        <v>16.3</v>
      </c>
      <c r="D20">
        <v>23.3</v>
      </c>
      <c r="E20">
        <v>46.939887999999996</v>
      </c>
      <c r="F20">
        <v>0.66479999999999995</v>
      </c>
      <c r="G20">
        <v>0.4617</v>
      </c>
      <c r="H20">
        <v>2.2000000000000002</v>
      </c>
      <c r="I20" s="3">
        <v>0.3</v>
      </c>
      <c r="J20" s="3">
        <v>0.29870000000000002</v>
      </c>
      <c r="K20" s="3">
        <v>0.46970000000000001</v>
      </c>
      <c r="L20" s="3">
        <v>0.56069999999999998</v>
      </c>
      <c r="M20" s="3">
        <v>0.6905</v>
      </c>
      <c r="N20" s="3">
        <v>4</v>
      </c>
      <c r="O20" s="3">
        <v>1.2</v>
      </c>
    </row>
    <row r="21" spans="1:15" x14ac:dyDescent="0.3">
      <c r="A21" t="s">
        <v>52</v>
      </c>
      <c r="B21" t="s">
        <v>27</v>
      </c>
      <c r="C21">
        <v>21.6</v>
      </c>
      <c r="D21">
        <v>19.8</v>
      </c>
      <c r="E21">
        <v>47.95288</v>
      </c>
      <c r="F21">
        <v>0.46650000000000003</v>
      </c>
      <c r="G21">
        <v>0.6351</v>
      </c>
      <c r="H21">
        <v>1.2</v>
      </c>
      <c r="I21" s="3">
        <v>1.6</v>
      </c>
      <c r="J21" s="3">
        <v>0.43959999999999999</v>
      </c>
      <c r="K21" s="3">
        <v>0.36459999999999998</v>
      </c>
      <c r="L21" s="3">
        <v>0.72089999999999999</v>
      </c>
      <c r="M21" s="3">
        <v>0.67810000000000004</v>
      </c>
      <c r="N21" s="3">
        <v>1.9</v>
      </c>
      <c r="O21" s="3">
        <v>2.9</v>
      </c>
    </row>
    <row r="22" spans="1:15" x14ac:dyDescent="0.3">
      <c r="A22" t="s">
        <v>35</v>
      </c>
      <c r="B22" t="s">
        <v>27</v>
      </c>
      <c r="C22">
        <v>22.1</v>
      </c>
      <c r="D22">
        <v>12.6</v>
      </c>
      <c r="E22">
        <v>40.070535999999997</v>
      </c>
      <c r="F22">
        <v>0.58030000000000004</v>
      </c>
      <c r="G22">
        <v>0.68020000000000003</v>
      </c>
      <c r="H22">
        <v>1.1000000000000001</v>
      </c>
      <c r="I22" s="3">
        <v>3.1</v>
      </c>
      <c r="J22" s="3">
        <v>0.4118</v>
      </c>
      <c r="K22" s="3">
        <v>0.1429</v>
      </c>
      <c r="L22" s="3">
        <v>0.6583</v>
      </c>
      <c r="M22" s="3">
        <v>0.50829999999999997</v>
      </c>
      <c r="N22" s="3">
        <v>1.6</v>
      </c>
      <c r="O22" s="3">
        <v>3.7</v>
      </c>
    </row>
    <row r="23" spans="1:15" x14ac:dyDescent="0.3">
      <c r="A23" t="s">
        <v>60</v>
      </c>
      <c r="B23" t="s">
        <v>27</v>
      </c>
      <c r="C23">
        <v>20</v>
      </c>
      <c r="D23">
        <v>18.399999999999999</v>
      </c>
      <c r="E23">
        <v>51.814912</v>
      </c>
      <c r="F23">
        <v>0.58409999999999995</v>
      </c>
      <c r="G23">
        <v>0.64070000000000005</v>
      </c>
      <c r="H23">
        <v>0.7</v>
      </c>
      <c r="I23" s="3">
        <v>1.3</v>
      </c>
      <c r="J23" s="3">
        <v>0.43480000000000002</v>
      </c>
      <c r="K23" s="3">
        <v>0.34089999999999998</v>
      </c>
      <c r="L23" s="3">
        <v>0.68979999999999997</v>
      </c>
      <c r="M23" s="3">
        <v>0.62150000000000005</v>
      </c>
      <c r="N23" s="3">
        <v>1.7</v>
      </c>
      <c r="O23" s="3">
        <v>2.9</v>
      </c>
    </row>
    <row r="24" spans="1:15" x14ac:dyDescent="0.3">
      <c r="A24" t="s">
        <v>48</v>
      </c>
      <c r="B24" t="s">
        <v>25</v>
      </c>
      <c r="C24">
        <v>19.399999999999999</v>
      </c>
      <c r="D24">
        <v>20.9</v>
      </c>
      <c r="E24">
        <v>48.712623999999998</v>
      </c>
      <c r="F24">
        <v>0.65290000000000004</v>
      </c>
      <c r="G24">
        <v>0.51659999999999995</v>
      </c>
      <c r="H24">
        <v>2.6</v>
      </c>
      <c r="I24" s="3">
        <v>1.1000000000000001</v>
      </c>
      <c r="J24" s="3">
        <v>0.37930000000000003</v>
      </c>
      <c r="K24" s="3">
        <v>0.40229999999999999</v>
      </c>
      <c r="L24" s="3">
        <v>0.61739999999999995</v>
      </c>
      <c r="M24" s="3">
        <v>0.68979999999999997</v>
      </c>
      <c r="N24" s="3">
        <v>2.9</v>
      </c>
      <c r="O24" s="3">
        <v>2.6</v>
      </c>
    </row>
    <row r="25" spans="1:15" x14ac:dyDescent="0.3">
      <c r="A25" t="s">
        <v>61</v>
      </c>
      <c r="B25" t="s">
        <v>25</v>
      </c>
      <c r="C25">
        <v>12.8</v>
      </c>
      <c r="D25">
        <v>20.8</v>
      </c>
      <c r="E25">
        <v>42.587187999999998</v>
      </c>
      <c r="F25">
        <v>0.62870000000000004</v>
      </c>
      <c r="G25">
        <v>0.58330000000000004</v>
      </c>
      <c r="H25">
        <v>2.2000000000000002</v>
      </c>
      <c r="I25" s="3">
        <v>1.5</v>
      </c>
      <c r="J25" s="3">
        <v>0.2051</v>
      </c>
      <c r="K25" s="3">
        <v>0.4405</v>
      </c>
      <c r="L25" s="3">
        <v>0.60870000000000002</v>
      </c>
      <c r="M25" s="3">
        <v>0.64500000000000002</v>
      </c>
      <c r="N25" s="3">
        <v>4.3</v>
      </c>
      <c r="O25" s="3">
        <v>1.2</v>
      </c>
    </row>
    <row r="26" spans="1:15" x14ac:dyDescent="0.3">
      <c r="A26" t="s">
        <v>47</v>
      </c>
      <c r="B26" t="s">
        <v>25</v>
      </c>
      <c r="C26">
        <v>20.3</v>
      </c>
      <c r="D26">
        <v>20.7</v>
      </c>
      <c r="E26">
        <v>53.619304</v>
      </c>
      <c r="F26">
        <v>0.54200000000000004</v>
      </c>
      <c r="G26">
        <v>0.59330000000000005</v>
      </c>
      <c r="H26">
        <v>1.3</v>
      </c>
      <c r="I26" s="3">
        <v>0.8</v>
      </c>
      <c r="J26" s="3">
        <v>0.5</v>
      </c>
      <c r="K26" s="3">
        <v>0.47949999999999998</v>
      </c>
      <c r="L26" s="3">
        <v>0.73960000000000004</v>
      </c>
      <c r="M26" s="3">
        <v>0.67490000000000006</v>
      </c>
      <c r="N26" s="3">
        <v>1.3</v>
      </c>
      <c r="O26" s="3">
        <v>1.7</v>
      </c>
    </row>
    <row r="27" spans="1:15" x14ac:dyDescent="0.3">
      <c r="A27" t="s">
        <v>62</v>
      </c>
      <c r="B27" t="s">
        <v>25</v>
      </c>
      <c r="C27">
        <v>19.7</v>
      </c>
      <c r="D27">
        <v>19.899999999999999</v>
      </c>
      <c r="E27">
        <v>46.512532</v>
      </c>
      <c r="F27">
        <v>0.57169999999999999</v>
      </c>
      <c r="G27">
        <v>0.61729999999999996</v>
      </c>
      <c r="H27">
        <v>1.9</v>
      </c>
      <c r="I27" s="3">
        <v>1.6</v>
      </c>
      <c r="J27" s="3">
        <v>0.48349999999999999</v>
      </c>
      <c r="K27" s="3">
        <v>0.38369999999999999</v>
      </c>
      <c r="L27" s="3">
        <v>0.60980000000000001</v>
      </c>
      <c r="M27" s="3">
        <v>0.65749999999999997</v>
      </c>
      <c r="N27" s="3">
        <v>1.9</v>
      </c>
      <c r="O27" s="3">
        <v>2.4</v>
      </c>
    </row>
    <row r="28" spans="1:15" x14ac:dyDescent="0.3">
      <c r="A28" t="s">
        <v>63</v>
      </c>
      <c r="B28" t="s">
        <v>27</v>
      </c>
      <c r="C28">
        <v>16.5</v>
      </c>
      <c r="D28">
        <v>22.7</v>
      </c>
      <c r="E28">
        <v>46.939887999999996</v>
      </c>
      <c r="F28">
        <v>0.59819999999999995</v>
      </c>
      <c r="G28">
        <v>0.57110000000000005</v>
      </c>
      <c r="H28">
        <v>1.3</v>
      </c>
      <c r="I28" s="3">
        <v>2.5</v>
      </c>
      <c r="J28" s="3">
        <v>0.34849999999999998</v>
      </c>
      <c r="K28" s="3">
        <v>0.443</v>
      </c>
      <c r="L28" s="3">
        <v>0.65259999999999996</v>
      </c>
      <c r="M28" s="3">
        <v>0.6714</v>
      </c>
      <c r="N28" s="3">
        <v>0.8</v>
      </c>
      <c r="O28" s="3">
        <v>3.3</v>
      </c>
    </row>
    <row r="29" spans="1:15" x14ac:dyDescent="0.3">
      <c r="A29" t="s">
        <v>64</v>
      </c>
      <c r="B29" t="s">
        <v>27</v>
      </c>
      <c r="C29">
        <v>21.8</v>
      </c>
      <c r="D29">
        <v>12.5</v>
      </c>
      <c r="E29">
        <v>40.260472</v>
      </c>
      <c r="F29">
        <v>0.42930000000000001</v>
      </c>
      <c r="G29">
        <v>0.58179999999999998</v>
      </c>
      <c r="H29">
        <v>1.8</v>
      </c>
      <c r="I29" s="3">
        <v>2.2000000000000002</v>
      </c>
      <c r="J29" s="3">
        <v>0.45119999999999999</v>
      </c>
      <c r="K29" s="3">
        <v>0.3</v>
      </c>
      <c r="L29" s="3">
        <v>0.6845</v>
      </c>
      <c r="M29" s="3">
        <v>0.55149999999999999</v>
      </c>
      <c r="N29" s="3">
        <v>1.3</v>
      </c>
      <c r="O29" s="3">
        <v>3.3</v>
      </c>
    </row>
    <row r="30" spans="1:15" x14ac:dyDescent="0.3">
      <c r="A30" t="s">
        <v>39</v>
      </c>
      <c r="B30" t="s">
        <v>25</v>
      </c>
      <c r="C30">
        <v>22.6</v>
      </c>
      <c r="D30">
        <v>19</v>
      </c>
      <c r="E30">
        <v>53.761755999999998</v>
      </c>
      <c r="F30">
        <v>0.53120000000000001</v>
      </c>
      <c r="G30">
        <v>0.63039999999999996</v>
      </c>
      <c r="H30">
        <v>1.1000000000000001</v>
      </c>
      <c r="I30" s="3">
        <v>1.7</v>
      </c>
      <c r="J30" s="3">
        <v>0.41570000000000001</v>
      </c>
      <c r="K30" s="3">
        <v>0.33329999999999999</v>
      </c>
      <c r="L30" s="3">
        <v>0.68259999999999998</v>
      </c>
      <c r="M30" s="3">
        <v>0.624</v>
      </c>
      <c r="N30" s="3">
        <v>2.4</v>
      </c>
      <c r="O30" s="3">
        <v>1.6</v>
      </c>
    </row>
    <row r="31" spans="1:15" x14ac:dyDescent="0.3">
      <c r="A31" t="s">
        <v>43</v>
      </c>
      <c r="B31" t="s">
        <v>25</v>
      </c>
      <c r="C31">
        <v>21.7</v>
      </c>
      <c r="D31">
        <v>22</v>
      </c>
      <c r="E31">
        <v>45.610335999999997</v>
      </c>
      <c r="F31">
        <v>0.61250000000000004</v>
      </c>
      <c r="G31">
        <v>0.65100000000000002</v>
      </c>
      <c r="H31">
        <v>2.2000000000000002</v>
      </c>
      <c r="I31" s="3">
        <v>1.8</v>
      </c>
      <c r="J31" s="3">
        <v>0.3553</v>
      </c>
      <c r="K31" s="3">
        <v>0.35799999999999998</v>
      </c>
      <c r="L31" s="3">
        <v>0.6</v>
      </c>
      <c r="M31" s="3">
        <v>0.63600000000000001</v>
      </c>
      <c r="N31" s="3">
        <v>4.2</v>
      </c>
      <c r="O31" s="3">
        <v>2.2000000000000002</v>
      </c>
    </row>
    <row r="32" spans="1:15" x14ac:dyDescent="0.3">
      <c r="A32" t="s">
        <v>51</v>
      </c>
      <c r="B32" t="s">
        <v>27</v>
      </c>
      <c r="C32">
        <v>18.600000000000001</v>
      </c>
      <c r="D32">
        <v>18.399999999999999</v>
      </c>
      <c r="E32">
        <v>45.610335999999997</v>
      </c>
      <c r="F32">
        <v>0.55530000000000002</v>
      </c>
      <c r="G32">
        <v>0.61150000000000004</v>
      </c>
      <c r="H32">
        <v>0.7</v>
      </c>
      <c r="I32" s="3">
        <v>1.3</v>
      </c>
      <c r="J32" s="3">
        <v>0.32579999999999998</v>
      </c>
      <c r="K32" s="3">
        <v>0.31030000000000002</v>
      </c>
      <c r="L32" s="3">
        <v>0.63900000000000001</v>
      </c>
      <c r="M32" s="3">
        <v>0.65590000000000004</v>
      </c>
      <c r="N32" s="3">
        <v>4.4000000000000004</v>
      </c>
      <c r="O32" s="3">
        <v>2.7</v>
      </c>
    </row>
    <row r="33" spans="1:15" x14ac:dyDescent="0.3">
      <c r="A33" t="s">
        <v>54</v>
      </c>
      <c r="B33" t="s">
        <v>25</v>
      </c>
      <c r="C33">
        <v>14.4</v>
      </c>
      <c r="D33">
        <v>21.9</v>
      </c>
      <c r="E33">
        <v>47.95288</v>
      </c>
      <c r="F33">
        <v>0.61370000000000002</v>
      </c>
      <c r="G33">
        <v>0.53</v>
      </c>
      <c r="H33">
        <v>1.8</v>
      </c>
      <c r="I33" s="3">
        <v>1.4</v>
      </c>
      <c r="J33" s="3">
        <v>0.25</v>
      </c>
      <c r="K33" s="3">
        <v>0.5</v>
      </c>
      <c r="L33" s="3">
        <v>0.65820000000000001</v>
      </c>
      <c r="M33" s="3">
        <v>0.72729999999999995</v>
      </c>
      <c r="N33" s="3">
        <v>2.8</v>
      </c>
      <c r="O33" s="3">
        <v>2.4</v>
      </c>
    </row>
  </sheetData>
  <sortState ref="B36:C67">
    <sortCondition ref="B3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 Data</vt:lpstr>
      <vt:lpstr>RB Data</vt:lpstr>
      <vt:lpstr>Team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2019-10-25T20:26:02Z</dcterms:modified>
</cp:coreProperties>
</file>