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6260" windowHeight="4608"/>
  </bookViews>
  <sheets>
    <sheet name="2015 Top WR Data" sheetId="1" r:id="rId1"/>
    <sheet name="2016 NFL Combine WR Data" sheetId="4" r:id="rId2"/>
    <sheet name="2015 NFL Combine WR Data" sheetId="2" r:id="rId3"/>
    <sheet name="2014 NFL Combine WR Data" sheetId="5" r:id="rId4"/>
    <sheet name="2013 NFL Combine WR Data" sheetId="6" r:id="rId5"/>
    <sheet name="2012 NFL Combine WR Data" sheetId="7" r:id="rId6"/>
  </sheets>
  <calcPr calcId="145621"/>
</workbook>
</file>

<file path=xl/calcChain.xml><?xml version="1.0" encoding="utf-8"?>
<calcChain xmlns="http://schemas.openxmlformats.org/spreadsheetml/2006/main">
  <c r="D32" i="7" l="1"/>
  <c r="L32" i="7" s="1"/>
  <c r="D30" i="7"/>
  <c r="L30" i="7" s="1"/>
  <c r="D20" i="7"/>
  <c r="D25" i="7"/>
  <c r="D26" i="7"/>
  <c r="L26" i="7" s="1"/>
  <c r="D40" i="7"/>
  <c r="L40" i="7" s="1"/>
  <c r="D2" i="7"/>
  <c r="D21" i="7"/>
  <c r="D41" i="7"/>
  <c r="L41" i="7" s="1"/>
  <c r="D33" i="7"/>
  <c r="L33" i="7" s="1"/>
  <c r="D38" i="7"/>
  <c r="D47" i="7"/>
  <c r="L47" i="7" s="1"/>
  <c r="D10" i="7"/>
  <c r="L10" i="7" s="1"/>
  <c r="D22" i="7"/>
  <c r="D42" i="7"/>
  <c r="D34" i="7"/>
  <c r="D35" i="7"/>
  <c r="L35" i="7" s="1"/>
  <c r="D5" i="7"/>
  <c r="L5" i="7" s="1"/>
  <c r="D7" i="7"/>
  <c r="D46" i="7"/>
  <c r="D11" i="7"/>
  <c r="L11" i="7" s="1"/>
  <c r="D4" i="7"/>
  <c r="L4" i="7" s="1"/>
  <c r="D6" i="7"/>
  <c r="D27" i="7"/>
  <c r="D28" i="7"/>
  <c r="L28" i="7" s="1"/>
  <c r="D29" i="7"/>
  <c r="L29" i="7" s="1"/>
  <c r="D8" i="7"/>
  <c r="D36" i="7"/>
  <c r="L36" i="7" s="1"/>
  <c r="D43" i="7"/>
  <c r="L43" i="7" s="1"/>
  <c r="D9" i="7"/>
  <c r="D12" i="7"/>
  <c r="D39" i="7"/>
  <c r="D13" i="7"/>
  <c r="L13" i="7" s="1"/>
  <c r="D48" i="7"/>
  <c r="L48" i="7" s="1"/>
  <c r="D3" i="7"/>
  <c r="D37" i="7"/>
  <c r="D44" i="7"/>
  <c r="L44" i="7" s="1"/>
  <c r="D15" i="7"/>
  <c r="L15" i="7" s="1"/>
  <c r="D45" i="7"/>
  <c r="D14" i="7"/>
  <c r="D16" i="7"/>
  <c r="L16" i="7" s="1"/>
  <c r="D17" i="7"/>
  <c r="L17" i="7" s="1"/>
  <c r="D23" i="7"/>
  <c r="D24" i="7"/>
  <c r="D19" i="7"/>
  <c r="L19" i="7" s="1"/>
  <c r="D18" i="7"/>
  <c r="L18" i="7" s="1"/>
  <c r="D31" i="7"/>
  <c r="L31" i="7" s="1"/>
  <c r="L24" i="7"/>
  <c r="L23" i="7"/>
  <c r="L14" i="7"/>
  <c r="L45" i="7"/>
  <c r="L37" i="7"/>
  <c r="L3" i="7"/>
  <c r="L39" i="7"/>
  <c r="L12" i="7"/>
  <c r="L9" i="7"/>
  <c r="L8" i="7"/>
  <c r="L27" i="7"/>
  <c r="L6" i="7"/>
  <c r="L46" i="7"/>
  <c r="L7" i="7"/>
  <c r="L34" i="7"/>
  <c r="L42" i="7"/>
  <c r="L22" i="7"/>
  <c r="L38" i="7"/>
  <c r="L21" i="7"/>
  <c r="L2" i="7"/>
  <c r="L25" i="7"/>
  <c r="L20" i="7"/>
  <c r="D15" i="6"/>
  <c r="D27" i="6"/>
  <c r="D3" i="6"/>
  <c r="D7" i="6"/>
  <c r="D8" i="6"/>
  <c r="D20" i="6"/>
  <c r="D21" i="6"/>
  <c r="D28" i="6"/>
  <c r="D16" i="6"/>
  <c r="D4" i="6"/>
  <c r="D12" i="6"/>
  <c r="D9" i="6"/>
  <c r="D35" i="6"/>
  <c r="D33" i="6"/>
  <c r="D13" i="6"/>
  <c r="D34" i="6"/>
  <c r="D22" i="6"/>
  <c r="D10" i="6"/>
  <c r="D6" i="6"/>
  <c r="D23" i="6"/>
  <c r="D17" i="6"/>
  <c r="D2" i="6"/>
  <c r="D30" i="6"/>
  <c r="D36" i="6"/>
  <c r="D11" i="6"/>
  <c r="D14" i="6"/>
  <c r="D24" i="6"/>
  <c r="D5" i="6"/>
  <c r="D29" i="6"/>
  <c r="D25" i="6"/>
  <c r="D18" i="6"/>
  <c r="D31" i="6"/>
  <c r="D26" i="6"/>
  <c r="D32" i="6"/>
  <c r="D19" i="6"/>
  <c r="L32" i="6" l="1"/>
  <c r="L26" i="6"/>
  <c r="L31" i="6"/>
  <c r="L18" i="6"/>
  <c r="L25" i="6"/>
  <c r="L29" i="6"/>
  <c r="L5" i="6"/>
  <c r="L24" i="6"/>
  <c r="L14" i="6"/>
  <c r="L11" i="6"/>
  <c r="L36" i="6"/>
  <c r="L30" i="6"/>
  <c r="L2" i="6"/>
  <c r="L17" i="6"/>
  <c r="L23" i="6"/>
  <c r="L6" i="6"/>
  <c r="L10" i="6"/>
  <c r="L22" i="6"/>
  <c r="L34" i="6"/>
  <c r="L13" i="6"/>
  <c r="L33" i="6"/>
  <c r="L35" i="6"/>
  <c r="L9" i="6"/>
  <c r="L12" i="6"/>
  <c r="L4" i="6"/>
  <c r="L16" i="6"/>
  <c r="L28" i="6"/>
  <c r="L21" i="6"/>
  <c r="L20" i="6"/>
  <c r="L8" i="6"/>
  <c r="L7" i="6"/>
  <c r="L3" i="6"/>
  <c r="L27" i="6"/>
  <c r="L15" i="6"/>
  <c r="L19" i="6"/>
  <c r="D16" i="5" l="1"/>
  <c r="D17" i="5"/>
  <c r="D2" i="5"/>
  <c r="D37" i="5"/>
  <c r="D33" i="5"/>
  <c r="D47" i="5"/>
  <c r="D27" i="5"/>
  <c r="D4" i="5"/>
  <c r="D42" i="5"/>
  <c r="D43" i="5"/>
  <c r="D18" i="5"/>
  <c r="D44" i="5"/>
  <c r="D5" i="5"/>
  <c r="D28" i="5"/>
  <c r="D38" i="5"/>
  <c r="D19" i="5"/>
  <c r="D6" i="5"/>
  <c r="D11" i="5"/>
  <c r="D20" i="5"/>
  <c r="D34" i="5"/>
  <c r="D12" i="5"/>
  <c r="D40" i="5"/>
  <c r="D39" i="5"/>
  <c r="D21" i="5"/>
  <c r="D41" i="5"/>
  <c r="D29" i="5"/>
  <c r="D30" i="5"/>
  <c r="D22" i="5"/>
  <c r="D48" i="5"/>
  <c r="D3" i="5"/>
  <c r="D45" i="5"/>
  <c r="D31" i="5"/>
  <c r="D13" i="5"/>
  <c r="D7" i="5"/>
  <c r="D32" i="5"/>
  <c r="D8" i="5"/>
  <c r="D14" i="5"/>
  <c r="D35" i="5"/>
  <c r="D46" i="5"/>
  <c r="D23" i="5"/>
  <c r="D24" i="5"/>
  <c r="D9" i="5"/>
  <c r="D36" i="5"/>
  <c r="D49" i="5"/>
  <c r="D50" i="5"/>
  <c r="D15" i="5"/>
  <c r="D51" i="5"/>
  <c r="D10" i="5"/>
  <c r="D25" i="5"/>
  <c r="D26" i="5"/>
  <c r="L26" i="5" s="1"/>
  <c r="L25" i="5"/>
  <c r="L10" i="5"/>
  <c r="L51" i="5"/>
  <c r="L15" i="5"/>
  <c r="L50" i="5"/>
  <c r="L49" i="5"/>
  <c r="L36" i="5"/>
  <c r="L9" i="5"/>
  <c r="L24" i="5"/>
  <c r="L23" i="5"/>
  <c r="L46" i="5"/>
  <c r="L35" i="5"/>
  <c r="L14" i="5"/>
  <c r="L8" i="5"/>
  <c r="L32" i="5"/>
  <c r="L7" i="5"/>
  <c r="L13" i="5"/>
  <c r="L31" i="5"/>
  <c r="L45" i="5"/>
  <c r="L3" i="5"/>
  <c r="L48" i="5"/>
  <c r="L22" i="5"/>
  <c r="L30" i="5"/>
  <c r="L29" i="5"/>
  <c r="L41" i="5"/>
  <c r="L21" i="5"/>
  <c r="L39" i="5"/>
  <c r="L40" i="5"/>
  <c r="L12" i="5"/>
  <c r="L34" i="5"/>
  <c r="L20" i="5"/>
  <c r="L11" i="5"/>
  <c r="L6" i="5"/>
  <c r="L19" i="5"/>
  <c r="L38" i="5"/>
  <c r="L28" i="5"/>
  <c r="L5" i="5"/>
  <c r="L44" i="5"/>
  <c r="L18" i="5"/>
  <c r="L43" i="5"/>
  <c r="L42" i="5"/>
  <c r="L4" i="5"/>
  <c r="L27" i="5"/>
  <c r="L47" i="5"/>
  <c r="L33" i="5"/>
  <c r="L37" i="5"/>
  <c r="L2" i="5"/>
  <c r="L17" i="5"/>
  <c r="L16" i="5"/>
  <c r="D40" i="4"/>
  <c r="D34" i="4"/>
  <c r="D36" i="4"/>
  <c r="L36" i="4" s="1"/>
  <c r="D24" i="4"/>
  <c r="L24" i="4" s="1"/>
  <c r="D44" i="4"/>
  <c r="D9" i="4"/>
  <c r="D10" i="4"/>
  <c r="L10" i="4" s="1"/>
  <c r="D5" i="4"/>
  <c r="L5" i="4" s="1"/>
  <c r="D17" i="4"/>
  <c r="D25" i="4"/>
  <c r="D6" i="4"/>
  <c r="L6" i="4" s="1"/>
  <c r="D2" i="4"/>
  <c r="L2" i="4" s="1"/>
  <c r="D26" i="4"/>
  <c r="D27" i="4"/>
  <c r="D28" i="4"/>
  <c r="L28" i="4" s="1"/>
  <c r="D29" i="4"/>
  <c r="L29" i="4" s="1"/>
  <c r="D18" i="4"/>
  <c r="D30" i="4"/>
  <c r="D37" i="4"/>
  <c r="L37" i="4" s="1"/>
  <c r="D31" i="4"/>
  <c r="L31" i="4" s="1"/>
  <c r="D13" i="4"/>
  <c r="D3" i="4"/>
  <c r="D19" i="4"/>
  <c r="L19" i="4" s="1"/>
  <c r="D7" i="4"/>
  <c r="L7" i="4" s="1"/>
  <c r="D35" i="4"/>
  <c r="D14" i="4"/>
  <c r="D20" i="4"/>
  <c r="L20" i="4" s="1"/>
  <c r="D11" i="4"/>
  <c r="L11" i="4" s="1"/>
  <c r="D4" i="4"/>
  <c r="D32" i="4"/>
  <c r="D15" i="4"/>
  <c r="L15" i="4" s="1"/>
  <c r="D21" i="4"/>
  <c r="L21" i="4" s="1"/>
  <c r="D42" i="4"/>
  <c r="D22" i="4"/>
  <c r="D43" i="4"/>
  <c r="L43" i="4" s="1"/>
  <c r="D38" i="4"/>
  <c r="L38" i="4" s="1"/>
  <c r="D16" i="4"/>
  <c r="D33" i="4"/>
  <c r="D8" i="4"/>
  <c r="L8" i="4" s="1"/>
  <c r="D12" i="4"/>
  <c r="L12" i="4" s="1"/>
  <c r="D41" i="4"/>
  <c r="D23" i="4"/>
  <c r="L23" i="4" s="1"/>
  <c r="D39" i="4"/>
  <c r="L39" i="4" s="1"/>
  <c r="L41" i="4"/>
  <c r="L33" i="4"/>
  <c r="L16" i="4"/>
  <c r="L22" i="4"/>
  <c r="L42" i="4"/>
  <c r="L32" i="4"/>
  <c r="L4" i="4"/>
  <c r="L14" i="4"/>
  <c r="L35" i="4"/>
  <c r="L3" i="4"/>
  <c r="L13" i="4"/>
  <c r="L30" i="4"/>
  <c r="L18" i="4"/>
  <c r="L27" i="4"/>
  <c r="L26" i="4"/>
  <c r="L25" i="4"/>
  <c r="L17" i="4"/>
  <c r="L9" i="4"/>
  <c r="L44" i="4"/>
  <c r="L34" i="4"/>
  <c r="L40" i="4"/>
  <c r="M34" i="1" l="1"/>
  <c r="M2" i="1"/>
  <c r="D24" i="2" l="1"/>
  <c r="L24" i="2" s="1"/>
  <c r="D52" i="2"/>
  <c r="L52" i="2" s="1"/>
  <c r="D25" i="2"/>
  <c r="L25" i="2" s="1"/>
  <c r="D3" i="2"/>
  <c r="L3" i="2" s="1"/>
  <c r="D69" i="2"/>
  <c r="L69" i="2" s="1"/>
  <c r="D86" i="2"/>
  <c r="L86" i="2" s="1"/>
  <c r="D14" i="2"/>
  <c r="L14" i="2" s="1"/>
  <c r="D53" i="2"/>
  <c r="L53" i="2" s="1"/>
  <c r="D8" i="2"/>
  <c r="L8" i="2" s="1"/>
  <c r="D26" i="2"/>
  <c r="L26" i="2" s="1"/>
  <c r="D27" i="2"/>
  <c r="L27" i="2" s="1"/>
  <c r="D2" i="2"/>
  <c r="L2" i="2" s="1"/>
  <c r="D96" i="2"/>
  <c r="L96" i="2" s="1"/>
  <c r="D54" i="2"/>
  <c r="L54" i="2" s="1"/>
  <c r="D28" i="2"/>
  <c r="L28" i="2" s="1"/>
  <c r="D29" i="2"/>
  <c r="L29" i="2" s="1"/>
  <c r="D9" i="2"/>
  <c r="L9" i="2" s="1"/>
  <c r="D17" i="2"/>
  <c r="L17" i="2" s="1"/>
  <c r="D4" i="2"/>
  <c r="L4" i="2" s="1"/>
  <c r="D10" i="2"/>
  <c r="L10" i="2" s="1"/>
  <c r="D11" i="2"/>
  <c r="L11" i="2" s="1"/>
  <c r="D33" i="2"/>
  <c r="L33" i="2" s="1"/>
  <c r="D30" i="2"/>
  <c r="L30" i="2" s="1"/>
  <c r="D18" i="2"/>
  <c r="L18" i="2" s="1"/>
  <c r="D55" i="2"/>
  <c r="L55" i="2" s="1"/>
  <c r="D70" i="2"/>
  <c r="L70" i="2" s="1"/>
  <c r="D31" i="2"/>
  <c r="L31" i="2" s="1"/>
  <c r="D71" i="2"/>
  <c r="L71" i="2" s="1"/>
  <c r="D72" i="2"/>
  <c r="L72" i="2" s="1"/>
  <c r="D87" i="2"/>
  <c r="L87" i="2" s="1"/>
  <c r="D34" i="2"/>
  <c r="L34" i="2" s="1"/>
  <c r="D15" i="2"/>
  <c r="L15" i="2" s="1"/>
  <c r="D35" i="2"/>
  <c r="L35" i="2" s="1"/>
  <c r="D56" i="2"/>
  <c r="L56" i="2" s="1"/>
  <c r="D36" i="2"/>
  <c r="L36" i="2" s="1"/>
  <c r="D37" i="2"/>
  <c r="L37" i="2" s="1"/>
  <c r="D19" i="2"/>
  <c r="L19" i="2" s="1"/>
  <c r="D38" i="2"/>
  <c r="L38" i="2" s="1"/>
  <c r="D5" i="2"/>
  <c r="L5" i="2" s="1"/>
  <c r="D39" i="2"/>
  <c r="L39" i="2" s="1"/>
  <c r="D20" i="2"/>
  <c r="L20" i="2" s="1"/>
  <c r="D73" i="2"/>
  <c r="L73" i="2" s="1"/>
  <c r="D74" i="2"/>
  <c r="L74" i="2" s="1"/>
  <c r="D88" i="2"/>
  <c r="L88" i="2" s="1"/>
  <c r="D75" i="2"/>
  <c r="L75" i="2" s="1"/>
  <c r="D76" i="2"/>
  <c r="L76" i="2" s="1"/>
  <c r="D40" i="2"/>
  <c r="L40" i="2" s="1"/>
  <c r="D77" i="2"/>
  <c r="L77" i="2" s="1"/>
  <c r="D78" i="2"/>
  <c r="L78" i="2" s="1"/>
  <c r="D41" i="2"/>
  <c r="L41" i="2" s="1"/>
  <c r="D57" i="2"/>
  <c r="L57" i="2" s="1"/>
  <c r="D42" i="2"/>
  <c r="L42" i="2" s="1"/>
  <c r="D79" i="2"/>
  <c r="L79" i="2" s="1"/>
  <c r="D97" i="2"/>
  <c r="L97" i="2" s="1"/>
  <c r="D89" i="2"/>
  <c r="L89" i="2" s="1"/>
  <c r="D58" i="2"/>
  <c r="L58" i="2" s="1"/>
  <c r="D43" i="2"/>
  <c r="L43" i="2" s="1"/>
  <c r="D44" i="2"/>
  <c r="L44" i="2" s="1"/>
  <c r="D80" i="2"/>
  <c r="L80" i="2" s="1"/>
  <c r="D59" i="2"/>
  <c r="L59" i="2" s="1"/>
  <c r="D6" i="2"/>
  <c r="L6" i="2" s="1"/>
  <c r="D21" i="2"/>
  <c r="L21" i="2" s="1"/>
  <c r="D60" i="2"/>
  <c r="L60" i="2" s="1"/>
  <c r="D45" i="2"/>
  <c r="L45" i="2" s="1"/>
  <c r="D61" i="2"/>
  <c r="L61" i="2" s="1"/>
  <c r="D62" i="2"/>
  <c r="L62" i="2" s="1"/>
  <c r="D63" i="2"/>
  <c r="L63" i="2" s="1"/>
  <c r="D81" i="2"/>
  <c r="L81" i="2" s="1"/>
  <c r="D46" i="2"/>
  <c r="L46" i="2" s="1"/>
  <c r="D82" i="2"/>
  <c r="L82" i="2" s="1"/>
  <c r="D83" i="2"/>
  <c r="L83" i="2" s="1"/>
  <c r="D90" i="2"/>
  <c r="L90" i="2" s="1"/>
  <c r="D22" i="2"/>
  <c r="L22" i="2" s="1"/>
  <c r="D13" i="2"/>
  <c r="L13" i="2" s="1"/>
  <c r="D64" i="2"/>
  <c r="L64" i="2" s="1"/>
  <c r="D47" i="2"/>
  <c r="L47" i="2" s="1"/>
  <c r="D7" i="2"/>
  <c r="L7" i="2" s="1"/>
  <c r="D98" i="2"/>
  <c r="L98" i="2" s="1"/>
  <c r="D84" i="2"/>
  <c r="L84" i="2" s="1"/>
  <c r="D48" i="2"/>
  <c r="L48" i="2" s="1"/>
  <c r="D65" i="2"/>
  <c r="L65" i="2" s="1"/>
  <c r="D91" i="2"/>
  <c r="L91" i="2" s="1"/>
  <c r="D49" i="2"/>
  <c r="L49" i="2" s="1"/>
  <c r="D66" i="2"/>
  <c r="L66" i="2" s="1"/>
  <c r="D85" i="2"/>
  <c r="L85" i="2" s="1"/>
  <c r="D23" i="2"/>
  <c r="L23" i="2" s="1"/>
  <c r="D50" i="2"/>
  <c r="L50" i="2" s="1"/>
  <c r="D99" i="2"/>
  <c r="L99" i="2" s="1"/>
  <c r="D12" i="2"/>
  <c r="L12" i="2" s="1"/>
  <c r="D16" i="2"/>
  <c r="L16" i="2" s="1"/>
  <c r="D68" i="2"/>
  <c r="L68" i="2" s="1"/>
  <c r="D67" i="2"/>
  <c r="L67" i="2" s="1"/>
  <c r="D95" i="2"/>
  <c r="L95" i="2" s="1"/>
  <c r="D101" i="2"/>
  <c r="L101" i="2" s="1"/>
  <c r="D102" i="2"/>
  <c r="L102" i="2" s="1"/>
  <c r="D100" i="2"/>
  <c r="L100" i="2" s="1"/>
  <c r="D32" i="2"/>
  <c r="L32" i="2" s="1"/>
  <c r="D51" i="2"/>
  <c r="L51" i="2" s="1"/>
  <c r="D94" i="2"/>
  <c r="L94" i="2" s="1"/>
  <c r="D93" i="2"/>
  <c r="L93" i="2" s="1"/>
  <c r="D92" i="2"/>
  <c r="L92" i="2" s="1"/>
  <c r="E32" i="1" l="1"/>
  <c r="E19" i="1"/>
  <c r="K35" i="1" l="1"/>
  <c r="J35" i="1"/>
  <c r="G35" i="1"/>
  <c r="B37" i="1"/>
  <c r="C37" i="1"/>
  <c r="D37" i="1"/>
  <c r="F37" i="1"/>
  <c r="G37" i="1"/>
  <c r="H37" i="1"/>
  <c r="I37" i="1"/>
  <c r="J37" i="1"/>
  <c r="K37" i="1"/>
  <c r="C38" i="1"/>
  <c r="Q14" i="1" s="1"/>
  <c r="D38" i="1"/>
  <c r="F38" i="1"/>
  <c r="S5" i="1" s="1"/>
  <c r="G38" i="1"/>
  <c r="T5" i="1" s="1"/>
  <c r="H38" i="1"/>
  <c r="I38" i="1"/>
  <c r="J38" i="1"/>
  <c r="W5" i="1" s="1"/>
  <c r="K38" i="1"/>
  <c r="X5" i="1" s="1"/>
  <c r="B38" i="1"/>
  <c r="C35" i="1"/>
  <c r="D35" i="1"/>
  <c r="F35" i="1"/>
  <c r="H35" i="1"/>
  <c r="I35" i="1"/>
  <c r="B35" i="1"/>
  <c r="K36" i="1"/>
  <c r="J36" i="1"/>
  <c r="I36" i="1"/>
  <c r="H36" i="1"/>
  <c r="G36" i="1"/>
  <c r="F36" i="1"/>
  <c r="D36" i="1"/>
  <c r="C36" i="1"/>
  <c r="B36" i="1"/>
  <c r="L35" i="1"/>
  <c r="E34" i="1"/>
  <c r="E33" i="1"/>
  <c r="E31" i="1"/>
  <c r="E30" i="1"/>
  <c r="E29" i="1"/>
  <c r="E28" i="1"/>
  <c r="E27" i="1"/>
  <c r="E26" i="1"/>
  <c r="E24" i="1"/>
  <c r="E23" i="1"/>
  <c r="E22" i="1"/>
  <c r="E21" i="1"/>
  <c r="E20" i="1"/>
  <c r="E18" i="1"/>
  <c r="E17" i="1"/>
  <c r="X32" i="1" l="1"/>
  <c r="T32" i="1"/>
  <c r="W32" i="1"/>
  <c r="S32" i="1"/>
  <c r="V32" i="1"/>
  <c r="U32" i="1"/>
  <c r="Q32" i="1"/>
  <c r="T19" i="1"/>
  <c r="S19" i="1"/>
  <c r="V19" i="1"/>
  <c r="U19" i="1"/>
  <c r="Q19" i="1"/>
  <c r="T21" i="1"/>
  <c r="T25" i="1"/>
  <c r="X6" i="1"/>
  <c r="T4" i="1"/>
  <c r="X16" i="1"/>
  <c r="W31" i="1"/>
  <c r="T29" i="1"/>
  <c r="W12" i="1"/>
  <c r="W9" i="1"/>
  <c r="V6" i="1"/>
  <c r="W34" i="1"/>
  <c r="W28" i="1"/>
  <c r="W24" i="1"/>
  <c r="W20" i="1"/>
  <c r="T16" i="1"/>
  <c r="V11" i="1"/>
  <c r="V8" i="1"/>
  <c r="U5" i="1"/>
  <c r="V27" i="1"/>
  <c r="V23" i="1"/>
  <c r="V14" i="1"/>
  <c r="X10" i="1"/>
  <c r="W13" i="1"/>
  <c r="S7" i="1"/>
  <c r="X8" i="1"/>
  <c r="T8" i="1"/>
  <c r="X4" i="1"/>
  <c r="V30" i="1"/>
  <c r="X25" i="1"/>
  <c r="X21" i="1"/>
  <c r="V17" i="1"/>
  <c r="T13" i="1"/>
  <c r="T10" i="1"/>
  <c r="T6" i="1"/>
  <c r="U3" i="1"/>
  <c r="V3" i="1"/>
  <c r="U4" i="1"/>
  <c r="X34" i="1"/>
  <c r="T34" i="1"/>
  <c r="V33" i="1"/>
  <c r="X31" i="1"/>
  <c r="T31" i="1"/>
  <c r="W30" i="1"/>
  <c r="S30" i="1"/>
  <c r="U29" i="1"/>
  <c r="X28" i="1"/>
  <c r="T28" i="1"/>
  <c r="W27" i="1"/>
  <c r="S27" i="1"/>
  <c r="U25" i="1"/>
  <c r="X24" i="1"/>
  <c r="T24" i="1"/>
  <c r="W23" i="1"/>
  <c r="S23" i="1"/>
  <c r="V22" i="1"/>
  <c r="U21" i="1"/>
  <c r="X20" i="1"/>
  <c r="T20" i="1"/>
  <c r="T18" i="1"/>
  <c r="W17" i="1"/>
  <c r="U16" i="1"/>
  <c r="T15" i="1"/>
  <c r="W14" i="1"/>
  <c r="S14" i="1"/>
  <c r="U13" i="1"/>
  <c r="X12" i="1"/>
  <c r="T12" i="1"/>
  <c r="W11" i="1"/>
  <c r="U10" i="1"/>
  <c r="X9" i="1"/>
  <c r="T9" i="1"/>
  <c r="W8" i="1"/>
  <c r="S8" i="1"/>
  <c r="U6" i="1"/>
  <c r="S34" i="1"/>
  <c r="U33" i="1"/>
  <c r="S31" i="1"/>
  <c r="S28" i="1"/>
  <c r="S24" i="1"/>
  <c r="U22" i="1"/>
  <c r="S20" i="1"/>
  <c r="S18" i="1"/>
  <c r="S15" i="1"/>
  <c r="S12" i="1"/>
  <c r="S9" i="1"/>
  <c r="V2" i="1"/>
  <c r="X3" i="1"/>
  <c r="T3" i="1"/>
  <c r="W4" i="1"/>
  <c r="S4" i="1"/>
  <c r="V34" i="1"/>
  <c r="T33" i="1"/>
  <c r="V31" i="1"/>
  <c r="U30" i="1"/>
  <c r="X29" i="1"/>
  <c r="S29" i="1"/>
  <c r="V28" i="1"/>
  <c r="U27" i="1"/>
  <c r="T26" i="1"/>
  <c r="W25" i="1"/>
  <c r="S25" i="1"/>
  <c r="V24" i="1"/>
  <c r="U23" i="1"/>
  <c r="X22" i="1"/>
  <c r="T22" i="1"/>
  <c r="W21" i="1"/>
  <c r="S21" i="1"/>
  <c r="V20" i="1"/>
  <c r="U17" i="1"/>
  <c r="W16" i="1"/>
  <c r="S16" i="1"/>
  <c r="U14" i="1"/>
  <c r="X13" i="1"/>
  <c r="S13" i="1"/>
  <c r="V12" i="1"/>
  <c r="U11" i="1"/>
  <c r="W10" i="1"/>
  <c r="S10" i="1"/>
  <c r="V9" i="1"/>
  <c r="U8" i="1"/>
  <c r="T7" i="1"/>
  <c r="W6" i="1"/>
  <c r="S6" i="1"/>
  <c r="V5" i="1"/>
  <c r="W3" i="1"/>
  <c r="S3" i="1"/>
  <c r="V4" i="1"/>
  <c r="U34" i="1"/>
  <c r="W33" i="1"/>
  <c r="S33" i="1"/>
  <c r="U31" i="1"/>
  <c r="X30" i="1"/>
  <c r="T30" i="1"/>
  <c r="W29" i="1"/>
  <c r="U28" i="1"/>
  <c r="X27" i="1"/>
  <c r="T27" i="1"/>
  <c r="S26" i="1"/>
  <c r="V25" i="1"/>
  <c r="U24" i="1"/>
  <c r="X23" i="1"/>
  <c r="T23" i="1"/>
  <c r="W22" i="1"/>
  <c r="S22" i="1"/>
  <c r="V21" i="1"/>
  <c r="U20" i="1"/>
  <c r="X17" i="1"/>
  <c r="T17" i="1"/>
  <c r="V16" i="1"/>
  <c r="X14" i="1"/>
  <c r="T14" i="1"/>
  <c r="U12" i="1"/>
  <c r="X11" i="1"/>
  <c r="T11" i="1"/>
  <c r="V10" i="1"/>
  <c r="U9" i="1"/>
  <c r="X2" i="1"/>
  <c r="W2" i="1"/>
  <c r="S2" i="1"/>
  <c r="T2" i="1"/>
  <c r="U2" i="1"/>
  <c r="Q3" i="1"/>
  <c r="Q30" i="1"/>
  <c r="Q22" i="1"/>
  <c r="Q18" i="1"/>
  <c r="Q10" i="1"/>
  <c r="Q6" i="1"/>
  <c r="Q34" i="1"/>
  <c r="Q29" i="1"/>
  <c r="Q25" i="1"/>
  <c r="Q21" i="1"/>
  <c r="Q17" i="1"/>
  <c r="Q13" i="1"/>
  <c r="Q9" i="1"/>
  <c r="Q5" i="1"/>
  <c r="Q2" i="1"/>
  <c r="Q26" i="1"/>
  <c r="Q33" i="1"/>
  <c r="Q28" i="1"/>
  <c r="Q24" i="1"/>
  <c r="Q20" i="1"/>
  <c r="Q16" i="1"/>
  <c r="Q12" i="1"/>
  <c r="Q8" i="1"/>
  <c r="Q4" i="1"/>
  <c r="Q31" i="1"/>
  <c r="Q27" i="1"/>
  <c r="Q23" i="1"/>
  <c r="Q15" i="1"/>
  <c r="Q11" i="1"/>
  <c r="Q7" i="1"/>
  <c r="E25" i="1"/>
  <c r="E16" i="1"/>
  <c r="E11" i="1"/>
  <c r="E15" i="1"/>
  <c r="E14" i="1"/>
  <c r="E13" i="1"/>
  <c r="E12" i="1"/>
  <c r="E3" i="1"/>
  <c r="E4" i="1"/>
  <c r="E5" i="1"/>
  <c r="E6" i="1"/>
  <c r="E7" i="1"/>
  <c r="E8" i="1"/>
  <c r="E9" i="1"/>
  <c r="E10" i="1"/>
  <c r="E2" i="1"/>
  <c r="E37" i="1" l="1"/>
  <c r="E38" i="1"/>
  <c r="E35" i="1"/>
  <c r="E36" i="1"/>
  <c r="R32" i="1" l="1"/>
  <c r="Y32" i="1" s="1"/>
  <c r="Z32" i="1" s="1"/>
  <c r="M32" i="1"/>
  <c r="O32" i="1"/>
  <c r="P32" i="1"/>
  <c r="N32" i="1"/>
  <c r="R19" i="1"/>
  <c r="Y19" i="1" s="1"/>
  <c r="Z19" i="1" s="1"/>
  <c r="O19" i="1"/>
  <c r="M19" i="1"/>
  <c r="N19" i="1"/>
  <c r="P19" i="1"/>
  <c r="P11" i="1"/>
  <c r="O10" i="1"/>
  <c r="P18" i="1"/>
  <c r="P24" i="1"/>
  <c r="P17" i="1"/>
  <c r="P22" i="1"/>
  <c r="P9" i="1"/>
  <c r="P23" i="1"/>
  <c r="P28" i="1"/>
  <c r="P21" i="1"/>
  <c r="P26" i="1"/>
  <c r="P12" i="1"/>
  <c r="P31" i="1"/>
  <c r="P33" i="1"/>
  <c r="P27" i="1"/>
  <c r="P34" i="1"/>
  <c r="P30" i="1"/>
  <c r="P20" i="1"/>
  <c r="P29" i="1"/>
  <c r="P16" i="1"/>
  <c r="P4" i="1"/>
  <c r="O15" i="1"/>
  <c r="P5" i="1"/>
  <c r="O14" i="1"/>
  <c r="O16" i="1"/>
  <c r="P6" i="1"/>
  <c r="O12" i="1"/>
  <c r="O25" i="1"/>
  <c r="P3" i="1"/>
  <c r="O2" i="1"/>
  <c r="P25" i="1"/>
  <c r="O4" i="1"/>
  <c r="P13" i="1"/>
  <c r="P15" i="1"/>
  <c r="O27" i="1"/>
  <c r="O24" i="1"/>
  <c r="O30" i="1"/>
  <c r="O21" i="1"/>
  <c r="O17" i="1"/>
  <c r="O20" i="1"/>
  <c r="O26" i="1"/>
  <c r="O6" i="1"/>
  <c r="O31" i="1"/>
  <c r="O28" i="1"/>
  <c r="O18" i="1"/>
  <c r="O34" i="1"/>
  <c r="O29" i="1"/>
  <c r="O22" i="1"/>
  <c r="O23" i="1"/>
  <c r="O13" i="1"/>
  <c r="O33" i="1"/>
  <c r="P14" i="1"/>
  <c r="O7" i="1"/>
  <c r="O9" i="1"/>
  <c r="O11" i="1"/>
  <c r="P8" i="1"/>
  <c r="P7" i="1"/>
  <c r="P10" i="1"/>
  <c r="O8" i="1"/>
  <c r="O5" i="1"/>
  <c r="P2" i="1"/>
  <c r="O3" i="1"/>
  <c r="R6" i="1"/>
  <c r="Y6" i="1" s="1"/>
  <c r="Z6" i="1" s="1"/>
  <c r="R10" i="1"/>
  <c r="Y10" i="1" s="1"/>
  <c r="Z10" i="1" s="1"/>
  <c r="R13" i="1"/>
  <c r="Y13" i="1" s="1"/>
  <c r="Z13" i="1" s="1"/>
  <c r="R16" i="1"/>
  <c r="Y16" i="1" s="1"/>
  <c r="Z16" i="1" s="1"/>
  <c r="R21" i="1"/>
  <c r="Y21" i="1" s="1"/>
  <c r="Z21" i="1" s="1"/>
  <c r="R25" i="1"/>
  <c r="Y25" i="1" s="1"/>
  <c r="Z25" i="1" s="1"/>
  <c r="R29" i="1"/>
  <c r="Y29" i="1" s="1"/>
  <c r="Z29" i="1" s="1"/>
  <c r="R4" i="1"/>
  <c r="Y4" i="1" s="1"/>
  <c r="Z4" i="1" s="1"/>
  <c r="R5" i="1"/>
  <c r="Y5" i="1" s="1"/>
  <c r="Z5" i="1" s="1"/>
  <c r="R9" i="1"/>
  <c r="Y9" i="1" s="1"/>
  <c r="Z9" i="1" s="1"/>
  <c r="R12" i="1"/>
  <c r="Y12" i="1" s="1"/>
  <c r="Z12" i="1" s="1"/>
  <c r="R15" i="1"/>
  <c r="Y15" i="1" s="1"/>
  <c r="Z15" i="1" s="1"/>
  <c r="R18" i="1"/>
  <c r="Y18" i="1" s="1"/>
  <c r="Z18" i="1" s="1"/>
  <c r="R20" i="1"/>
  <c r="Y20" i="1" s="1"/>
  <c r="Z20" i="1" s="1"/>
  <c r="R24" i="1"/>
  <c r="Y24" i="1" s="1"/>
  <c r="Z24" i="1" s="1"/>
  <c r="R28" i="1"/>
  <c r="Y28" i="1" s="1"/>
  <c r="Z28" i="1" s="1"/>
  <c r="R31" i="1"/>
  <c r="Y31" i="1" s="1"/>
  <c r="Z31" i="1" s="1"/>
  <c r="R34" i="1"/>
  <c r="Y34" i="1" s="1"/>
  <c r="Z34" i="1" s="1"/>
  <c r="R8" i="1"/>
  <c r="Y8" i="1" s="1"/>
  <c r="Z8" i="1" s="1"/>
  <c r="R14" i="1"/>
  <c r="Y14" i="1" s="1"/>
  <c r="Z14" i="1" s="1"/>
  <c r="R23" i="1"/>
  <c r="Y23" i="1" s="1"/>
  <c r="Z23" i="1" s="1"/>
  <c r="R27" i="1"/>
  <c r="Y27" i="1" s="1"/>
  <c r="Z27" i="1" s="1"/>
  <c r="R30" i="1"/>
  <c r="Y30" i="1" s="1"/>
  <c r="Z30" i="1" s="1"/>
  <c r="R7" i="1"/>
  <c r="Y7" i="1" s="1"/>
  <c r="Z7" i="1" s="1"/>
  <c r="R11" i="1"/>
  <c r="Y11" i="1" s="1"/>
  <c r="Z11" i="1" s="1"/>
  <c r="R17" i="1"/>
  <c r="Y17" i="1" s="1"/>
  <c r="Z17" i="1" s="1"/>
  <c r="R22" i="1"/>
  <c r="Y22" i="1" s="1"/>
  <c r="Z22" i="1" s="1"/>
  <c r="R26" i="1"/>
  <c r="Y26" i="1" s="1"/>
  <c r="Z26" i="1" s="1"/>
  <c r="R33" i="1"/>
  <c r="Y33" i="1" s="1"/>
  <c r="Z33" i="1" s="1"/>
  <c r="R3" i="1"/>
  <c r="Y3" i="1" s="1"/>
  <c r="M5" i="1"/>
  <c r="M14" i="1"/>
  <c r="N6" i="1"/>
  <c r="N10" i="1"/>
  <c r="N11" i="1"/>
  <c r="M25" i="1"/>
  <c r="M10" i="1"/>
  <c r="N24" i="1"/>
  <c r="N22" i="1"/>
  <c r="N28" i="1"/>
  <c r="N20" i="1"/>
  <c r="N34" i="1"/>
  <c r="N26" i="1"/>
  <c r="N27" i="1"/>
  <c r="N18" i="1"/>
  <c r="N17" i="1"/>
  <c r="N9" i="1"/>
  <c r="N30" i="1"/>
  <c r="N15" i="1"/>
  <c r="N29" i="1"/>
  <c r="N7" i="1"/>
  <c r="N31" i="1"/>
  <c r="N23" i="1"/>
  <c r="N33" i="1"/>
  <c r="N5" i="1"/>
  <c r="N13" i="1"/>
  <c r="N21" i="1"/>
  <c r="N8" i="1"/>
  <c r="N14" i="1"/>
  <c r="M7" i="1"/>
  <c r="M12" i="1"/>
  <c r="R2" i="1"/>
  <c r="Y2" i="1" s="1"/>
  <c r="Z2" i="1" s="1"/>
  <c r="N25" i="1"/>
  <c r="N12" i="1"/>
  <c r="M15" i="1"/>
  <c r="N4" i="1"/>
  <c r="N2" i="1"/>
  <c r="M13" i="1"/>
  <c r="M11" i="1"/>
  <c r="M24" i="1"/>
  <c r="M31" i="1"/>
  <c r="M18" i="1"/>
  <c r="M30" i="1"/>
  <c r="M22" i="1"/>
  <c r="M17" i="1"/>
  <c r="M23" i="1"/>
  <c r="M28" i="1"/>
  <c r="M20" i="1"/>
  <c r="M33" i="1"/>
  <c r="M29" i="1"/>
  <c r="M21" i="1"/>
  <c r="M26" i="1"/>
  <c r="M16" i="1"/>
  <c r="M4" i="1"/>
  <c r="M27" i="1"/>
  <c r="M3" i="1"/>
  <c r="M6" i="1"/>
  <c r="N16" i="1"/>
  <c r="N3" i="1"/>
  <c r="M8" i="1"/>
  <c r="M9" i="1"/>
  <c r="B44" i="1" l="1"/>
  <c r="B43" i="1"/>
  <c r="B39" i="1"/>
  <c r="B41" i="1"/>
  <c r="Z3" i="1"/>
  <c r="B42" i="1" s="1"/>
  <c r="B40" i="1"/>
</calcChain>
</file>

<file path=xl/sharedStrings.xml><?xml version="1.0" encoding="utf-8"?>
<sst xmlns="http://schemas.openxmlformats.org/spreadsheetml/2006/main" count="734" uniqueCount="337">
  <si>
    <t>Wide Receiver</t>
  </si>
  <si>
    <t>FPPG</t>
  </si>
  <si>
    <t>Height</t>
  </si>
  <si>
    <t>Weight</t>
  </si>
  <si>
    <t>Ratio</t>
  </si>
  <si>
    <t>Hand</t>
  </si>
  <si>
    <t>40 yard</t>
  </si>
  <si>
    <t>Vertical</t>
  </si>
  <si>
    <t>Broad</t>
  </si>
  <si>
    <t>Shuttle</t>
  </si>
  <si>
    <t>3 cone</t>
  </si>
  <si>
    <t>Antonio Brown</t>
  </si>
  <si>
    <t>Julio Jones</t>
  </si>
  <si>
    <t>Odell Beckham</t>
  </si>
  <si>
    <t>Brandon Marshall</t>
  </si>
  <si>
    <t>DeAndre Hopkins</t>
  </si>
  <si>
    <t>Keenan Allen</t>
  </si>
  <si>
    <t>Julian Edelman</t>
  </si>
  <si>
    <t>Jarvis Landry</t>
  </si>
  <si>
    <t>Allen Robinson</t>
  </si>
  <si>
    <t>Steve Smith</t>
  </si>
  <si>
    <t>Alshon Jeffrey</t>
  </si>
  <si>
    <t>Larry Fitzgerald</t>
  </si>
  <si>
    <t>AJ Green</t>
  </si>
  <si>
    <t>Eric Decker</t>
  </si>
  <si>
    <t>Sammy Watkins</t>
  </si>
  <si>
    <t>Doug Baldwin</t>
  </si>
  <si>
    <t>Demariyus Thomas</t>
  </si>
  <si>
    <t>Calvin Johnson</t>
  </si>
  <si>
    <t>Jeremy Maclin</t>
  </si>
  <si>
    <t>Brandin Cooks</t>
  </si>
  <si>
    <t>Martavis Bryant</t>
  </si>
  <si>
    <t>Emmanual Sanders</t>
  </si>
  <si>
    <t>Allen Hurns</t>
  </si>
  <si>
    <t>John Brown</t>
  </si>
  <si>
    <t>Amari Cooper</t>
  </si>
  <si>
    <t>Michael Crabree</t>
  </si>
  <si>
    <t>Jordan Matthews</t>
  </si>
  <si>
    <t>Tyler Lockett</t>
  </si>
  <si>
    <t>Golden Tate</t>
  </si>
  <si>
    <t>Travis Benjamin</t>
  </si>
  <si>
    <t>Tavon Austin</t>
  </si>
  <si>
    <t>TY Hilton</t>
  </si>
  <si>
    <t>Mike Evans</t>
  </si>
  <si>
    <t>1st Round</t>
  </si>
  <si>
    <t>No</t>
  </si>
  <si>
    <t>Yes</t>
  </si>
  <si>
    <t>IQR 1</t>
  </si>
  <si>
    <t>MEDIAN</t>
  </si>
  <si>
    <t>MEAN</t>
  </si>
  <si>
    <t>STDEV</t>
  </si>
  <si>
    <t>ZHeight</t>
  </si>
  <si>
    <t>ZHand</t>
  </si>
  <si>
    <t>Z40 yard</t>
  </si>
  <si>
    <t>ZVertical</t>
  </si>
  <si>
    <t>ZBroad</t>
  </si>
  <si>
    <t>ZShuttle</t>
  </si>
  <si>
    <t>Z3 cone</t>
  </si>
  <si>
    <t>Score (Mean)</t>
  </si>
  <si>
    <t>Score (Med)</t>
  </si>
  <si>
    <t>CORREL (MEAN)</t>
  </si>
  <si>
    <t>CORREL (MED)</t>
  </si>
  <si>
    <t>ZTotal</t>
  </si>
  <si>
    <t>ZAvg</t>
  </si>
  <si>
    <t>ZRatio</t>
  </si>
  <si>
    <t>CORREL (ZTotal)</t>
  </si>
  <si>
    <t>CORREL (ZAvg)</t>
  </si>
  <si>
    <t>No 1st (Mean)</t>
  </si>
  <si>
    <t>No 1st (Med)</t>
  </si>
  <si>
    <t>CORREL (MEAN no 1st)</t>
  </si>
  <si>
    <t>CORREL (MED no 1st)</t>
  </si>
  <si>
    <t>Name</t>
  </si>
  <si>
    <t>Height(in)</t>
  </si>
  <si>
    <t>Weight(lbs)</t>
  </si>
  <si>
    <t>Hand Size (in)</t>
  </si>
  <si>
    <t>40Yard</t>
  </si>
  <si>
    <t>Vert Leap(in)</t>
  </si>
  <si>
    <t>Broad Jump(in)</t>
  </si>
  <si>
    <t>3Cone</t>
  </si>
  <si>
    <t>Nelson Agholor</t>
  </si>
  <si>
    <t>Mario Alford</t>
  </si>
  <si>
    <t>Dres Anderson</t>
  </si>
  <si>
    <t>DeJuan Beard</t>
  </si>
  <si>
    <t>Kenny Bell</t>
  </si>
  <si>
    <t>Michael Bennett</t>
  </si>
  <si>
    <t>Da'Ron Brown</t>
  </si>
  <si>
    <t>Damiere Byrd</t>
  </si>
  <si>
    <t>DeAndre Carter</t>
  </si>
  <si>
    <t>Marquez Clark</t>
  </si>
  <si>
    <t>Kaelin Clay</t>
  </si>
  <si>
    <t>Sammie Coates</t>
  </si>
  <si>
    <t>Chris Conley</t>
  </si>
  <si>
    <t>Kenny Cook</t>
  </si>
  <si>
    <t>Jamison Crowder</t>
  </si>
  <si>
    <t>DaVaris Daniels</t>
  </si>
  <si>
    <t>Andre Davis</t>
  </si>
  <si>
    <t>Devante Davis</t>
  </si>
  <si>
    <t>Geremy Davis</t>
  </si>
  <si>
    <t>Titus Davis</t>
  </si>
  <si>
    <t>Andre Debose</t>
  </si>
  <si>
    <t>Stefon Diggs</t>
  </si>
  <si>
    <t>Phillip Dorsett</t>
  </si>
  <si>
    <t>Quinton Dunbar</t>
  </si>
  <si>
    <t>Lemar Durant</t>
  </si>
  <si>
    <t>George Farmer</t>
  </si>
  <si>
    <t>Clay Fuller</t>
  </si>
  <si>
    <t>Devin Funchess</t>
  </si>
  <si>
    <t>Devin Gardner</t>
  </si>
  <si>
    <t>Keyarris Garrett</t>
  </si>
  <si>
    <t>Antwan Goodley</t>
  </si>
  <si>
    <t>Christian Green</t>
  </si>
  <si>
    <t>Dorial Green-Beckham</t>
  </si>
  <si>
    <t>Deontay Greenberry</t>
  </si>
  <si>
    <t>Rashad Greene</t>
  </si>
  <si>
    <t>Rannell Hall</t>
  </si>
  <si>
    <t>Justin Hardy</t>
  </si>
  <si>
    <t>Chris Harper</t>
  </si>
  <si>
    <t>Josh Harper</t>
  </si>
  <si>
    <t>R.J. Harris</t>
  </si>
  <si>
    <t>Nick Harwell</t>
  </si>
  <si>
    <t>Austin Hill</t>
  </si>
  <si>
    <t>Anthony Johnson</t>
  </si>
  <si>
    <t>Vernon Johnson</t>
  </si>
  <si>
    <t>Chris Jones</t>
  </si>
  <si>
    <t>Tebucky Jones</t>
  </si>
  <si>
    <t>Tony Jones</t>
  </si>
  <si>
    <t>Malcome Kennedy</t>
  </si>
  <si>
    <t>Nigel King</t>
  </si>
  <si>
    <t>Jake Kumerow</t>
  </si>
  <si>
    <t>Dez Lewis</t>
  </si>
  <si>
    <t>Jameon Lewis</t>
  </si>
  <si>
    <t>Tony Lippett</t>
  </si>
  <si>
    <t>Deon Long</t>
  </si>
  <si>
    <t>Keanon Lowe</t>
  </si>
  <si>
    <t>Tello Luckett</t>
  </si>
  <si>
    <t>Kevonte Martin-Manley</t>
  </si>
  <si>
    <t>Vince Mayle</t>
  </si>
  <si>
    <t>Tre McBride</t>
  </si>
  <si>
    <t>Justin McCay</t>
  </si>
  <si>
    <t>Matt Miller</t>
  </si>
  <si>
    <t>Matt Milton</t>
  </si>
  <si>
    <t>Ty Montgomery</t>
  </si>
  <si>
    <t>Keith Mumphery</t>
  </si>
  <si>
    <t>J.J. Nelson</t>
  </si>
  <si>
    <t>Levi Norwood</t>
  </si>
  <si>
    <t>DeVante Parker</t>
  </si>
  <si>
    <t>Breshad Perriman</t>
  </si>
  <si>
    <t>Shakim Phillips</t>
  </si>
  <si>
    <t>Kyle Prater</t>
  </si>
  <si>
    <t>Addison Richards</t>
  </si>
  <si>
    <t>Jamal Robinson</t>
  </si>
  <si>
    <t>Ezell Ruffin</t>
  </si>
  <si>
    <t>Dominic Rufran</t>
  </si>
  <si>
    <t>Bud Sasser</t>
  </si>
  <si>
    <t>Ross Scheuerman</t>
  </si>
  <si>
    <t>Dawon Scott</t>
  </si>
  <si>
    <t>Jaxon Shipley</t>
  </si>
  <si>
    <t>Tommy Shuler</t>
  </si>
  <si>
    <t>DeAndre Smelter</t>
  </si>
  <si>
    <t>Devin Smith</t>
  </si>
  <si>
    <t>Evan Spencer</t>
  </si>
  <si>
    <t>Neal Sterling</t>
  </si>
  <si>
    <t>Jaelen Strong</t>
  </si>
  <si>
    <t>Tacoi Sumler</t>
  </si>
  <si>
    <t>Jordan Taylor</t>
  </si>
  <si>
    <t>Darren Waller</t>
  </si>
  <si>
    <t>Jarrod West</t>
  </si>
  <si>
    <t>Darius White</t>
  </si>
  <si>
    <t>DeAndrew White</t>
  </si>
  <si>
    <t>Kevin White</t>
  </si>
  <si>
    <t>Jackie Williams</t>
  </si>
  <si>
    <t>Kasen Williams</t>
  </si>
  <si>
    <t>Tyrell Williams</t>
  </si>
  <si>
    <t>Demetrius Wilson</t>
  </si>
  <si>
    <t>Cam Worthy</t>
  </si>
  <si>
    <t>J.J. Worton</t>
  </si>
  <si>
    <t>Shane Wynn</t>
  </si>
  <si>
    <t>Bralon Addison</t>
  </si>
  <si>
    <t>Geronimo Allison</t>
  </si>
  <si>
    <t>Demarcus Ayers</t>
  </si>
  <si>
    <t>Tyler Boyd</t>
  </si>
  <si>
    <t>Chris Brown</t>
  </si>
  <si>
    <t>Aaron Burbridge</t>
  </si>
  <si>
    <t>Devon Cajuste</t>
  </si>
  <si>
    <t>Leonte Carroo</t>
  </si>
  <si>
    <t>Corey Coleman</t>
  </si>
  <si>
    <t>Pharoh Cooper</t>
  </si>
  <si>
    <t>Cody Core</t>
  </si>
  <si>
    <t>Trevor Davis</t>
  </si>
  <si>
    <t>Josh Doctson</t>
  </si>
  <si>
    <t>D.J. Foster</t>
  </si>
  <si>
    <t>Will Fuller</t>
  </si>
  <si>
    <t>Rashard Higgins</t>
  </si>
  <si>
    <t>Johnny Holton</t>
  </si>
  <si>
    <t>Cayleb Jones</t>
  </si>
  <si>
    <t>Kenny Lawler</t>
  </si>
  <si>
    <t>Roger Lewis</t>
  </si>
  <si>
    <t>Kolby Listenbee</t>
  </si>
  <si>
    <t>Ricardo Louis</t>
  </si>
  <si>
    <t>Byron Marshall</t>
  </si>
  <si>
    <t>Jalin Marshall</t>
  </si>
  <si>
    <t>Mekale McKay</t>
  </si>
  <si>
    <t>Braxton Miller</t>
  </si>
  <si>
    <t>Malcolm Mitchell</t>
  </si>
  <si>
    <t>Chris Moore</t>
  </si>
  <si>
    <t>Marquez North</t>
  </si>
  <si>
    <t>Jordan Payton</t>
  </si>
  <si>
    <t>Charone Peake</t>
  </si>
  <si>
    <t>Demarcus Robinson</t>
  </si>
  <si>
    <t>Alonzo Russell</t>
  </si>
  <si>
    <t>Rashawn Scott</t>
  </si>
  <si>
    <t>Hunter Sharp</t>
  </si>
  <si>
    <t>Tajae Sharpe</t>
  </si>
  <si>
    <t>Sterling Shepard</t>
  </si>
  <si>
    <t>Nelson Spruce</t>
  </si>
  <si>
    <t>Michael Thomas</t>
  </si>
  <si>
    <t>Laquon Treadwell</t>
  </si>
  <si>
    <t>Duke Williams</t>
  </si>
  <si>
    <t>DeRunnya Wilson</t>
  </si>
  <si>
    <t>Jared Abbrederis</t>
  </si>
  <si>
    <t>Davante Adams</t>
  </si>
  <si>
    <t>Dri Archer</t>
  </si>
  <si>
    <t>Kelvin Benjamin</t>
  </si>
  <si>
    <t>Chris Boyd</t>
  </si>
  <si>
    <t>Corey Brown</t>
  </si>
  <si>
    <t>Isaiah Burse</t>
  </si>
  <si>
    <t>Trey Burton</t>
  </si>
  <si>
    <t>Michael Campanaro</t>
  </si>
  <si>
    <t>Brandon Coleman</t>
  </si>
  <si>
    <t>Damian Copeland</t>
  </si>
  <si>
    <t>Mike Davis</t>
  </si>
  <si>
    <t>Anthony Denham</t>
  </si>
  <si>
    <t>Bruce Ellington</t>
  </si>
  <si>
    <t>Quincy Enunwa</t>
  </si>
  <si>
    <t>Shaquelle Evans</t>
  </si>
  <si>
    <t>Bennie Fowler</t>
  </si>
  <si>
    <t>Austin Franklin</t>
  </si>
  <si>
    <t>Jeremy Gallon</t>
  </si>
  <si>
    <t>Ryan Grant</t>
  </si>
  <si>
    <t>Matt Hazel</t>
  </si>
  <si>
    <t>Robert Herron</t>
  </si>
  <si>
    <t>Cody Hoffman</t>
  </si>
  <si>
    <t>Josh Huff</t>
  </si>
  <si>
    <t>Jeff Janis</t>
  </si>
  <si>
    <t>TJ Jones</t>
  </si>
  <si>
    <t>Cody Latimer</t>
  </si>
  <si>
    <t>Marqise Lee</t>
  </si>
  <si>
    <t>Marcus Lucas</t>
  </si>
  <si>
    <t>Donte Moncrief</t>
  </si>
  <si>
    <t>Kevin Norwood</t>
  </si>
  <si>
    <t>Walter Powell</t>
  </si>
  <si>
    <t>Tevin Reese</t>
  </si>
  <si>
    <t>Paul Richardson</t>
  </si>
  <si>
    <t>Jalen Saunders</t>
  </si>
  <si>
    <t>Willie Snead</t>
  </si>
  <si>
    <t>Josh Stewart</t>
  </si>
  <si>
    <t>Devin Street</t>
  </si>
  <si>
    <t>L'Damian Washington</t>
  </si>
  <si>
    <t>Albert Wilson</t>
  </si>
  <si>
    <t>Stedman Bailey</t>
  </si>
  <si>
    <t>Alan Bonner</t>
  </si>
  <si>
    <t>Josh Boyce</t>
  </si>
  <si>
    <t>Marcus Davis</t>
  </si>
  <si>
    <t>Corey Fuller</t>
  </si>
  <si>
    <t>Tyrone Goard</t>
  </si>
  <si>
    <t>Marquise Goodwin</t>
  </si>
  <si>
    <t>Cobi Hamilton</t>
  </si>
  <si>
    <t>Mark Harrison</t>
  </si>
  <si>
    <t>Justin Hunter</t>
  </si>
  <si>
    <t>Darius Johnson</t>
  </si>
  <si>
    <t>Brandon Kaufman</t>
  </si>
  <si>
    <t>Tavarres King</t>
  </si>
  <si>
    <t>Alec Lemon</t>
  </si>
  <si>
    <t>Aaron Mellette</t>
  </si>
  <si>
    <t>T.J. Moe</t>
  </si>
  <si>
    <t>Cordarrelle Patterson</t>
  </si>
  <si>
    <t>Quinton Patton</t>
  </si>
  <si>
    <t>Denard Robinson</t>
  </si>
  <si>
    <t>DaRick Rogers</t>
  </si>
  <si>
    <t>Lanear Sampson</t>
  </si>
  <si>
    <t>Ace Sanders</t>
  </si>
  <si>
    <t>Rodney Smith</t>
  </si>
  <si>
    <t>Ryan Spadola</t>
  </si>
  <si>
    <t>Kenny Stills</t>
  </si>
  <si>
    <t>Ryan Swope</t>
  </si>
  <si>
    <t>Kenbrell Thompkins</t>
  </si>
  <si>
    <t>Conner Vernon</t>
  </si>
  <si>
    <t>Markus Wheaton</t>
  </si>
  <si>
    <t>Terrance Williams</t>
  </si>
  <si>
    <t>Marquess Wilson</t>
  </si>
  <si>
    <t>Robert Woods</t>
  </si>
  <si>
    <t>Joe Adams</t>
  </si>
  <si>
    <t>Tim Benford</t>
  </si>
  <si>
    <t>Justin Blackmon</t>
  </si>
  <si>
    <t>Jarrett Boykin</t>
  </si>
  <si>
    <t>LaVon Brazill</t>
  </si>
  <si>
    <t>Ryan Broyles</t>
  </si>
  <si>
    <t>Greg Childs</t>
  </si>
  <si>
    <t>Danny Coale</t>
  </si>
  <si>
    <t>Josh Cooper</t>
  </si>
  <si>
    <t>Juron Criner</t>
  </si>
  <si>
    <t>B.J. Cunningham</t>
  </si>
  <si>
    <t>Patrick Edwards</t>
  </si>
  <si>
    <t>Michael Floyd</t>
  </si>
  <si>
    <t>Jeff Fuller</t>
  </si>
  <si>
    <t>Chris Givens</t>
  </si>
  <si>
    <t>T.J. Graham</t>
  </si>
  <si>
    <t>Darius Hanks</t>
  </si>
  <si>
    <t>Junior Hemingway</t>
  </si>
  <si>
    <t>Stephen Hill</t>
  </si>
  <si>
    <t>T.Y. Hilton</t>
  </si>
  <si>
    <t>Jerrell Jackson</t>
  </si>
  <si>
    <t>Alshon Jeffery</t>
  </si>
  <si>
    <t>A.J. Jenkins</t>
  </si>
  <si>
    <t>Dwight Jones</t>
  </si>
  <si>
    <t>Marvin Jones</t>
  </si>
  <si>
    <t>Jermaine Kearse</t>
  </si>
  <si>
    <t>Keshawn Martin</t>
  </si>
  <si>
    <t>Rishard Matthews</t>
  </si>
  <si>
    <t>Marquis Maze</t>
  </si>
  <si>
    <t>Marvin McNutt</t>
  </si>
  <si>
    <t>Kashif Moore</t>
  </si>
  <si>
    <t>Derek Moye</t>
  </si>
  <si>
    <t>Chris Owusu</t>
  </si>
  <si>
    <t>Eric Page</t>
  </si>
  <si>
    <t>DeVier Posey</t>
  </si>
  <si>
    <t>Brian Quick</t>
  </si>
  <si>
    <t>Rueben Randle</t>
  </si>
  <si>
    <t>Gerell Robinson</t>
  </si>
  <si>
    <t>James Rodgers</t>
  </si>
  <si>
    <t>Mohamed Sanu</t>
  </si>
  <si>
    <t>Tommy Streeter</t>
  </si>
  <si>
    <t>Nick Toon</t>
  </si>
  <si>
    <t>Jordan White</t>
  </si>
  <si>
    <t>Jarius Wright</t>
  </si>
  <si>
    <t>Kendall Wright</t>
  </si>
  <si>
    <t>Devon Wylie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</si>
</sst>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0.77734375" style="1" customWidth="1"/>
    <col min="2" max="12" width="8.88671875" style="1"/>
    <col min="13" max="14" width="11.77734375" style="1" customWidth="1"/>
    <col min="15" max="15" width="12.77734375" style="1" customWidth="1"/>
    <col min="16" max="16" width="11.77734375" style="1" customWidth="1"/>
    <col min="17" max="26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</v>
      </c>
      <c r="M1" s="1" t="s">
        <v>58</v>
      </c>
      <c r="N1" s="1" t="s">
        <v>59</v>
      </c>
      <c r="O1" s="1" t="s">
        <v>67</v>
      </c>
      <c r="P1" s="1" t="s">
        <v>68</v>
      </c>
      <c r="Q1" s="1" t="s">
        <v>51</v>
      </c>
      <c r="R1" s="1" t="s">
        <v>64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62</v>
      </c>
      <c r="Z1" s="1" t="s">
        <v>63</v>
      </c>
    </row>
    <row r="2" spans="1:26" x14ac:dyDescent="0.3">
      <c r="A2" s="1" t="s">
        <v>11</v>
      </c>
      <c r="B2" s="1">
        <v>25</v>
      </c>
      <c r="C2" s="1">
        <v>70</v>
      </c>
      <c r="D2" s="1">
        <v>195</v>
      </c>
      <c r="E2" s="1">
        <f t="shared" ref="E2:E24" si="0">ROUND(D2/C2,2)</f>
        <v>2.79</v>
      </c>
      <c r="F2" s="1">
        <v>9</v>
      </c>
      <c r="G2" s="1">
        <v>4.5599999999999996</v>
      </c>
      <c r="H2" s="1">
        <v>33.5</v>
      </c>
      <c r="I2" s="1">
        <v>105</v>
      </c>
      <c r="J2" s="1">
        <v>4.18</v>
      </c>
      <c r="K2" s="1">
        <v>6.98</v>
      </c>
      <c r="L2" s="1" t="s">
        <v>45</v>
      </c>
      <c r="M2" s="1">
        <f>IF(C2&gt;$C$37,1,0)+IF(C2&lt;$C$35,-1,0)+IF(E2&gt;$E$37,1,0)+IF(E2&lt;$E$35,-1,0)+IF(F2&gt;$F$37,1,0)+IF(F2&lt;$F$35,-1,0)+IF(G2&lt;$G$37,1,0)+IF(G2&lt;$G$35,0,-1)+IF(H2&gt;$H$37,1,0)+IF(H2&lt;$H$35,-1,0)+IF(I2&gt;$I$37,1,0)+IF(I2&lt;$I$35,-1,0)+IF(J2&lt;$J$37,1,0)+IF(J2&lt;$J$35,0,-1)+IF(K2&lt;$K$37,1,0)+IF(K2&lt;$K$35,0,-1)+IF(L2="Yes",1,0)</f>
        <v>-3</v>
      </c>
      <c r="N2" s="1">
        <f t="shared" ref="N2:N10" si="1">IF(C2&gt;$C$36,1,0)+IF(C2&lt;$C$35,-1,0)+IF(E2&gt;$E$36,1,0)+IF(E2&lt;$E$35,-1,0)+IF(F2&gt;$F$36,1,0)+IF(F2&lt;$F$35,-1,0)+IF(G2&lt;$G$36,1,0)+IF(G2&lt;$G$35,0,-1)+IF(H2&gt;$H$36,1,0)+IF(H2&lt;$H$35,-1,0)+IF(I2&gt;$I$36,1,0)+IF(I2&lt;$I$35,-1,0)+IF(J2&lt;$J$36,1,0)+IF(J2&lt;$J$35,0,-1)+IF(K2&lt;$K$36,1,0)+IF(K2&lt;$K$35,0,-1)+IF(L2="Yes",1,0)</f>
        <v>-4</v>
      </c>
      <c r="O2" s="1">
        <f t="shared" ref="O2:O10" si="2">IF(C2&gt;$C$37,1,0)+IF(C2&lt;$C$35,-1,0)+IF(E2&gt;$E$37,1,0)+IF(E2&lt;$E$35,-1,0)+IF(F2&gt;$F$37,1,0)+IF(F2&lt;$F$35,-1,0)+IF(G2&lt;$G$37,1,0)+IF(G2&lt;$G$35,0,-1)+IF(H2&gt;$H$37,1,0)+IF(H2&lt;$H$35,-1,0)+IF(I2&gt;$I$37,1,0)+IF(I2&lt;$I$35,-1,0)+IF(J2&lt;$J$37,1,0)+IF(J2&lt;$J$35,0,-1)+IF(K2&lt;$K$37,1,0)+IF(K2&lt;$K$35,0,-1)</f>
        <v>-3</v>
      </c>
      <c r="P2" s="1">
        <f t="shared" ref="P2:P10" si="3">IF(C2&gt;$C$36,1,0)+IF(C2&lt;$C$35,-1,0)+IF(E2&gt;$E$36,1,0)+IF(E2&lt;$E$35,-1,0)+IF(F2&gt;$F$36,1,0)+IF(F2&lt;$F$35,-1,0)+IF(G2&lt;$G$36,1,0)+IF(G2&lt;$G$35,0,-1)+IF(H2&gt;$H$36,1,0)+IF(H2&lt;$H$35,-1,0)+IF(I2&gt;$I$36,1,0)+IF(I2&lt;$I$35,-1,0)+IF(J2&lt;$J$36,1,0)+IF(J2&lt;$J$35,0,-1)+IF(K2&lt;$K$36,1,0)+IF(K2&lt;$K$35,0,-1)</f>
        <v>-4</v>
      </c>
      <c r="Q2" s="1">
        <f t="shared" ref="Q2:Q31" si="4">(C2-$C$37)/$C$38</f>
        <v>-0.98888888888888948</v>
      </c>
      <c r="R2" s="1">
        <f t="shared" ref="R2:R31" si="5">(E2-$E$37)/$E$38</f>
        <v>-0.13333333333333347</v>
      </c>
      <c r="S2" s="1">
        <f t="shared" ref="S2:S10" si="6">(F2-$F$37)/$F$38</f>
        <v>-0.86666666666666603</v>
      </c>
      <c r="T2" s="1">
        <f t="shared" ref="T2:T31" si="7">-(G2-$G$37)/$G$38</f>
        <v>-1.2222222222222159</v>
      </c>
      <c r="U2" s="1">
        <f>(H2-$H$37)/$H$38</f>
        <v>-1.0542635658914723</v>
      </c>
      <c r="V2" s="1">
        <f>(I2-$I$37)/$I$38</f>
        <v>-2.6177847113884556</v>
      </c>
      <c r="W2" s="1">
        <f>-(J2-$J$37)/$J$38</f>
        <v>5.5555555555559306E-2</v>
      </c>
      <c r="X2" s="1">
        <f>-(K2-$K$37)/$K$38</f>
        <v>-0.16666666666666682</v>
      </c>
      <c r="Y2" s="1">
        <f>Q2+R2+S2+T2+U2+V2+W2+X2</f>
        <v>-6.9942704995021403</v>
      </c>
      <c r="Z2" s="1">
        <f>Y2/8</f>
        <v>-0.87428381243776754</v>
      </c>
    </row>
    <row r="3" spans="1:26" x14ac:dyDescent="0.3">
      <c r="A3" s="1" t="s">
        <v>12</v>
      </c>
      <c r="B3" s="1">
        <v>23.1</v>
      </c>
      <c r="C3" s="1">
        <v>75</v>
      </c>
      <c r="D3" s="1">
        <v>220</v>
      </c>
      <c r="E3" s="1">
        <f t="shared" si="0"/>
        <v>2.93</v>
      </c>
      <c r="F3" s="1">
        <v>9.75</v>
      </c>
      <c r="G3" s="1">
        <v>4.34</v>
      </c>
      <c r="H3" s="1">
        <v>38.5</v>
      </c>
      <c r="I3" s="1">
        <v>135</v>
      </c>
      <c r="J3" s="1">
        <v>4.25</v>
      </c>
      <c r="K3" s="1">
        <v>6.66</v>
      </c>
      <c r="L3" s="1" t="s">
        <v>46</v>
      </c>
      <c r="M3" s="1">
        <f t="shared" ref="M3:M10" si="8">IF(C3&gt;$C$37,1,0)+IF(C3&lt;$C$35,-1,0)+IF(E3&gt;$E$37,1,0)+IF(E3&lt;$E$35,-1,0)+IF(F3&gt;$F$37,1,0)+IF(F3&lt;$F$35,-1,0)+IF(G3&lt;$G$37,1,0)+IF(G3&lt;$G$35,0,-1)+IF(H3&gt;$H$37,1,0)+IF(H3&lt;$H$35,-1,0)+IF(I3&gt;$I$37,1,0)+IF(I3&lt;$I$35,-1,0)+IF(J3&lt;$J$37,1,0)+IF(J3&lt;$J$35,0,-1)+IF(K3&lt;$K$37,1,0)+IF(K3&lt;$K$35,0,-1)+IF(L3="Yes",1,0)</f>
        <v>8</v>
      </c>
      <c r="N3" s="1">
        <f t="shared" si="1"/>
        <v>8</v>
      </c>
      <c r="O3" s="1">
        <f t="shared" si="2"/>
        <v>7</v>
      </c>
      <c r="P3" s="1">
        <f t="shared" si="3"/>
        <v>7</v>
      </c>
      <c r="Q3" s="1">
        <f t="shared" si="4"/>
        <v>0.86296296296296227</v>
      </c>
      <c r="R3" s="1">
        <f t="shared" si="5"/>
        <v>0.80000000000000071</v>
      </c>
      <c r="S3" s="1">
        <f t="shared" si="6"/>
        <v>0.38333333333333408</v>
      </c>
      <c r="T3" s="1">
        <f t="shared" si="7"/>
        <v>1.2222222222222259</v>
      </c>
      <c r="U3" s="1">
        <f>(H3-$H$37)/$H$38</f>
        <v>0.8837209302325586</v>
      </c>
      <c r="V3" s="1">
        <f>(I3-$I$37)/$I$38</f>
        <v>2.0624024960998439</v>
      </c>
      <c r="W3" s="1">
        <f>-(J3-$J$37)/$J$38</f>
        <v>-0.33333333333333115</v>
      </c>
      <c r="X3" s="1">
        <f>-(K3-$K$37)/$K$38</f>
        <v>1.1666666666666679</v>
      </c>
      <c r="Y3" s="1">
        <f>Q3+R3+S3+T3+U3+V3+W3+X3</f>
        <v>7.0479752781842615</v>
      </c>
      <c r="Z3" s="1">
        <f t="shared" ref="Z3:Z34" si="9">Y3/8</f>
        <v>0.88099690977303269</v>
      </c>
    </row>
    <row r="4" spans="1:26" x14ac:dyDescent="0.3">
      <c r="A4" s="1" t="s">
        <v>13</v>
      </c>
      <c r="B4" s="1">
        <v>21.4</v>
      </c>
      <c r="C4" s="1">
        <v>71</v>
      </c>
      <c r="D4" s="1">
        <v>198</v>
      </c>
      <c r="E4" s="1">
        <f t="shared" si="0"/>
        <v>2.79</v>
      </c>
      <c r="F4" s="1">
        <v>10</v>
      </c>
      <c r="G4" s="1">
        <v>4.43</v>
      </c>
      <c r="H4" s="1">
        <v>38.5</v>
      </c>
      <c r="I4" s="1">
        <v>122</v>
      </c>
      <c r="J4" s="1">
        <v>3.94</v>
      </c>
      <c r="K4" s="1">
        <v>6.69</v>
      </c>
      <c r="L4" s="1" t="s">
        <v>46</v>
      </c>
      <c r="M4" s="1">
        <f t="shared" si="8"/>
        <v>7</v>
      </c>
      <c r="N4" s="1">
        <f t="shared" si="1"/>
        <v>6</v>
      </c>
      <c r="O4" s="1">
        <f t="shared" si="2"/>
        <v>6</v>
      </c>
      <c r="P4" s="1">
        <f t="shared" si="3"/>
        <v>5</v>
      </c>
      <c r="Q4" s="1">
        <f t="shared" si="4"/>
        <v>-0.61851851851851913</v>
      </c>
      <c r="R4" s="1">
        <f t="shared" si="5"/>
        <v>-0.13333333333333347</v>
      </c>
      <c r="S4" s="1">
        <f t="shared" si="6"/>
        <v>0.80000000000000071</v>
      </c>
      <c r="T4" s="1">
        <f t="shared" si="7"/>
        <v>0.22222222222222737</v>
      </c>
      <c r="U4" s="1">
        <f>(H4-$H$37)/$H$38</f>
        <v>0.8837209302325586</v>
      </c>
      <c r="V4" s="1">
        <f>(I4-$I$37)/$I$38</f>
        <v>3.4321372854914017E-2</v>
      </c>
      <c r="W4" s="1">
        <f>-(J4-$J$37)/$J$38</f>
        <v>1.3888888888888915</v>
      </c>
      <c r="X4" s="1">
        <f>-(K4-$K$37)/$K$38</f>
        <v>1.0416666666666667</v>
      </c>
      <c r="Y4" s="1">
        <f>Q4+R4+S4+T4+U4+V4+W4+X4</f>
        <v>3.6189682290134062</v>
      </c>
      <c r="Z4" s="1">
        <f t="shared" si="9"/>
        <v>0.45237102862667578</v>
      </c>
    </row>
    <row r="5" spans="1:26" x14ac:dyDescent="0.3">
      <c r="A5" s="1" t="s">
        <v>14</v>
      </c>
      <c r="B5" s="1">
        <v>21.2</v>
      </c>
      <c r="C5" s="1">
        <v>77</v>
      </c>
      <c r="D5" s="1">
        <v>230</v>
      </c>
      <c r="E5" s="1">
        <f t="shared" si="0"/>
        <v>2.99</v>
      </c>
      <c r="F5" s="1">
        <v>10.38</v>
      </c>
      <c r="G5" s="1">
        <v>4.5199999999999996</v>
      </c>
      <c r="H5" s="1">
        <v>37</v>
      </c>
      <c r="I5" s="1">
        <v>120</v>
      </c>
      <c r="J5" s="1">
        <v>4.09</v>
      </c>
      <c r="K5" s="1">
        <v>7.05</v>
      </c>
      <c r="L5" s="1" t="s">
        <v>45</v>
      </c>
      <c r="M5" s="1">
        <f t="shared" si="8"/>
        <v>5</v>
      </c>
      <c r="N5" s="1">
        <f t="shared" si="1"/>
        <v>5</v>
      </c>
      <c r="O5" s="1">
        <f t="shared" si="2"/>
        <v>5</v>
      </c>
      <c r="P5" s="1">
        <f t="shared" si="3"/>
        <v>5</v>
      </c>
      <c r="Q5" s="1">
        <f t="shared" si="4"/>
        <v>1.603703703703703</v>
      </c>
      <c r="R5" s="1">
        <f t="shared" si="5"/>
        <v>1.2000000000000011</v>
      </c>
      <c r="S5" s="1">
        <f t="shared" si="6"/>
        <v>1.4333333333333353</v>
      </c>
      <c r="T5" s="1">
        <f t="shared" si="7"/>
        <v>-0.77777777777777113</v>
      </c>
      <c r="U5" s="1">
        <f>(H5-$H$37)/$H$38</f>
        <v>0.30232558139534926</v>
      </c>
      <c r="V5" s="1">
        <f>(I5-$I$37)/$I$38</f>
        <v>-0.27769110764430593</v>
      </c>
      <c r="W5" s="1">
        <f>-(J5-$J$37)/$J$38</f>
        <v>0.55555555555555858</v>
      </c>
      <c r="X5" s="1">
        <f>-(K5-$K$37)/$K$38</f>
        <v>-0.45833333333333098</v>
      </c>
      <c r="Y5" s="1">
        <f t="shared" ref="Y5:Y34" si="10">Q5+R5+S5+T5+U5+V5+W5+X5</f>
        <v>3.5811159552325393</v>
      </c>
      <c r="Z5" s="1">
        <f t="shared" si="9"/>
        <v>0.44763949440406742</v>
      </c>
    </row>
    <row r="6" spans="1:26" x14ac:dyDescent="0.3">
      <c r="A6" s="1" t="s">
        <v>15</v>
      </c>
      <c r="B6" s="1">
        <v>20.6</v>
      </c>
      <c r="C6" s="1">
        <v>73</v>
      </c>
      <c r="D6" s="1">
        <v>218</v>
      </c>
      <c r="E6" s="1">
        <f t="shared" si="0"/>
        <v>2.99</v>
      </c>
      <c r="F6" s="1">
        <v>10.08</v>
      </c>
      <c r="G6" s="1">
        <v>4.57</v>
      </c>
      <c r="H6" s="1">
        <v>36</v>
      </c>
      <c r="I6" s="1">
        <v>115</v>
      </c>
      <c r="J6" s="1">
        <v>4.5</v>
      </c>
      <c r="K6" s="1">
        <v>6.83</v>
      </c>
      <c r="L6" s="1" t="s">
        <v>46</v>
      </c>
      <c r="M6" s="1">
        <f t="shared" si="8"/>
        <v>2</v>
      </c>
      <c r="N6" s="1">
        <f t="shared" si="1"/>
        <v>1</v>
      </c>
      <c r="O6" s="1">
        <f t="shared" si="2"/>
        <v>1</v>
      </c>
      <c r="P6" s="1">
        <f t="shared" si="3"/>
        <v>0</v>
      </c>
      <c r="Q6" s="1">
        <f t="shared" si="4"/>
        <v>0.12222222222222158</v>
      </c>
      <c r="R6" s="1">
        <f t="shared" si="5"/>
        <v>1.2000000000000011</v>
      </c>
      <c r="S6" s="1">
        <f t="shared" si="6"/>
        <v>0.93333333333333424</v>
      </c>
      <c r="T6" s="1">
        <f t="shared" si="7"/>
        <v>-1.3333333333333346</v>
      </c>
      <c r="U6" s="1">
        <f>(H6-$H$37)/$H$38</f>
        <v>-8.5271317829456919E-2</v>
      </c>
      <c r="V6" s="1">
        <f>(I6-$I$37)/$I$38</f>
        <v>-1.0577223088923557</v>
      </c>
      <c r="W6" s="1">
        <f>-(J6-$J$37)/$J$38</f>
        <v>-1.7222222222222201</v>
      </c>
      <c r="X6" s="1">
        <f>-(K6-$K$37)/$K$38</f>
        <v>0.4583333333333347</v>
      </c>
      <c r="Y6" s="1">
        <f t="shared" si="10"/>
        <v>-1.4846602933884756</v>
      </c>
      <c r="Z6" s="1">
        <f t="shared" si="9"/>
        <v>-0.18558253667355945</v>
      </c>
    </row>
    <row r="7" spans="1:26" x14ac:dyDescent="0.3">
      <c r="A7" s="1" t="s">
        <v>16</v>
      </c>
      <c r="B7" s="1">
        <v>20.2</v>
      </c>
      <c r="C7" s="1">
        <v>74</v>
      </c>
      <c r="D7" s="1">
        <v>211</v>
      </c>
      <c r="E7" s="1">
        <f t="shared" si="0"/>
        <v>2.85</v>
      </c>
      <c r="F7" s="1">
        <v>10.08</v>
      </c>
      <c r="G7" s="1">
        <v>4.58</v>
      </c>
      <c r="L7" s="1" t="s">
        <v>45</v>
      </c>
      <c r="M7" s="1">
        <f t="shared" si="8"/>
        <v>2</v>
      </c>
      <c r="N7" s="1">
        <f t="shared" si="1"/>
        <v>1</v>
      </c>
      <c r="O7" s="1">
        <f t="shared" si="2"/>
        <v>2</v>
      </c>
      <c r="P7" s="1">
        <f t="shared" si="3"/>
        <v>1</v>
      </c>
      <c r="Q7" s="1">
        <f t="shared" si="4"/>
        <v>0.49259259259259192</v>
      </c>
      <c r="R7" s="1">
        <f t="shared" si="5"/>
        <v>0.26666666666666694</v>
      </c>
      <c r="S7" s="1">
        <f t="shared" si="6"/>
        <v>0.93333333333333424</v>
      </c>
      <c r="T7" s="1">
        <f t="shared" si="7"/>
        <v>-1.4444444444444433</v>
      </c>
      <c r="Y7" s="1">
        <f t="shared" si="10"/>
        <v>0.24814814814814978</v>
      </c>
      <c r="Z7" s="1">
        <f>Y7/4</f>
        <v>6.2037037037037446E-2</v>
      </c>
    </row>
    <row r="8" spans="1:26" x14ac:dyDescent="0.3">
      <c r="A8" s="1" t="s">
        <v>17</v>
      </c>
      <c r="B8" s="1">
        <v>19.600000000000001</v>
      </c>
      <c r="C8" s="1">
        <v>70</v>
      </c>
      <c r="D8" s="1">
        <v>200</v>
      </c>
      <c r="E8" s="1">
        <f t="shared" si="0"/>
        <v>2.86</v>
      </c>
      <c r="F8" s="1">
        <v>9</v>
      </c>
      <c r="G8" s="1">
        <v>4.5199999999999996</v>
      </c>
      <c r="H8" s="1">
        <v>36.5</v>
      </c>
      <c r="I8" s="1">
        <v>123</v>
      </c>
      <c r="J8" s="1">
        <v>3.91</v>
      </c>
      <c r="K8" s="1">
        <v>6.62</v>
      </c>
      <c r="L8" s="1" t="s">
        <v>45</v>
      </c>
      <c r="M8" s="1">
        <f t="shared" si="8"/>
        <v>4</v>
      </c>
      <c r="N8" s="1">
        <f t="shared" si="1"/>
        <v>3</v>
      </c>
      <c r="O8" s="1">
        <f t="shared" si="2"/>
        <v>4</v>
      </c>
      <c r="P8" s="1">
        <f t="shared" si="3"/>
        <v>3</v>
      </c>
      <c r="Q8" s="1">
        <f t="shared" si="4"/>
        <v>-0.98888888888888948</v>
      </c>
      <c r="R8" s="1">
        <f t="shared" si="5"/>
        <v>0.33333333333333215</v>
      </c>
      <c r="S8" s="1">
        <f t="shared" si="6"/>
        <v>-0.86666666666666603</v>
      </c>
      <c r="T8" s="1">
        <f t="shared" si="7"/>
        <v>-0.77777777777777113</v>
      </c>
      <c r="U8" s="1">
        <f t="shared" ref="U8:U14" si="11">(H8-$H$37)/$H$38</f>
        <v>0.10852713178294618</v>
      </c>
      <c r="V8" s="1">
        <f>(I8-$I$37)/$I$38</f>
        <v>0.19032761310452401</v>
      </c>
      <c r="W8" s="1">
        <f t="shared" ref="W8:W14" si="12">-(J8-$J$37)/$J$38</f>
        <v>1.5555555555555569</v>
      </c>
      <c r="X8" s="1">
        <f t="shared" ref="X8:X14" si="13">-(K8-$K$37)/$K$38</f>
        <v>1.3333333333333346</v>
      </c>
      <c r="Y8" s="1">
        <f t="shared" si="10"/>
        <v>0.88774363377636734</v>
      </c>
      <c r="Z8" s="1">
        <f t="shared" si="9"/>
        <v>0.11096795422204592</v>
      </c>
    </row>
    <row r="9" spans="1:26" x14ac:dyDescent="0.3">
      <c r="A9" s="1" t="s">
        <v>18</v>
      </c>
      <c r="B9" s="1">
        <v>19.3</v>
      </c>
      <c r="C9" s="1">
        <v>71</v>
      </c>
      <c r="D9" s="1">
        <v>202</v>
      </c>
      <c r="E9" s="1">
        <f t="shared" si="0"/>
        <v>2.85</v>
      </c>
      <c r="F9" s="1">
        <v>10.25</v>
      </c>
      <c r="G9" s="1">
        <v>4.6100000000000003</v>
      </c>
      <c r="H9" s="1">
        <v>31.5</v>
      </c>
      <c r="I9" s="1">
        <v>113</v>
      </c>
      <c r="J9" s="1">
        <v>4.59</v>
      </c>
      <c r="K9" s="1">
        <v>7.56</v>
      </c>
      <c r="L9" s="1" t="s">
        <v>45</v>
      </c>
      <c r="M9" s="1">
        <f t="shared" si="8"/>
        <v>-3</v>
      </c>
      <c r="N9" s="1">
        <f t="shared" si="1"/>
        <v>-4</v>
      </c>
      <c r="O9" s="1">
        <f t="shared" si="2"/>
        <v>-3</v>
      </c>
      <c r="P9" s="1">
        <f t="shared" si="3"/>
        <v>-4</v>
      </c>
      <c r="Q9" s="1">
        <f t="shared" si="4"/>
        <v>-0.61851851851851913</v>
      </c>
      <c r="R9" s="1">
        <f t="shared" si="5"/>
        <v>0.26666666666666694</v>
      </c>
      <c r="S9" s="1">
        <f t="shared" si="6"/>
        <v>1.2166666666666675</v>
      </c>
      <c r="T9" s="1">
        <f t="shared" si="7"/>
        <v>-1.7777777777777795</v>
      </c>
      <c r="U9" s="1">
        <f t="shared" si="11"/>
        <v>-1.8294573643410847</v>
      </c>
      <c r="V9" s="1">
        <f>(I9-$I$37)/$I$38</f>
        <v>-1.3697347893915759</v>
      </c>
      <c r="W9" s="1">
        <f t="shared" si="12"/>
        <v>-2.2222222222222192</v>
      </c>
      <c r="X9" s="1">
        <f t="shared" si="13"/>
        <v>-2.5833333333333304</v>
      </c>
      <c r="Y9" s="1">
        <f t="shared" si="10"/>
        <v>-8.9177106722511752</v>
      </c>
      <c r="Z9" s="1">
        <f t="shared" si="9"/>
        <v>-1.1147138340313969</v>
      </c>
    </row>
    <row r="10" spans="1:26" x14ac:dyDescent="0.3">
      <c r="A10" s="1" t="s">
        <v>19</v>
      </c>
      <c r="B10" s="1">
        <v>19</v>
      </c>
      <c r="C10" s="1">
        <v>75</v>
      </c>
      <c r="D10" s="1">
        <v>215</v>
      </c>
      <c r="E10" s="1">
        <f t="shared" si="0"/>
        <v>2.87</v>
      </c>
      <c r="F10" s="1">
        <v>9.5</v>
      </c>
      <c r="G10" s="1">
        <v>4.5999999999999996</v>
      </c>
      <c r="H10" s="1">
        <v>39</v>
      </c>
      <c r="I10" s="1">
        <v>131</v>
      </c>
      <c r="J10" s="1">
        <v>4</v>
      </c>
      <c r="K10" s="1">
        <v>7</v>
      </c>
      <c r="L10" s="1" t="s">
        <v>45</v>
      </c>
      <c r="M10" s="1">
        <f t="shared" si="8"/>
        <v>4</v>
      </c>
      <c r="N10" s="1">
        <f t="shared" si="1"/>
        <v>4</v>
      </c>
      <c r="O10" s="1">
        <f t="shared" si="2"/>
        <v>4</v>
      </c>
      <c r="P10" s="1">
        <f t="shared" si="3"/>
        <v>4</v>
      </c>
      <c r="Q10" s="1">
        <f t="shared" si="4"/>
        <v>0.86296296296296227</v>
      </c>
      <c r="R10" s="1">
        <f t="shared" si="5"/>
        <v>0.40000000000000036</v>
      </c>
      <c r="S10" s="1">
        <f t="shared" si="6"/>
        <v>-3.3333333333332625E-2</v>
      </c>
      <c r="T10" s="1">
        <f t="shared" si="7"/>
        <v>-1.6666666666666607</v>
      </c>
      <c r="U10" s="1">
        <f t="shared" si="11"/>
        <v>1.0775193798449616</v>
      </c>
      <c r="V10" s="1">
        <f>(I10-$I$37)/$I$38</f>
        <v>1.4383775351014039</v>
      </c>
      <c r="W10" s="1">
        <f t="shared" si="12"/>
        <v>1.0555555555555578</v>
      </c>
      <c r="X10" s="1">
        <f t="shared" si="13"/>
        <v>-0.24999999999999839</v>
      </c>
      <c r="Y10" s="1">
        <f t="shared" si="10"/>
        <v>2.8844154334648948</v>
      </c>
      <c r="Z10" s="1">
        <f t="shared" si="9"/>
        <v>0.36055192918311185</v>
      </c>
    </row>
    <row r="11" spans="1:26" x14ac:dyDescent="0.3">
      <c r="A11" s="1" t="s">
        <v>20</v>
      </c>
      <c r="B11" s="1">
        <v>18.899999999999999</v>
      </c>
      <c r="C11" s="1">
        <v>69</v>
      </c>
      <c r="D11" s="1">
        <v>195</v>
      </c>
      <c r="E11" s="1">
        <f t="shared" si="0"/>
        <v>2.83</v>
      </c>
      <c r="G11" s="1">
        <v>4.3899999999999997</v>
      </c>
      <c r="H11" s="1">
        <v>38.5</v>
      </c>
      <c r="I11" s="1">
        <v>121</v>
      </c>
      <c r="J11" s="1">
        <v>4.25</v>
      </c>
      <c r="K11" s="1">
        <v>7.44</v>
      </c>
      <c r="L11" s="1" t="s">
        <v>45</v>
      </c>
      <c r="M11" s="1">
        <f>1+IF(C11&gt;$C$37,1,0)+IF(C11&lt;$C$35,-1,0)+IF(E11&gt;$E$37,1,0)+IF(E11&lt;$E$35,-1,0)+IF(F11&gt;$F$37,1,0)+IF(F11&lt;$F$35,-1,0)+IF(G11&lt;$G$37,1,0)+IF(G11&lt;$G$35,0,-1)+IF(H11&gt;$H$37,1,0)+IF(H11&lt;$H$35,-1,0)+IF(I11&gt;$I$37,1,0)+IF(I11&lt;$I$35,-1,0)+IF(J11&lt;$J$37,1,0)+IF(J11&lt;$J$35,0,-1)+IF(K11&lt;$K$37,1,0)+IF(K11&lt;$K$35,0,-1)+IF(L11="Yes",1,0)</f>
        <v>1</v>
      </c>
      <c r="N11" s="1">
        <f>1+IF(C11&gt;$C$36,1,0)+IF(C11&lt;$C$35,-1,0)+IF(E11&gt;$E$36,1,0)+IF(E11&lt;$E$35,-1,0)+IF(F11&gt;$F$36,1,0)+IF(F11&lt;$F$35,-1,0)+IF(G11&lt;$G$36,1,0)+IF(G11&lt;$G$35,0,-1)+IF(H11&gt;$H$36,1,0)+IF(H11&lt;$H$35,-1,0)+IF(I11&gt;$I$36,1,0)+IF(I11&lt;$I$35,-1,0)+IF(J11&lt;$J$36,1,0)+IF(J11&lt;$J$35,0,-1)+IF(K11&lt;$K$36,1,0)+IF(K11&lt;$K$35,0,-1)+IF(L11="Yes",1,0)</f>
        <v>1</v>
      </c>
      <c r="O11" s="1">
        <f>1+IF(C11&gt;$C$37,1,0)+IF(C11&lt;$C$35,-1,0)+IF(E11&gt;$E$37,1,0)+IF(E11&lt;$E$35,-1,0)+IF(F11&gt;$F$37,1,0)+IF(F11&lt;$F$35,-1,0)+IF(G11&lt;$G$37,1,0)+IF(G11&lt;$G$35,0,-1)+IF(H11&gt;$H$37,1,0)+IF(H11&lt;$H$35,-1,0)+IF(I11&gt;$I$37,1,0)+IF(I11&lt;$I$35,-1,0)+IF(J11&lt;$J$37,1,0)+IF(J11&lt;$J$35,0,-1)+IF(K11&lt;$K$37,1,0)+IF(K11&lt;$K$35,0,-1)</f>
        <v>1</v>
      </c>
      <c r="P11" s="1">
        <f>1+IF(C11&gt;$C$36,1,0)+IF(C11&lt;$C$35,-1,0)+IF(E11&gt;$E$36,1,0)+IF(E11&lt;$E$35,-1,0)+IF(F11&gt;$F$36,1,0)+IF(F11&lt;$F$35,-1,0)+IF(G11&lt;$G$36,1,0)+IF(G11&lt;$G$35,0,-1)+IF(H11&gt;$H$36,1,0)+IF(H11&lt;$H$35,-1,0)+IF(I11&gt;$I$36,1,0)+IF(I11&lt;$I$35,-1,0)+IF(J11&lt;$J$36,1,0)+IF(J11&lt;$J$35,0,-1)+IF(K11&lt;$K$36,1,0)+IF(K11&lt;$K$35,0,-1)</f>
        <v>1</v>
      </c>
      <c r="Q11" s="1">
        <f t="shared" si="4"/>
        <v>-1.3592592592592598</v>
      </c>
      <c r="R11" s="1">
        <f t="shared" si="5"/>
        <v>0.13333333333333347</v>
      </c>
      <c r="T11" s="1">
        <f t="shared" si="7"/>
        <v>0.66666666666667218</v>
      </c>
      <c r="U11" s="1">
        <f t="shared" si="11"/>
        <v>0.8837209302325586</v>
      </c>
      <c r="V11" s="1">
        <f>(I11-$I$37)/$I$38</f>
        <v>-0.12168486739469596</v>
      </c>
      <c r="W11" s="1">
        <f t="shared" si="12"/>
        <v>-0.33333333333333115</v>
      </c>
      <c r="X11" s="1">
        <f t="shared" si="13"/>
        <v>-2.0833333333333335</v>
      </c>
      <c r="Y11" s="1">
        <f t="shared" si="10"/>
        <v>-2.2138898630880561</v>
      </c>
      <c r="Z11" s="1">
        <f>Y11/7</f>
        <v>-0.3162699804411509</v>
      </c>
    </row>
    <row r="12" spans="1:26" x14ac:dyDescent="0.3">
      <c r="A12" s="1" t="s">
        <v>21</v>
      </c>
      <c r="B12" s="1">
        <v>17.600000000000001</v>
      </c>
      <c r="C12" s="1">
        <v>75</v>
      </c>
      <c r="D12" s="1">
        <v>216</v>
      </c>
      <c r="E12" s="1">
        <f t="shared" si="0"/>
        <v>2.88</v>
      </c>
      <c r="F12" s="1">
        <v>10.25</v>
      </c>
      <c r="G12" s="1">
        <v>4.4800000000000004</v>
      </c>
      <c r="H12" s="1">
        <v>36.5</v>
      </c>
      <c r="I12" s="1">
        <v>122</v>
      </c>
      <c r="J12" s="1">
        <v>4.17</v>
      </c>
      <c r="K12" s="1">
        <v>6.71</v>
      </c>
      <c r="L12" s="1" t="s">
        <v>45</v>
      </c>
      <c r="M12" s="1">
        <f>IF(C12&gt;$C$37,1,0)+IF(C12&lt;$C$35,-1,0)+IF(E12&gt;$E$37,1,0)+IF(E12&lt;$E$35,-1,0)+IF(F12&gt;$F$37,1,0)+IF(F12&lt;$F$35,-1,0)+IF(G12&lt;$G$37,1,0)+IF(G12&lt;$G$35,0,-1)+IF(H12&gt;$H$37,1,0)+IF(H12&lt;$H$35,-1,0)+IF(I12&gt;$I$37,1,0)+IF(I12&lt;$I$35,-1,0)+IF(J12&lt;$J$37,1,0)+IF(J12&lt;$J$35,0,-1)+IF(K12&lt;$K$37,1,0)+IF(K12&lt;$K$35,0,-1)+IF(L12="Yes",1,0)</f>
        <v>7</v>
      </c>
      <c r="N12" s="1">
        <f>IF(C12&gt;$C$36,1,0)+IF(C12&lt;$C$35,-1,0)+IF(E12&gt;$E$36,1,0)+IF(E12&lt;$E$35,-1,0)+IF(F12&gt;$F$36,1,0)+IF(F12&lt;$F$35,-1,0)+IF(G12&lt;$G$36,1,0)+IF(G12&lt;$G$35,0,-1)+IF(H12&gt;$H$36,1,0)+IF(H12&lt;$H$35,-1,0)+IF(I12&gt;$I$36,1,0)+IF(I12&lt;$I$35,-1,0)+IF(J12&lt;$J$36,1,0)+IF(J12&lt;$J$35,0,-1)+IF(K12&lt;$K$36,1,0)+IF(K12&lt;$K$35,0,-1)+IF(L12="Yes",1,0)</f>
        <v>6</v>
      </c>
      <c r="O12" s="1">
        <f>IF(C12&gt;$C$37,1,0)+IF(C12&lt;$C$35,-1,0)+IF(E12&gt;$E$37,1,0)+IF(E12&lt;$E$35,-1,0)+IF(F12&gt;$F$37,1,0)+IF(F12&lt;$F$35,-1,0)+IF(G12&lt;$G$37,1,0)+IF(G12&lt;$G$35,0,-1)+IF(H12&gt;$H$37,1,0)+IF(H12&lt;$H$35,-1,0)+IF(I12&gt;$I$37,1,0)+IF(I12&lt;$I$35,-1,0)+IF(J12&lt;$J$37,1,0)+IF(J12&lt;$J$35,0,-1)+IF(K12&lt;$K$37,1,0)+IF(K12&lt;$K$35,0,-1)</f>
        <v>7</v>
      </c>
      <c r="P12" s="1">
        <f>IF(C12&gt;$C$36,1,0)+IF(C12&lt;$C$35,-1,0)+IF(E12&gt;$E$36,1,0)+IF(E12&lt;$E$35,-1,0)+IF(F12&gt;$F$36,1,0)+IF(F12&lt;$F$35,-1,0)+IF(G12&lt;$G$36,1,0)+IF(G12&lt;$G$35,0,-1)+IF(H12&gt;$H$36,1,0)+IF(H12&lt;$H$35,-1,0)+IF(I12&gt;$I$36,1,0)+IF(I12&lt;$I$35,-1,0)+IF(J12&lt;$J$36,1,0)+IF(J12&lt;$J$35,0,-1)+IF(K12&lt;$K$36,1,0)+IF(K12&lt;$K$35,0,-1)</f>
        <v>6</v>
      </c>
      <c r="Q12" s="1">
        <f t="shared" si="4"/>
        <v>0.86296296296296227</v>
      </c>
      <c r="R12" s="1">
        <f t="shared" si="5"/>
        <v>0.46666666666666562</v>
      </c>
      <c r="S12" s="1">
        <f>(F12-$F$37)/$F$38</f>
        <v>1.2166666666666675</v>
      </c>
      <c r="T12" s="1">
        <f t="shared" si="7"/>
        <v>-0.33333333333333609</v>
      </c>
      <c r="U12" s="1">
        <f t="shared" si="11"/>
        <v>0.10852713178294618</v>
      </c>
      <c r="V12" s="1">
        <f>(I12-$I$37)/$I$38</f>
        <v>3.4321372854914017E-2</v>
      </c>
      <c r="W12" s="1">
        <f t="shared" si="12"/>
        <v>0.11111111111111369</v>
      </c>
      <c r="X12" s="1">
        <f t="shared" si="13"/>
        <v>0.95833333333333515</v>
      </c>
      <c r="Y12" s="1">
        <f t="shared" si="10"/>
        <v>3.4252559120452686</v>
      </c>
      <c r="Z12" s="1">
        <f t="shared" si="9"/>
        <v>0.42815698900565857</v>
      </c>
    </row>
    <row r="13" spans="1:26" x14ac:dyDescent="0.3">
      <c r="A13" s="1" t="s">
        <v>22</v>
      </c>
      <c r="B13" s="1">
        <v>17.5</v>
      </c>
      <c r="C13" s="1">
        <v>73</v>
      </c>
      <c r="D13" s="1">
        <v>218</v>
      </c>
      <c r="E13" s="1">
        <f t="shared" si="0"/>
        <v>2.99</v>
      </c>
      <c r="F13" s="1">
        <v>10.5</v>
      </c>
      <c r="G13" s="1">
        <v>4.4800000000000004</v>
      </c>
      <c r="H13" s="1">
        <v>38</v>
      </c>
      <c r="J13" s="1">
        <v>4.28</v>
      </c>
      <c r="K13" s="1">
        <v>6.94</v>
      </c>
      <c r="L13" s="1" t="s">
        <v>46</v>
      </c>
      <c r="M13" s="1">
        <f>1+IF(C13&gt;$C$37,1,0)+IF(C13&lt;$C$35,-1,0)+IF(E13&gt;$E$37,1,0)+IF(E13&lt;$E$35,-1,0)+IF(F13&gt;$F$37,1,0)+IF(F13&lt;$F$35,-1,0)+IF(G13&lt;$G$37,1,0)+IF(G13&lt;$G$35,0,-1)+IF(H13&gt;$H$37,1,0)+IF(H13&lt;$H$35,-1,0)+IF(I13&gt;$I$37,1,0)+IF(I13&lt;$I$35,-1,0)+IF(J13&lt;$J$37,1,0)+IF(J13&lt;$J$35,0,-1)+IF(K13&lt;$K$37,1,0)+IF(K13&lt;$K$35,0,-1)+IF(L13="Yes",1,0)</f>
        <v>4</v>
      </c>
      <c r="N13" s="1">
        <f>1+IF(C13&gt;$C$36,1,0)+IF(C13&lt;$C$35,-1,0)+IF(E13&gt;$E$36,1,0)+IF(E13&lt;$E$35,-1,0)+IF(F13&gt;$F$36,1,0)+IF(F13&lt;$F$35,-1,0)+IF(G13&lt;$G$36,1,0)+IF(G13&lt;$G$35,0,-1)+IF(H13&gt;$H$36,1,0)+IF(H13&lt;$H$35,-1,0)+IF(I13&gt;$I$36,1,0)+IF(I13&lt;$I$35,-1,0)+IF(J13&lt;$J$36,1,0)+IF(J13&lt;$J$35,0,-1)+IF(K13&lt;$K$36,1,0)+IF(K13&lt;$K$35,0,-1)+IF(L13="Yes",1,0)</f>
        <v>4</v>
      </c>
      <c r="O13" s="1">
        <f>1+IF(C13&gt;$C$37,1,0)+IF(C13&lt;$C$35,-1,0)+IF(E13&gt;$E$37,1,0)+IF(E13&lt;$E$35,-1,0)+IF(F13&gt;$F$37,1,0)+IF(F13&lt;$F$35,-1,0)+IF(G13&lt;$G$37,1,0)+IF(G13&lt;$G$35,0,-1)+IF(H13&gt;$H$37,1,0)+IF(H13&lt;$H$35,-1,0)+IF(I13&gt;$I$37,1,0)+IF(I13&lt;$I$35,-1,0)+IF(J13&lt;$J$37,1,0)+IF(J13&lt;$J$35,0,-1)+IF(K13&lt;$K$37,1,0)+IF(K13&lt;$K$35,0,-1)</f>
        <v>3</v>
      </c>
      <c r="P13" s="1">
        <f>1+IF(C13&gt;$C$36,1,0)+IF(C13&lt;$C$35,-1,0)+IF(E13&gt;$E$36,1,0)+IF(E13&lt;$E$35,-1,0)+IF(F13&gt;$F$36,1,0)+IF(F13&lt;$F$35,-1,0)+IF(G13&lt;$G$36,1,0)+IF(G13&lt;$G$35,0,-1)+IF(H13&gt;$H$36,1,0)+IF(H13&lt;$H$35,-1,0)+IF(I13&gt;$I$36,1,0)+IF(I13&lt;$I$35,-1,0)+IF(J13&lt;$J$36,1,0)+IF(J13&lt;$J$35,0,-1)+IF(K13&lt;$K$36,1,0)+IF(K13&lt;$K$35,0,-1)</f>
        <v>3</v>
      </c>
      <c r="Q13" s="1">
        <f t="shared" si="4"/>
        <v>0.12222222222222158</v>
      </c>
      <c r="R13" s="1">
        <f t="shared" si="5"/>
        <v>1.2000000000000011</v>
      </c>
      <c r="S13" s="1">
        <f>(F13-$F$37)/$F$38</f>
        <v>1.6333333333333342</v>
      </c>
      <c r="T13" s="1">
        <f t="shared" si="7"/>
        <v>-0.33333333333333609</v>
      </c>
      <c r="U13" s="1">
        <f t="shared" si="11"/>
        <v>0.68992248062015549</v>
      </c>
      <c r="W13" s="1">
        <f t="shared" si="12"/>
        <v>-0.49999999999999922</v>
      </c>
      <c r="X13" s="1">
        <f t="shared" si="13"/>
        <v>0</v>
      </c>
      <c r="Y13" s="1">
        <f t="shared" si="10"/>
        <v>2.8121447028423767</v>
      </c>
      <c r="Z13" s="1">
        <f>Y13/7</f>
        <v>0.40173495754891098</v>
      </c>
    </row>
    <row r="14" spans="1:26" x14ac:dyDescent="0.3">
      <c r="A14" s="1" t="s">
        <v>23</v>
      </c>
      <c r="B14" s="1">
        <v>17.399999999999999</v>
      </c>
      <c r="C14" s="1">
        <v>76</v>
      </c>
      <c r="D14" s="1">
        <v>207</v>
      </c>
      <c r="E14" s="1">
        <f t="shared" si="0"/>
        <v>2.72</v>
      </c>
      <c r="F14" s="1">
        <v>9.25</v>
      </c>
      <c r="G14" s="1">
        <v>4.4800000000000004</v>
      </c>
      <c r="H14" s="1">
        <v>34.5</v>
      </c>
      <c r="I14" s="1">
        <v>126</v>
      </c>
      <c r="J14" s="1">
        <v>4.21</v>
      </c>
      <c r="K14" s="1">
        <v>6.91</v>
      </c>
      <c r="L14" s="1" t="s">
        <v>46</v>
      </c>
      <c r="M14" s="1">
        <f>IF(C14&gt;$C$37,1,0)+IF(C14&lt;$C$35,-1,0)+IF(E14&gt;$E$37,1,0)+IF(E14&lt;$E$35,-1,0)+IF(F14&gt;$F$37,1,0)+IF(F14&lt;$F$35,-1,0)+IF(G14&lt;$G$37,1,0)+IF(G14&lt;$G$35,0,-1)+IF(H14&gt;$H$37,1,0)+IF(H14&lt;$H$35,-1,0)+IF(I14&gt;$I$37,1,0)+IF(I14&lt;$I$35,-1,0)+IF(J14&lt;$J$37,1,0)+IF(J14&lt;$J$35,0,-1)+IF(K14&lt;$K$37,1,0)+IF(K14&lt;$K$35,0,-1)+IF(L14="Yes",1,0)</f>
        <v>3</v>
      </c>
      <c r="N14" s="1">
        <f>IF(C14&gt;$C$36,1,0)+IF(C14&lt;$C$35,-1,0)+IF(E14&gt;$E$36,1,0)+IF(E14&lt;$E$35,-1,0)+IF(F14&gt;$F$36,1,0)+IF(F14&lt;$F$35,-1,0)+IF(G14&lt;$G$36,1,0)+IF(G14&lt;$G$35,0,-1)+IF(H14&gt;$H$36,1,0)+IF(H14&lt;$H$35,-1,0)+IF(I14&gt;$I$36,1,0)+IF(I14&lt;$I$35,-1,0)+IF(J14&lt;$J$36,1,0)+IF(J14&lt;$J$35,0,-1)+IF(K14&lt;$K$36,1,0)+IF(K14&lt;$K$35,0,-1)+IF(L14="Yes",1,0)</f>
        <v>3</v>
      </c>
      <c r="O14" s="1">
        <f>IF(C14&gt;$C$37,1,0)+IF(C14&lt;$C$35,-1,0)+IF(E14&gt;$E$37,1,0)+IF(E14&lt;$E$35,-1,0)+IF(F14&gt;$F$37,1,0)+IF(F14&lt;$F$35,-1,0)+IF(G14&lt;$G$37,1,0)+IF(G14&lt;$G$35,0,-1)+IF(H14&gt;$H$37,1,0)+IF(H14&lt;$H$35,-1,0)+IF(I14&gt;$I$37,1,0)+IF(I14&lt;$I$35,-1,0)+IF(J14&lt;$J$37,1,0)+IF(J14&lt;$J$35,0,-1)+IF(K14&lt;$K$37,1,0)+IF(K14&lt;$K$35,0,-1)</f>
        <v>2</v>
      </c>
      <c r="P14" s="1">
        <f>IF(C14&gt;$C$36,1,0)+IF(C14&lt;$C$35,-1,0)+IF(E14&gt;$E$36,1,0)+IF(E14&lt;$E$35,-1,0)+IF(F14&gt;$F$36,1,0)+IF(F14&lt;$F$35,-1,0)+IF(G14&lt;$G$36,1,0)+IF(G14&lt;$G$35,0,-1)+IF(H14&gt;$H$36,1,0)+IF(H14&lt;$H$35,-1,0)+IF(I14&gt;$I$36,1,0)+IF(I14&lt;$I$35,-1,0)+IF(J14&lt;$J$36,1,0)+IF(J14&lt;$J$35,0,-1)+IF(K14&lt;$K$36,1,0)+IF(K14&lt;$K$35,0,-1)</f>
        <v>2</v>
      </c>
      <c r="Q14" s="1">
        <f t="shared" si="4"/>
        <v>1.2333333333333327</v>
      </c>
      <c r="R14" s="1">
        <f t="shared" si="5"/>
        <v>-0.59999999999999909</v>
      </c>
      <c r="S14" s="1">
        <f>(F14-$F$37)/$F$38</f>
        <v>-0.44999999999999929</v>
      </c>
      <c r="T14" s="1">
        <f t="shared" si="7"/>
        <v>-0.33333333333333609</v>
      </c>
      <c r="U14" s="1">
        <f t="shared" si="11"/>
        <v>-0.66666666666666619</v>
      </c>
      <c r="V14" s="1">
        <f>(I14-$I$37)/$I$38</f>
        <v>0.65834633385335395</v>
      </c>
      <c r="W14" s="1">
        <f t="shared" si="12"/>
        <v>-0.11111111111110875</v>
      </c>
      <c r="X14" s="1">
        <f t="shared" si="13"/>
        <v>0.12500000000000105</v>
      </c>
      <c r="Y14" s="1">
        <f t="shared" si="10"/>
        <v>-0.1444314439244217</v>
      </c>
      <c r="Z14" s="1">
        <f t="shared" si="9"/>
        <v>-1.8053930490552712E-2</v>
      </c>
    </row>
    <row r="15" spans="1:26" x14ac:dyDescent="0.3">
      <c r="A15" s="1" t="s">
        <v>24</v>
      </c>
      <c r="B15" s="1">
        <v>16.899999999999999</v>
      </c>
      <c r="C15" s="1">
        <v>75</v>
      </c>
      <c r="D15" s="1">
        <v>214</v>
      </c>
      <c r="E15" s="1">
        <f t="shared" si="0"/>
        <v>2.85</v>
      </c>
      <c r="F15" s="1">
        <v>9.1300000000000008</v>
      </c>
      <c r="G15" s="1">
        <v>4.54</v>
      </c>
      <c r="L15" s="1" t="s">
        <v>45</v>
      </c>
      <c r="M15" s="1">
        <f>IF(C15&gt;$C$37,1,0)+IF(C15&lt;$C$35,-1,0)+IF(E15&gt;$E$37,1,0)+IF(E15&lt;$E$35,-1,0)+IF(F15&gt;$F$37,1,0)+IF(F15&lt;$F$35,-1,0)+IF(G15&lt;$G$37,1,0)+IF(G15&lt;$G$35,0,-1)+IF(H15&gt;$H$37,1,0)+IF(H15&lt;$H$35,-1,0)+IF(I15&gt;$I$37,1,0)+IF(I15&lt;$I$35,-1,0)+IF(J15&lt;$J$37,1,0)+IF(J15&lt;$J$35,0,-1)+IF(K15&lt;$K$37,1,0)+IF(K15&lt;$K$35,0,-1)+IF(L15="Yes",1,0)</f>
        <v>0</v>
      </c>
      <c r="N15" s="1">
        <f>IF(C15&gt;$C$36,1,0)+IF(C15&lt;$C$35,-1,0)+IF(E15&gt;$E$36,1,0)+IF(E15&lt;$E$35,-1,0)+IF(F15&gt;$F$36,1,0)+IF(F15&lt;$F$35,-1,0)+IF(G15&lt;$G$36,1,0)+IF(G15&lt;$G$35,0,-1)+IF(H15&gt;$H$36,1,0)+IF(H15&lt;$H$35,-1,0)+IF(I15&gt;$I$36,1,0)+IF(I15&lt;$I$35,-1,0)+IF(J15&lt;$J$36,1,0)+IF(J15&lt;$J$35,0,-1)+IF(K15&lt;$K$36,1,0)+IF(K15&lt;$K$35,0,-1)+IF(L15="Yes",1,0)</f>
        <v>-1</v>
      </c>
      <c r="O15" s="1">
        <f>IF(C15&gt;$C$37,1,0)+IF(C15&lt;$C$35,-1,0)+IF(E15&gt;$E$37,1,0)+IF(E15&lt;$E$35,-1,0)+IF(F15&gt;$F$37,1,0)+IF(F15&lt;$F$35,-1,0)+IF(G15&lt;$G$37,1,0)+IF(G15&lt;$G$35,0,-1)+IF(H15&gt;$H$37,1,0)+IF(H15&lt;$H$35,-1,0)+IF(I15&gt;$I$37,1,0)+IF(I15&lt;$I$35,-1,0)+IF(J15&lt;$J$37,1,0)+IF(J15&lt;$J$35,0,-1)+IF(K15&lt;$K$37,1,0)+IF(K15&lt;$K$35,0,-1)</f>
        <v>0</v>
      </c>
      <c r="P15" s="1">
        <f>IF(C15&gt;$C$36,1,0)+IF(C15&lt;$C$35,-1,0)+IF(E15&gt;$E$36,1,0)+IF(E15&lt;$E$35,-1,0)+IF(F15&gt;$F$36,1,0)+IF(F15&lt;$F$35,-1,0)+IF(G15&lt;$G$36,1,0)+IF(G15&lt;$G$35,0,-1)+IF(H15&gt;$H$36,1,0)+IF(H15&lt;$H$35,-1,0)+IF(I15&gt;$I$36,1,0)+IF(I15&lt;$I$35,-1,0)+IF(J15&lt;$J$36,1,0)+IF(J15&lt;$J$35,0,-1)+IF(K15&lt;$K$36,1,0)+IF(K15&lt;$K$35,0,-1)</f>
        <v>-1</v>
      </c>
      <c r="Q15" s="1">
        <f t="shared" si="4"/>
        <v>0.86296296296296227</v>
      </c>
      <c r="R15" s="1">
        <f t="shared" si="5"/>
        <v>0.26666666666666694</v>
      </c>
      <c r="S15" s="1">
        <f>(F15-$F$37)/$F$38</f>
        <v>-0.64999999999999802</v>
      </c>
      <c r="T15" s="1">
        <f t="shared" si="7"/>
        <v>-0.99999999999999845</v>
      </c>
      <c r="Y15" s="1">
        <f t="shared" si="10"/>
        <v>-0.52037037037036715</v>
      </c>
      <c r="Z15" s="1">
        <f>Y15/4</f>
        <v>-0.13009259259259179</v>
      </c>
    </row>
    <row r="16" spans="1:26" x14ac:dyDescent="0.3">
      <c r="A16" s="1" t="s">
        <v>25</v>
      </c>
      <c r="B16" s="1">
        <v>16.8</v>
      </c>
      <c r="C16" s="1">
        <v>73</v>
      </c>
      <c r="D16" s="1">
        <v>211</v>
      </c>
      <c r="E16" s="1">
        <f t="shared" si="0"/>
        <v>2.89</v>
      </c>
      <c r="F16" s="1">
        <v>9.6300000000000008</v>
      </c>
      <c r="G16" s="1">
        <v>4.43</v>
      </c>
      <c r="H16" s="1">
        <v>34</v>
      </c>
      <c r="I16" s="1">
        <v>126</v>
      </c>
      <c r="J16" s="1">
        <v>4.34</v>
      </c>
      <c r="K16" s="1">
        <v>6.95</v>
      </c>
      <c r="L16" s="1" t="s">
        <v>46</v>
      </c>
      <c r="M16" s="1">
        <f>IF(C16&gt;$C$37,1,0)+IF(C16&lt;$C$35,-1,0)+IF(E16&gt;$E$37,1,0)+IF(E16&lt;$E$35,-1,0)+IF(F16&gt;$F$37,1,0)+IF(F16&lt;$F$35,-1,0)+IF(G16&lt;$G$37,1,0)+IF(G16&lt;$G$35,0,-1)+IF(H16&gt;$H$37,1,0)+IF(H16&lt;$H$35,-1,0)+IF(I16&gt;$I$37,1,0)+IF(I16&lt;$I$35,-1,0)+IF(J16&lt;$J$37,1,0)+IF(J16&lt;$J$35,0,-1)+IF(K16&lt;$K$37,1,0)+IF(K16&lt;$K$35,0,-1)+IF(L16="Yes",1,0)</f>
        <v>4</v>
      </c>
      <c r="N16" s="1">
        <f>IF(C16&gt;$C$36,1,0)+IF(C16&lt;$C$35,-1,0)+IF(E16&gt;$E$36,1,0)+IF(E16&lt;$E$35,-1,0)+IF(F16&gt;$F$36,1,0)+IF(F16&lt;$F$35,-1,0)+IF(G16&lt;$G$36,1,0)+IF(G16&lt;$G$35,0,-1)+IF(H16&gt;$H$36,1,0)+IF(H16&lt;$H$35,-1,0)+IF(I16&gt;$I$36,1,0)+IF(I16&lt;$I$35,-1,0)+IF(J16&lt;$J$36,1,0)+IF(J16&lt;$J$35,0,-1)+IF(K16&lt;$K$36,1,0)+IF(K16&lt;$K$35,0,-1)+IF(L16="Yes",1,0)</f>
        <v>2</v>
      </c>
      <c r="O16" s="1">
        <f>IF(C16&gt;$C$37,1,0)+IF(C16&lt;$C$35,-1,0)+IF(E16&gt;$E$37,1,0)+IF(E16&lt;$E$35,-1,0)+IF(F16&gt;$F$37,1,0)+IF(F16&lt;$F$35,-1,0)+IF(G16&lt;$G$37,1,0)+IF(G16&lt;$G$35,0,-1)+IF(H16&gt;$H$37,1,0)+IF(H16&lt;$H$35,-1,0)+IF(I16&gt;$I$37,1,0)+IF(I16&lt;$I$35,-1,0)+IF(J16&lt;$J$37,1,0)+IF(J16&lt;$J$35,0,-1)+IF(K16&lt;$K$37,1,0)+IF(K16&lt;$K$35,0,-1)</f>
        <v>3</v>
      </c>
      <c r="P16" s="1">
        <f>IF(C16&gt;$C$36,1,0)+IF(C16&lt;$C$35,-1,0)+IF(E16&gt;$E$36,1,0)+IF(E16&lt;$E$35,-1,0)+IF(F16&gt;$F$36,1,0)+IF(F16&lt;$F$35,-1,0)+IF(G16&lt;$G$36,1,0)+IF(G16&lt;$G$35,0,-1)+IF(H16&gt;$H$36,1,0)+IF(H16&lt;$H$35,-1,0)+IF(I16&gt;$I$36,1,0)+IF(I16&lt;$I$35,-1,0)+IF(J16&lt;$J$36,1,0)+IF(J16&lt;$J$35,0,-1)+IF(K16&lt;$K$36,1,0)+IF(K16&lt;$K$35,0,-1)</f>
        <v>1</v>
      </c>
      <c r="Q16" s="1">
        <f t="shared" si="4"/>
        <v>0.12222222222222158</v>
      </c>
      <c r="R16" s="1">
        <f t="shared" si="5"/>
        <v>0.53333333333333388</v>
      </c>
      <c r="S16" s="1">
        <f>(F16-$F$37)/$F$38</f>
        <v>0.18333333333333535</v>
      </c>
      <c r="T16" s="1">
        <f t="shared" si="7"/>
        <v>0.22222222222222737</v>
      </c>
      <c r="U16" s="1">
        <f>(H16-$H$37)/$H$38</f>
        <v>-0.8604651162790693</v>
      </c>
      <c r="V16" s="1">
        <f>(I16-$I$37)/$I$38</f>
        <v>0.65834633385335395</v>
      </c>
      <c r="W16" s="1">
        <f>-(J16-$J$37)/$J$38</f>
        <v>-0.83333333333333037</v>
      </c>
      <c r="X16" s="1">
        <f>-(K16-$K$37)/$K$38</f>
        <v>-4.1666666666665783E-2</v>
      </c>
      <c r="Y16" s="1">
        <f t="shared" si="10"/>
        <v>-1.6007671314593283E-2</v>
      </c>
      <c r="Z16" s="1">
        <f t="shared" si="9"/>
        <v>-2.0009589143241604E-3</v>
      </c>
    </row>
    <row r="17" spans="1:26" x14ac:dyDescent="0.3">
      <c r="A17" s="1" t="s">
        <v>26</v>
      </c>
      <c r="B17" s="1">
        <v>16.8</v>
      </c>
      <c r="C17" s="1">
        <v>70</v>
      </c>
      <c r="D17" s="1">
        <v>189</v>
      </c>
      <c r="E17" s="1">
        <f t="shared" si="0"/>
        <v>2.7</v>
      </c>
      <c r="G17" s="1">
        <v>4.4800000000000004</v>
      </c>
      <c r="H17" s="1">
        <v>37</v>
      </c>
      <c r="I17" s="1">
        <v>123</v>
      </c>
      <c r="J17" s="1">
        <v>4.26</v>
      </c>
      <c r="K17" s="1">
        <v>6.56</v>
      </c>
      <c r="L17" s="1" t="s">
        <v>45</v>
      </c>
      <c r="M17" s="1">
        <f>1+IF(C17&gt;$C$37,1,0)+IF(C17&lt;$C$35,-1,0)+IF(E17&gt;$E$37,1,0)+IF(E17&lt;$E$35,-1,0)+IF(F17&gt;$F$37,1,0)+IF(F17&lt;$F$35,-1,0)+IF(G17&lt;$G$37,1,0)+IF(G17&lt;$G$35,0,-1)+IF(H17&gt;$H$37,1,0)+IF(H17&lt;$H$35,-1,0)+IF(I17&gt;$I$37,1,0)+IF(I17&lt;$I$35,-1,0)+IF(J17&lt;$J$37,1,0)+IF(J17&lt;$J$35,0,-1)+IF(K17&lt;$K$37,1,0)+IF(K17&lt;$K$35,0,-1)+IF(L17="Yes",1,0)</f>
        <v>2</v>
      </c>
      <c r="N17" s="1">
        <f>1+IF(C17&gt;$C$36,1,0)+IF(C17&lt;$C$35,-1,0)+IF(E17&gt;$E$36,1,0)+IF(E17&lt;$E$35,-1,0)+IF(F17&gt;$F$36,1,0)+IF(F17&lt;$F$35,-1,0)+IF(G17&lt;$G$36,1,0)+IF(G17&lt;$G$35,0,-1)+IF(H17&gt;$H$36,1,0)+IF(H17&lt;$H$35,-1,0)+IF(I17&gt;$I$36,1,0)+IF(I17&lt;$I$35,-1,0)+IF(J17&lt;$J$36,1,0)+IF(J17&lt;$J$35,0,-1)+IF(K17&lt;$K$36,1,0)+IF(K17&lt;$K$35,0,-1)+IF(L17="Yes",1,0)</f>
        <v>2</v>
      </c>
      <c r="O17" s="1">
        <f>1+IF(C17&gt;$C$37,1,0)+IF(C17&lt;$C$35,-1,0)+IF(E17&gt;$E$37,1,0)+IF(E17&lt;$E$35,-1,0)+IF(F17&gt;$F$37,1,0)+IF(F17&lt;$F$35,-1,0)+IF(G17&lt;$G$37,1,0)+IF(G17&lt;$G$35,0,-1)+IF(H17&gt;$H$37,1,0)+IF(H17&lt;$H$35,-1,0)+IF(I17&gt;$I$37,1,0)+IF(I17&lt;$I$35,-1,0)+IF(J17&lt;$J$37,1,0)+IF(J17&lt;$J$35,0,-1)+IF(K17&lt;$K$37,1,0)+IF(K17&lt;$K$35,0,-1)</f>
        <v>2</v>
      </c>
      <c r="P17" s="1">
        <f>1+IF(C17&gt;$C$36,1,0)+IF(C17&lt;$C$35,-1,0)+IF(E17&gt;$E$36,1,0)+IF(E17&lt;$E$35,-1,0)+IF(F17&gt;$F$36,1,0)+IF(F17&lt;$F$35,-1,0)+IF(G17&lt;$G$36,1,0)+IF(G17&lt;$G$35,0,-1)+IF(H17&gt;$H$36,1,0)+IF(H17&lt;$H$35,-1,0)+IF(I17&gt;$I$36,1,0)+IF(I17&lt;$I$35,-1,0)+IF(J17&lt;$J$36,1,0)+IF(J17&lt;$J$35,0,-1)+IF(K17&lt;$K$36,1,0)+IF(K17&lt;$K$35,0,-1)</f>
        <v>2</v>
      </c>
      <c r="Q17" s="1">
        <f t="shared" si="4"/>
        <v>-0.98888888888888948</v>
      </c>
      <c r="R17" s="1">
        <f t="shared" si="5"/>
        <v>-0.7333333333333325</v>
      </c>
      <c r="T17" s="1">
        <f t="shared" si="7"/>
        <v>-0.33333333333333609</v>
      </c>
      <c r="U17" s="1">
        <f>(H17-$H$37)/$H$38</f>
        <v>0.30232558139534926</v>
      </c>
      <c r="V17" s="1">
        <f>(I17-$I$37)/$I$38</f>
        <v>0.19032761310452401</v>
      </c>
      <c r="W17" s="1">
        <f>-(J17-$J$37)/$J$38</f>
        <v>-0.38888888888888556</v>
      </c>
      <c r="X17" s="1">
        <f>-(K17-$K$37)/$K$38</f>
        <v>1.5833333333333366</v>
      </c>
      <c r="Y17" s="1">
        <f t="shared" si="10"/>
        <v>-0.36845791661123362</v>
      </c>
      <c r="Z17" s="1">
        <f>Y17/7</f>
        <v>-5.2636845230176234E-2</v>
      </c>
    </row>
    <row r="18" spans="1:26" x14ac:dyDescent="0.3">
      <c r="A18" s="1" t="s">
        <v>27</v>
      </c>
      <c r="B18" s="1">
        <v>16.7</v>
      </c>
      <c r="C18" s="1">
        <v>75</v>
      </c>
      <c r="D18" s="1">
        <v>225</v>
      </c>
      <c r="E18" s="1">
        <f t="shared" si="0"/>
        <v>3</v>
      </c>
      <c r="F18" s="1">
        <v>10.5</v>
      </c>
      <c r="G18" s="1">
        <v>4.38</v>
      </c>
      <c r="L18" s="1" t="s">
        <v>46</v>
      </c>
      <c r="M18" s="1">
        <f>IF(C18&gt;$C$37,1,0)+IF(C18&lt;$C$35,-1,0)+IF(E18&gt;$E$37,1,0)+IF(E18&lt;$E$35,-1,0)+IF(F18&gt;$F$37,1,0)+IF(F18&lt;$F$35,-1,0)+IF(G18&lt;$G$37,1,0)+IF(G18&lt;$G$35,0,-1)+IF(H18&gt;$H$37,1,0)+IF(H18&lt;$H$35,-1,0)+IF(I18&gt;$I$37,1,0)+IF(I18&lt;$I$35,-1,0)+IF(J18&lt;$J$37,1,0)+IF(J18&lt;$J$35,0,-1)+IF(K18&lt;$K$37,1,0)+IF(K18&lt;$K$35,0,-1)+IF(L18="Yes",1,0)</f>
        <v>5</v>
      </c>
      <c r="N18" s="1">
        <f>IF(C18&gt;$C$36,1,0)+IF(C18&lt;$C$35,-1,0)+IF(E18&gt;$E$36,1,0)+IF(E18&lt;$E$35,-1,0)+IF(F18&gt;$F$36,1,0)+IF(F18&lt;$F$35,-1,0)+IF(G18&lt;$G$36,1,0)+IF(G18&lt;$G$35,0,-1)+IF(H18&gt;$H$36,1,0)+IF(H18&lt;$H$35,-1,0)+IF(I18&gt;$I$36,1,0)+IF(I18&lt;$I$35,-1,0)+IF(J18&lt;$J$36,1,0)+IF(J18&lt;$J$35,0,-1)+IF(K18&lt;$K$36,1,0)+IF(K18&lt;$K$35,0,-1)+IF(L18="Yes",1,0)</f>
        <v>5</v>
      </c>
      <c r="O18" s="1">
        <f>IF(C18&gt;$C$37,1,0)+IF(C18&lt;$C$35,-1,0)+IF(E18&gt;$E$37,1,0)+IF(E18&lt;$E$35,-1,0)+IF(F18&gt;$F$37,1,0)+IF(F18&lt;$F$35,-1,0)+IF(G18&lt;$G$37,1,0)+IF(G18&lt;$G$35,0,-1)+IF(H18&gt;$H$37,1,0)+IF(H18&lt;$H$35,-1,0)+IF(I18&gt;$I$37,1,0)+IF(I18&lt;$I$35,-1,0)+IF(J18&lt;$J$37,1,0)+IF(J18&lt;$J$35,0,-1)+IF(K18&lt;$K$37,1,0)+IF(K18&lt;$K$35,0,-1)</f>
        <v>4</v>
      </c>
      <c r="P18" s="1">
        <f>IF(C18&gt;$C$36,1,0)+IF(C18&lt;$C$35,-1,0)+IF(E18&gt;$E$36,1,0)+IF(E18&lt;$E$35,-1,0)+IF(F18&gt;$F$36,1,0)+IF(F18&lt;$F$35,-1,0)+IF(G18&lt;$G$36,1,0)+IF(G18&lt;$G$35,0,-1)+IF(H18&gt;$H$36,1,0)+IF(H18&lt;$H$35,-1,0)+IF(I18&gt;$I$36,1,0)+IF(I18&lt;$I$35,-1,0)+IF(J18&lt;$J$36,1,0)+IF(J18&lt;$J$35,0,-1)+IF(K18&lt;$K$36,1,0)+IF(K18&lt;$K$35,0,-1)</f>
        <v>4</v>
      </c>
      <c r="Q18" s="1">
        <f t="shared" si="4"/>
        <v>0.86296296296296227</v>
      </c>
      <c r="R18" s="1">
        <f t="shared" si="5"/>
        <v>1.2666666666666664</v>
      </c>
      <c r="S18" s="1">
        <f t="shared" ref="S18:S31" si="14">(F18-$F$37)/$F$38</f>
        <v>1.6333333333333342</v>
      </c>
      <c r="T18" s="1">
        <f t="shared" si="7"/>
        <v>0.77777777777778101</v>
      </c>
      <c r="Y18" s="1">
        <f t="shared" si="10"/>
        <v>4.5407407407407439</v>
      </c>
      <c r="Z18" s="1">
        <f>Y18/4</f>
        <v>1.135185185185186</v>
      </c>
    </row>
    <row r="19" spans="1:26" x14ac:dyDescent="0.3">
      <c r="A19" s="1" t="s">
        <v>28</v>
      </c>
      <c r="B19" s="1">
        <v>16.3</v>
      </c>
      <c r="C19" s="1">
        <v>77</v>
      </c>
      <c r="D19" s="1">
        <v>239</v>
      </c>
      <c r="E19" s="1">
        <f t="shared" si="0"/>
        <v>3.1</v>
      </c>
      <c r="F19" s="1">
        <v>9.25</v>
      </c>
      <c r="G19" s="1">
        <v>4.3499999999999996</v>
      </c>
      <c r="H19" s="1">
        <v>42.5</v>
      </c>
      <c r="I19" s="1">
        <v>139</v>
      </c>
      <c r="L19" s="1" t="s">
        <v>46</v>
      </c>
      <c r="M19" s="1">
        <f>-2+IF(C19&gt;$C$37,1,0)+IF(C19&lt;$C$35,-1,0)+IF(E19&gt;$E$37,1,0)+IF(E19&lt;$E$35,-1,0)+IF(F19&gt;$F$37,1,0)+IF(F19&lt;$F$35,-1,0)+IF(G19&lt;$G$37,1,0)+IF(G19&lt;$G$35,0,-1)+IF(H19&gt;$H$37,1,0)+IF(H19&lt;$H$35,-1,0)+IF(I19&gt;$I$37,1,0)+IF(I19&lt;$I$35,-1,0)+IF(J19&lt;$J$37,1,0)+IF(J19&lt;$J$35,0,-1)+IF(K19&lt;$K$37,1,0)+IF(K19&lt;$K$35,0,-1)+IF(L19="Yes",1,0)</f>
        <v>6</v>
      </c>
      <c r="N19" s="1">
        <f>-2+IF(C19&gt;$C$36,1,0)+IF(C19&lt;$C$35,-1,0)+IF(E19&gt;$E$36,1,0)+IF(E19&lt;$E$35,-1,0)+IF(F19&gt;$F$36,1,0)+IF(F19&lt;$F$35,-1,0)+IF(G19&lt;$G$36,1,0)+IF(G19&lt;$G$35,0,-1)+IF(H19&gt;$H$36,1,0)+IF(H19&lt;$H$35,-1,0)+IF(I19&gt;$I$36,1,0)+IF(I19&lt;$I$35,-1,0)+IF(J19&lt;$J$36,1,0)+IF(J19&lt;$J$35,0,-1)+IF(K19&lt;$K$36,1,0)+IF(K19&lt;$K$35,0,-1)+IF(L19="Yes",1,0)</f>
        <v>6</v>
      </c>
      <c r="O19" s="1">
        <f>-2+IF(C19&gt;$C$37,1,0)+IF(C19&lt;$C$35,-1,0)+IF(E19&gt;$E$37,1,0)+IF(E19&lt;$E$35,-1,0)+IF(F19&gt;$F$37,1,0)+IF(F19&lt;$F$35,-1,0)+IF(G19&lt;$G$37,1,0)+IF(G19&lt;$G$35,0,-1)+IF(H19&gt;$H$37,1,0)+IF(H19&lt;$H$35,-1,0)+IF(I19&gt;$I$37,1,0)+IF(I19&lt;$I$35,-1,0)+IF(J19&lt;$J$37,1,0)+IF(J19&lt;$J$35,0,-1)+IF(K19&lt;$K$37,1,0)+IF(K19&lt;$K$35,0,-1)</f>
        <v>5</v>
      </c>
      <c r="P19" s="1">
        <f>-2+IF(C19&gt;$C$36,1,0)+IF(C19&lt;$C$35,-1,0)+IF(E19&gt;$E$36,1,0)+IF(E19&lt;$E$35,-1,0)+IF(F19&gt;$F$36,1,0)+IF(F19&lt;$F$35,-1,0)+IF(G19&lt;$G$36,1,0)+IF(G19&lt;$G$35,0,-1)+IF(H19&gt;$H$36,1,0)+IF(H19&lt;$H$35,-1,0)+IF(I19&gt;$I$36,1,0)+IF(I19&lt;$I$35,-1,0)+IF(J19&lt;$J$36,1,0)+IF(J19&lt;$J$35,0,-1)+IF(K19&lt;$K$36,1,0)+IF(K19&lt;$K$35,0,-1)</f>
        <v>5</v>
      </c>
      <c r="Q19" s="1">
        <f t="shared" si="4"/>
        <v>1.603703703703703</v>
      </c>
      <c r="R19" s="1">
        <f t="shared" si="5"/>
        <v>1.9333333333333336</v>
      </c>
      <c r="S19" s="1">
        <f t="shared" si="14"/>
        <v>-0.44999999999999929</v>
      </c>
      <c r="T19" s="1">
        <f t="shared" si="7"/>
        <v>1.1111111111111172</v>
      </c>
      <c r="U19" s="1">
        <f t="shared" ref="U19:U25" si="15">(H19-$H$37)/$H$38</f>
        <v>2.4341085271317833</v>
      </c>
      <c r="V19" s="1">
        <f t="shared" ref="V19:V25" si="16">(I19-$I$37)/$I$38</f>
        <v>2.6864274570982838</v>
      </c>
      <c r="Y19" s="1">
        <f t="shared" si="10"/>
        <v>9.3186841323782197</v>
      </c>
      <c r="Z19" s="1">
        <f>Y19/6</f>
        <v>1.5531140220630366</v>
      </c>
    </row>
    <row r="20" spans="1:26" x14ac:dyDescent="0.3">
      <c r="A20" s="1" t="s">
        <v>29</v>
      </c>
      <c r="B20" s="1">
        <v>16.2</v>
      </c>
      <c r="C20" s="1">
        <v>72</v>
      </c>
      <c r="D20" s="1">
        <v>198</v>
      </c>
      <c r="E20" s="1">
        <f t="shared" si="0"/>
        <v>2.75</v>
      </c>
      <c r="F20" s="1">
        <v>9.25</v>
      </c>
      <c r="G20" s="1">
        <v>4.43</v>
      </c>
      <c r="H20" s="1">
        <v>35.5</v>
      </c>
      <c r="I20" s="1">
        <v>120</v>
      </c>
      <c r="J20" s="1">
        <v>4.25</v>
      </c>
      <c r="K20" s="1">
        <v>7.06</v>
      </c>
      <c r="L20" s="1" t="s">
        <v>46</v>
      </c>
      <c r="M20" s="1">
        <f t="shared" ref="M20:M31" si="17">IF(C20&gt;$C$37,1,0)+IF(C20&lt;$C$35,-1,0)+IF(E20&gt;$E$37,1,0)+IF(E20&lt;$E$35,-1,0)+IF(F20&gt;$F$37,1,0)+IF(F20&lt;$F$35,-1,0)+IF(G20&lt;$G$37,1,0)+IF(G20&lt;$G$35,0,-1)+IF(H20&gt;$H$37,1,0)+IF(H20&lt;$H$35,-1,0)+IF(I20&gt;$I$37,1,0)+IF(I20&lt;$I$35,-1,0)+IF(J20&lt;$J$37,1,0)+IF(J20&lt;$J$35,0,-1)+IF(K20&lt;$K$37,1,0)+IF(K20&lt;$K$35,0,-1)+IF(L20="Yes",1,0)</f>
        <v>1</v>
      </c>
      <c r="N20" s="1">
        <f t="shared" ref="N20:N31" si="18">IF(C20&gt;$C$36,1,0)+IF(C20&lt;$C$35,-1,0)+IF(E20&gt;$E$36,1,0)+IF(E20&lt;$E$35,-1,0)+IF(F20&gt;$F$36,1,0)+IF(F20&lt;$F$35,-1,0)+IF(G20&lt;$G$36,1,0)+IF(G20&lt;$G$35,0,-1)+IF(H20&gt;$H$36,1,0)+IF(H20&lt;$H$35,-1,0)+IF(I20&gt;$I$36,1,0)+IF(I20&lt;$I$35,-1,0)+IF(J20&lt;$J$36,1,0)+IF(J20&lt;$J$35,0,-1)+IF(K20&lt;$K$36,1,0)+IF(K20&lt;$K$35,0,-1)+IF(L20="Yes",1,0)</f>
        <v>0</v>
      </c>
      <c r="O20" s="1">
        <f t="shared" ref="O20:O31" si="19">IF(C20&gt;$C$37,1,0)+IF(C20&lt;$C$35,-1,0)+IF(E20&gt;$E$37,1,0)+IF(E20&lt;$E$35,-1,0)+IF(F20&gt;$F$37,1,0)+IF(F20&lt;$F$35,-1,0)+IF(G20&lt;$G$37,1,0)+IF(G20&lt;$G$35,0,-1)+IF(H20&gt;$H$37,1,0)+IF(H20&lt;$H$35,-1,0)+IF(I20&gt;$I$37,1,0)+IF(I20&lt;$I$35,-1,0)+IF(J20&lt;$J$37,1,0)+IF(J20&lt;$J$35,0,-1)+IF(K20&lt;$K$37,1,0)+IF(K20&lt;$K$35,0,-1)</f>
        <v>0</v>
      </c>
      <c r="P20" s="1">
        <f t="shared" ref="P20:P31" si="20">IF(C20&gt;$C$36,1,0)+IF(C20&lt;$C$35,-1,0)+IF(E20&gt;$E$36,1,0)+IF(E20&lt;$E$35,-1,0)+IF(F20&gt;$F$36,1,0)+IF(F20&lt;$F$35,-1,0)+IF(G20&lt;$G$36,1,0)+IF(G20&lt;$G$35,0,-1)+IF(H20&gt;$H$36,1,0)+IF(H20&lt;$H$35,-1,0)+IF(I20&gt;$I$36,1,0)+IF(I20&lt;$I$35,-1,0)+IF(J20&lt;$J$36,1,0)+IF(J20&lt;$J$35,0,-1)+IF(K20&lt;$K$36,1,0)+IF(K20&lt;$K$35,0,-1)</f>
        <v>-1</v>
      </c>
      <c r="Q20" s="1">
        <f t="shared" si="4"/>
        <v>-0.24814814814814876</v>
      </c>
      <c r="R20" s="1">
        <f t="shared" si="5"/>
        <v>-0.40000000000000036</v>
      </c>
      <c r="S20" s="1">
        <f t="shared" si="14"/>
        <v>-0.44999999999999929</v>
      </c>
      <c r="T20" s="1">
        <f t="shared" si="7"/>
        <v>0.22222222222222737</v>
      </c>
      <c r="U20" s="1">
        <f t="shared" si="15"/>
        <v>-0.27906976744186002</v>
      </c>
      <c r="V20" s="1">
        <f t="shared" si="16"/>
        <v>-0.27769110764430593</v>
      </c>
      <c r="W20" s="1">
        <f t="shared" ref="W20:W25" si="21">-(J20-$J$37)/$J$38</f>
        <v>-0.33333333333333115</v>
      </c>
      <c r="X20" s="1">
        <f t="shared" ref="X20:X25" si="22">-(K20-$K$37)/$K$38</f>
        <v>-0.49999999999999678</v>
      </c>
      <c r="Y20" s="1">
        <f t="shared" si="10"/>
        <v>-2.2660201343454154</v>
      </c>
      <c r="Z20" s="1">
        <f t="shared" si="9"/>
        <v>-0.28325251679317692</v>
      </c>
    </row>
    <row r="21" spans="1:26" x14ac:dyDescent="0.3">
      <c r="A21" s="1" t="s">
        <v>30</v>
      </c>
      <c r="B21" s="1">
        <v>15.9</v>
      </c>
      <c r="C21" s="1">
        <v>70</v>
      </c>
      <c r="D21" s="1">
        <v>189</v>
      </c>
      <c r="E21" s="1">
        <f t="shared" si="0"/>
        <v>2.7</v>
      </c>
      <c r="F21" s="1">
        <v>9.6300000000000008</v>
      </c>
      <c r="G21" s="1">
        <v>4.33</v>
      </c>
      <c r="H21" s="1">
        <v>36</v>
      </c>
      <c r="I21" s="1">
        <v>120</v>
      </c>
      <c r="J21" s="1">
        <v>3.81</v>
      </c>
      <c r="K21" s="1">
        <v>6.76</v>
      </c>
      <c r="L21" s="1" t="s">
        <v>46</v>
      </c>
      <c r="M21" s="1">
        <f t="shared" si="17"/>
        <v>4</v>
      </c>
      <c r="N21" s="1">
        <f t="shared" si="18"/>
        <v>4</v>
      </c>
      <c r="O21" s="1">
        <f t="shared" si="19"/>
        <v>3</v>
      </c>
      <c r="P21" s="1">
        <f t="shared" si="20"/>
        <v>3</v>
      </c>
      <c r="Q21" s="1">
        <f t="shared" si="4"/>
        <v>-0.98888888888888948</v>
      </c>
      <c r="R21" s="1">
        <f t="shared" si="5"/>
        <v>-0.7333333333333325</v>
      </c>
      <c r="S21" s="1">
        <f t="shared" si="14"/>
        <v>0.18333333333333535</v>
      </c>
      <c r="T21" s="1">
        <f t="shared" si="7"/>
        <v>1.3333333333333346</v>
      </c>
      <c r="U21" s="1">
        <f t="shared" si="15"/>
        <v>-8.5271317829456919E-2</v>
      </c>
      <c r="V21" s="1">
        <f t="shared" si="16"/>
        <v>-0.27769110764430593</v>
      </c>
      <c r="W21" s="1">
        <f t="shared" si="21"/>
        <v>2.1111111111111129</v>
      </c>
      <c r="X21" s="1">
        <f t="shared" si="22"/>
        <v>0.75000000000000255</v>
      </c>
      <c r="Y21" s="1">
        <f t="shared" si="10"/>
        <v>2.2925931300818005</v>
      </c>
      <c r="Z21" s="1">
        <f t="shared" si="9"/>
        <v>0.28657414126022507</v>
      </c>
    </row>
    <row r="22" spans="1:26" x14ac:dyDescent="0.3">
      <c r="A22" s="1" t="s">
        <v>31</v>
      </c>
      <c r="B22" s="1">
        <v>15.5</v>
      </c>
      <c r="C22" s="1">
        <v>76</v>
      </c>
      <c r="D22" s="1">
        <v>220</v>
      </c>
      <c r="E22" s="1">
        <f t="shared" si="0"/>
        <v>2.89</v>
      </c>
      <c r="F22" s="1">
        <v>9.5</v>
      </c>
      <c r="G22" s="1">
        <v>4.42</v>
      </c>
      <c r="H22" s="1">
        <v>39</v>
      </c>
      <c r="I22" s="1">
        <v>123</v>
      </c>
      <c r="J22" s="1">
        <v>4.1500000000000004</v>
      </c>
      <c r="K22" s="1">
        <v>7.18</v>
      </c>
      <c r="L22" s="1" t="s">
        <v>45</v>
      </c>
      <c r="M22" s="1">
        <f t="shared" si="17"/>
        <v>5</v>
      </c>
      <c r="N22" s="1">
        <f t="shared" si="18"/>
        <v>5</v>
      </c>
      <c r="O22" s="1">
        <f t="shared" si="19"/>
        <v>5</v>
      </c>
      <c r="P22" s="1">
        <f t="shared" si="20"/>
        <v>5</v>
      </c>
      <c r="Q22" s="1">
        <f t="shared" si="4"/>
        <v>1.2333333333333327</v>
      </c>
      <c r="R22" s="1">
        <f t="shared" si="5"/>
        <v>0.53333333333333388</v>
      </c>
      <c r="S22" s="1">
        <f t="shared" si="14"/>
        <v>-3.3333333333332625E-2</v>
      </c>
      <c r="T22" s="1">
        <f t="shared" si="7"/>
        <v>0.33333333333333609</v>
      </c>
      <c r="U22" s="1">
        <f t="shared" si="15"/>
        <v>1.0775193798449616</v>
      </c>
      <c r="V22" s="1">
        <f t="shared" si="16"/>
        <v>0.19032761310452401</v>
      </c>
      <c r="W22" s="1">
        <f t="shared" si="21"/>
        <v>0.22222222222222243</v>
      </c>
      <c r="X22" s="1">
        <f t="shared" si="22"/>
        <v>-0.99999999999999722</v>
      </c>
      <c r="Y22" s="1">
        <f t="shared" si="10"/>
        <v>2.5567358818383803</v>
      </c>
      <c r="Z22" s="1">
        <f t="shared" si="9"/>
        <v>0.31959198522979754</v>
      </c>
    </row>
    <row r="23" spans="1:26" x14ac:dyDescent="0.3">
      <c r="A23" s="1" t="s">
        <v>32</v>
      </c>
      <c r="B23" s="1">
        <v>15.3</v>
      </c>
      <c r="C23" s="1">
        <v>71</v>
      </c>
      <c r="D23" s="1">
        <v>180</v>
      </c>
      <c r="E23" s="1">
        <f t="shared" si="0"/>
        <v>2.54</v>
      </c>
      <c r="F23" s="1">
        <v>9.25</v>
      </c>
      <c r="G23" s="1">
        <v>4.4000000000000004</v>
      </c>
      <c r="H23" s="1">
        <v>39.5</v>
      </c>
      <c r="I23" s="1">
        <v>126</v>
      </c>
      <c r="J23" s="1">
        <v>4.0999999999999996</v>
      </c>
      <c r="K23" s="1">
        <v>6.64</v>
      </c>
      <c r="L23" s="1" t="s">
        <v>45</v>
      </c>
      <c r="M23" s="1">
        <f t="shared" si="17"/>
        <v>4</v>
      </c>
      <c r="N23" s="1">
        <f t="shared" si="18"/>
        <v>4</v>
      </c>
      <c r="O23" s="1">
        <f t="shared" si="19"/>
        <v>4</v>
      </c>
      <c r="P23" s="1">
        <f t="shared" si="20"/>
        <v>4</v>
      </c>
      <c r="Q23" s="1">
        <f t="shared" si="4"/>
        <v>-0.61851851851851913</v>
      </c>
      <c r="R23" s="1">
        <f t="shared" si="5"/>
        <v>-1.8000000000000003</v>
      </c>
      <c r="S23" s="1">
        <f t="shared" si="14"/>
        <v>-0.44999999999999929</v>
      </c>
      <c r="T23" s="1">
        <f t="shared" si="7"/>
        <v>0.55555555555555358</v>
      </c>
      <c r="U23" s="1">
        <f t="shared" si="15"/>
        <v>1.2713178294573648</v>
      </c>
      <c r="V23" s="1">
        <f t="shared" si="16"/>
        <v>0.65834633385335395</v>
      </c>
      <c r="W23" s="1">
        <f t="shared" si="21"/>
        <v>0.50000000000000422</v>
      </c>
      <c r="X23" s="1">
        <f t="shared" si="22"/>
        <v>1.2500000000000031</v>
      </c>
      <c r="Y23" s="1">
        <f t="shared" si="10"/>
        <v>1.366701200347761</v>
      </c>
      <c r="Z23" s="1">
        <f t="shared" si="9"/>
        <v>0.17083765004347012</v>
      </c>
    </row>
    <row r="24" spans="1:26" x14ac:dyDescent="0.3">
      <c r="A24" s="1" t="s">
        <v>33</v>
      </c>
      <c r="B24" s="1">
        <v>15</v>
      </c>
      <c r="C24" s="1">
        <v>75</v>
      </c>
      <c r="D24" s="1">
        <v>205</v>
      </c>
      <c r="E24" s="1">
        <f t="shared" si="0"/>
        <v>2.73</v>
      </c>
      <c r="F24" s="1">
        <v>9.25</v>
      </c>
      <c r="G24" s="1">
        <v>4.55</v>
      </c>
      <c r="H24" s="1">
        <v>31</v>
      </c>
      <c r="I24" s="1">
        <v>120</v>
      </c>
      <c r="J24" s="1">
        <v>4.5</v>
      </c>
      <c r="K24" s="1">
        <v>7.23</v>
      </c>
      <c r="L24" s="1" t="s">
        <v>45</v>
      </c>
      <c r="M24" s="1">
        <f t="shared" si="17"/>
        <v>-3</v>
      </c>
      <c r="N24" s="1">
        <f t="shared" si="18"/>
        <v>-3</v>
      </c>
      <c r="O24" s="1">
        <f t="shared" si="19"/>
        <v>-3</v>
      </c>
      <c r="P24" s="1">
        <f t="shared" si="20"/>
        <v>-3</v>
      </c>
      <c r="Q24" s="1">
        <f t="shared" si="4"/>
        <v>0.86296296296296227</v>
      </c>
      <c r="R24" s="1">
        <f t="shared" si="5"/>
        <v>-0.53333333333333388</v>
      </c>
      <c r="S24" s="1">
        <f t="shared" si="14"/>
        <v>-0.44999999999999929</v>
      </c>
      <c r="T24" s="1">
        <f t="shared" si="7"/>
        <v>-1.1111111111111072</v>
      </c>
      <c r="U24" s="1">
        <f t="shared" si="15"/>
        <v>-2.023255813953488</v>
      </c>
      <c r="V24" s="1">
        <f t="shared" si="16"/>
        <v>-0.27769110764430593</v>
      </c>
      <c r="W24" s="1">
        <f t="shared" si="21"/>
        <v>-1.7222222222222201</v>
      </c>
      <c r="X24" s="1">
        <f t="shared" si="22"/>
        <v>-1.2083333333333335</v>
      </c>
      <c r="Y24" s="1">
        <f t="shared" si="10"/>
        <v>-6.4629839586348261</v>
      </c>
      <c r="Z24" s="1">
        <f t="shared" si="9"/>
        <v>-0.80787299482935326</v>
      </c>
    </row>
    <row r="25" spans="1:26" x14ac:dyDescent="0.3">
      <c r="A25" s="1" t="s">
        <v>34</v>
      </c>
      <c r="B25" s="1">
        <v>14.8</v>
      </c>
      <c r="C25" s="1">
        <v>70</v>
      </c>
      <c r="D25" s="1">
        <v>179</v>
      </c>
      <c r="E25" s="1">
        <f t="shared" ref="E25:E34" si="23">ROUND(D25/C25,2)</f>
        <v>2.56</v>
      </c>
      <c r="F25" s="1">
        <v>8.5</v>
      </c>
      <c r="G25" s="1">
        <v>4.34</v>
      </c>
      <c r="H25" s="1">
        <v>36.5</v>
      </c>
      <c r="I25" s="1">
        <v>119</v>
      </c>
      <c r="J25" s="1">
        <v>4.12</v>
      </c>
      <c r="K25" s="1">
        <v>6.91</v>
      </c>
      <c r="L25" s="1" t="s">
        <v>45</v>
      </c>
      <c r="M25" s="1">
        <f t="shared" si="17"/>
        <v>1</v>
      </c>
      <c r="N25" s="1">
        <f t="shared" si="18"/>
        <v>0</v>
      </c>
      <c r="O25" s="1">
        <f t="shared" si="19"/>
        <v>1</v>
      </c>
      <c r="P25" s="1">
        <f t="shared" si="20"/>
        <v>0</v>
      </c>
      <c r="Q25" s="1">
        <f t="shared" si="4"/>
        <v>-0.98888888888888948</v>
      </c>
      <c r="R25" s="1">
        <f t="shared" si="5"/>
        <v>-1.6666666666666667</v>
      </c>
      <c r="S25" s="1">
        <f t="shared" si="14"/>
        <v>-1.6999999999999993</v>
      </c>
      <c r="T25" s="1">
        <f t="shared" si="7"/>
        <v>1.2222222222222259</v>
      </c>
      <c r="U25" s="1">
        <f t="shared" si="15"/>
        <v>0.10852713178294618</v>
      </c>
      <c r="V25" s="1">
        <f t="shared" si="16"/>
        <v>-0.43369734789391595</v>
      </c>
      <c r="W25" s="1">
        <f t="shared" si="21"/>
        <v>0.3888888888888905</v>
      </c>
      <c r="X25" s="1">
        <f t="shared" si="22"/>
        <v>0.12500000000000105</v>
      </c>
      <c r="Y25" s="1">
        <f t="shared" si="10"/>
        <v>-2.9446146605554082</v>
      </c>
      <c r="Z25" s="1">
        <f t="shared" si="9"/>
        <v>-0.36807683256942603</v>
      </c>
    </row>
    <row r="26" spans="1:26" x14ac:dyDescent="0.3">
      <c r="A26" s="1" t="s">
        <v>36</v>
      </c>
      <c r="B26" s="1">
        <v>14.5</v>
      </c>
      <c r="C26" s="1">
        <v>73</v>
      </c>
      <c r="D26" s="1">
        <v>215</v>
      </c>
      <c r="E26" s="1">
        <f t="shared" si="23"/>
        <v>2.95</v>
      </c>
      <c r="F26" s="1">
        <v>9.25</v>
      </c>
      <c r="G26" s="1">
        <v>4.54</v>
      </c>
      <c r="L26" s="1" t="s">
        <v>46</v>
      </c>
      <c r="M26" s="1">
        <f t="shared" si="17"/>
        <v>2</v>
      </c>
      <c r="N26" s="1">
        <f t="shared" si="18"/>
        <v>1</v>
      </c>
      <c r="O26" s="1">
        <f t="shared" si="19"/>
        <v>1</v>
      </c>
      <c r="P26" s="1">
        <f t="shared" si="20"/>
        <v>0</v>
      </c>
      <c r="Q26" s="1">
        <f t="shared" si="4"/>
        <v>0.12222222222222158</v>
      </c>
      <c r="R26" s="1">
        <f t="shared" si="5"/>
        <v>0.93333333333333424</v>
      </c>
      <c r="S26" s="1">
        <f t="shared" si="14"/>
        <v>-0.44999999999999929</v>
      </c>
      <c r="T26" s="1">
        <f t="shared" si="7"/>
        <v>-0.99999999999999845</v>
      </c>
      <c r="Y26" s="1">
        <f t="shared" si="10"/>
        <v>-0.39444444444444193</v>
      </c>
      <c r="Z26" s="1">
        <f>Y26/4</f>
        <v>-9.8611111111110483E-2</v>
      </c>
    </row>
    <row r="27" spans="1:26" x14ac:dyDescent="0.3">
      <c r="A27" s="1" t="s">
        <v>37</v>
      </c>
      <c r="B27" s="1">
        <v>14.4</v>
      </c>
      <c r="C27" s="1">
        <v>75</v>
      </c>
      <c r="D27" s="1">
        <v>212</v>
      </c>
      <c r="E27" s="1">
        <f t="shared" si="23"/>
        <v>2.83</v>
      </c>
      <c r="F27" s="1">
        <v>10.38</v>
      </c>
      <c r="G27" s="1">
        <v>4.46</v>
      </c>
      <c r="H27" s="1">
        <v>35.5</v>
      </c>
      <c r="I27" s="1">
        <v>120</v>
      </c>
      <c r="J27" s="1">
        <v>4.18</v>
      </c>
      <c r="K27" s="1">
        <v>6.95</v>
      </c>
      <c r="L27" s="1" t="s">
        <v>45</v>
      </c>
      <c r="M27" s="1">
        <f t="shared" si="17"/>
        <v>4</v>
      </c>
      <c r="N27" s="1">
        <f t="shared" si="18"/>
        <v>2</v>
      </c>
      <c r="O27" s="1">
        <f t="shared" si="19"/>
        <v>4</v>
      </c>
      <c r="P27" s="1">
        <f t="shared" si="20"/>
        <v>2</v>
      </c>
      <c r="Q27" s="1">
        <f t="shared" si="4"/>
        <v>0.86296296296296227</v>
      </c>
      <c r="R27" s="1">
        <f t="shared" si="5"/>
        <v>0.13333333333333347</v>
      </c>
      <c r="S27" s="1">
        <f t="shared" si="14"/>
        <v>1.4333333333333353</v>
      </c>
      <c r="T27" s="1">
        <f t="shared" si="7"/>
        <v>-0.11111111111110875</v>
      </c>
      <c r="U27" s="1">
        <f>(H27-$H$37)/$H$38</f>
        <v>-0.27906976744186002</v>
      </c>
      <c r="V27" s="1">
        <f>(I27-$I$37)/$I$38</f>
        <v>-0.27769110764430593</v>
      </c>
      <c r="W27" s="1">
        <f>-(J27-$J$37)/$J$38</f>
        <v>5.5555555555559306E-2</v>
      </c>
      <c r="X27" s="1">
        <f>-(K27-$K$37)/$K$38</f>
        <v>-4.1666666666665783E-2</v>
      </c>
      <c r="Y27" s="1">
        <f t="shared" si="10"/>
        <v>1.77564653232125</v>
      </c>
      <c r="Z27" s="1">
        <f t="shared" si="9"/>
        <v>0.22195581654015625</v>
      </c>
    </row>
    <row r="28" spans="1:26" x14ac:dyDescent="0.3">
      <c r="A28" s="1" t="s">
        <v>38</v>
      </c>
      <c r="B28" s="1">
        <v>14.1</v>
      </c>
      <c r="C28" s="1">
        <v>70</v>
      </c>
      <c r="D28" s="1">
        <v>182</v>
      </c>
      <c r="E28" s="1">
        <f t="shared" si="23"/>
        <v>2.6</v>
      </c>
      <c r="F28" s="1">
        <v>8.3800000000000008</v>
      </c>
      <c r="G28" s="1">
        <v>4.4000000000000004</v>
      </c>
      <c r="H28" s="1">
        <v>35.5</v>
      </c>
      <c r="I28" s="1">
        <v>121</v>
      </c>
      <c r="J28" s="1">
        <v>4.07</v>
      </c>
      <c r="K28" s="1">
        <v>6.89</v>
      </c>
      <c r="L28" s="1" t="s">
        <v>45</v>
      </c>
      <c r="M28" s="1">
        <f t="shared" si="17"/>
        <v>1</v>
      </c>
      <c r="N28" s="1">
        <f t="shared" si="18"/>
        <v>2</v>
      </c>
      <c r="O28" s="1">
        <f t="shared" si="19"/>
        <v>1</v>
      </c>
      <c r="P28" s="1">
        <f t="shared" si="20"/>
        <v>2</v>
      </c>
      <c r="Q28" s="1">
        <f t="shared" si="4"/>
        <v>-0.98888888888888948</v>
      </c>
      <c r="R28" s="1">
        <f t="shared" si="5"/>
        <v>-1.4</v>
      </c>
      <c r="S28" s="1">
        <f t="shared" si="14"/>
        <v>-1.8999999999999981</v>
      </c>
      <c r="T28" s="1">
        <f t="shared" si="7"/>
        <v>0.55555555555555358</v>
      </c>
      <c r="U28" s="1">
        <f>(H28-$H$37)/$H$38</f>
        <v>-0.27906976744186002</v>
      </c>
      <c r="V28" s="1">
        <f>(I28-$I$37)/$I$38</f>
        <v>-0.12168486739469596</v>
      </c>
      <c r="W28" s="1">
        <f>-(J28-$J$37)/$J$38</f>
        <v>0.6666666666666673</v>
      </c>
      <c r="X28" s="1">
        <f>-(K28-$K$37)/$K$38</f>
        <v>0.20833333333333631</v>
      </c>
      <c r="Y28" s="1">
        <f t="shared" si="10"/>
        <v>-3.2590879681698866</v>
      </c>
      <c r="Z28" s="1">
        <f t="shared" si="9"/>
        <v>-0.40738599602123582</v>
      </c>
    </row>
    <row r="29" spans="1:26" x14ac:dyDescent="0.3">
      <c r="A29" s="1" t="s">
        <v>43</v>
      </c>
      <c r="B29" s="1">
        <v>14.1</v>
      </c>
      <c r="C29" s="1">
        <v>77</v>
      </c>
      <c r="D29" s="1">
        <v>231</v>
      </c>
      <c r="E29" s="1">
        <f t="shared" si="23"/>
        <v>3</v>
      </c>
      <c r="F29" s="1">
        <v>9.6300000000000008</v>
      </c>
      <c r="G29" s="1">
        <v>4.53</v>
      </c>
      <c r="H29" s="1">
        <v>37</v>
      </c>
      <c r="J29" s="1">
        <v>4.26</v>
      </c>
      <c r="K29" s="1">
        <v>7.08</v>
      </c>
      <c r="L29" s="1" t="s">
        <v>46</v>
      </c>
      <c r="M29" s="1">
        <f t="shared" si="17"/>
        <v>2</v>
      </c>
      <c r="N29" s="1">
        <f t="shared" si="18"/>
        <v>2</v>
      </c>
      <c r="O29" s="1">
        <f t="shared" si="19"/>
        <v>1</v>
      </c>
      <c r="P29" s="1">
        <f t="shared" si="20"/>
        <v>1</v>
      </c>
      <c r="Q29" s="1">
        <f t="shared" si="4"/>
        <v>1.603703703703703</v>
      </c>
      <c r="R29" s="1">
        <f t="shared" si="5"/>
        <v>1.2666666666666664</v>
      </c>
      <c r="S29" s="1">
        <f t="shared" si="14"/>
        <v>0.18333333333333535</v>
      </c>
      <c r="T29" s="1">
        <f t="shared" si="7"/>
        <v>-0.88888888888888973</v>
      </c>
      <c r="U29" s="1">
        <f>(H29-$H$37)/$H$38</f>
        <v>0.30232558139534926</v>
      </c>
      <c r="W29" s="1">
        <f>-(J29-$J$37)/$J$38</f>
        <v>-0.38888888888888556</v>
      </c>
      <c r="X29" s="1">
        <f>-(K29-$K$37)/$K$38</f>
        <v>-0.58333333333333204</v>
      </c>
      <c r="Y29" s="1">
        <f t="shared" si="10"/>
        <v>1.4949181739879465</v>
      </c>
      <c r="Z29" s="1">
        <f>Y29/7</f>
        <v>0.21355973914113521</v>
      </c>
    </row>
    <row r="30" spans="1:26" x14ac:dyDescent="0.3">
      <c r="A30" s="1" t="s">
        <v>39</v>
      </c>
      <c r="B30" s="1">
        <v>13.6</v>
      </c>
      <c r="C30" s="1">
        <v>70</v>
      </c>
      <c r="D30" s="1">
        <v>199</v>
      </c>
      <c r="E30" s="1">
        <f t="shared" si="23"/>
        <v>2.84</v>
      </c>
      <c r="F30" s="1">
        <v>9.25</v>
      </c>
      <c r="G30" s="1">
        <v>4.42</v>
      </c>
      <c r="H30" s="1">
        <v>35</v>
      </c>
      <c r="I30" s="1">
        <v>120</v>
      </c>
      <c r="J30" s="1">
        <v>4.34</v>
      </c>
      <c r="K30" s="1">
        <v>7.12</v>
      </c>
      <c r="L30" s="1" t="s">
        <v>45</v>
      </c>
      <c r="M30" s="1">
        <f t="shared" si="17"/>
        <v>0</v>
      </c>
      <c r="N30" s="1">
        <f t="shared" si="18"/>
        <v>-1</v>
      </c>
      <c r="O30" s="1">
        <f t="shared" si="19"/>
        <v>0</v>
      </c>
      <c r="P30" s="1">
        <f t="shared" si="20"/>
        <v>-1</v>
      </c>
      <c r="Q30" s="1">
        <f t="shared" si="4"/>
        <v>-0.98888888888888948</v>
      </c>
      <c r="R30" s="1">
        <f t="shared" si="5"/>
        <v>0.19999999999999871</v>
      </c>
      <c r="S30" s="1">
        <f t="shared" si="14"/>
        <v>-0.44999999999999929</v>
      </c>
      <c r="T30" s="1">
        <f t="shared" si="7"/>
        <v>0.33333333333333609</v>
      </c>
      <c r="U30" s="1">
        <f>(H30-$H$37)/$H$38</f>
        <v>-0.47286821705426313</v>
      </c>
      <c r="V30" s="1">
        <f>(I30-$I$37)/$I$38</f>
        <v>-0.27769110764430593</v>
      </c>
      <c r="W30" s="1">
        <f>-(J30-$J$37)/$J$38</f>
        <v>-0.83333333333333037</v>
      </c>
      <c r="X30" s="1">
        <f>-(K30-$K$37)/$K$38</f>
        <v>-0.74999999999999889</v>
      </c>
      <c r="Y30" s="1">
        <f t="shared" si="10"/>
        <v>-3.2394482135874521</v>
      </c>
      <c r="Z30" s="1">
        <f t="shared" si="9"/>
        <v>-0.40493102669843151</v>
      </c>
    </row>
    <row r="31" spans="1:26" x14ac:dyDescent="0.3">
      <c r="A31" s="1" t="s">
        <v>40</v>
      </c>
      <c r="B31" s="1">
        <v>13.4</v>
      </c>
      <c r="C31" s="1">
        <v>70</v>
      </c>
      <c r="D31" s="1">
        <v>175</v>
      </c>
      <c r="E31" s="1">
        <f t="shared" si="23"/>
        <v>2.5</v>
      </c>
      <c r="F31" s="1">
        <v>8.75</v>
      </c>
      <c r="G31" s="1">
        <v>4.3099999999999996</v>
      </c>
      <c r="H31" s="1">
        <v>38</v>
      </c>
      <c r="I31" s="1">
        <v>119</v>
      </c>
      <c r="J31" s="1">
        <v>4.17</v>
      </c>
      <c r="K31" s="1">
        <v>6.96</v>
      </c>
      <c r="L31" s="1" t="s">
        <v>45</v>
      </c>
      <c r="M31" s="1">
        <f t="shared" si="17"/>
        <v>0</v>
      </c>
      <c r="N31" s="1">
        <f t="shared" si="18"/>
        <v>0</v>
      </c>
      <c r="O31" s="1">
        <f t="shared" si="19"/>
        <v>0</v>
      </c>
      <c r="P31" s="1">
        <f t="shared" si="20"/>
        <v>0</v>
      </c>
      <c r="Q31" s="1">
        <f t="shared" si="4"/>
        <v>-0.98888888888888948</v>
      </c>
      <c r="R31" s="1">
        <f t="shared" si="5"/>
        <v>-2.0666666666666673</v>
      </c>
      <c r="S31" s="1">
        <f t="shared" si="14"/>
        <v>-1.2833333333333328</v>
      </c>
      <c r="T31" s="1">
        <f t="shared" si="7"/>
        <v>1.555555555555562</v>
      </c>
      <c r="U31" s="1">
        <f>(H31-$H$37)/$H$38</f>
        <v>0.68992248062015549</v>
      </c>
      <c r="V31" s="1">
        <f>(I31-$I$37)/$I$38</f>
        <v>-0.43369734789391595</v>
      </c>
      <c r="W31" s="1">
        <f>-(J31-$J$37)/$J$38</f>
        <v>0.11111111111111369</v>
      </c>
      <c r="X31" s="1">
        <f>-(K31-$K$37)/$K$38</f>
        <v>-8.3333333333331566E-2</v>
      </c>
      <c r="Y31" s="1">
        <f t="shared" si="10"/>
        <v>-2.4993304228293058</v>
      </c>
      <c r="Z31" s="1">
        <f t="shared" si="9"/>
        <v>-0.31241630285366323</v>
      </c>
    </row>
    <row r="32" spans="1:26" x14ac:dyDescent="0.3">
      <c r="A32" s="1" t="s">
        <v>35</v>
      </c>
      <c r="B32" s="1">
        <v>13.4</v>
      </c>
      <c r="C32" s="1">
        <v>73</v>
      </c>
      <c r="D32" s="1">
        <v>211</v>
      </c>
      <c r="E32" s="1">
        <f t="shared" si="23"/>
        <v>2.89</v>
      </c>
      <c r="F32" s="1">
        <v>10</v>
      </c>
      <c r="G32" s="1">
        <v>4.42</v>
      </c>
      <c r="H32" s="1">
        <v>33</v>
      </c>
      <c r="I32" s="1">
        <v>120</v>
      </c>
      <c r="J32" s="1">
        <v>3.98</v>
      </c>
      <c r="K32" s="1">
        <v>6.71</v>
      </c>
      <c r="L32" s="1" t="s">
        <v>46</v>
      </c>
      <c r="M32" s="1">
        <f t="shared" ref="M32" si="24">IF(C32&gt;$C$37,1,0)+IF(C32&lt;$C$35,-1,0)+IF(E32&gt;$E$37,1,0)+IF(E32&lt;$E$35,-1,0)+IF(F32&gt;$F$37,1,0)+IF(F32&lt;$F$35,-1,0)+IF(G32&lt;$G$37,1,0)+IF(G32&lt;$G$35,0,-1)+IF(H32&gt;$H$37,1,0)+IF(H32&lt;$H$35,-1,0)+IF(I32&gt;$I$37,1,0)+IF(I32&lt;$I$35,-1,0)+IF(J32&lt;$J$37,1,0)+IF(J32&lt;$J$35,0,-1)+IF(K32&lt;$K$37,1,0)+IF(K32&lt;$K$35,0,-1)+IF(L32="Yes",1,0)</f>
        <v>6</v>
      </c>
      <c r="N32" s="1">
        <f t="shared" ref="N32" si="25">IF(C32&gt;$C$36,1,0)+IF(C32&lt;$C$35,-1,0)+IF(E32&gt;$E$36,1,0)+IF(E32&lt;$E$35,-1,0)+IF(F32&gt;$F$36,1,0)+IF(F32&lt;$F$35,-1,0)+IF(G32&lt;$G$36,1,0)+IF(G32&lt;$G$35,0,-1)+IF(H32&gt;$H$36,1,0)+IF(H32&lt;$H$35,-1,0)+IF(I32&gt;$I$36,1,0)+IF(I32&lt;$I$35,-1,0)+IF(J32&lt;$J$36,1,0)+IF(J32&lt;$J$35,0,-1)+IF(K32&lt;$K$36,1,0)+IF(K32&lt;$K$35,0,-1)+IF(L32="Yes",1,0)</f>
        <v>5</v>
      </c>
      <c r="O32" s="1">
        <f t="shared" ref="O32" si="26">IF(C32&gt;$C$37,1,0)+IF(C32&lt;$C$35,-1,0)+IF(E32&gt;$E$37,1,0)+IF(E32&lt;$E$35,-1,0)+IF(F32&gt;$F$37,1,0)+IF(F32&lt;$F$35,-1,0)+IF(G32&lt;$G$37,1,0)+IF(G32&lt;$G$35,0,-1)+IF(H32&gt;$H$37,1,0)+IF(H32&lt;$H$35,-1,0)+IF(I32&gt;$I$37,1,0)+IF(I32&lt;$I$35,-1,0)+IF(J32&lt;$J$37,1,0)+IF(J32&lt;$J$35,0,-1)+IF(K32&lt;$K$37,1,0)+IF(K32&lt;$K$35,0,-1)</f>
        <v>5</v>
      </c>
      <c r="P32" s="1">
        <f t="shared" ref="P32" si="27">IF(C32&gt;$C$36,1,0)+IF(C32&lt;$C$35,-1,0)+IF(E32&gt;$E$36,1,0)+IF(E32&lt;$E$35,-1,0)+IF(F32&gt;$F$36,1,0)+IF(F32&lt;$F$35,-1,0)+IF(G32&lt;$G$36,1,0)+IF(G32&lt;$G$35,0,-1)+IF(H32&gt;$H$36,1,0)+IF(H32&lt;$H$35,-1,0)+IF(I32&gt;$I$36,1,0)+IF(I32&lt;$I$35,-1,0)+IF(J32&lt;$J$36,1,0)+IF(J32&lt;$J$35,0,-1)+IF(K32&lt;$K$36,1,0)+IF(K32&lt;$K$35,0,-1)</f>
        <v>4</v>
      </c>
      <c r="Q32" s="1">
        <f t="shared" ref="Q32" si="28">(C32-$C$37)/$C$38</f>
        <v>0.12222222222222158</v>
      </c>
      <c r="R32" s="1">
        <f t="shared" ref="R32" si="29">(E32-$E$37)/$E$38</f>
        <v>0.53333333333333388</v>
      </c>
      <c r="S32" s="1">
        <f t="shared" ref="S32" si="30">(F32-$F$37)/$F$38</f>
        <v>0.80000000000000071</v>
      </c>
      <c r="T32" s="1">
        <f t="shared" ref="T32" si="31">-(G32-$G$37)/$G$38</f>
        <v>0.33333333333333609</v>
      </c>
      <c r="U32" s="1">
        <f t="shared" ref="U32" si="32">(H32-$H$37)/$H$38</f>
        <v>-1.2480620155038755</v>
      </c>
      <c r="V32" s="1">
        <f t="shared" ref="V32" si="33">(I32-$I$37)/$I$38</f>
        <v>-0.27769110764430593</v>
      </c>
      <c r="W32" s="1">
        <f t="shared" ref="W32" si="34">-(J32-$J$37)/$J$38</f>
        <v>1.166666666666669</v>
      </c>
      <c r="X32" s="1">
        <f t="shared" ref="X32" si="35">-(K32-$K$37)/$K$38</f>
        <v>0.95833333333333515</v>
      </c>
      <c r="Y32" s="1">
        <f t="shared" si="10"/>
        <v>2.388135765740715</v>
      </c>
      <c r="Z32" s="1">
        <f t="shared" si="9"/>
        <v>0.29851697071758937</v>
      </c>
    </row>
    <row r="33" spans="1:26" x14ac:dyDescent="0.3">
      <c r="A33" s="1" t="s">
        <v>41</v>
      </c>
      <c r="B33" s="1">
        <v>13.3</v>
      </c>
      <c r="C33" s="1">
        <v>68</v>
      </c>
      <c r="D33" s="1">
        <v>176</v>
      </c>
      <c r="E33" s="1">
        <f t="shared" si="23"/>
        <v>2.59</v>
      </c>
      <c r="F33" s="1">
        <v>9.18</v>
      </c>
      <c r="G33" s="1">
        <v>4.34</v>
      </c>
      <c r="H33" s="1">
        <v>32</v>
      </c>
      <c r="I33" s="1">
        <v>120</v>
      </c>
      <c r="J33" s="1">
        <v>4.01</v>
      </c>
      <c r="L33" s="1" t="s">
        <v>46</v>
      </c>
      <c r="M33" s="1">
        <f>-1+IF(C33&gt;$C$37,1,0)+IF(C33&lt;$C$35,-1,0)+IF(E33&gt;$E$37,1,0)+IF(E33&lt;$E$35,-1,0)+IF(F33&gt;$F$37,1,0)+IF(F33&lt;$F$35,-1,0)+IF(G33&lt;$G$37,1,0)+IF(G33&lt;$G$35,0,-1)+IF(H33&gt;$H$37,1,0)+IF(H33&lt;$H$35,-1,0)+IF(I33&gt;$I$37,1,0)+IF(I33&lt;$I$35,-1,0)+IF(J33&lt;$J$37,1,0)+IF(J33&lt;$J$35,0,-1)+IF(K33&lt;$K$37,1,0)+IF(K33&lt;$K$35,0,-1)+IF(L33="Yes",1,0)</f>
        <v>-1</v>
      </c>
      <c r="N33" s="1">
        <f>-1+IF(C33&gt;$C$36,1,0)+IF(C33&lt;$C$35,-1,0)+IF(E33&gt;$E$36,1,0)+IF(E33&lt;$E$35,-1,0)+IF(F33&gt;$F$36,1,0)+IF(F33&lt;$F$35,-1,0)+IF(G33&lt;$G$36,1,0)+IF(G33&lt;$G$35,0,-1)+IF(H33&gt;$H$36,1,0)+IF(H33&lt;$H$35,-1,0)+IF(I33&gt;$I$36,1,0)+IF(I33&lt;$I$35,-1,0)+IF(J33&lt;$J$36,1,0)+IF(J33&lt;$J$35,0,-1)+IF(K33&lt;$K$36,1,0)+IF(K33&lt;$K$35,0,-1)+IF(L33="Yes",1,0)</f>
        <v>-1</v>
      </c>
      <c r="O33" s="1">
        <f>-1+IF(C33&gt;$C$37,1,0)+IF(C33&lt;$C$35,-1,0)+IF(E33&gt;$E$37,1,0)+IF(E33&lt;$E$35,-1,0)+IF(F33&gt;$F$37,1,0)+IF(F33&lt;$F$35,-1,0)+IF(G33&lt;$G$37,1,0)+IF(G33&lt;$G$35,0,-1)+IF(H33&gt;$H$37,1,0)+IF(H33&lt;$H$35,-1,0)+IF(I33&gt;$I$37,1,0)+IF(I33&lt;$I$35,-1,0)+IF(J33&lt;$J$37,1,0)+IF(J33&lt;$J$35,0,-1)+IF(K33&lt;$K$37,1,0)+IF(K33&lt;$K$35,0,-1)</f>
        <v>-2</v>
      </c>
      <c r="P33" s="1">
        <f>-1+IF(C33&gt;$C$36,1,0)+IF(C33&lt;$C$35,-1,0)+IF(E33&gt;$E$36,1,0)+IF(E33&lt;$E$35,-1,0)+IF(F33&gt;$F$36,1,0)+IF(F33&lt;$F$35,-1,0)+IF(G33&lt;$G$36,1,0)+IF(G33&lt;$G$35,0,-1)+IF(H33&gt;$H$36,1,0)+IF(H33&lt;$H$35,-1,0)+IF(I33&gt;$I$36,1,0)+IF(I33&lt;$I$35,-1,0)+IF(J33&lt;$J$36,1,0)+IF(J33&lt;$J$35,0,-1)+IF(K33&lt;$K$36,1,0)+IF(K33&lt;$K$35,0,-1)</f>
        <v>-2</v>
      </c>
      <c r="Q33" s="1">
        <f>(C33-$C$37)/$C$38</f>
        <v>-1.7296296296296301</v>
      </c>
      <c r="R33" s="1">
        <f>(E33-$E$37)/$E$38</f>
        <v>-1.4666666666666681</v>
      </c>
      <c r="S33" s="1">
        <f>(F33-$F$37)/$F$38</f>
        <v>-0.56666666666666643</v>
      </c>
      <c r="T33" s="1">
        <f>-(G33-$G$37)/$G$38</f>
        <v>1.2222222222222259</v>
      </c>
      <c r="U33" s="1">
        <f>(H33-$H$37)/$H$38</f>
        <v>-1.6356589147286817</v>
      </c>
      <c r="V33" s="1">
        <f>(I33-$I$37)/$I$38</f>
        <v>-0.27769110764430593</v>
      </c>
      <c r="W33" s="1">
        <f>-(J33-$J$37)/$J$38</f>
        <v>1.0000000000000033</v>
      </c>
      <c r="Y33" s="1">
        <f t="shared" si="10"/>
        <v>-3.4540907631137223</v>
      </c>
      <c r="Z33" s="1">
        <f>Y33/7</f>
        <v>-0.49344153758767462</v>
      </c>
    </row>
    <row r="34" spans="1:26" x14ac:dyDescent="0.3">
      <c r="A34" s="1" t="s">
        <v>42</v>
      </c>
      <c r="B34" s="1">
        <v>13.3</v>
      </c>
      <c r="C34" s="1">
        <v>69</v>
      </c>
      <c r="D34" s="1">
        <v>180</v>
      </c>
      <c r="E34" s="1">
        <f t="shared" si="23"/>
        <v>2.61</v>
      </c>
      <c r="F34" s="1">
        <v>8.5</v>
      </c>
      <c r="G34" s="1">
        <v>4.37</v>
      </c>
      <c r="H34" s="1">
        <v>35.5</v>
      </c>
      <c r="I34" s="1">
        <v>119</v>
      </c>
      <c r="J34" s="1">
        <v>4.3600000000000003</v>
      </c>
      <c r="K34" s="1">
        <v>7.03</v>
      </c>
      <c r="L34" s="1" t="s">
        <v>45</v>
      </c>
      <c r="M34" s="1">
        <f>IF(C34&gt;$C$37,1,0)+IF(C34&lt;$C$35,-1,0)+IF(E34&gt;$E$37,1,0)+IF(E34&lt;$E$35,-1,0)+IF(F34&gt;$F$37,1,0)+IF(F34&lt;$F$35,-1,0)+IF(G34&lt;$G$37,1,0)+IF(G34&lt;$G$35,0,-1)+IF(H34&gt;$H$37,1,0)+IF(H34&lt;$H$35,-1,0)+IF(I34&gt;$I$37,1,0)+IF(I34&lt;$I$35,-1,0)+IF(J34&lt;$J$37,1,0)+IF(J34&lt;$J$35,0,-1)+IF(K34&lt;$K$37,1,0)+IF(K34&lt;$K$35,0,-1)+IF(L34="Yes",1,0)</f>
        <v>-4</v>
      </c>
      <c r="N34" s="1">
        <f>IF(C34&gt;$C$36,1,0)+IF(C34&lt;$C$35,-1,0)+IF(E34&gt;$E$36,1,0)+IF(E34&lt;$E$35,-1,0)+IF(F34&gt;$F$36,1,0)+IF(F34&lt;$F$35,-1,0)+IF(G34&lt;$G$36,1,0)+IF(G34&lt;$G$35,0,-1)+IF(H34&gt;$H$36,1,0)+IF(H34&lt;$H$35,-1,0)+IF(I34&gt;$I$36,1,0)+IF(I34&lt;$I$35,-1,0)+IF(J34&lt;$J$36,1,0)+IF(J34&lt;$J$35,0,-1)+IF(K34&lt;$K$36,1,0)+IF(K34&lt;$K$35,0,-1)+IF(L34="Yes",1,0)</f>
        <v>-4</v>
      </c>
      <c r="O34" s="1">
        <f>IF(C34&gt;$C$37,1,0)+IF(C34&lt;$C$35,-1,0)+IF(E34&gt;$E$37,1,0)+IF(E34&lt;$E$35,-1,0)+IF(F34&gt;$F$37,1,0)+IF(F34&lt;$F$35,-1,0)+IF(G34&lt;$G$37,1,0)+IF(G34&lt;$G$35,0,-1)+IF(H34&gt;$H$37,1,0)+IF(H34&lt;$H$35,-1,0)+IF(I34&gt;$I$37,1,0)+IF(I34&lt;$I$35,-1,0)+IF(J34&lt;$J$37,1,0)+IF(J34&lt;$J$35,0,-1)+IF(K34&lt;$K$37,1,0)+IF(K34&lt;$K$35,0,-1)</f>
        <v>-4</v>
      </c>
      <c r="P34" s="1">
        <f>IF(C34&gt;$C$36,1,0)+IF(C34&lt;$C$35,-1,0)+IF(E34&gt;$E$36,1,0)+IF(E34&lt;$E$35,-1,0)+IF(F34&gt;$F$36,1,0)+IF(F34&lt;$F$35,-1,0)+IF(G34&lt;$G$36,1,0)+IF(G34&lt;$G$35,0,-1)+IF(H34&gt;$H$36,1,0)+IF(H34&lt;$H$35,-1,0)+IF(I34&gt;$I$36,1,0)+IF(I34&lt;$I$35,-1,0)+IF(J34&lt;$J$36,1,0)+IF(J34&lt;$J$35,0,-1)+IF(K34&lt;$K$36,1,0)+IF(K34&lt;$K$35,0,-1)</f>
        <v>-4</v>
      </c>
      <c r="Q34" s="1">
        <f>(C34-$C$37)/$C$38</f>
        <v>-1.3592592592592598</v>
      </c>
      <c r="R34" s="1">
        <f>(E34-$E$37)/$E$38</f>
        <v>-1.3333333333333346</v>
      </c>
      <c r="S34" s="1">
        <f>(F34-$F$37)/$F$38</f>
        <v>-1.6999999999999993</v>
      </c>
      <c r="T34" s="1">
        <f>-(G34-$G$37)/$G$38</f>
        <v>0.88888888888888973</v>
      </c>
      <c r="U34" s="1">
        <f>(H34-$H$37)/$H$38</f>
        <v>-0.27906976744186002</v>
      </c>
      <c r="V34" s="1">
        <f>(I34-$I$37)/$I$38</f>
        <v>-0.43369734789391595</v>
      </c>
      <c r="W34" s="1">
        <f>-(J34-$J$37)/$J$38</f>
        <v>-0.94444444444444409</v>
      </c>
      <c r="X34" s="1">
        <f>-(K34-$K$37)/$K$38</f>
        <v>-0.37499999999999944</v>
      </c>
      <c r="Y34" s="1">
        <f t="shared" si="10"/>
        <v>-5.5359152634839237</v>
      </c>
      <c r="Z34" s="1">
        <f t="shared" si="9"/>
        <v>-0.69198940793549046</v>
      </c>
    </row>
    <row r="35" spans="1:26" x14ac:dyDescent="0.3">
      <c r="A35" s="1" t="s">
        <v>47</v>
      </c>
      <c r="B35" s="1">
        <f>QUARTILE(B2:B34,1)</f>
        <v>14.5</v>
      </c>
      <c r="C35" s="1">
        <f>QUARTILE(C2:C34,1)</f>
        <v>70</v>
      </c>
      <c r="D35" s="1">
        <f>QUARTILE(D2:D34,1)</f>
        <v>195</v>
      </c>
      <c r="E35" s="1">
        <f>QUARTILE(E2:E34,1)</f>
        <v>2.72</v>
      </c>
      <c r="F35" s="1">
        <f>QUARTILE(F2:F34,1)</f>
        <v>9.2149999999999999</v>
      </c>
      <c r="G35" s="1">
        <f>QUARTILE(G2:G34,3)</f>
        <v>4.53</v>
      </c>
      <c r="H35" s="1">
        <f>QUARTILE(H2:H34,1)</f>
        <v>35</v>
      </c>
      <c r="I35" s="1">
        <f>QUARTILE(I2:I34,1)</f>
        <v>120</v>
      </c>
      <c r="J35" s="1">
        <f>QUARTILE(J2:J34,3)</f>
        <v>4.2649999999999997</v>
      </c>
      <c r="K35" s="1">
        <f>QUARTILE(K2:K34,3)</f>
        <v>7.0549999999999997</v>
      </c>
      <c r="L35" s="1">
        <f>COUNTIF(L2:L34,"Yes")</f>
        <v>14</v>
      </c>
    </row>
    <row r="36" spans="1:26" x14ac:dyDescent="0.3">
      <c r="A36" s="1" t="s">
        <v>48</v>
      </c>
      <c r="B36" s="1">
        <f t="shared" ref="B36:K36" si="36">MEDIAN(B2:B34)</f>
        <v>16.7</v>
      </c>
      <c r="C36" s="1">
        <f t="shared" si="36"/>
        <v>73</v>
      </c>
      <c r="D36" s="1">
        <f t="shared" si="36"/>
        <v>207</v>
      </c>
      <c r="E36" s="1">
        <f t="shared" si="36"/>
        <v>2.85</v>
      </c>
      <c r="F36" s="1">
        <f t="shared" si="36"/>
        <v>9.5</v>
      </c>
      <c r="G36" s="1">
        <f t="shared" si="36"/>
        <v>4.43</v>
      </c>
      <c r="H36" s="1">
        <f t="shared" si="36"/>
        <v>36.5</v>
      </c>
      <c r="I36" s="1">
        <f t="shared" si="36"/>
        <v>120</v>
      </c>
      <c r="J36" s="1">
        <f t="shared" si="36"/>
        <v>4.18</v>
      </c>
      <c r="K36" s="1">
        <f t="shared" si="36"/>
        <v>6.95</v>
      </c>
    </row>
    <row r="37" spans="1:26" x14ac:dyDescent="0.3">
      <c r="A37" s="1" t="s">
        <v>49</v>
      </c>
      <c r="B37" s="1">
        <f t="shared" ref="B37:K37" si="37">ROUND(AVERAGE(B2:B34),2)</f>
        <v>17</v>
      </c>
      <c r="C37" s="1">
        <f t="shared" si="37"/>
        <v>72.67</v>
      </c>
      <c r="D37" s="1">
        <f t="shared" si="37"/>
        <v>204.7</v>
      </c>
      <c r="E37" s="1">
        <f t="shared" si="37"/>
        <v>2.81</v>
      </c>
      <c r="F37" s="1">
        <f t="shared" si="37"/>
        <v>9.52</v>
      </c>
      <c r="G37" s="1">
        <f t="shared" si="37"/>
        <v>4.45</v>
      </c>
      <c r="H37" s="1">
        <f t="shared" si="37"/>
        <v>36.22</v>
      </c>
      <c r="I37" s="1">
        <f t="shared" si="37"/>
        <v>121.78</v>
      </c>
      <c r="J37" s="1">
        <f t="shared" si="37"/>
        <v>4.1900000000000004</v>
      </c>
      <c r="K37" s="1">
        <f t="shared" si="37"/>
        <v>6.94</v>
      </c>
    </row>
    <row r="38" spans="1:26" x14ac:dyDescent="0.3">
      <c r="A38" s="1" t="s">
        <v>50</v>
      </c>
      <c r="B38" s="1">
        <f t="shared" ref="B38:K38" si="38">ROUND(STDEV(B2:B34),2)</f>
        <v>3.03</v>
      </c>
      <c r="C38" s="1">
        <f t="shared" si="38"/>
        <v>2.7</v>
      </c>
      <c r="D38" s="1">
        <f t="shared" si="38"/>
        <v>17.03</v>
      </c>
      <c r="E38" s="1">
        <f t="shared" si="38"/>
        <v>0.15</v>
      </c>
      <c r="F38" s="1">
        <f t="shared" si="38"/>
        <v>0.6</v>
      </c>
      <c r="G38" s="1">
        <f t="shared" si="38"/>
        <v>0.09</v>
      </c>
      <c r="H38" s="1">
        <f t="shared" si="38"/>
        <v>2.58</v>
      </c>
      <c r="I38" s="1">
        <f t="shared" si="38"/>
        <v>6.41</v>
      </c>
      <c r="J38" s="1">
        <f t="shared" si="38"/>
        <v>0.18</v>
      </c>
      <c r="K38" s="1">
        <f t="shared" si="38"/>
        <v>0.24</v>
      </c>
    </row>
    <row r="39" spans="1:26" x14ac:dyDescent="0.3">
      <c r="A39" s="1" t="s">
        <v>60</v>
      </c>
      <c r="B39" s="1">
        <f>CORREL(B3:B34,M3:M34)</f>
        <v>0.42393087562613263</v>
      </c>
    </row>
    <row r="40" spans="1:26" x14ac:dyDescent="0.3">
      <c r="A40" s="1" t="s">
        <v>61</v>
      </c>
      <c r="B40" s="1">
        <f>CORREL(B3:B34,N3:N34)</f>
        <v>0.40070372218039418</v>
      </c>
    </row>
    <row r="41" spans="1:26" x14ac:dyDescent="0.3">
      <c r="A41" s="1" t="s">
        <v>65</v>
      </c>
      <c r="B41" s="1">
        <f>CORREL(B3:B34,Y3:Y34)</f>
        <v>0.34086415356110827</v>
      </c>
    </row>
    <row r="42" spans="1:26" x14ac:dyDescent="0.3">
      <c r="A42" s="1" t="s">
        <v>66</v>
      </c>
      <c r="B42" s="1">
        <f>CORREL(B3:B34,Z3:Z34)</f>
        <v>0.30093467759958492</v>
      </c>
    </row>
    <row r="43" spans="1:26" x14ac:dyDescent="0.3">
      <c r="A43" s="1" t="s">
        <v>69</v>
      </c>
      <c r="B43" s="1">
        <f>CORREL(B3:B34,N3:N34)</f>
        <v>0.40070372218039418</v>
      </c>
    </row>
    <row r="44" spans="1:26" x14ac:dyDescent="0.3">
      <c r="A44" s="1" t="s">
        <v>70</v>
      </c>
      <c r="B44" s="1">
        <f>CORREL(B3:B34,O3:O34)</f>
        <v>0.43398598520028508</v>
      </c>
    </row>
  </sheetData>
  <sortState ref="A2:L34">
    <sortCondition descending="1" ref="B2:B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A4" sqref="A4"/>
    </sheetView>
  </sheetViews>
  <sheetFormatPr defaultRowHeight="14.4" x14ac:dyDescent="0.3"/>
  <cols>
    <col min="1" max="1" width="19" customWidth="1"/>
    <col min="2" max="2" width="8.88671875" style="1"/>
    <col min="3" max="4" width="10.21875" style="1" customWidth="1"/>
    <col min="5" max="5" width="13.6640625" style="1" customWidth="1"/>
    <col min="6" max="6" width="8.88671875" style="1"/>
    <col min="7" max="7" width="13.77734375" style="1" customWidth="1"/>
    <col min="8" max="8" width="14.5546875" style="1" customWidth="1"/>
    <col min="9" max="10" width="8.88671875" style="1"/>
    <col min="11" max="11" width="13.33203125" customWidth="1"/>
    <col min="12" max="12" width="12.77734375" customWidth="1"/>
  </cols>
  <sheetData>
    <row r="1" spans="1:12" x14ac:dyDescent="0.3">
      <c r="A1" t="s">
        <v>71</v>
      </c>
      <c r="B1" s="1" t="s">
        <v>72</v>
      </c>
      <c r="C1" s="1" t="s">
        <v>73</v>
      </c>
      <c r="D1" s="1" t="s">
        <v>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9</v>
      </c>
      <c r="J1" s="1" t="s">
        <v>78</v>
      </c>
      <c r="K1" s="1" t="s">
        <v>44</v>
      </c>
      <c r="L1" s="1" t="s">
        <v>58</v>
      </c>
    </row>
    <row r="2" spans="1:12" x14ac:dyDescent="0.3">
      <c r="A2" t="s">
        <v>189</v>
      </c>
      <c r="B2" s="1">
        <v>74</v>
      </c>
      <c r="C2" s="1">
        <v>202</v>
      </c>
      <c r="D2" s="1">
        <f t="shared" ref="D2:D44" si="0">ROUND(C2/B2,2)</f>
        <v>2.73</v>
      </c>
      <c r="E2" s="1">
        <v>9.8800000000000008</v>
      </c>
      <c r="F2" s="1">
        <v>4.5</v>
      </c>
      <c r="G2" s="1">
        <v>41</v>
      </c>
      <c r="H2" s="1">
        <v>131</v>
      </c>
      <c r="I2" s="1">
        <v>4.08</v>
      </c>
      <c r="J2" s="1">
        <v>6.84</v>
      </c>
      <c r="K2" s="1" t="s">
        <v>46</v>
      </c>
      <c r="L2" s="1">
        <f t="shared" ref="L2:L44" si="1">IF(B2&gt;$B$47,1,0)+IF(B2&lt;$B$45,-1,0)+IF(D2&gt;$D$47,1,0)+IF(D2&lt;$D$45,-1,0)+IF(E2&gt;$E$47,1,0)+IF(E2&lt;$E$45,-1,0)+IF(F2&lt;$F$47,1,0)+IF(F2&lt;$F$45,0,-1)+IF(G2&gt;$G$47,1,0)+IF(G2&lt;$G$45,-1,0)+IF(H2&gt;$H$47,1,0)+IF(H2&lt;$H$45,-1,0)+IF(I2&lt;$I$47,1,0)+IF(I2&lt;$I$45,0,-1)+IF(J2&lt;$J$47,1,0)+IF(J2&lt;$J$45,0,-1)+IF(K2="Yes",1,0)</f>
        <v>7</v>
      </c>
    </row>
    <row r="3" spans="1:12" x14ac:dyDescent="0.3">
      <c r="A3" t="s">
        <v>198</v>
      </c>
      <c r="B3" s="1">
        <v>73</v>
      </c>
      <c r="C3" s="1">
        <v>215</v>
      </c>
      <c r="D3" s="1">
        <f t="shared" si="0"/>
        <v>2.95</v>
      </c>
      <c r="E3" s="1">
        <v>9.5</v>
      </c>
      <c r="F3" s="1">
        <v>4.43</v>
      </c>
      <c r="G3" s="1">
        <v>38</v>
      </c>
      <c r="H3" s="1">
        <v>132</v>
      </c>
      <c r="K3" s="1" t="s">
        <v>45</v>
      </c>
      <c r="L3" s="1">
        <f t="shared" si="1"/>
        <v>7</v>
      </c>
    </row>
    <row r="4" spans="1:12" x14ac:dyDescent="0.3">
      <c r="A4" t="s">
        <v>205</v>
      </c>
      <c r="B4" s="1">
        <v>74</v>
      </c>
      <c r="C4" s="1">
        <v>223</v>
      </c>
      <c r="D4" s="1">
        <f t="shared" si="0"/>
        <v>3.01</v>
      </c>
      <c r="E4" s="1">
        <v>10.25</v>
      </c>
      <c r="F4" s="1">
        <v>4.4800000000000004</v>
      </c>
      <c r="G4" s="1">
        <v>35</v>
      </c>
      <c r="H4" s="1">
        <v>123</v>
      </c>
      <c r="I4" s="1">
        <v>4.13</v>
      </c>
      <c r="J4" s="1">
        <v>6.9</v>
      </c>
      <c r="K4" s="1" t="s">
        <v>45</v>
      </c>
      <c r="L4" s="1">
        <f t="shared" si="1"/>
        <v>6</v>
      </c>
    </row>
    <row r="5" spans="1:12" x14ac:dyDescent="0.3">
      <c r="A5" t="s">
        <v>185</v>
      </c>
      <c r="B5" s="1">
        <v>70</v>
      </c>
      <c r="C5" s="1">
        <v>194</v>
      </c>
      <c r="D5" s="1">
        <f t="shared" si="0"/>
        <v>2.77</v>
      </c>
      <c r="E5" s="1">
        <v>9</v>
      </c>
      <c r="F5" s="1">
        <v>4.37</v>
      </c>
      <c r="G5" s="1">
        <v>40.5</v>
      </c>
      <c r="H5" s="1">
        <v>129</v>
      </c>
      <c r="K5" s="1" t="s">
        <v>46</v>
      </c>
      <c r="L5" s="1">
        <f t="shared" si="1"/>
        <v>5</v>
      </c>
    </row>
    <row r="6" spans="1:12" x14ac:dyDescent="0.3">
      <c r="A6" t="s">
        <v>188</v>
      </c>
      <c r="B6" s="1">
        <v>73</v>
      </c>
      <c r="C6" s="1">
        <v>188</v>
      </c>
      <c r="D6" s="1">
        <f t="shared" si="0"/>
        <v>2.58</v>
      </c>
      <c r="E6" s="1">
        <v>10</v>
      </c>
      <c r="F6" s="1">
        <v>4.42</v>
      </c>
      <c r="G6" s="1">
        <v>38.5</v>
      </c>
      <c r="H6" s="1">
        <v>124</v>
      </c>
      <c r="I6" s="1">
        <v>4.22</v>
      </c>
      <c r="J6" s="1">
        <v>6.6</v>
      </c>
      <c r="K6" s="1" t="s">
        <v>45</v>
      </c>
      <c r="L6" s="1">
        <f t="shared" si="1"/>
        <v>5</v>
      </c>
    </row>
    <row r="7" spans="1:12" x14ac:dyDescent="0.3">
      <c r="A7" t="s">
        <v>200</v>
      </c>
      <c r="B7" s="1">
        <v>70</v>
      </c>
      <c r="C7" s="1">
        <v>200</v>
      </c>
      <c r="D7" s="1">
        <f t="shared" si="0"/>
        <v>2.86</v>
      </c>
      <c r="E7" s="1">
        <v>9.6300000000000008</v>
      </c>
      <c r="F7" s="1">
        <v>4.5999999999999996</v>
      </c>
      <c r="G7" s="1">
        <v>37.5</v>
      </c>
      <c r="H7" s="1">
        <v>125</v>
      </c>
      <c r="I7" s="1">
        <v>4.13</v>
      </c>
      <c r="J7" s="1">
        <v>6.8</v>
      </c>
      <c r="K7" s="1" t="s">
        <v>45</v>
      </c>
      <c r="L7" s="1">
        <f t="shared" si="1"/>
        <v>5</v>
      </c>
    </row>
    <row r="8" spans="1:12" x14ac:dyDescent="0.3">
      <c r="A8" t="s">
        <v>215</v>
      </c>
      <c r="B8" s="1">
        <v>74</v>
      </c>
      <c r="C8" s="1">
        <v>212</v>
      </c>
      <c r="D8" s="1">
        <f t="shared" si="0"/>
        <v>2.86</v>
      </c>
      <c r="E8" s="1">
        <v>10.5</v>
      </c>
      <c r="F8" s="1">
        <v>4.57</v>
      </c>
      <c r="G8" s="1">
        <v>35</v>
      </c>
      <c r="H8" s="1">
        <v>126</v>
      </c>
      <c r="I8" s="1">
        <v>4.13</v>
      </c>
      <c r="J8" s="1">
        <v>6.8</v>
      </c>
      <c r="K8" s="1" t="s">
        <v>45</v>
      </c>
      <c r="L8" s="1">
        <f t="shared" si="1"/>
        <v>5</v>
      </c>
    </row>
    <row r="9" spans="1:12" x14ac:dyDescent="0.3">
      <c r="A9" t="s">
        <v>183</v>
      </c>
      <c r="B9" s="1">
        <v>75</v>
      </c>
      <c r="C9" s="1">
        <v>234</v>
      </c>
      <c r="D9" s="1">
        <f t="shared" si="0"/>
        <v>3.12</v>
      </c>
      <c r="E9" s="1">
        <v>10.75</v>
      </c>
      <c r="F9" s="1">
        <v>4.62</v>
      </c>
      <c r="G9" s="1">
        <v>36</v>
      </c>
      <c r="H9" s="1">
        <v>123</v>
      </c>
      <c r="I9" s="1">
        <v>4.2</v>
      </c>
      <c r="J9" s="1">
        <v>6.49</v>
      </c>
      <c r="K9" s="1" t="s">
        <v>45</v>
      </c>
      <c r="L9" s="1">
        <f t="shared" si="1"/>
        <v>4</v>
      </c>
    </row>
    <row r="10" spans="1:12" x14ac:dyDescent="0.3">
      <c r="A10" t="s">
        <v>184</v>
      </c>
      <c r="B10" s="1">
        <v>71</v>
      </c>
      <c r="C10" s="1">
        <v>211</v>
      </c>
      <c r="D10" s="1">
        <f t="shared" si="0"/>
        <v>2.97</v>
      </c>
      <c r="E10" s="1">
        <v>9.6300000000000008</v>
      </c>
      <c r="F10" s="1">
        <v>4.5</v>
      </c>
      <c r="G10" s="1">
        <v>35.5</v>
      </c>
      <c r="H10" s="1">
        <v>120</v>
      </c>
      <c r="K10" s="1" t="s">
        <v>45</v>
      </c>
      <c r="L10" s="1">
        <f t="shared" si="1"/>
        <v>4</v>
      </c>
    </row>
    <row r="11" spans="1:12" x14ac:dyDescent="0.3">
      <c r="A11" t="s">
        <v>204</v>
      </c>
      <c r="B11" s="1">
        <v>73</v>
      </c>
      <c r="C11" s="1">
        <v>206</v>
      </c>
      <c r="D11" s="1">
        <f t="shared" si="0"/>
        <v>2.82</v>
      </c>
      <c r="E11" s="1">
        <v>9.3800000000000008</v>
      </c>
      <c r="F11" s="1">
        <v>4.53</v>
      </c>
      <c r="G11" s="1">
        <v>37</v>
      </c>
      <c r="H11" s="1">
        <v>130</v>
      </c>
      <c r="I11" s="1">
        <v>4.2</v>
      </c>
      <c r="J11" s="1">
        <v>6.76</v>
      </c>
      <c r="K11" s="1" t="s">
        <v>45</v>
      </c>
      <c r="L11" s="1">
        <f t="shared" si="1"/>
        <v>4</v>
      </c>
    </row>
    <row r="12" spans="1:12" x14ac:dyDescent="0.3">
      <c r="A12" t="s">
        <v>216</v>
      </c>
      <c r="B12" s="1">
        <v>74</v>
      </c>
      <c r="C12" s="1">
        <v>221</v>
      </c>
      <c r="D12" s="1">
        <f t="shared" si="0"/>
        <v>2.99</v>
      </c>
      <c r="E12" s="1">
        <v>9.5</v>
      </c>
      <c r="G12" s="1">
        <v>33</v>
      </c>
      <c r="H12" s="1">
        <v>117</v>
      </c>
      <c r="K12" s="1" t="s">
        <v>46</v>
      </c>
      <c r="L12" s="1">
        <f t="shared" si="1"/>
        <v>4</v>
      </c>
    </row>
    <row r="13" spans="1:12" x14ac:dyDescent="0.3">
      <c r="A13" t="s">
        <v>197</v>
      </c>
      <c r="B13" s="1">
        <v>72</v>
      </c>
      <c r="C13" s="1">
        <v>197</v>
      </c>
      <c r="D13" s="1">
        <f t="shared" si="0"/>
        <v>2.74</v>
      </c>
      <c r="E13" s="1">
        <v>8.25</v>
      </c>
      <c r="F13" s="1">
        <v>4.3899999999999997</v>
      </c>
      <c r="G13" s="1">
        <v>35.5</v>
      </c>
      <c r="H13" s="1">
        <v>129</v>
      </c>
      <c r="K13" s="1" t="s">
        <v>45</v>
      </c>
      <c r="L13" s="1">
        <f t="shared" si="1"/>
        <v>3</v>
      </c>
    </row>
    <row r="14" spans="1:12" x14ac:dyDescent="0.3">
      <c r="A14" t="s">
        <v>202</v>
      </c>
      <c r="B14" s="1">
        <v>73</v>
      </c>
      <c r="C14" s="1">
        <v>201</v>
      </c>
      <c r="D14" s="1">
        <f t="shared" si="0"/>
        <v>2.75</v>
      </c>
      <c r="E14" s="1">
        <v>9.1300000000000008</v>
      </c>
      <c r="F14" s="1">
        <v>4.5</v>
      </c>
      <c r="G14" s="1">
        <v>35</v>
      </c>
      <c r="H14" s="1">
        <v>123</v>
      </c>
      <c r="I14" s="1">
        <v>4.07</v>
      </c>
      <c r="J14" s="1">
        <v>6.65</v>
      </c>
      <c r="K14" s="1" t="s">
        <v>45</v>
      </c>
      <c r="L14" s="1">
        <f t="shared" si="1"/>
        <v>3</v>
      </c>
    </row>
    <row r="15" spans="1:12" x14ac:dyDescent="0.3">
      <c r="A15" t="s">
        <v>207</v>
      </c>
      <c r="B15" s="1">
        <v>74</v>
      </c>
      <c r="C15" s="1">
        <v>209</v>
      </c>
      <c r="D15" s="1">
        <f t="shared" si="0"/>
        <v>2.82</v>
      </c>
      <c r="E15" s="1">
        <v>9.25</v>
      </c>
      <c r="F15" s="1">
        <v>4.45</v>
      </c>
      <c r="G15" s="1">
        <v>35.5</v>
      </c>
      <c r="H15" s="1">
        <v>122</v>
      </c>
      <c r="I15" s="1">
        <v>4.46</v>
      </c>
      <c r="J15" s="1">
        <v>6.96</v>
      </c>
      <c r="K15" s="1" t="s">
        <v>45</v>
      </c>
      <c r="L15" s="1">
        <f t="shared" si="1"/>
        <v>2</v>
      </c>
    </row>
    <row r="16" spans="1:12" x14ac:dyDescent="0.3">
      <c r="A16" t="s">
        <v>213</v>
      </c>
      <c r="B16" s="1">
        <v>70</v>
      </c>
      <c r="C16" s="1">
        <v>194</v>
      </c>
      <c r="D16" s="1">
        <f t="shared" si="0"/>
        <v>2.77</v>
      </c>
      <c r="E16" s="1">
        <v>9.75</v>
      </c>
      <c r="F16" s="1">
        <v>4.4800000000000004</v>
      </c>
      <c r="G16" s="1">
        <v>41</v>
      </c>
      <c r="H16" s="1">
        <v>123</v>
      </c>
      <c r="I16" s="1">
        <v>4.3499999999999996</v>
      </c>
      <c r="J16" s="1">
        <v>7</v>
      </c>
      <c r="K16" s="1" t="s">
        <v>45</v>
      </c>
      <c r="L16" s="1">
        <f t="shared" si="1"/>
        <v>2</v>
      </c>
    </row>
    <row r="17" spans="1:12" x14ac:dyDescent="0.3">
      <c r="A17" t="s">
        <v>186</v>
      </c>
      <c r="B17" s="1">
        <v>71</v>
      </c>
      <c r="C17" s="1">
        <v>203</v>
      </c>
      <c r="D17" s="1">
        <f t="shared" si="0"/>
        <v>2.86</v>
      </c>
      <c r="E17" s="1">
        <v>9.1300000000000008</v>
      </c>
      <c r="G17" s="1">
        <v>31</v>
      </c>
      <c r="H17" s="1">
        <v>115</v>
      </c>
      <c r="K17" s="1" t="s">
        <v>45</v>
      </c>
      <c r="L17" s="1">
        <f t="shared" si="1"/>
        <v>1</v>
      </c>
    </row>
    <row r="18" spans="1:12" x14ac:dyDescent="0.3">
      <c r="A18" t="s">
        <v>193</v>
      </c>
      <c r="B18" s="1">
        <v>72</v>
      </c>
      <c r="C18" s="1">
        <v>190</v>
      </c>
      <c r="D18" s="1">
        <f t="shared" si="0"/>
        <v>2.64</v>
      </c>
      <c r="E18" s="1">
        <v>9.8800000000000008</v>
      </c>
      <c r="F18" s="1">
        <v>4.54</v>
      </c>
      <c r="G18" s="1">
        <v>31.5</v>
      </c>
      <c r="H18" s="1">
        <v>123</v>
      </c>
      <c r="K18" s="1" t="s">
        <v>45</v>
      </c>
      <c r="L18" s="1">
        <f t="shared" si="1"/>
        <v>1</v>
      </c>
    </row>
    <row r="19" spans="1:12" x14ac:dyDescent="0.3">
      <c r="A19" t="s">
        <v>199</v>
      </c>
      <c r="B19" s="1">
        <v>69</v>
      </c>
      <c r="C19" s="1">
        <v>201</v>
      </c>
      <c r="D19" s="1">
        <f t="shared" si="0"/>
        <v>2.91</v>
      </c>
      <c r="E19" s="1">
        <v>9.5</v>
      </c>
      <c r="K19" s="1" t="s">
        <v>45</v>
      </c>
      <c r="L19" s="1">
        <f t="shared" si="1"/>
        <v>1</v>
      </c>
    </row>
    <row r="20" spans="1:12" x14ac:dyDescent="0.3">
      <c r="A20" t="s">
        <v>203</v>
      </c>
      <c r="B20" s="1">
        <v>71</v>
      </c>
      <c r="C20" s="1">
        <v>198</v>
      </c>
      <c r="D20" s="1">
        <f t="shared" si="0"/>
        <v>2.79</v>
      </c>
      <c r="E20" s="1">
        <v>10.5</v>
      </c>
      <c r="F20" s="1">
        <v>4.45</v>
      </c>
      <c r="G20" s="1">
        <v>36</v>
      </c>
      <c r="H20" s="1">
        <v>129</v>
      </c>
      <c r="I20" s="1">
        <v>4.34</v>
      </c>
      <c r="J20" s="1">
        <v>6.94</v>
      </c>
      <c r="K20" s="1" t="s">
        <v>45</v>
      </c>
      <c r="L20" s="1">
        <f t="shared" si="1"/>
        <v>1</v>
      </c>
    </row>
    <row r="21" spans="1:12" x14ac:dyDescent="0.3">
      <c r="A21" t="s">
        <v>208</v>
      </c>
      <c r="B21" s="1">
        <v>73</v>
      </c>
      <c r="C21" s="1">
        <v>203</v>
      </c>
      <c r="D21" s="1">
        <f t="shared" si="0"/>
        <v>2.78</v>
      </c>
      <c r="E21" s="1">
        <v>9.5</v>
      </c>
      <c r="F21" s="1">
        <v>4.59</v>
      </c>
      <c r="G21" s="1">
        <v>34.5</v>
      </c>
      <c r="H21" s="1">
        <v>123</v>
      </c>
      <c r="I21" s="1">
        <v>4.1900000000000004</v>
      </c>
      <c r="J21" s="1">
        <v>6.77</v>
      </c>
      <c r="K21" s="1" t="s">
        <v>45</v>
      </c>
      <c r="L21" s="1">
        <f t="shared" si="1"/>
        <v>1</v>
      </c>
    </row>
    <row r="22" spans="1:12" x14ac:dyDescent="0.3">
      <c r="A22" t="s">
        <v>210</v>
      </c>
      <c r="B22" s="1">
        <v>72</v>
      </c>
      <c r="C22" s="1">
        <v>199</v>
      </c>
      <c r="D22" s="1">
        <f t="shared" si="0"/>
        <v>2.76</v>
      </c>
      <c r="E22" s="1">
        <v>9.3800000000000008</v>
      </c>
      <c r="G22" s="1">
        <v>32.5</v>
      </c>
      <c r="H22" s="1">
        <v>116</v>
      </c>
      <c r="K22" s="1" t="s">
        <v>45</v>
      </c>
      <c r="L22" s="1">
        <f t="shared" si="1"/>
        <v>1</v>
      </c>
    </row>
    <row r="23" spans="1:12" x14ac:dyDescent="0.3">
      <c r="A23" t="s">
        <v>218</v>
      </c>
      <c r="B23" s="1">
        <v>76</v>
      </c>
      <c r="C23" s="1">
        <v>224</v>
      </c>
      <c r="D23" s="1">
        <f t="shared" si="0"/>
        <v>2.95</v>
      </c>
      <c r="E23" s="1">
        <v>9.25</v>
      </c>
      <c r="F23" s="1">
        <v>4.8499999999999996</v>
      </c>
      <c r="G23" s="1">
        <v>28</v>
      </c>
      <c r="H23" s="1">
        <v>113</v>
      </c>
      <c r="K23" s="1" t="s">
        <v>45</v>
      </c>
      <c r="L23" s="1">
        <f t="shared" si="1"/>
        <v>1</v>
      </c>
    </row>
    <row r="24" spans="1:12" x14ac:dyDescent="0.3">
      <c r="A24" t="s">
        <v>181</v>
      </c>
      <c r="B24" s="1">
        <v>74</v>
      </c>
      <c r="C24" s="1">
        <v>194</v>
      </c>
      <c r="D24" s="1">
        <f t="shared" si="0"/>
        <v>2.62</v>
      </c>
      <c r="E24" s="1">
        <v>9</v>
      </c>
      <c r="K24" s="1" t="s">
        <v>45</v>
      </c>
      <c r="L24" s="1">
        <f t="shared" si="1"/>
        <v>0</v>
      </c>
    </row>
    <row r="25" spans="1:12" x14ac:dyDescent="0.3">
      <c r="A25" t="s">
        <v>187</v>
      </c>
      <c r="B25" s="1">
        <v>74</v>
      </c>
      <c r="C25" s="1">
        <v>205</v>
      </c>
      <c r="D25" s="1">
        <f t="shared" si="0"/>
        <v>2.77</v>
      </c>
      <c r="F25" s="1">
        <v>4.47</v>
      </c>
      <c r="G25" s="1">
        <v>31.5</v>
      </c>
      <c r="H25" s="1">
        <v>119</v>
      </c>
      <c r="K25" s="1" t="s">
        <v>45</v>
      </c>
      <c r="L25" s="1">
        <f t="shared" si="1"/>
        <v>0</v>
      </c>
    </row>
    <row r="26" spans="1:12" x14ac:dyDescent="0.3">
      <c r="A26" t="s">
        <v>190</v>
      </c>
      <c r="B26" s="1">
        <v>70</v>
      </c>
      <c r="C26" s="1">
        <v>193</v>
      </c>
      <c r="D26" s="1">
        <f t="shared" si="0"/>
        <v>2.76</v>
      </c>
      <c r="E26" s="1">
        <v>9.25</v>
      </c>
      <c r="F26" s="1">
        <v>4.57</v>
      </c>
      <c r="G26" s="1">
        <v>35.5</v>
      </c>
      <c r="H26" s="1">
        <v>117</v>
      </c>
      <c r="I26" s="1">
        <v>4.07</v>
      </c>
      <c r="J26" s="1">
        <v>6.75</v>
      </c>
      <c r="K26" s="1" t="s">
        <v>45</v>
      </c>
      <c r="L26" s="1">
        <f t="shared" si="1"/>
        <v>0</v>
      </c>
    </row>
    <row r="27" spans="1:12" x14ac:dyDescent="0.3">
      <c r="A27" t="s">
        <v>191</v>
      </c>
      <c r="B27" s="1">
        <v>72</v>
      </c>
      <c r="C27" s="1">
        <v>186</v>
      </c>
      <c r="D27" s="1">
        <f t="shared" si="0"/>
        <v>2.58</v>
      </c>
      <c r="E27" s="1">
        <v>8.25</v>
      </c>
      <c r="F27" s="1">
        <v>4.32</v>
      </c>
      <c r="G27" s="1">
        <v>33.5</v>
      </c>
      <c r="H27" s="1">
        <v>126</v>
      </c>
      <c r="I27" s="1">
        <v>4.2699999999999996</v>
      </c>
      <c r="J27" s="1">
        <v>6.93</v>
      </c>
      <c r="K27" s="1" t="s">
        <v>46</v>
      </c>
      <c r="L27" s="1">
        <f t="shared" si="1"/>
        <v>0</v>
      </c>
    </row>
    <row r="28" spans="1:12" x14ac:dyDescent="0.3">
      <c r="A28" t="s">
        <v>108</v>
      </c>
      <c r="B28" s="1">
        <v>75</v>
      </c>
      <c r="C28" s="1">
        <v>220</v>
      </c>
      <c r="D28" s="1">
        <f t="shared" si="0"/>
        <v>2.93</v>
      </c>
      <c r="E28" s="1">
        <v>9</v>
      </c>
      <c r="F28" s="1">
        <v>4.53</v>
      </c>
      <c r="G28" s="1">
        <v>36.5</v>
      </c>
      <c r="H28" s="1">
        <v>128</v>
      </c>
      <c r="I28" s="1">
        <v>4.33</v>
      </c>
      <c r="J28" s="1">
        <v>7.3</v>
      </c>
      <c r="K28" s="1" t="s">
        <v>45</v>
      </c>
      <c r="L28" s="1">
        <f t="shared" si="1"/>
        <v>0</v>
      </c>
    </row>
    <row r="29" spans="1:12" x14ac:dyDescent="0.3">
      <c r="A29" t="s">
        <v>192</v>
      </c>
      <c r="B29" s="1">
        <v>73</v>
      </c>
      <c r="C29" s="1">
        <v>196</v>
      </c>
      <c r="D29" s="1">
        <f t="shared" si="0"/>
        <v>2.68</v>
      </c>
      <c r="E29" s="1">
        <v>9.75</v>
      </c>
      <c r="F29" s="1">
        <v>4.6399999999999997</v>
      </c>
      <c r="G29" s="1">
        <v>32</v>
      </c>
      <c r="H29" s="1">
        <v>116</v>
      </c>
      <c r="K29" s="1" t="s">
        <v>45</v>
      </c>
      <c r="L29" s="1">
        <f t="shared" si="1"/>
        <v>0</v>
      </c>
    </row>
    <row r="30" spans="1:12" x14ac:dyDescent="0.3">
      <c r="A30" t="s">
        <v>194</v>
      </c>
      <c r="B30" s="1">
        <v>74</v>
      </c>
      <c r="C30" s="1">
        <v>209</v>
      </c>
      <c r="D30" s="1">
        <f t="shared" si="0"/>
        <v>2.82</v>
      </c>
      <c r="E30" s="1">
        <v>9.25</v>
      </c>
      <c r="F30" s="1">
        <v>4.6500000000000004</v>
      </c>
      <c r="G30" s="1">
        <v>33.5</v>
      </c>
      <c r="I30" s="1">
        <v>4.1399999999999997</v>
      </c>
      <c r="J30" s="1">
        <v>6.99</v>
      </c>
      <c r="K30" s="1" t="s">
        <v>45</v>
      </c>
      <c r="L30" s="1">
        <f t="shared" si="1"/>
        <v>0</v>
      </c>
    </row>
    <row r="31" spans="1:12" x14ac:dyDescent="0.3">
      <c r="A31" t="s">
        <v>196</v>
      </c>
      <c r="B31" s="1">
        <v>72</v>
      </c>
      <c r="C31" s="1">
        <v>201</v>
      </c>
      <c r="D31" s="1">
        <f t="shared" si="0"/>
        <v>2.79</v>
      </c>
      <c r="E31" s="1">
        <v>9.75</v>
      </c>
      <c r="F31" s="1">
        <v>4.57</v>
      </c>
      <c r="G31" s="1">
        <v>33.5</v>
      </c>
      <c r="H31" s="1">
        <v>116</v>
      </c>
      <c r="K31" s="1" t="s">
        <v>45</v>
      </c>
      <c r="L31" s="1">
        <f t="shared" si="1"/>
        <v>0</v>
      </c>
    </row>
    <row r="32" spans="1:12" x14ac:dyDescent="0.3">
      <c r="A32" t="s">
        <v>206</v>
      </c>
      <c r="B32" s="1">
        <v>73</v>
      </c>
      <c r="C32" s="1">
        <v>207</v>
      </c>
      <c r="D32" s="1">
        <f t="shared" si="0"/>
        <v>2.84</v>
      </c>
      <c r="E32" s="1">
        <v>10.130000000000001</v>
      </c>
      <c r="F32" s="1">
        <v>4.47</v>
      </c>
      <c r="G32" s="1">
        <v>34.5</v>
      </c>
      <c r="H32" s="1">
        <v>121</v>
      </c>
      <c r="I32" s="1">
        <v>4.33</v>
      </c>
      <c r="J32" s="1">
        <v>7.08</v>
      </c>
      <c r="K32" s="1" t="s">
        <v>45</v>
      </c>
      <c r="L32" s="1">
        <f t="shared" si="1"/>
        <v>0</v>
      </c>
    </row>
    <row r="33" spans="1:12" x14ac:dyDescent="0.3">
      <c r="A33" t="s">
        <v>214</v>
      </c>
      <c r="B33" s="1">
        <v>73</v>
      </c>
      <c r="C33" s="1">
        <v>206</v>
      </c>
      <c r="D33" s="1">
        <f t="shared" si="0"/>
        <v>2.82</v>
      </c>
      <c r="E33" s="1">
        <v>10</v>
      </c>
      <c r="F33" s="1">
        <v>4.6900000000000004</v>
      </c>
      <c r="G33" s="1">
        <v>35</v>
      </c>
      <c r="H33" s="1">
        <v>114</v>
      </c>
      <c r="I33" s="1">
        <v>4.2</v>
      </c>
      <c r="J33" s="1">
        <v>7.09</v>
      </c>
      <c r="K33" s="1" t="s">
        <v>45</v>
      </c>
      <c r="L33" s="1">
        <f t="shared" si="1"/>
        <v>0</v>
      </c>
    </row>
    <row r="34" spans="1:12" x14ac:dyDescent="0.3">
      <c r="A34" t="s">
        <v>179</v>
      </c>
      <c r="B34" s="1">
        <v>69</v>
      </c>
      <c r="C34" s="1">
        <v>182</v>
      </c>
      <c r="D34" s="1">
        <f t="shared" si="0"/>
        <v>2.64</v>
      </c>
      <c r="E34" s="1">
        <v>9.25</v>
      </c>
      <c r="F34" s="1">
        <v>4.72</v>
      </c>
      <c r="G34" s="1">
        <v>33</v>
      </c>
      <c r="H34" s="1">
        <v>123</v>
      </c>
      <c r="K34" s="1" t="s">
        <v>45</v>
      </c>
      <c r="L34" s="1">
        <f t="shared" si="1"/>
        <v>-1</v>
      </c>
    </row>
    <row r="35" spans="1:12" x14ac:dyDescent="0.3">
      <c r="A35" t="s">
        <v>201</v>
      </c>
      <c r="B35" s="1">
        <v>75</v>
      </c>
      <c r="C35" s="1">
        <v>207</v>
      </c>
      <c r="D35" s="1">
        <f t="shared" si="0"/>
        <v>2.76</v>
      </c>
      <c r="E35" s="1">
        <v>9.5</v>
      </c>
      <c r="F35" s="1">
        <v>4.55</v>
      </c>
      <c r="G35" s="1">
        <v>35</v>
      </c>
      <c r="H35" s="1">
        <v>123</v>
      </c>
      <c r="I35" s="1">
        <v>4.63</v>
      </c>
      <c r="J35" s="1">
        <v>7.08</v>
      </c>
      <c r="K35" s="1" t="s">
        <v>45</v>
      </c>
      <c r="L35" s="1">
        <f t="shared" si="1"/>
        <v>-1</v>
      </c>
    </row>
    <row r="36" spans="1:12" x14ac:dyDescent="0.3">
      <c r="A36" t="s">
        <v>180</v>
      </c>
      <c r="B36" s="1">
        <v>73</v>
      </c>
      <c r="C36" s="1">
        <v>197</v>
      </c>
      <c r="D36" s="1">
        <f t="shared" si="0"/>
        <v>2.7</v>
      </c>
      <c r="E36" s="1">
        <v>9.75</v>
      </c>
      <c r="F36" s="1">
        <v>4.58</v>
      </c>
      <c r="G36" s="1">
        <v>34</v>
      </c>
      <c r="H36" s="1">
        <v>119</v>
      </c>
      <c r="I36" s="1">
        <v>4.3499999999999996</v>
      </c>
      <c r="J36" s="1">
        <v>6.9</v>
      </c>
      <c r="K36" s="1" t="s">
        <v>45</v>
      </c>
      <c r="L36" s="1">
        <f t="shared" si="1"/>
        <v>-2</v>
      </c>
    </row>
    <row r="37" spans="1:12" x14ac:dyDescent="0.3">
      <c r="A37" t="s">
        <v>195</v>
      </c>
      <c r="B37" s="1">
        <v>74</v>
      </c>
      <c r="C37" s="1">
        <v>203</v>
      </c>
      <c r="D37" s="1">
        <f t="shared" si="0"/>
        <v>2.74</v>
      </c>
      <c r="E37" s="1">
        <v>10.5</v>
      </c>
      <c r="F37" s="1">
        <v>4.6399999999999997</v>
      </c>
      <c r="G37" s="1">
        <v>31</v>
      </c>
      <c r="H37" s="1">
        <v>111</v>
      </c>
      <c r="I37" s="1">
        <v>4.2</v>
      </c>
      <c r="J37" s="1">
        <v>7.13</v>
      </c>
      <c r="K37" s="1" t="s">
        <v>45</v>
      </c>
      <c r="L37" s="1">
        <f t="shared" si="1"/>
        <v>-2</v>
      </c>
    </row>
    <row r="38" spans="1:12" x14ac:dyDescent="0.3">
      <c r="A38" t="s">
        <v>212</v>
      </c>
      <c r="B38" s="1">
        <v>74</v>
      </c>
      <c r="C38" s="1">
        <v>194</v>
      </c>
      <c r="D38" s="1">
        <f t="shared" si="0"/>
        <v>2.62</v>
      </c>
      <c r="E38" s="1">
        <v>8.3800000000000008</v>
      </c>
      <c r="F38" s="1">
        <v>4.55</v>
      </c>
      <c r="G38" s="1">
        <v>33.5</v>
      </c>
      <c r="H38" s="1">
        <v>114</v>
      </c>
      <c r="K38" s="1" t="s">
        <v>45</v>
      </c>
      <c r="L38" s="1">
        <f t="shared" si="1"/>
        <v>-2</v>
      </c>
    </row>
    <row r="39" spans="1:12" x14ac:dyDescent="0.3">
      <c r="A39" t="s">
        <v>177</v>
      </c>
      <c r="B39" s="1">
        <v>69</v>
      </c>
      <c r="C39" s="1">
        <v>197</v>
      </c>
      <c r="D39" s="1">
        <f t="shared" si="0"/>
        <v>2.86</v>
      </c>
      <c r="E39" s="1">
        <v>9.1300000000000008</v>
      </c>
      <c r="F39" s="1">
        <v>4.66</v>
      </c>
      <c r="G39" s="1">
        <v>34.5</v>
      </c>
      <c r="H39" s="1">
        <v>116</v>
      </c>
      <c r="I39" s="1">
        <v>4.1399999999999997</v>
      </c>
      <c r="J39" s="1">
        <v>6.95</v>
      </c>
      <c r="K39" s="1" t="s">
        <v>45</v>
      </c>
      <c r="L39" s="1">
        <f t="shared" si="1"/>
        <v>-3</v>
      </c>
    </row>
    <row r="40" spans="1:12" x14ac:dyDescent="0.3">
      <c r="A40" t="s">
        <v>178</v>
      </c>
      <c r="B40" s="1">
        <v>75</v>
      </c>
      <c r="C40" s="1">
        <v>196</v>
      </c>
      <c r="D40" s="1">
        <f t="shared" si="0"/>
        <v>2.61</v>
      </c>
      <c r="E40" s="1">
        <v>9.5</v>
      </c>
      <c r="F40" s="1">
        <v>4.67</v>
      </c>
      <c r="G40" s="1">
        <v>33</v>
      </c>
      <c r="H40" s="1">
        <v>127</v>
      </c>
      <c r="I40" s="1">
        <v>4.28</v>
      </c>
      <c r="J40" s="1">
        <v>7.4</v>
      </c>
      <c r="K40" s="1" t="s">
        <v>45</v>
      </c>
      <c r="L40" s="1">
        <f t="shared" si="1"/>
        <v>-3</v>
      </c>
    </row>
    <row r="41" spans="1:12" x14ac:dyDescent="0.3">
      <c r="A41" t="s">
        <v>217</v>
      </c>
      <c r="B41" s="1">
        <v>74</v>
      </c>
      <c r="C41" s="1">
        <v>229</v>
      </c>
      <c r="D41" s="1">
        <f t="shared" si="0"/>
        <v>3.09</v>
      </c>
      <c r="F41" s="1">
        <v>4.72</v>
      </c>
      <c r="G41" s="1">
        <v>30</v>
      </c>
      <c r="H41" s="1">
        <v>121</v>
      </c>
      <c r="I41" s="1">
        <v>4.47</v>
      </c>
      <c r="J41" s="1">
        <v>7.43</v>
      </c>
      <c r="K41" s="1" t="s">
        <v>45</v>
      </c>
      <c r="L41" s="1">
        <f t="shared" si="1"/>
        <v>-3</v>
      </c>
    </row>
    <row r="42" spans="1:12" x14ac:dyDescent="0.3">
      <c r="A42" t="s">
        <v>209</v>
      </c>
      <c r="B42" s="1">
        <v>75</v>
      </c>
      <c r="C42" s="1">
        <v>206</v>
      </c>
      <c r="D42" s="1">
        <f t="shared" si="0"/>
        <v>2.75</v>
      </c>
      <c r="E42" s="1">
        <v>9.5</v>
      </c>
      <c r="F42" s="1">
        <v>4.54</v>
      </c>
      <c r="G42" s="1">
        <v>29.5</v>
      </c>
      <c r="H42" s="1">
        <v>112</v>
      </c>
      <c r="I42" s="1">
        <v>4.33</v>
      </c>
      <c r="J42" s="1">
        <v>7.18</v>
      </c>
      <c r="K42" s="1" t="s">
        <v>45</v>
      </c>
      <c r="L42" s="1">
        <f t="shared" si="1"/>
        <v>-4</v>
      </c>
    </row>
    <row r="43" spans="1:12" x14ac:dyDescent="0.3">
      <c r="A43" t="s">
        <v>211</v>
      </c>
      <c r="B43" s="1">
        <v>71</v>
      </c>
      <c r="C43" s="1">
        <v>198</v>
      </c>
      <c r="D43" s="1">
        <f t="shared" si="0"/>
        <v>2.79</v>
      </c>
      <c r="E43" s="1">
        <v>9.3800000000000008</v>
      </c>
      <c r="F43" s="1">
        <v>4.58</v>
      </c>
      <c r="G43" s="1">
        <v>32.5</v>
      </c>
      <c r="H43" s="1">
        <v>116</v>
      </c>
      <c r="I43" s="1">
        <v>4.1900000000000004</v>
      </c>
      <c r="J43" s="1">
        <v>7.12</v>
      </c>
      <c r="K43" s="1" t="s">
        <v>45</v>
      </c>
      <c r="L43" s="1">
        <f t="shared" si="1"/>
        <v>-4</v>
      </c>
    </row>
    <row r="44" spans="1:12" x14ac:dyDescent="0.3">
      <c r="A44" t="s">
        <v>182</v>
      </c>
      <c r="B44" s="1">
        <v>72</v>
      </c>
      <c r="C44" s="1">
        <v>206</v>
      </c>
      <c r="D44" s="1">
        <f t="shared" si="0"/>
        <v>2.86</v>
      </c>
      <c r="E44" s="1">
        <v>8.25</v>
      </c>
      <c r="F44" s="1">
        <v>4.5599999999999996</v>
      </c>
      <c r="G44" s="1">
        <v>30.5</v>
      </c>
      <c r="H44" s="1">
        <v>115</v>
      </c>
      <c r="I44" s="1">
        <v>4.3099999999999996</v>
      </c>
      <c r="J44" s="1">
        <v>7.22</v>
      </c>
      <c r="K44" s="1" t="s">
        <v>45</v>
      </c>
      <c r="L44" s="1">
        <f t="shared" si="1"/>
        <v>-5</v>
      </c>
    </row>
    <row r="45" spans="1:12" x14ac:dyDescent="0.3">
      <c r="A45" s="1" t="s">
        <v>47</v>
      </c>
      <c r="B45" s="1">
        <v>70</v>
      </c>
      <c r="C45" s="1">
        <v>195</v>
      </c>
      <c r="D45" s="1">
        <v>2.72</v>
      </c>
      <c r="E45" s="1">
        <v>9.2149999999999999</v>
      </c>
      <c r="F45" s="1">
        <v>4.53</v>
      </c>
      <c r="G45" s="1">
        <v>35</v>
      </c>
      <c r="H45" s="1">
        <v>120</v>
      </c>
      <c r="I45" s="1">
        <v>4.2649999999999997</v>
      </c>
      <c r="J45">
        <v>7.0549999999999997</v>
      </c>
    </row>
    <row r="46" spans="1:12" x14ac:dyDescent="0.3">
      <c r="A46" s="1" t="s">
        <v>48</v>
      </c>
      <c r="B46" s="1">
        <v>73</v>
      </c>
      <c r="C46" s="1">
        <v>207</v>
      </c>
      <c r="D46" s="1">
        <v>2.85</v>
      </c>
      <c r="E46" s="1">
        <v>9.5</v>
      </c>
      <c r="F46" s="1">
        <v>4.43</v>
      </c>
      <c r="G46" s="1">
        <v>36.5</v>
      </c>
      <c r="H46" s="1">
        <v>120</v>
      </c>
      <c r="I46" s="1">
        <v>4.18</v>
      </c>
      <c r="J46">
        <v>6.95</v>
      </c>
    </row>
    <row r="47" spans="1:12" x14ac:dyDescent="0.3">
      <c r="A47" s="1" t="s">
        <v>49</v>
      </c>
      <c r="B47" s="1">
        <v>72.67</v>
      </c>
      <c r="C47" s="1">
        <v>204.7</v>
      </c>
      <c r="D47" s="1">
        <v>2.81</v>
      </c>
      <c r="E47" s="1">
        <v>9.52</v>
      </c>
      <c r="F47" s="1">
        <v>4.45</v>
      </c>
      <c r="G47" s="1">
        <v>36.22</v>
      </c>
      <c r="H47" s="1">
        <v>121.78</v>
      </c>
      <c r="I47" s="1">
        <v>4.1900000000000004</v>
      </c>
      <c r="J47">
        <v>6.94</v>
      </c>
    </row>
    <row r="48" spans="1:12" x14ac:dyDescent="0.3">
      <c r="A48" s="1" t="s">
        <v>50</v>
      </c>
      <c r="B48" s="1">
        <v>2.7</v>
      </c>
      <c r="C48" s="1">
        <v>17.03</v>
      </c>
      <c r="D48" s="1">
        <v>0.15</v>
      </c>
      <c r="E48" s="1">
        <v>0.6</v>
      </c>
      <c r="F48" s="1">
        <v>0.09</v>
      </c>
      <c r="G48" s="1">
        <v>2.58</v>
      </c>
      <c r="H48" s="1">
        <v>6.41</v>
      </c>
      <c r="I48" s="1">
        <v>0.18</v>
      </c>
      <c r="J48">
        <v>0.24</v>
      </c>
    </row>
  </sheetData>
  <sortState ref="A2:L44">
    <sortCondition descending="1" ref="L2:L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A11" sqref="A11"/>
    </sheetView>
  </sheetViews>
  <sheetFormatPr defaultRowHeight="14.4" x14ac:dyDescent="0.3"/>
  <cols>
    <col min="1" max="1" width="19" customWidth="1"/>
    <col min="2" max="2" width="8.88671875" style="1"/>
    <col min="3" max="4" width="10.21875" style="1" customWidth="1"/>
    <col min="5" max="5" width="13.6640625" style="1" customWidth="1"/>
    <col min="6" max="6" width="8.88671875" style="1"/>
    <col min="7" max="7" width="13.77734375" style="1" customWidth="1"/>
    <col min="8" max="8" width="14.5546875" style="1" customWidth="1"/>
    <col min="9" max="10" width="8.88671875" style="1"/>
    <col min="11" max="11" width="13.33203125" customWidth="1"/>
    <col min="12" max="12" width="12.77734375" customWidth="1"/>
  </cols>
  <sheetData>
    <row r="1" spans="1:12" x14ac:dyDescent="0.3">
      <c r="A1" t="s">
        <v>71</v>
      </c>
      <c r="B1" s="1" t="s">
        <v>72</v>
      </c>
      <c r="C1" s="1" t="s">
        <v>73</v>
      </c>
      <c r="D1" s="1" t="s">
        <v>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9</v>
      </c>
      <c r="J1" s="1" t="s">
        <v>78</v>
      </c>
      <c r="K1" s="1" t="s">
        <v>44</v>
      </c>
      <c r="L1" s="1" t="s">
        <v>58</v>
      </c>
    </row>
    <row r="2" spans="1:12" x14ac:dyDescent="0.3">
      <c r="A2" t="s">
        <v>169</v>
      </c>
      <c r="B2" s="1">
        <v>75</v>
      </c>
      <c r="C2" s="1">
        <v>215</v>
      </c>
      <c r="D2" s="1">
        <f t="shared" ref="D2:D33" si="0">ROUND(C2/B2,2)</f>
        <v>2.87</v>
      </c>
      <c r="E2" s="1">
        <v>9.25</v>
      </c>
      <c r="F2" s="1">
        <v>4.3499999999999996</v>
      </c>
      <c r="G2" s="1">
        <v>36.5</v>
      </c>
      <c r="H2" s="1">
        <v>123</v>
      </c>
      <c r="I2" s="1">
        <v>4.1399999999999997</v>
      </c>
      <c r="J2" s="1">
        <v>6.92</v>
      </c>
      <c r="K2" s="1" t="s">
        <v>46</v>
      </c>
      <c r="L2" s="1">
        <f t="shared" ref="L2:L33" si="1">IF(B2&gt;$B$105,1,0)+IF(B2&lt;$B$103,-1,0)+IF(D2&gt;$D$105,1,0)+IF(D2&lt;$D$103,-1,0)+IF(E2&gt;$E$105,1,0)+IF(E2&lt;$E$103,-1,0)+IF(F2&lt;$F$105,1,0)+IF(F2&lt;$F$103,0,-1)+IF(G2&gt;$G$105,1,0)+IF(G2&lt;$G$103,-1,0)+IF(H2&gt;$H$105,1,0)+IF(H2&lt;$H$103,-1,0)+IF(I2&lt;$I$105,1,0)+IF(I2&lt;$I$103,0,-1)+IF(J2&lt;$J$105,1,0)+IF(J2&lt;$J$103,0,-1)+IF(K2="Yes",1,0)</f>
        <v>8</v>
      </c>
    </row>
    <row r="3" spans="1:12" x14ac:dyDescent="0.3">
      <c r="A3" t="s">
        <v>90</v>
      </c>
      <c r="B3" s="1">
        <v>73</v>
      </c>
      <c r="C3" s="1">
        <v>212</v>
      </c>
      <c r="D3" s="1">
        <f t="shared" si="0"/>
        <v>2.9</v>
      </c>
      <c r="E3" s="1">
        <v>9.3800000000000008</v>
      </c>
      <c r="F3" s="1">
        <v>4.43</v>
      </c>
      <c r="G3" s="1">
        <v>41</v>
      </c>
      <c r="H3" s="1">
        <v>131</v>
      </c>
      <c r="I3" s="1">
        <v>4.0599999999999996</v>
      </c>
      <c r="J3" s="1">
        <v>6.98</v>
      </c>
      <c r="K3" s="1" t="s">
        <v>45</v>
      </c>
      <c r="L3" s="1">
        <f t="shared" si="1"/>
        <v>6</v>
      </c>
    </row>
    <row r="4" spans="1:12" x14ac:dyDescent="0.3">
      <c r="A4" t="s">
        <v>35</v>
      </c>
      <c r="B4" s="1">
        <v>73</v>
      </c>
      <c r="C4" s="1">
        <v>211</v>
      </c>
      <c r="D4" s="1">
        <f t="shared" si="0"/>
        <v>2.89</v>
      </c>
      <c r="E4" s="1">
        <v>10</v>
      </c>
      <c r="F4" s="1">
        <v>4.42</v>
      </c>
      <c r="G4" s="1">
        <v>33</v>
      </c>
      <c r="H4" s="1">
        <v>120</v>
      </c>
      <c r="I4" s="1">
        <v>3.98</v>
      </c>
      <c r="J4" s="1">
        <v>6.71</v>
      </c>
      <c r="K4" s="1" t="s">
        <v>46</v>
      </c>
      <c r="L4" s="1">
        <f t="shared" si="1"/>
        <v>6</v>
      </c>
    </row>
    <row r="5" spans="1:12" x14ac:dyDescent="0.3">
      <c r="A5" t="s">
        <v>106</v>
      </c>
      <c r="B5" s="1">
        <v>76</v>
      </c>
      <c r="C5" s="1">
        <v>232</v>
      </c>
      <c r="D5" s="1">
        <f t="shared" si="0"/>
        <v>3.05</v>
      </c>
      <c r="E5" s="1">
        <v>9.75</v>
      </c>
      <c r="F5" s="1">
        <v>4.7</v>
      </c>
      <c r="G5" s="1">
        <v>38.5</v>
      </c>
      <c r="H5" s="1">
        <v>122</v>
      </c>
      <c r="I5" s="1">
        <v>4.4800000000000004</v>
      </c>
      <c r="J5" s="1">
        <v>6.98</v>
      </c>
      <c r="K5" s="1" t="s">
        <v>45</v>
      </c>
      <c r="L5" s="1">
        <f t="shared" si="1"/>
        <v>3</v>
      </c>
    </row>
    <row r="6" spans="1:12" x14ac:dyDescent="0.3">
      <c r="A6" t="s">
        <v>145</v>
      </c>
      <c r="B6" s="1">
        <v>75</v>
      </c>
      <c r="C6" s="1">
        <v>209</v>
      </c>
      <c r="D6" s="1">
        <f t="shared" si="0"/>
        <v>2.79</v>
      </c>
      <c r="E6" s="1">
        <v>9.25</v>
      </c>
      <c r="F6" s="1">
        <v>4.45</v>
      </c>
      <c r="G6" s="1">
        <v>36.5</v>
      </c>
      <c r="H6" s="1">
        <v>125</v>
      </c>
      <c r="K6" s="1" t="s">
        <v>46</v>
      </c>
      <c r="L6" s="1">
        <f t="shared" si="1"/>
        <v>6</v>
      </c>
    </row>
    <row r="7" spans="1:12" x14ac:dyDescent="0.3">
      <c r="A7" t="s">
        <v>162</v>
      </c>
      <c r="B7" s="1">
        <v>74</v>
      </c>
      <c r="C7" s="1">
        <v>217</v>
      </c>
      <c r="D7" s="1">
        <f t="shared" si="0"/>
        <v>2.93</v>
      </c>
      <c r="E7" s="1">
        <v>9</v>
      </c>
      <c r="F7" s="1">
        <v>4.4400000000000004</v>
      </c>
      <c r="G7" s="1">
        <v>42</v>
      </c>
      <c r="H7" s="1">
        <v>123</v>
      </c>
      <c r="I7" s="1">
        <v>4.1900000000000004</v>
      </c>
      <c r="J7" s="1">
        <v>7.33</v>
      </c>
      <c r="K7" s="1" t="s">
        <v>45</v>
      </c>
      <c r="L7" s="1">
        <f t="shared" si="1"/>
        <v>3</v>
      </c>
    </row>
    <row r="8" spans="1:12" x14ac:dyDescent="0.3">
      <c r="A8" t="s">
        <v>137</v>
      </c>
      <c r="B8" s="1">
        <v>73</v>
      </c>
      <c r="C8" s="1">
        <v>210</v>
      </c>
      <c r="D8" s="1">
        <f t="shared" si="0"/>
        <v>2.88</v>
      </c>
      <c r="E8" s="1">
        <v>9</v>
      </c>
      <c r="F8" s="1">
        <v>4.41</v>
      </c>
      <c r="G8" s="1">
        <v>38</v>
      </c>
      <c r="H8" s="1">
        <v>122</v>
      </c>
      <c r="I8" s="1">
        <v>4.08</v>
      </c>
      <c r="J8" s="1">
        <v>6.96</v>
      </c>
      <c r="K8" s="1" t="s">
        <v>45</v>
      </c>
      <c r="L8" s="1">
        <f t="shared" si="1"/>
        <v>5</v>
      </c>
    </row>
    <row r="9" spans="1:12" x14ac:dyDescent="0.3">
      <c r="A9" t="s">
        <v>97</v>
      </c>
      <c r="B9" s="1">
        <v>74</v>
      </c>
      <c r="C9" s="1">
        <v>216</v>
      </c>
      <c r="D9" s="1">
        <f t="shared" si="0"/>
        <v>2.92</v>
      </c>
      <c r="E9" s="1">
        <v>9.5</v>
      </c>
      <c r="F9" s="1">
        <v>4.58</v>
      </c>
      <c r="G9" s="1">
        <v>36.5</v>
      </c>
      <c r="H9" s="1">
        <v>124</v>
      </c>
      <c r="I9" s="1">
        <v>4.18</v>
      </c>
      <c r="J9" s="1">
        <v>6.86</v>
      </c>
      <c r="K9" s="1" t="s">
        <v>45</v>
      </c>
      <c r="L9" s="1">
        <f t="shared" si="1"/>
        <v>5</v>
      </c>
    </row>
    <row r="10" spans="1:12" x14ac:dyDescent="0.3">
      <c r="A10" t="s">
        <v>101</v>
      </c>
      <c r="B10" s="1">
        <v>70</v>
      </c>
      <c r="C10" s="1">
        <v>185</v>
      </c>
      <c r="D10" s="1">
        <f t="shared" si="0"/>
        <v>2.64</v>
      </c>
      <c r="E10" s="1">
        <v>9.3800000000000008</v>
      </c>
      <c r="F10" s="1">
        <v>4.33</v>
      </c>
      <c r="G10" s="1">
        <v>37</v>
      </c>
      <c r="H10" s="1">
        <v>122</v>
      </c>
      <c r="I10" s="1">
        <v>4.1100000000000003</v>
      </c>
      <c r="J10" s="1">
        <v>6.7</v>
      </c>
      <c r="K10" s="1" t="s">
        <v>46</v>
      </c>
      <c r="L10" s="1">
        <f t="shared" si="1"/>
        <v>5</v>
      </c>
    </row>
    <row r="11" spans="1:12" x14ac:dyDescent="0.3">
      <c r="A11" t="s">
        <v>83</v>
      </c>
      <c r="B11" s="1">
        <v>73</v>
      </c>
      <c r="C11" s="1">
        <v>197</v>
      </c>
      <c r="D11" s="1">
        <f t="shared" si="0"/>
        <v>2.7</v>
      </c>
      <c r="E11" s="1">
        <v>9.25</v>
      </c>
      <c r="F11" s="1">
        <v>4.42</v>
      </c>
      <c r="G11" s="1">
        <v>41.5</v>
      </c>
      <c r="H11" s="1">
        <v>129</v>
      </c>
      <c r="I11" s="1">
        <v>4.1500000000000004</v>
      </c>
      <c r="J11" s="1">
        <v>6.66</v>
      </c>
      <c r="K11" s="1" t="s">
        <v>45</v>
      </c>
      <c r="L11" s="1">
        <f t="shared" si="1"/>
        <v>5</v>
      </c>
    </row>
    <row r="12" spans="1:12" x14ac:dyDescent="0.3">
      <c r="A12" t="s">
        <v>91</v>
      </c>
      <c r="B12" s="1">
        <v>74</v>
      </c>
      <c r="C12" s="1">
        <v>213</v>
      </c>
      <c r="D12" s="1">
        <f t="shared" si="0"/>
        <v>2.88</v>
      </c>
      <c r="E12" s="1">
        <v>9.8800000000000008</v>
      </c>
      <c r="F12" s="1">
        <v>4.3499999999999996</v>
      </c>
      <c r="G12" s="1">
        <v>45</v>
      </c>
      <c r="H12" s="1">
        <v>139</v>
      </c>
      <c r="I12" s="1">
        <v>4.3</v>
      </c>
      <c r="J12" s="1">
        <v>7.06</v>
      </c>
      <c r="K12" s="1" t="s">
        <v>45</v>
      </c>
      <c r="L12" s="1">
        <f t="shared" si="1"/>
        <v>4</v>
      </c>
    </row>
    <row r="13" spans="1:12" x14ac:dyDescent="0.3">
      <c r="A13" t="s">
        <v>159</v>
      </c>
      <c r="B13" s="1">
        <v>73</v>
      </c>
      <c r="C13" s="1">
        <v>196</v>
      </c>
      <c r="D13" s="1">
        <f t="shared" si="0"/>
        <v>2.68</v>
      </c>
      <c r="E13" s="1">
        <v>9</v>
      </c>
      <c r="F13" s="1">
        <v>4.42</v>
      </c>
      <c r="G13" s="1">
        <v>39</v>
      </c>
      <c r="H13" s="1">
        <v>122</v>
      </c>
      <c r="I13" s="1">
        <v>4.1500000000000004</v>
      </c>
      <c r="K13" s="1" t="s">
        <v>45</v>
      </c>
      <c r="L13" s="1">
        <f t="shared" si="1"/>
        <v>4</v>
      </c>
    </row>
    <row r="14" spans="1:12" x14ac:dyDescent="0.3">
      <c r="A14" t="s">
        <v>141</v>
      </c>
      <c r="B14" s="1">
        <v>73</v>
      </c>
      <c r="C14" s="1">
        <v>221</v>
      </c>
      <c r="D14" s="1">
        <f t="shared" si="0"/>
        <v>3.03</v>
      </c>
      <c r="E14" s="1">
        <v>10.130000000000001</v>
      </c>
      <c r="F14" s="1">
        <v>4.55</v>
      </c>
      <c r="G14" s="1">
        <v>40.5</v>
      </c>
      <c r="H14" s="1">
        <v>121</v>
      </c>
      <c r="I14" s="1">
        <v>4.21</v>
      </c>
      <c r="J14" s="1">
        <v>6.97</v>
      </c>
      <c r="K14" s="1" t="s">
        <v>45</v>
      </c>
      <c r="L14" s="1">
        <f t="shared" si="1"/>
        <v>3</v>
      </c>
    </row>
    <row r="15" spans="1:12" x14ac:dyDescent="0.3">
      <c r="A15" t="s">
        <v>94</v>
      </c>
      <c r="B15" s="1">
        <v>73</v>
      </c>
      <c r="C15" s="1">
        <v>201</v>
      </c>
      <c r="D15" s="1">
        <f t="shared" si="0"/>
        <v>2.75</v>
      </c>
      <c r="E15" s="1">
        <v>9</v>
      </c>
      <c r="F15" s="1">
        <v>4.62</v>
      </c>
      <c r="G15" s="1">
        <v>37</v>
      </c>
      <c r="H15" s="1">
        <v>122</v>
      </c>
      <c r="K15" s="1" t="s">
        <v>45</v>
      </c>
      <c r="L15" s="1">
        <f t="shared" si="1"/>
        <v>3</v>
      </c>
    </row>
    <row r="16" spans="1:12" x14ac:dyDescent="0.3">
      <c r="A16" t="s">
        <v>165</v>
      </c>
      <c r="B16" s="1">
        <v>78</v>
      </c>
      <c r="C16" s="1">
        <v>238</v>
      </c>
      <c r="D16" s="1">
        <f t="shared" si="0"/>
        <v>3.05</v>
      </c>
      <c r="E16" s="1">
        <v>9</v>
      </c>
      <c r="F16" s="1">
        <v>4.46</v>
      </c>
      <c r="G16" s="1">
        <v>37</v>
      </c>
      <c r="H16" s="1">
        <v>125</v>
      </c>
      <c r="I16" s="1">
        <v>4.25</v>
      </c>
      <c r="J16" s="1">
        <v>7.07</v>
      </c>
      <c r="K16" s="1" t="s">
        <v>45</v>
      </c>
      <c r="L16" s="1">
        <f t="shared" si="1"/>
        <v>2</v>
      </c>
    </row>
    <row r="17" spans="1:12" x14ac:dyDescent="0.3">
      <c r="A17" t="s">
        <v>114</v>
      </c>
      <c r="B17" s="1">
        <v>73</v>
      </c>
      <c r="C17" s="1">
        <v>198</v>
      </c>
      <c r="D17" s="1">
        <f t="shared" si="0"/>
        <v>2.71</v>
      </c>
      <c r="E17" s="1">
        <v>8.6300000000000008</v>
      </c>
      <c r="F17" s="1">
        <v>4.5999999999999996</v>
      </c>
      <c r="G17" s="1">
        <v>41</v>
      </c>
      <c r="H17" s="1">
        <v>132</v>
      </c>
      <c r="I17" s="1">
        <v>4.1500000000000004</v>
      </c>
      <c r="J17" s="1">
        <v>6.86</v>
      </c>
      <c r="K17" s="1" t="s">
        <v>45</v>
      </c>
      <c r="L17" s="1">
        <f t="shared" si="1"/>
        <v>2</v>
      </c>
    </row>
    <row r="18" spans="1:12" x14ac:dyDescent="0.3">
      <c r="A18" t="s">
        <v>79</v>
      </c>
      <c r="B18" s="1">
        <v>73</v>
      </c>
      <c r="C18" s="1">
        <v>198</v>
      </c>
      <c r="D18" s="1">
        <f t="shared" si="0"/>
        <v>2.71</v>
      </c>
      <c r="E18" s="1">
        <v>9.25</v>
      </c>
      <c r="F18" s="1">
        <v>4.42</v>
      </c>
      <c r="K18" s="1" t="s">
        <v>46</v>
      </c>
      <c r="L18" s="1">
        <f t="shared" si="1"/>
        <v>2</v>
      </c>
    </row>
    <row r="19" spans="1:12" x14ac:dyDescent="0.3">
      <c r="A19" t="s">
        <v>104</v>
      </c>
      <c r="B19" s="1">
        <v>73</v>
      </c>
      <c r="C19" s="1">
        <v>220</v>
      </c>
      <c r="D19" s="1">
        <f t="shared" si="0"/>
        <v>3.01</v>
      </c>
      <c r="F19" s="1">
        <v>4.38</v>
      </c>
      <c r="K19" s="1" t="s">
        <v>45</v>
      </c>
      <c r="L19" s="1">
        <f t="shared" si="1"/>
        <v>2</v>
      </c>
    </row>
    <row r="20" spans="1:12" x14ac:dyDescent="0.3">
      <c r="A20" t="s">
        <v>109</v>
      </c>
      <c r="B20" s="1">
        <v>70</v>
      </c>
      <c r="C20" s="1">
        <v>209</v>
      </c>
      <c r="D20" s="1">
        <f t="shared" si="0"/>
        <v>2.99</v>
      </c>
      <c r="E20" s="1">
        <v>9.25</v>
      </c>
      <c r="F20" s="1">
        <v>4.4400000000000004</v>
      </c>
      <c r="K20" s="1" t="s">
        <v>45</v>
      </c>
      <c r="L20" s="1">
        <f t="shared" si="1"/>
        <v>2</v>
      </c>
    </row>
    <row r="21" spans="1:12" x14ac:dyDescent="0.3">
      <c r="A21" t="s">
        <v>146</v>
      </c>
      <c r="B21" s="1">
        <v>74</v>
      </c>
      <c r="C21" s="1">
        <v>212</v>
      </c>
      <c r="D21" s="1">
        <f t="shared" si="0"/>
        <v>2.86</v>
      </c>
      <c r="E21" s="1">
        <v>9.25</v>
      </c>
      <c r="F21" s="1">
        <v>4.5199999999999996</v>
      </c>
      <c r="K21" s="1" t="s">
        <v>46</v>
      </c>
      <c r="L21" s="1">
        <f t="shared" si="1"/>
        <v>3</v>
      </c>
    </row>
    <row r="22" spans="1:12" x14ac:dyDescent="0.3">
      <c r="A22" t="s">
        <v>158</v>
      </c>
      <c r="B22" s="1">
        <v>74</v>
      </c>
      <c r="C22" s="1">
        <v>226</v>
      </c>
      <c r="D22" s="1">
        <f t="shared" si="0"/>
        <v>3.05</v>
      </c>
      <c r="E22" s="1">
        <v>11</v>
      </c>
      <c r="F22" s="1">
        <v>4.58</v>
      </c>
      <c r="K22" s="1" t="s">
        <v>45</v>
      </c>
      <c r="L22" s="1">
        <f t="shared" si="1"/>
        <v>2</v>
      </c>
    </row>
    <row r="23" spans="1:12" x14ac:dyDescent="0.3">
      <c r="A23" t="s">
        <v>174</v>
      </c>
      <c r="B23" s="1">
        <v>74</v>
      </c>
      <c r="C23" s="1">
        <v>211</v>
      </c>
      <c r="D23" s="1">
        <f t="shared" si="0"/>
        <v>2.85</v>
      </c>
      <c r="E23" s="1">
        <v>10.130000000000001</v>
      </c>
      <c r="F23" s="1">
        <v>4.59</v>
      </c>
      <c r="K23" s="1" t="s">
        <v>45</v>
      </c>
      <c r="L23" s="1">
        <f t="shared" si="1"/>
        <v>2</v>
      </c>
    </row>
    <row r="24" spans="1:12" x14ac:dyDescent="0.3">
      <c r="A24" t="s">
        <v>85</v>
      </c>
      <c r="B24" s="1">
        <v>73</v>
      </c>
      <c r="C24" s="1">
        <v>205</v>
      </c>
      <c r="D24" s="1">
        <f t="shared" si="0"/>
        <v>2.81</v>
      </c>
      <c r="F24" s="1">
        <v>4.54</v>
      </c>
      <c r="G24" s="1">
        <v>37</v>
      </c>
      <c r="H24" s="1">
        <v>120</v>
      </c>
      <c r="I24" s="1">
        <v>4.1100000000000003</v>
      </c>
      <c r="J24" s="1">
        <v>7.04</v>
      </c>
      <c r="K24" s="1" t="s">
        <v>45</v>
      </c>
      <c r="L24" s="1">
        <f t="shared" si="1"/>
        <v>1</v>
      </c>
    </row>
    <row r="25" spans="1:12" x14ac:dyDescent="0.3">
      <c r="A25" t="s">
        <v>143</v>
      </c>
      <c r="B25" s="1">
        <v>70</v>
      </c>
      <c r="C25" s="1">
        <v>156</v>
      </c>
      <c r="D25" s="1">
        <f t="shared" si="0"/>
        <v>2.23</v>
      </c>
      <c r="E25" s="1">
        <v>8.25</v>
      </c>
      <c r="F25" s="1">
        <v>4.28</v>
      </c>
      <c r="G25" s="1">
        <v>36</v>
      </c>
      <c r="H25" s="1">
        <v>127</v>
      </c>
      <c r="I25" s="1">
        <v>4.1500000000000004</v>
      </c>
      <c r="J25" s="1">
        <v>7.02</v>
      </c>
      <c r="K25" s="1" t="s">
        <v>45</v>
      </c>
      <c r="L25" s="1">
        <f t="shared" si="1"/>
        <v>1</v>
      </c>
    </row>
    <row r="26" spans="1:12" x14ac:dyDescent="0.3">
      <c r="A26" t="s">
        <v>136</v>
      </c>
      <c r="B26" s="1">
        <v>74</v>
      </c>
      <c r="C26" s="1">
        <v>224</v>
      </c>
      <c r="D26" s="1">
        <f t="shared" si="0"/>
        <v>3.03</v>
      </c>
      <c r="E26" s="1">
        <v>9</v>
      </c>
      <c r="F26" s="1">
        <v>4.67</v>
      </c>
      <c r="G26" s="1">
        <v>35.5</v>
      </c>
      <c r="H26" s="1">
        <v>117</v>
      </c>
      <c r="I26" s="1">
        <v>4.13</v>
      </c>
      <c r="J26" s="1">
        <v>6.93</v>
      </c>
      <c r="K26" s="1" t="s">
        <v>45</v>
      </c>
      <c r="L26" s="1">
        <f t="shared" si="1"/>
        <v>1</v>
      </c>
    </row>
    <row r="27" spans="1:12" x14ac:dyDescent="0.3">
      <c r="A27" t="s">
        <v>131</v>
      </c>
      <c r="B27" s="1">
        <v>74</v>
      </c>
      <c r="C27" s="1">
        <v>192</v>
      </c>
      <c r="D27" s="1">
        <f t="shared" si="0"/>
        <v>2.59</v>
      </c>
      <c r="E27" s="1">
        <v>9.8800000000000008</v>
      </c>
      <c r="F27" s="1">
        <v>4.6100000000000003</v>
      </c>
      <c r="G27" s="1">
        <v>36</v>
      </c>
      <c r="H27" s="1">
        <v>114</v>
      </c>
      <c r="I27" s="1">
        <v>4.13</v>
      </c>
      <c r="J27" s="1">
        <v>6.92</v>
      </c>
      <c r="K27" s="1" t="s">
        <v>45</v>
      </c>
      <c r="L27" s="1">
        <f t="shared" si="1"/>
        <v>1</v>
      </c>
    </row>
    <row r="28" spans="1:12" x14ac:dyDescent="0.3">
      <c r="A28" t="s">
        <v>38</v>
      </c>
      <c r="B28" s="1">
        <v>70</v>
      </c>
      <c r="C28" s="1">
        <v>182</v>
      </c>
      <c r="D28" s="1">
        <f t="shared" si="0"/>
        <v>2.6</v>
      </c>
      <c r="E28" s="1">
        <v>8.3800000000000008</v>
      </c>
      <c r="F28" s="1">
        <v>4.4000000000000004</v>
      </c>
      <c r="G28" s="1">
        <v>35.5</v>
      </c>
      <c r="H28" s="1">
        <v>121</v>
      </c>
      <c r="I28" s="1">
        <v>4.07</v>
      </c>
      <c r="J28" s="1">
        <v>6.89</v>
      </c>
      <c r="K28" s="1" t="s">
        <v>45</v>
      </c>
      <c r="L28" s="1">
        <f t="shared" si="1"/>
        <v>1</v>
      </c>
    </row>
    <row r="29" spans="1:12" x14ac:dyDescent="0.3">
      <c r="A29" t="s">
        <v>113</v>
      </c>
      <c r="B29" s="1">
        <v>71</v>
      </c>
      <c r="C29" s="1">
        <v>182</v>
      </c>
      <c r="D29" s="1">
        <f t="shared" si="0"/>
        <v>2.56</v>
      </c>
      <c r="E29" s="1">
        <v>9</v>
      </c>
      <c r="F29" s="1">
        <v>4.53</v>
      </c>
      <c r="G29" s="1">
        <v>36.5</v>
      </c>
      <c r="H29" s="1">
        <v>122</v>
      </c>
      <c r="I29" s="1">
        <v>4.12</v>
      </c>
      <c r="J29" s="1">
        <v>6.88</v>
      </c>
      <c r="K29" s="1" t="s">
        <v>45</v>
      </c>
      <c r="L29" s="1">
        <f t="shared" si="1"/>
        <v>1</v>
      </c>
    </row>
    <row r="30" spans="1:12" x14ac:dyDescent="0.3">
      <c r="A30" t="s">
        <v>115</v>
      </c>
      <c r="B30" s="1">
        <v>70</v>
      </c>
      <c r="C30" s="1">
        <v>192</v>
      </c>
      <c r="D30" s="1">
        <f t="shared" si="0"/>
        <v>2.74</v>
      </c>
      <c r="E30" s="1">
        <v>10</v>
      </c>
      <c r="F30" s="1">
        <v>4.5599999999999996</v>
      </c>
      <c r="G30" s="1">
        <v>36.5</v>
      </c>
      <c r="H30" s="1">
        <v>114</v>
      </c>
      <c r="I30" s="1">
        <v>4.21</v>
      </c>
      <c r="J30" s="1">
        <v>6.63</v>
      </c>
      <c r="K30" s="1" t="s">
        <v>45</v>
      </c>
      <c r="L30" s="1">
        <f t="shared" si="1"/>
        <v>1</v>
      </c>
    </row>
    <row r="31" spans="1:12" x14ac:dyDescent="0.3">
      <c r="A31" t="s">
        <v>84</v>
      </c>
      <c r="B31" s="1">
        <v>74</v>
      </c>
      <c r="C31" s="1">
        <v>202</v>
      </c>
      <c r="D31" s="1">
        <f t="shared" si="0"/>
        <v>2.73</v>
      </c>
      <c r="E31" s="1">
        <v>10.25</v>
      </c>
      <c r="F31" s="1">
        <v>4.59</v>
      </c>
      <c r="K31" s="1" t="s">
        <v>45</v>
      </c>
      <c r="L31" s="1">
        <f t="shared" si="1"/>
        <v>1</v>
      </c>
    </row>
    <row r="32" spans="1:12" x14ac:dyDescent="0.3">
      <c r="A32" t="s">
        <v>96</v>
      </c>
      <c r="B32" s="1">
        <v>75</v>
      </c>
      <c r="C32" s="1">
        <v>220</v>
      </c>
      <c r="D32" s="1">
        <f t="shared" si="0"/>
        <v>2.93</v>
      </c>
      <c r="E32" s="1">
        <v>9.5</v>
      </c>
      <c r="F32" s="1">
        <v>4.57</v>
      </c>
      <c r="G32" s="1">
        <v>35.5</v>
      </c>
      <c r="H32" s="1">
        <v>115</v>
      </c>
      <c r="I32" s="1">
        <v>4.12</v>
      </c>
      <c r="J32" s="1">
        <v>7.25</v>
      </c>
      <c r="K32" s="1" t="s">
        <v>45</v>
      </c>
      <c r="L32" s="1">
        <f t="shared" si="1"/>
        <v>0</v>
      </c>
    </row>
    <row r="33" spans="1:12" x14ac:dyDescent="0.3">
      <c r="A33" t="s">
        <v>80</v>
      </c>
      <c r="B33" s="1">
        <v>68</v>
      </c>
      <c r="C33" s="1">
        <v>180</v>
      </c>
      <c r="D33" s="1">
        <f t="shared" si="0"/>
        <v>2.65</v>
      </c>
      <c r="E33" s="1">
        <v>9.3800000000000008</v>
      </c>
      <c r="F33" s="1">
        <v>4.43</v>
      </c>
      <c r="G33" s="1">
        <v>34</v>
      </c>
      <c r="H33" s="1">
        <v>121</v>
      </c>
      <c r="I33" s="1">
        <v>4.07</v>
      </c>
      <c r="J33" s="1">
        <v>6.64</v>
      </c>
      <c r="K33" s="1" t="s">
        <v>45</v>
      </c>
      <c r="L33" s="1">
        <f t="shared" si="1"/>
        <v>0</v>
      </c>
    </row>
    <row r="34" spans="1:12" x14ac:dyDescent="0.3">
      <c r="A34" t="s">
        <v>92</v>
      </c>
      <c r="B34" s="1">
        <v>75</v>
      </c>
      <c r="C34" s="1">
        <v>215</v>
      </c>
      <c r="D34" s="1">
        <f t="shared" ref="D34:D65" si="2">ROUND(C34/B34,2)</f>
        <v>2.87</v>
      </c>
      <c r="F34" s="1">
        <v>4.5599999999999996</v>
      </c>
      <c r="K34" s="1" t="s">
        <v>45</v>
      </c>
      <c r="L34" s="1">
        <f t="shared" ref="L34:L65" si="3">IF(B34&gt;$B$105,1,0)+IF(B34&lt;$B$103,-1,0)+IF(D34&gt;$D$105,1,0)+IF(D34&lt;$D$103,-1,0)+IF(E34&gt;$E$105,1,0)+IF(E34&lt;$E$103,-1,0)+IF(F34&lt;$F$105,1,0)+IF(F34&lt;$F$103,0,-1)+IF(G34&gt;$G$105,1,0)+IF(G34&lt;$G$103,-1,0)+IF(H34&gt;$H$105,1,0)+IF(H34&lt;$H$103,-1,0)+IF(I34&lt;$I$105,1,0)+IF(I34&lt;$I$103,0,-1)+IF(J34&lt;$J$105,1,0)+IF(J34&lt;$J$103,0,-1)+IF(K34="Yes",1,0)</f>
        <v>0</v>
      </c>
    </row>
    <row r="35" spans="1:12" x14ac:dyDescent="0.3">
      <c r="A35" t="s">
        <v>95</v>
      </c>
      <c r="B35" s="1">
        <v>73</v>
      </c>
      <c r="C35" s="1">
        <v>207</v>
      </c>
      <c r="D35" s="1">
        <f t="shared" si="2"/>
        <v>2.84</v>
      </c>
      <c r="F35" s="1">
        <v>4.55</v>
      </c>
      <c r="K35" s="1" t="s">
        <v>45</v>
      </c>
      <c r="L35" s="1">
        <f t="shared" si="3"/>
        <v>0</v>
      </c>
    </row>
    <row r="36" spans="1:12" x14ac:dyDescent="0.3">
      <c r="A36" t="s">
        <v>102</v>
      </c>
      <c r="B36" s="1">
        <v>73</v>
      </c>
      <c r="C36" s="1">
        <v>195</v>
      </c>
      <c r="D36" s="1">
        <f t="shared" si="2"/>
        <v>2.67</v>
      </c>
      <c r="F36" s="1">
        <v>4.4400000000000004</v>
      </c>
      <c r="K36" s="1" t="s">
        <v>45</v>
      </c>
      <c r="L36" s="1">
        <f t="shared" si="3"/>
        <v>0</v>
      </c>
    </row>
    <row r="37" spans="1:12" x14ac:dyDescent="0.3">
      <c r="A37" t="s">
        <v>103</v>
      </c>
      <c r="B37" s="1">
        <v>73</v>
      </c>
      <c r="C37" s="1">
        <v>231</v>
      </c>
      <c r="D37" s="1">
        <f t="shared" si="2"/>
        <v>3.16</v>
      </c>
      <c r="F37" s="1">
        <v>4.59</v>
      </c>
      <c r="K37" s="1" t="s">
        <v>45</v>
      </c>
      <c r="L37" s="1">
        <f t="shared" si="3"/>
        <v>0</v>
      </c>
    </row>
    <row r="38" spans="1:12" x14ac:dyDescent="0.3">
      <c r="A38" t="s">
        <v>105</v>
      </c>
      <c r="B38" s="1">
        <v>73</v>
      </c>
      <c r="C38" s="1">
        <v>210</v>
      </c>
      <c r="D38" s="1">
        <f t="shared" si="2"/>
        <v>2.88</v>
      </c>
      <c r="F38" s="1">
        <v>4.55</v>
      </c>
      <c r="K38" s="1" t="s">
        <v>45</v>
      </c>
      <c r="L38" s="1">
        <f t="shared" si="3"/>
        <v>0</v>
      </c>
    </row>
    <row r="39" spans="1:12" x14ac:dyDescent="0.3">
      <c r="A39" t="s">
        <v>107</v>
      </c>
      <c r="B39" s="1">
        <v>76</v>
      </c>
      <c r="C39" s="1">
        <v>217</v>
      </c>
      <c r="D39" s="1">
        <f t="shared" si="2"/>
        <v>2.86</v>
      </c>
      <c r="F39" s="1">
        <v>4.62</v>
      </c>
      <c r="K39" s="1" t="s">
        <v>45</v>
      </c>
      <c r="L39" s="1">
        <f t="shared" si="3"/>
        <v>0</v>
      </c>
    </row>
    <row r="40" spans="1:12" x14ac:dyDescent="0.3">
      <c r="A40" t="s">
        <v>120</v>
      </c>
      <c r="B40" s="1">
        <v>74</v>
      </c>
      <c r="C40" s="1">
        <v>214</v>
      </c>
      <c r="D40" s="1">
        <f t="shared" si="2"/>
        <v>2.89</v>
      </c>
      <c r="F40" s="1">
        <v>4.59</v>
      </c>
      <c r="K40" s="1" t="s">
        <v>45</v>
      </c>
      <c r="L40" s="1">
        <f t="shared" si="3"/>
        <v>0</v>
      </c>
    </row>
    <row r="41" spans="1:12" x14ac:dyDescent="0.3">
      <c r="A41" t="s">
        <v>125</v>
      </c>
      <c r="B41" s="1">
        <v>71</v>
      </c>
      <c r="C41" s="1">
        <v>197</v>
      </c>
      <c r="D41" s="1">
        <f t="shared" si="2"/>
        <v>2.77</v>
      </c>
      <c r="F41" s="1">
        <v>4.42</v>
      </c>
      <c r="K41" s="1" t="s">
        <v>45</v>
      </c>
      <c r="L41" s="1">
        <f t="shared" si="3"/>
        <v>0</v>
      </c>
    </row>
    <row r="42" spans="1:12" x14ac:dyDescent="0.3">
      <c r="A42" t="s">
        <v>127</v>
      </c>
      <c r="B42" s="1">
        <v>74</v>
      </c>
      <c r="C42" s="1">
        <v>213</v>
      </c>
      <c r="D42" s="1">
        <f t="shared" si="2"/>
        <v>2.88</v>
      </c>
      <c r="F42" s="1">
        <v>4.57</v>
      </c>
      <c r="K42" s="1" t="s">
        <v>45</v>
      </c>
      <c r="L42" s="1">
        <f t="shared" si="3"/>
        <v>0</v>
      </c>
    </row>
    <row r="43" spans="1:12" x14ac:dyDescent="0.3">
      <c r="A43" t="s">
        <v>138</v>
      </c>
      <c r="B43" s="1">
        <v>74</v>
      </c>
      <c r="C43" s="1">
        <v>210</v>
      </c>
      <c r="D43" s="1">
        <f t="shared" si="2"/>
        <v>2.84</v>
      </c>
      <c r="F43" s="1">
        <v>4.54</v>
      </c>
      <c r="K43" s="1" t="s">
        <v>45</v>
      </c>
      <c r="L43" s="1">
        <f t="shared" si="3"/>
        <v>0</v>
      </c>
    </row>
    <row r="44" spans="1:12" x14ac:dyDescent="0.3">
      <c r="A44" t="s">
        <v>139</v>
      </c>
      <c r="B44" s="1">
        <v>75</v>
      </c>
      <c r="C44" s="1">
        <v>220</v>
      </c>
      <c r="D44" s="1">
        <f t="shared" si="2"/>
        <v>2.93</v>
      </c>
      <c r="F44" s="1">
        <v>4.79</v>
      </c>
      <c r="K44" s="1" t="s">
        <v>45</v>
      </c>
      <c r="L44" s="1">
        <f t="shared" si="3"/>
        <v>0</v>
      </c>
    </row>
    <row r="45" spans="1:12" x14ac:dyDescent="0.3">
      <c r="A45" t="s">
        <v>148</v>
      </c>
      <c r="B45" s="1">
        <v>77</v>
      </c>
      <c r="C45" s="1">
        <v>228</v>
      </c>
      <c r="D45" s="1">
        <f t="shared" si="2"/>
        <v>2.96</v>
      </c>
      <c r="F45" s="1">
        <v>4.58</v>
      </c>
      <c r="K45" s="1" t="s">
        <v>45</v>
      </c>
      <c r="L45" s="1">
        <f t="shared" si="3"/>
        <v>0</v>
      </c>
    </row>
    <row r="46" spans="1:12" x14ac:dyDescent="0.3">
      <c r="A46" t="s">
        <v>153</v>
      </c>
      <c r="B46" s="1">
        <v>74</v>
      </c>
      <c r="C46" s="1">
        <v>210</v>
      </c>
      <c r="D46" s="1">
        <f t="shared" si="2"/>
        <v>2.84</v>
      </c>
      <c r="F46" s="1">
        <v>4.62</v>
      </c>
      <c r="K46" s="1" t="s">
        <v>45</v>
      </c>
      <c r="L46" s="1">
        <f t="shared" si="3"/>
        <v>0</v>
      </c>
    </row>
    <row r="47" spans="1:12" x14ac:dyDescent="0.3">
      <c r="A47" t="s">
        <v>161</v>
      </c>
      <c r="B47" s="1">
        <v>75</v>
      </c>
      <c r="C47" s="1">
        <v>238</v>
      </c>
      <c r="D47" s="1">
        <f t="shared" si="2"/>
        <v>3.17</v>
      </c>
      <c r="F47" s="1">
        <v>4.63</v>
      </c>
      <c r="K47" s="1" t="s">
        <v>45</v>
      </c>
      <c r="L47" s="1">
        <f t="shared" si="3"/>
        <v>0</v>
      </c>
    </row>
    <row r="48" spans="1:12" x14ac:dyDescent="0.3">
      <c r="A48" t="s">
        <v>166</v>
      </c>
      <c r="B48" s="1">
        <v>74</v>
      </c>
      <c r="C48" s="1">
        <v>209</v>
      </c>
      <c r="D48" s="1">
        <f t="shared" si="2"/>
        <v>2.82</v>
      </c>
      <c r="F48" s="1">
        <v>4.53</v>
      </c>
      <c r="K48" s="1" t="s">
        <v>45</v>
      </c>
      <c r="L48" s="1">
        <f t="shared" si="3"/>
        <v>0</v>
      </c>
    </row>
    <row r="49" spans="1:12" x14ac:dyDescent="0.3">
      <c r="A49" t="s">
        <v>171</v>
      </c>
      <c r="B49" s="1">
        <v>74</v>
      </c>
      <c r="C49" s="1">
        <v>219</v>
      </c>
      <c r="D49" s="1">
        <f t="shared" si="2"/>
        <v>2.96</v>
      </c>
      <c r="F49" s="1">
        <v>4.54</v>
      </c>
      <c r="K49" s="1" t="s">
        <v>45</v>
      </c>
      <c r="L49" s="1">
        <f t="shared" si="3"/>
        <v>0</v>
      </c>
    </row>
    <row r="50" spans="1:12" x14ac:dyDescent="0.3">
      <c r="A50" t="s">
        <v>175</v>
      </c>
      <c r="B50" s="1">
        <v>74</v>
      </c>
      <c r="C50" s="1">
        <v>209</v>
      </c>
      <c r="D50" s="1">
        <f t="shared" si="2"/>
        <v>2.82</v>
      </c>
      <c r="F50" s="1">
        <v>4.63</v>
      </c>
      <c r="K50" s="1" t="s">
        <v>45</v>
      </c>
      <c r="L50" s="1">
        <f t="shared" si="3"/>
        <v>0</v>
      </c>
    </row>
    <row r="51" spans="1:12" x14ac:dyDescent="0.3">
      <c r="A51" t="s">
        <v>108</v>
      </c>
      <c r="B51" s="1">
        <v>75</v>
      </c>
      <c r="C51" s="1">
        <v>206</v>
      </c>
      <c r="D51" s="1">
        <f t="shared" si="2"/>
        <v>2.75</v>
      </c>
      <c r="E51" s="1">
        <v>9</v>
      </c>
      <c r="F51" s="1">
        <v>4.6399999999999997</v>
      </c>
      <c r="G51" s="1">
        <v>36.5</v>
      </c>
      <c r="H51" s="1">
        <v>128</v>
      </c>
      <c r="I51" s="1">
        <v>4.33</v>
      </c>
      <c r="J51" s="1">
        <v>7.3</v>
      </c>
      <c r="K51" s="1" t="s">
        <v>45</v>
      </c>
      <c r="L51" s="1">
        <f t="shared" si="3"/>
        <v>-1</v>
      </c>
    </row>
    <row r="52" spans="1:12" x14ac:dyDescent="0.3">
      <c r="A52" t="s">
        <v>100</v>
      </c>
      <c r="B52" s="1">
        <v>73</v>
      </c>
      <c r="C52" s="1">
        <v>195</v>
      </c>
      <c r="D52" s="1">
        <f t="shared" si="2"/>
        <v>2.67</v>
      </c>
      <c r="E52" s="1">
        <v>10</v>
      </c>
      <c r="F52" s="1">
        <v>4.46</v>
      </c>
      <c r="G52" s="1">
        <v>35</v>
      </c>
      <c r="H52" s="1">
        <v>115</v>
      </c>
      <c r="I52" s="1">
        <v>4.32</v>
      </c>
      <c r="J52" s="1">
        <v>7.03</v>
      </c>
      <c r="K52" s="1" t="s">
        <v>45</v>
      </c>
      <c r="L52" s="1">
        <f t="shared" si="3"/>
        <v>-1</v>
      </c>
    </row>
    <row r="53" spans="1:12" x14ac:dyDescent="0.3">
      <c r="A53" t="s">
        <v>168</v>
      </c>
      <c r="B53" s="1">
        <v>71</v>
      </c>
      <c r="C53" s="1">
        <v>193</v>
      </c>
      <c r="D53" s="1">
        <f t="shared" si="2"/>
        <v>2.72</v>
      </c>
      <c r="E53" s="1">
        <v>9.1300000000000008</v>
      </c>
      <c r="F53" s="1">
        <v>4.4400000000000004</v>
      </c>
      <c r="G53" s="1">
        <v>34.5</v>
      </c>
      <c r="H53" s="1">
        <v>118</v>
      </c>
      <c r="I53" s="1">
        <v>4.18</v>
      </c>
      <c r="J53" s="1">
        <v>6.97</v>
      </c>
      <c r="K53" s="1" t="s">
        <v>45</v>
      </c>
      <c r="L53" s="1">
        <f t="shared" si="3"/>
        <v>-1</v>
      </c>
    </row>
    <row r="54" spans="1:12" x14ac:dyDescent="0.3">
      <c r="A54" t="s">
        <v>111</v>
      </c>
      <c r="B54" s="1">
        <v>77</v>
      </c>
      <c r="C54" s="1">
        <v>237</v>
      </c>
      <c r="D54" s="1">
        <f t="shared" si="2"/>
        <v>3.08</v>
      </c>
      <c r="E54" s="1">
        <v>9</v>
      </c>
      <c r="F54" s="1">
        <v>4.49</v>
      </c>
      <c r="G54" s="1">
        <v>33.5</v>
      </c>
      <c r="H54" s="1">
        <v>119</v>
      </c>
      <c r="I54" s="1">
        <v>4.45</v>
      </c>
      <c r="J54" s="1">
        <v>6.89</v>
      </c>
      <c r="K54" s="1" t="s">
        <v>45</v>
      </c>
      <c r="L54" s="1">
        <f t="shared" si="3"/>
        <v>-1</v>
      </c>
    </row>
    <row r="55" spans="1:12" x14ac:dyDescent="0.3">
      <c r="A55" t="s">
        <v>81</v>
      </c>
      <c r="B55" s="1">
        <v>73</v>
      </c>
      <c r="C55" s="1">
        <v>187</v>
      </c>
      <c r="D55" s="1">
        <f t="shared" si="2"/>
        <v>2.56</v>
      </c>
      <c r="E55" s="1">
        <v>9.3800000000000008</v>
      </c>
      <c r="F55" s="1">
        <v>4.53</v>
      </c>
      <c r="K55" s="1" t="s">
        <v>45</v>
      </c>
      <c r="L55" s="1">
        <f t="shared" si="3"/>
        <v>-1</v>
      </c>
    </row>
    <row r="56" spans="1:12" x14ac:dyDescent="0.3">
      <c r="A56" t="s">
        <v>99</v>
      </c>
      <c r="B56" s="1">
        <v>73</v>
      </c>
      <c r="C56" s="1">
        <v>190</v>
      </c>
      <c r="D56" s="1">
        <f t="shared" si="2"/>
        <v>2.6</v>
      </c>
      <c r="F56" s="1">
        <v>4.49</v>
      </c>
      <c r="K56" s="1" t="s">
        <v>45</v>
      </c>
      <c r="L56" s="1">
        <f t="shared" si="3"/>
        <v>-1</v>
      </c>
    </row>
    <row r="57" spans="1:12" x14ac:dyDescent="0.3">
      <c r="A57" t="s">
        <v>126</v>
      </c>
      <c r="B57" s="1">
        <v>71</v>
      </c>
      <c r="C57" s="1">
        <v>207</v>
      </c>
      <c r="D57" s="1">
        <f t="shared" si="2"/>
        <v>2.92</v>
      </c>
      <c r="F57" s="1">
        <v>4.57</v>
      </c>
      <c r="K57" s="1" t="s">
        <v>45</v>
      </c>
      <c r="L57" s="1">
        <f t="shared" si="3"/>
        <v>-1</v>
      </c>
    </row>
    <row r="58" spans="1:12" x14ac:dyDescent="0.3">
      <c r="A58" t="s">
        <v>135</v>
      </c>
      <c r="B58" s="1">
        <v>73</v>
      </c>
      <c r="C58" s="1">
        <v>205</v>
      </c>
      <c r="D58" s="1">
        <f t="shared" si="2"/>
        <v>2.81</v>
      </c>
      <c r="F58" s="1">
        <v>4.5599999999999996</v>
      </c>
      <c r="K58" s="1" t="s">
        <v>45</v>
      </c>
      <c r="L58" s="1">
        <f t="shared" si="3"/>
        <v>-1</v>
      </c>
    </row>
    <row r="59" spans="1:12" x14ac:dyDescent="0.3">
      <c r="A59" t="s">
        <v>144</v>
      </c>
      <c r="B59" s="1">
        <v>73</v>
      </c>
      <c r="C59" s="1">
        <v>193</v>
      </c>
      <c r="D59" s="1">
        <f t="shared" si="2"/>
        <v>2.64</v>
      </c>
      <c r="F59" s="1">
        <v>4.5199999999999996</v>
      </c>
      <c r="K59" s="1" t="s">
        <v>45</v>
      </c>
      <c r="L59" s="1">
        <f t="shared" si="3"/>
        <v>-1</v>
      </c>
    </row>
    <row r="60" spans="1:12" x14ac:dyDescent="0.3">
      <c r="A60" t="s">
        <v>147</v>
      </c>
      <c r="B60" s="1">
        <v>74</v>
      </c>
      <c r="C60" s="1">
        <v>206</v>
      </c>
      <c r="D60" s="1">
        <f t="shared" si="2"/>
        <v>2.78</v>
      </c>
      <c r="F60" s="1">
        <v>4.42</v>
      </c>
      <c r="K60" s="1" t="s">
        <v>45</v>
      </c>
      <c r="L60" s="1">
        <f t="shared" si="3"/>
        <v>1</v>
      </c>
    </row>
    <row r="61" spans="1:12" x14ac:dyDescent="0.3">
      <c r="A61" t="s">
        <v>149</v>
      </c>
      <c r="B61" s="1">
        <v>76</v>
      </c>
      <c r="C61" s="1">
        <v>209</v>
      </c>
      <c r="D61" s="1">
        <f t="shared" si="2"/>
        <v>2.75</v>
      </c>
      <c r="F61" s="1">
        <v>4.67</v>
      </c>
      <c r="K61" s="1" t="s">
        <v>45</v>
      </c>
      <c r="L61" s="1">
        <f t="shared" si="3"/>
        <v>-1</v>
      </c>
    </row>
    <row r="62" spans="1:12" x14ac:dyDescent="0.3">
      <c r="A62" t="s">
        <v>149</v>
      </c>
      <c r="B62" s="1">
        <v>76</v>
      </c>
      <c r="C62" s="1">
        <v>209</v>
      </c>
      <c r="D62" s="1">
        <f t="shared" si="2"/>
        <v>2.75</v>
      </c>
      <c r="F62" s="1">
        <v>4.67</v>
      </c>
      <c r="K62" s="1" t="s">
        <v>45</v>
      </c>
      <c r="L62" s="1">
        <f t="shared" si="3"/>
        <v>-1</v>
      </c>
    </row>
    <row r="63" spans="1:12" x14ac:dyDescent="0.3">
      <c r="A63" t="s">
        <v>150</v>
      </c>
      <c r="B63" s="1">
        <v>75</v>
      </c>
      <c r="C63" s="1">
        <v>205</v>
      </c>
      <c r="D63" s="1">
        <f t="shared" si="2"/>
        <v>2.73</v>
      </c>
      <c r="F63" s="1">
        <v>4.57</v>
      </c>
      <c r="K63" s="1" t="s">
        <v>45</v>
      </c>
      <c r="L63" s="1">
        <f t="shared" si="3"/>
        <v>-1</v>
      </c>
    </row>
    <row r="64" spans="1:12" x14ac:dyDescent="0.3">
      <c r="A64" t="s">
        <v>160</v>
      </c>
      <c r="B64" s="1">
        <v>74</v>
      </c>
      <c r="C64" s="1">
        <v>208</v>
      </c>
      <c r="D64" s="1">
        <f t="shared" si="2"/>
        <v>2.81</v>
      </c>
      <c r="F64" s="1">
        <v>4.54</v>
      </c>
      <c r="K64" s="1" t="s">
        <v>45</v>
      </c>
      <c r="L64" s="1">
        <f t="shared" si="3"/>
        <v>-1</v>
      </c>
    </row>
    <row r="65" spans="1:12" x14ac:dyDescent="0.3">
      <c r="A65" t="s">
        <v>167</v>
      </c>
      <c r="B65" s="1">
        <v>75</v>
      </c>
      <c r="C65" s="1">
        <v>208</v>
      </c>
      <c r="D65" s="1">
        <f t="shared" si="2"/>
        <v>2.77</v>
      </c>
      <c r="F65" s="1">
        <v>4.5599999999999996</v>
      </c>
      <c r="K65" s="1" t="s">
        <v>45</v>
      </c>
      <c r="L65" s="1">
        <f t="shared" si="3"/>
        <v>-1</v>
      </c>
    </row>
    <row r="66" spans="1:12" x14ac:dyDescent="0.3">
      <c r="A66" t="s">
        <v>172</v>
      </c>
      <c r="B66" s="1">
        <v>75</v>
      </c>
      <c r="C66" s="1">
        <v>204</v>
      </c>
      <c r="D66" s="1">
        <f t="shared" ref="D66:D97" si="4">ROUND(C66/B66,2)</f>
        <v>2.72</v>
      </c>
      <c r="F66" s="1">
        <v>4.43</v>
      </c>
      <c r="K66" s="1" t="s">
        <v>45</v>
      </c>
      <c r="L66" s="1">
        <f t="shared" ref="L66:L97" si="5">IF(B66&gt;$B$105,1,0)+IF(B66&lt;$B$103,-1,0)+IF(D66&gt;$D$105,1,0)+IF(D66&lt;$D$103,-1,0)+IF(E66&gt;$E$105,1,0)+IF(E66&lt;$E$103,-1,0)+IF(F66&lt;$F$105,1,0)+IF(F66&lt;$F$103,0,-1)+IF(G66&gt;$G$105,1,0)+IF(G66&lt;$G$103,-1,0)+IF(H66&gt;$H$105,1,0)+IF(H66&lt;$H$103,-1,0)+IF(I66&lt;$I$105,1,0)+IF(I66&lt;$I$103,0,-1)+IF(J66&lt;$J$105,1,0)+IF(J66&lt;$J$103,0,-1)+IF(K66="Yes",1,0)</f>
        <v>1</v>
      </c>
    </row>
    <row r="67" spans="1:12" x14ac:dyDescent="0.3">
      <c r="A67" t="s">
        <v>154</v>
      </c>
      <c r="B67" s="1">
        <v>73</v>
      </c>
      <c r="C67" s="1">
        <v>204</v>
      </c>
      <c r="D67" s="1">
        <f t="shared" si="4"/>
        <v>2.79</v>
      </c>
      <c r="E67" s="1">
        <v>8.75</v>
      </c>
      <c r="F67" s="1">
        <v>4.62</v>
      </c>
      <c r="G67" s="1">
        <v>33</v>
      </c>
      <c r="H67" s="1">
        <v>121</v>
      </c>
      <c r="I67" s="1">
        <v>4.1100000000000003</v>
      </c>
      <c r="J67" s="1">
        <v>7.08</v>
      </c>
      <c r="K67" s="1" t="s">
        <v>45</v>
      </c>
      <c r="L67" s="1">
        <f t="shared" si="5"/>
        <v>-2</v>
      </c>
    </row>
    <row r="68" spans="1:12" x14ac:dyDescent="0.3">
      <c r="A68" t="s">
        <v>142</v>
      </c>
      <c r="B68" s="1">
        <v>73</v>
      </c>
      <c r="C68" s="1">
        <v>215</v>
      </c>
      <c r="D68" s="1">
        <f t="shared" si="4"/>
        <v>2.95</v>
      </c>
      <c r="E68" s="1">
        <v>9.1300000000000008</v>
      </c>
      <c r="F68" s="1">
        <v>4.54</v>
      </c>
      <c r="G68" s="1">
        <v>32.5</v>
      </c>
      <c r="H68" s="1">
        <v>121</v>
      </c>
      <c r="I68" s="1">
        <v>4.25</v>
      </c>
      <c r="J68" s="1">
        <v>7.07</v>
      </c>
      <c r="K68" s="1" t="s">
        <v>45</v>
      </c>
      <c r="L68" s="1">
        <f t="shared" si="5"/>
        <v>-2</v>
      </c>
    </row>
    <row r="69" spans="1:12" x14ac:dyDescent="0.3">
      <c r="A69" t="s">
        <v>132</v>
      </c>
      <c r="B69" s="1">
        <v>73</v>
      </c>
      <c r="C69" s="1">
        <v>192</v>
      </c>
      <c r="D69" s="1">
        <f t="shared" si="4"/>
        <v>2.63</v>
      </c>
      <c r="E69" s="1">
        <v>9.5</v>
      </c>
      <c r="F69" s="1">
        <v>4.51</v>
      </c>
      <c r="G69" s="1">
        <v>34</v>
      </c>
      <c r="H69" s="1">
        <v>120</v>
      </c>
      <c r="I69" s="1">
        <v>4.2699999999999996</v>
      </c>
      <c r="J69" s="1">
        <v>6.98</v>
      </c>
      <c r="K69" s="1" t="s">
        <v>45</v>
      </c>
      <c r="L69" s="1">
        <f t="shared" si="5"/>
        <v>-2</v>
      </c>
    </row>
    <row r="70" spans="1:12" x14ac:dyDescent="0.3">
      <c r="A70" t="s">
        <v>82</v>
      </c>
      <c r="B70" s="1">
        <v>73</v>
      </c>
      <c r="C70" s="1">
        <v>195</v>
      </c>
      <c r="D70" s="1">
        <f t="shared" si="4"/>
        <v>2.67</v>
      </c>
      <c r="F70" s="1">
        <v>4.5599999999999996</v>
      </c>
      <c r="K70" s="1" t="s">
        <v>45</v>
      </c>
      <c r="L70" s="1">
        <f t="shared" si="5"/>
        <v>-2</v>
      </c>
    </row>
    <row r="71" spans="1:12" x14ac:dyDescent="0.3">
      <c r="A71" t="s">
        <v>86</v>
      </c>
      <c r="B71" s="1">
        <v>69</v>
      </c>
      <c r="C71" s="1">
        <v>162</v>
      </c>
      <c r="D71" s="1">
        <f t="shared" si="4"/>
        <v>2.35</v>
      </c>
      <c r="F71" s="1">
        <v>4.3899999999999997</v>
      </c>
      <c r="K71" s="1" t="s">
        <v>45</v>
      </c>
      <c r="L71" s="1">
        <f t="shared" si="5"/>
        <v>-2</v>
      </c>
    </row>
    <row r="72" spans="1:12" x14ac:dyDescent="0.3">
      <c r="A72" t="s">
        <v>87</v>
      </c>
      <c r="B72" s="1">
        <v>68</v>
      </c>
      <c r="C72" s="1">
        <v>186</v>
      </c>
      <c r="D72" s="1">
        <f t="shared" si="4"/>
        <v>2.74</v>
      </c>
      <c r="F72" s="1">
        <v>4.4800000000000004</v>
      </c>
      <c r="K72" s="1" t="s">
        <v>45</v>
      </c>
      <c r="L72" s="1">
        <f t="shared" si="5"/>
        <v>-2</v>
      </c>
    </row>
    <row r="73" spans="1:12" x14ac:dyDescent="0.3">
      <c r="A73" t="s">
        <v>110</v>
      </c>
      <c r="B73" s="1">
        <v>73</v>
      </c>
      <c r="C73" s="1">
        <v>196</v>
      </c>
      <c r="D73" s="1">
        <f t="shared" si="4"/>
        <v>2.68</v>
      </c>
      <c r="F73" s="1">
        <v>4.54</v>
      </c>
      <c r="K73" s="1" t="s">
        <v>45</v>
      </c>
      <c r="L73" s="1">
        <f t="shared" si="5"/>
        <v>-2</v>
      </c>
    </row>
    <row r="74" spans="1:12" x14ac:dyDescent="0.3">
      <c r="A74" t="s">
        <v>112</v>
      </c>
      <c r="B74" s="1">
        <v>75</v>
      </c>
      <c r="C74" s="1">
        <v>198</v>
      </c>
      <c r="D74" s="1">
        <f t="shared" si="4"/>
        <v>2.64</v>
      </c>
      <c r="F74" s="1">
        <v>4.6399999999999997</v>
      </c>
      <c r="K74" s="1" t="s">
        <v>45</v>
      </c>
      <c r="L74" s="1">
        <f t="shared" si="5"/>
        <v>-2</v>
      </c>
    </row>
    <row r="75" spans="1:12" x14ac:dyDescent="0.3">
      <c r="A75" t="s">
        <v>118</v>
      </c>
      <c r="B75" s="1">
        <v>73</v>
      </c>
      <c r="C75" s="1">
        <v>191</v>
      </c>
      <c r="D75" s="1">
        <f t="shared" si="4"/>
        <v>2.62</v>
      </c>
      <c r="F75" s="1">
        <v>4.68</v>
      </c>
      <c r="K75" s="1" t="s">
        <v>45</v>
      </c>
      <c r="L75" s="1">
        <f t="shared" si="5"/>
        <v>-2</v>
      </c>
    </row>
    <row r="76" spans="1:12" x14ac:dyDescent="0.3">
      <c r="A76" t="s">
        <v>119</v>
      </c>
      <c r="B76" s="1">
        <v>71</v>
      </c>
      <c r="C76" s="1">
        <v>193</v>
      </c>
      <c r="D76" s="1">
        <f t="shared" si="4"/>
        <v>2.72</v>
      </c>
      <c r="F76" s="1">
        <v>4.57</v>
      </c>
      <c r="K76" s="1" t="s">
        <v>45</v>
      </c>
      <c r="L76" s="1">
        <f t="shared" si="5"/>
        <v>-2</v>
      </c>
    </row>
    <row r="77" spans="1:12" x14ac:dyDescent="0.3">
      <c r="A77" t="s">
        <v>122</v>
      </c>
      <c r="B77" s="1">
        <v>71</v>
      </c>
      <c r="C77" s="1">
        <v>188</v>
      </c>
      <c r="D77" s="1">
        <f t="shared" si="4"/>
        <v>2.65</v>
      </c>
      <c r="F77" s="1">
        <v>4.47</v>
      </c>
      <c r="K77" s="1" t="s">
        <v>45</v>
      </c>
      <c r="L77" s="1">
        <f t="shared" si="5"/>
        <v>-2</v>
      </c>
    </row>
    <row r="78" spans="1:12" x14ac:dyDescent="0.3">
      <c r="A78" t="s">
        <v>124</v>
      </c>
      <c r="B78" s="1">
        <v>71</v>
      </c>
      <c r="C78" s="1">
        <v>197</v>
      </c>
      <c r="D78" s="1">
        <f t="shared" si="4"/>
        <v>2.77</v>
      </c>
      <c r="F78" s="1">
        <v>4.53</v>
      </c>
      <c r="K78" s="1" t="s">
        <v>45</v>
      </c>
      <c r="L78" s="1">
        <f t="shared" si="5"/>
        <v>-2</v>
      </c>
    </row>
    <row r="79" spans="1:12" x14ac:dyDescent="0.3">
      <c r="A79" t="s">
        <v>128</v>
      </c>
      <c r="B79" s="1">
        <v>77</v>
      </c>
      <c r="C79" s="1">
        <v>209</v>
      </c>
      <c r="D79" s="1">
        <f t="shared" si="4"/>
        <v>2.71</v>
      </c>
      <c r="F79" s="1">
        <v>4.54</v>
      </c>
      <c r="K79" s="1" t="s">
        <v>45</v>
      </c>
      <c r="L79" s="1">
        <f t="shared" si="5"/>
        <v>-2</v>
      </c>
    </row>
    <row r="80" spans="1:12" x14ac:dyDescent="0.3">
      <c r="A80" t="s">
        <v>140</v>
      </c>
      <c r="B80" s="1">
        <v>77</v>
      </c>
      <c r="C80" s="1">
        <v>205</v>
      </c>
      <c r="D80" s="1">
        <f t="shared" si="4"/>
        <v>2.66</v>
      </c>
      <c r="F80" s="1">
        <v>4.62</v>
      </c>
      <c r="K80" s="1" t="s">
        <v>45</v>
      </c>
      <c r="L80" s="1">
        <f t="shared" si="5"/>
        <v>-2</v>
      </c>
    </row>
    <row r="81" spans="1:12" x14ac:dyDescent="0.3">
      <c r="A81" t="s">
        <v>152</v>
      </c>
      <c r="B81" s="1">
        <v>73</v>
      </c>
      <c r="C81" s="1">
        <v>188</v>
      </c>
      <c r="D81" s="1">
        <f t="shared" si="4"/>
        <v>2.58</v>
      </c>
      <c r="F81" s="1">
        <v>4.55</v>
      </c>
      <c r="K81" s="1" t="s">
        <v>45</v>
      </c>
      <c r="L81" s="1">
        <f t="shared" si="5"/>
        <v>-2</v>
      </c>
    </row>
    <row r="82" spans="1:12" x14ac:dyDescent="0.3">
      <c r="A82" t="s">
        <v>155</v>
      </c>
      <c r="B82" s="1">
        <v>71</v>
      </c>
      <c r="C82" s="1">
        <v>194</v>
      </c>
      <c r="D82" s="1">
        <f t="shared" si="4"/>
        <v>2.73</v>
      </c>
      <c r="F82" s="1">
        <v>4.54</v>
      </c>
      <c r="K82" s="1" t="s">
        <v>45</v>
      </c>
      <c r="L82" s="1">
        <f t="shared" si="5"/>
        <v>-2</v>
      </c>
    </row>
    <row r="83" spans="1:12" x14ac:dyDescent="0.3">
      <c r="A83" t="s">
        <v>156</v>
      </c>
      <c r="B83" s="1">
        <v>73</v>
      </c>
      <c r="C83" s="1">
        <v>193</v>
      </c>
      <c r="D83" s="1">
        <f t="shared" si="4"/>
        <v>2.64</v>
      </c>
      <c r="F83" s="1">
        <v>4.54</v>
      </c>
      <c r="K83" s="1" t="s">
        <v>45</v>
      </c>
      <c r="L83" s="1">
        <f t="shared" si="5"/>
        <v>-2</v>
      </c>
    </row>
    <row r="84" spans="1:12" x14ac:dyDescent="0.3">
      <c r="A84" t="s">
        <v>164</v>
      </c>
      <c r="B84" s="1">
        <v>76</v>
      </c>
      <c r="C84" s="1">
        <v>204</v>
      </c>
      <c r="D84" s="1">
        <f t="shared" si="4"/>
        <v>2.68</v>
      </c>
      <c r="F84" s="1">
        <v>4.54</v>
      </c>
      <c r="K84" s="1" t="s">
        <v>45</v>
      </c>
      <c r="L84" s="1">
        <f t="shared" si="5"/>
        <v>-2</v>
      </c>
    </row>
    <row r="85" spans="1:12" x14ac:dyDescent="0.3">
      <c r="A85" t="s">
        <v>173</v>
      </c>
      <c r="B85" s="1">
        <v>73</v>
      </c>
      <c r="C85" s="1">
        <v>185</v>
      </c>
      <c r="D85" s="1">
        <f t="shared" si="4"/>
        <v>2.5299999999999998</v>
      </c>
      <c r="F85" s="1">
        <v>4.49</v>
      </c>
      <c r="K85" s="1" t="s">
        <v>45</v>
      </c>
      <c r="L85" s="1">
        <f t="shared" si="5"/>
        <v>-1</v>
      </c>
    </row>
    <row r="86" spans="1:12" x14ac:dyDescent="0.3">
      <c r="A86" t="s">
        <v>89</v>
      </c>
      <c r="B86" s="1">
        <v>70</v>
      </c>
      <c r="C86" s="1">
        <v>195</v>
      </c>
      <c r="D86" s="1">
        <f t="shared" si="4"/>
        <v>2.79</v>
      </c>
      <c r="E86" s="1">
        <v>9</v>
      </c>
      <c r="F86" s="1">
        <v>4.51</v>
      </c>
      <c r="G86" s="1">
        <v>33</v>
      </c>
      <c r="H86" s="1">
        <v>113</v>
      </c>
      <c r="I86" s="1">
        <v>4.26</v>
      </c>
      <c r="J86" s="1">
        <v>6.97</v>
      </c>
      <c r="K86" s="1" t="s">
        <v>45</v>
      </c>
      <c r="L86" s="1">
        <f t="shared" si="5"/>
        <v>-3</v>
      </c>
    </row>
    <row r="87" spans="1:12" x14ac:dyDescent="0.3">
      <c r="A87" t="s">
        <v>88</v>
      </c>
      <c r="B87" s="1">
        <v>70</v>
      </c>
      <c r="C87" s="1">
        <v>190</v>
      </c>
      <c r="D87" s="1">
        <f t="shared" si="4"/>
        <v>2.71</v>
      </c>
      <c r="F87" s="1">
        <v>4.58</v>
      </c>
      <c r="K87" s="1" t="s">
        <v>45</v>
      </c>
      <c r="L87" s="1">
        <f t="shared" si="5"/>
        <v>-3</v>
      </c>
    </row>
    <row r="88" spans="1:12" x14ac:dyDescent="0.3">
      <c r="A88" t="s">
        <v>116</v>
      </c>
      <c r="B88" s="1">
        <v>71</v>
      </c>
      <c r="C88" s="1">
        <v>176</v>
      </c>
      <c r="D88" s="1">
        <f t="shared" si="4"/>
        <v>2.48</v>
      </c>
      <c r="F88" s="1">
        <v>4.53</v>
      </c>
      <c r="K88" s="1" t="s">
        <v>45</v>
      </c>
      <c r="L88" s="1">
        <f t="shared" si="5"/>
        <v>-3</v>
      </c>
    </row>
    <row r="89" spans="1:12" x14ac:dyDescent="0.3">
      <c r="A89" t="s">
        <v>133</v>
      </c>
      <c r="B89" s="1">
        <v>69</v>
      </c>
      <c r="C89" s="1">
        <v>186</v>
      </c>
      <c r="D89" s="1">
        <f t="shared" si="4"/>
        <v>2.7</v>
      </c>
      <c r="F89" s="1">
        <v>4.46</v>
      </c>
      <c r="K89" s="1" t="s">
        <v>45</v>
      </c>
      <c r="L89" s="1">
        <f t="shared" si="5"/>
        <v>-3</v>
      </c>
    </row>
    <row r="90" spans="1:12" x14ac:dyDescent="0.3">
      <c r="A90" t="s">
        <v>157</v>
      </c>
      <c r="B90" s="1">
        <v>67</v>
      </c>
      <c r="C90" s="1">
        <v>188</v>
      </c>
      <c r="D90" s="1">
        <f t="shared" si="4"/>
        <v>2.81</v>
      </c>
      <c r="F90" s="1">
        <v>4.68</v>
      </c>
      <c r="K90" s="1" t="s">
        <v>45</v>
      </c>
      <c r="L90" s="1">
        <f t="shared" si="5"/>
        <v>-3</v>
      </c>
    </row>
    <row r="91" spans="1:12" x14ac:dyDescent="0.3">
      <c r="A91" t="s">
        <v>170</v>
      </c>
      <c r="B91" s="1">
        <v>71</v>
      </c>
      <c r="C91" s="1">
        <v>190</v>
      </c>
      <c r="D91" s="1">
        <f t="shared" si="4"/>
        <v>2.68</v>
      </c>
      <c r="F91" s="1">
        <v>4.59</v>
      </c>
      <c r="K91" s="1" t="s">
        <v>45</v>
      </c>
      <c r="L91" s="1">
        <f t="shared" si="5"/>
        <v>-3</v>
      </c>
    </row>
    <row r="92" spans="1:12" x14ac:dyDescent="0.3">
      <c r="A92" t="s">
        <v>121</v>
      </c>
      <c r="B92" s="1">
        <v>73</v>
      </c>
      <c r="C92" s="1">
        <v>194</v>
      </c>
      <c r="D92" s="1">
        <f t="shared" si="4"/>
        <v>2.66</v>
      </c>
      <c r="E92" s="1">
        <v>10.38</v>
      </c>
      <c r="F92" s="1">
        <v>4.5599999999999996</v>
      </c>
      <c r="G92" s="1">
        <v>24.5</v>
      </c>
      <c r="H92" s="1">
        <v>102</v>
      </c>
      <c r="I92" s="1">
        <v>4.83</v>
      </c>
      <c r="J92" s="1">
        <v>7.93</v>
      </c>
      <c r="K92" s="1" t="s">
        <v>45</v>
      </c>
      <c r="L92" s="1">
        <f t="shared" si="5"/>
        <v>-4</v>
      </c>
    </row>
    <row r="93" spans="1:12" x14ac:dyDescent="0.3">
      <c r="A93" t="s">
        <v>134</v>
      </c>
      <c r="B93" s="1">
        <v>73</v>
      </c>
      <c r="C93" s="1">
        <v>211</v>
      </c>
      <c r="D93" s="1">
        <f t="shared" si="4"/>
        <v>2.89</v>
      </c>
      <c r="F93" s="1">
        <v>4.6500000000000004</v>
      </c>
      <c r="G93" s="1">
        <v>34</v>
      </c>
      <c r="H93" s="1">
        <v>118</v>
      </c>
      <c r="I93" s="1">
        <v>4.5</v>
      </c>
      <c r="J93" s="1">
        <v>7.51</v>
      </c>
      <c r="K93" s="1" t="s">
        <v>45</v>
      </c>
      <c r="L93" s="1">
        <f t="shared" si="5"/>
        <v>-4</v>
      </c>
    </row>
    <row r="94" spans="1:12" x14ac:dyDescent="0.3">
      <c r="A94" t="s">
        <v>151</v>
      </c>
      <c r="B94" s="1">
        <v>73</v>
      </c>
      <c r="C94" s="1">
        <v>218</v>
      </c>
      <c r="D94" s="1">
        <f t="shared" si="4"/>
        <v>2.99</v>
      </c>
      <c r="E94" s="1">
        <v>8.75</v>
      </c>
      <c r="F94" s="1">
        <v>4.68</v>
      </c>
      <c r="G94" s="1">
        <v>27.5</v>
      </c>
      <c r="H94" s="1">
        <v>110</v>
      </c>
      <c r="I94" s="1">
        <v>4.58</v>
      </c>
      <c r="J94" s="1">
        <v>7.35</v>
      </c>
      <c r="K94" s="1" t="s">
        <v>45</v>
      </c>
      <c r="L94" s="1">
        <f t="shared" si="5"/>
        <v>-4</v>
      </c>
    </row>
    <row r="95" spans="1:12" x14ac:dyDescent="0.3">
      <c r="A95" t="s">
        <v>129</v>
      </c>
      <c r="B95" s="1">
        <v>76</v>
      </c>
      <c r="C95" s="1">
        <v>214</v>
      </c>
      <c r="D95" s="1">
        <f t="shared" si="4"/>
        <v>2.82</v>
      </c>
      <c r="F95" s="1">
        <v>4.58</v>
      </c>
      <c r="G95" s="1">
        <v>33.5</v>
      </c>
      <c r="H95" s="1">
        <v>119</v>
      </c>
      <c r="I95" s="1">
        <v>4.28</v>
      </c>
      <c r="J95" s="1">
        <v>7.11</v>
      </c>
      <c r="K95" s="1" t="s">
        <v>45</v>
      </c>
      <c r="L95" s="1">
        <f t="shared" si="5"/>
        <v>-4</v>
      </c>
    </row>
    <row r="96" spans="1:12" x14ac:dyDescent="0.3">
      <c r="A96" t="s">
        <v>123</v>
      </c>
      <c r="B96" s="1">
        <v>70</v>
      </c>
      <c r="C96" s="1">
        <v>182</v>
      </c>
      <c r="D96" s="1">
        <f t="shared" si="4"/>
        <v>2.6</v>
      </c>
      <c r="E96" s="1">
        <v>9</v>
      </c>
      <c r="F96" s="1">
        <v>4.63</v>
      </c>
      <c r="G96" s="1">
        <v>32.5</v>
      </c>
      <c r="H96" s="1">
        <v>119</v>
      </c>
      <c r="I96" s="1">
        <v>4.1900000000000004</v>
      </c>
      <c r="J96" s="1">
        <v>6.91</v>
      </c>
      <c r="K96" s="1" t="s">
        <v>45</v>
      </c>
      <c r="L96" s="1">
        <f t="shared" si="5"/>
        <v>-4</v>
      </c>
    </row>
    <row r="97" spans="1:12" x14ac:dyDescent="0.3">
      <c r="A97" t="s">
        <v>130</v>
      </c>
      <c r="B97" s="1">
        <v>68</v>
      </c>
      <c r="C97" s="1">
        <v>184</v>
      </c>
      <c r="D97" s="1">
        <f t="shared" si="4"/>
        <v>2.71</v>
      </c>
      <c r="F97" s="1">
        <v>4.57</v>
      </c>
      <c r="K97" s="1" t="s">
        <v>45</v>
      </c>
      <c r="L97" s="1">
        <f t="shared" si="5"/>
        <v>-4</v>
      </c>
    </row>
    <row r="98" spans="1:12" x14ac:dyDescent="0.3">
      <c r="A98" t="s">
        <v>163</v>
      </c>
      <c r="B98" s="1">
        <v>68</v>
      </c>
      <c r="C98" s="1">
        <v>175</v>
      </c>
      <c r="D98" s="1">
        <f t="shared" ref="D98:D102" si="6">ROUND(C98/B98,2)</f>
        <v>2.57</v>
      </c>
      <c r="F98" s="1">
        <v>4.42</v>
      </c>
      <c r="K98" s="1" t="s">
        <v>45</v>
      </c>
      <c r="L98" s="1">
        <f t="shared" ref="L98:L102" si="7">IF(B98&gt;$B$105,1,0)+IF(B98&lt;$B$103,-1,0)+IF(D98&gt;$D$105,1,0)+IF(D98&lt;$D$103,-1,0)+IF(E98&gt;$E$105,1,0)+IF(E98&lt;$E$103,-1,0)+IF(F98&lt;$F$105,1,0)+IF(F98&lt;$F$103,0,-1)+IF(G98&gt;$G$105,1,0)+IF(G98&lt;$G$103,-1,0)+IF(H98&gt;$H$105,1,0)+IF(H98&lt;$H$103,-1,0)+IF(I98&lt;$I$105,1,0)+IF(I98&lt;$I$103,0,-1)+IF(J98&lt;$J$105,1,0)+IF(J98&lt;$J$103,0,-1)+IF(K98="Yes",1,0)</f>
        <v>-2</v>
      </c>
    </row>
    <row r="99" spans="1:12" x14ac:dyDescent="0.3">
      <c r="A99" t="s">
        <v>176</v>
      </c>
      <c r="B99" s="1">
        <v>66</v>
      </c>
      <c r="C99" s="1">
        <v>167</v>
      </c>
      <c r="D99" s="1">
        <f t="shared" si="6"/>
        <v>2.5299999999999998</v>
      </c>
      <c r="F99" s="1">
        <v>4.38</v>
      </c>
      <c r="K99" s="1" t="s">
        <v>45</v>
      </c>
      <c r="L99" s="1">
        <f t="shared" si="7"/>
        <v>-2</v>
      </c>
    </row>
    <row r="100" spans="1:12" x14ac:dyDescent="0.3">
      <c r="A100" t="s">
        <v>93</v>
      </c>
      <c r="B100" s="1">
        <v>68</v>
      </c>
      <c r="C100" s="1">
        <v>185</v>
      </c>
      <c r="D100" s="1">
        <f t="shared" si="6"/>
        <v>2.72</v>
      </c>
      <c r="E100" s="1">
        <v>8.75</v>
      </c>
      <c r="F100" s="1">
        <v>4.5599999999999996</v>
      </c>
      <c r="G100" s="1">
        <v>37</v>
      </c>
      <c r="H100" s="1">
        <v>115</v>
      </c>
      <c r="I100" s="1">
        <v>4.32</v>
      </c>
      <c r="J100" s="1">
        <v>7.17</v>
      </c>
      <c r="K100" s="1" t="s">
        <v>45</v>
      </c>
      <c r="L100" s="1">
        <f t="shared" si="7"/>
        <v>-5</v>
      </c>
    </row>
    <row r="101" spans="1:12" x14ac:dyDescent="0.3">
      <c r="A101" t="s">
        <v>98</v>
      </c>
      <c r="B101" s="1">
        <v>73</v>
      </c>
      <c r="C101" s="1">
        <v>196</v>
      </c>
      <c r="D101" s="1">
        <f t="shared" si="6"/>
        <v>2.68</v>
      </c>
      <c r="E101" s="1">
        <v>8.25</v>
      </c>
      <c r="F101" s="1">
        <v>4.51</v>
      </c>
      <c r="G101" s="1">
        <v>32.5</v>
      </c>
      <c r="H101" s="1">
        <v>119</v>
      </c>
      <c r="I101" s="1">
        <v>4.28</v>
      </c>
      <c r="J101" s="1">
        <v>7.14</v>
      </c>
      <c r="K101" s="1" t="s">
        <v>45</v>
      </c>
      <c r="L101" s="1">
        <f t="shared" si="7"/>
        <v>-5</v>
      </c>
    </row>
    <row r="102" spans="1:12" x14ac:dyDescent="0.3">
      <c r="A102" t="s">
        <v>117</v>
      </c>
      <c r="B102" s="1">
        <v>73</v>
      </c>
      <c r="C102" s="1">
        <v>191</v>
      </c>
      <c r="D102" s="1">
        <f t="shared" si="6"/>
        <v>2.62</v>
      </c>
      <c r="E102" s="1">
        <v>8.75</v>
      </c>
      <c r="F102" s="1">
        <v>4.6399999999999997</v>
      </c>
      <c r="G102" s="1">
        <v>32</v>
      </c>
      <c r="H102" s="1">
        <v>108</v>
      </c>
      <c r="I102" s="1">
        <v>4.3600000000000003</v>
      </c>
      <c r="J102" s="1">
        <v>7.15</v>
      </c>
      <c r="K102" s="1" t="s">
        <v>45</v>
      </c>
      <c r="L102" s="1">
        <f t="shared" si="7"/>
        <v>-6</v>
      </c>
    </row>
    <row r="103" spans="1:12" x14ac:dyDescent="0.3">
      <c r="A103" s="1" t="s">
        <v>47</v>
      </c>
      <c r="B103" s="1">
        <v>70</v>
      </c>
      <c r="C103" s="1">
        <v>195</v>
      </c>
      <c r="D103" s="1">
        <v>2.72</v>
      </c>
      <c r="E103" s="1">
        <v>9.2149999999999999</v>
      </c>
      <c r="F103" s="1">
        <v>4.53</v>
      </c>
      <c r="G103" s="1">
        <v>35</v>
      </c>
      <c r="H103" s="1">
        <v>120</v>
      </c>
      <c r="I103" s="1">
        <v>4.2649999999999997</v>
      </c>
      <c r="J103">
        <v>7.0549999999999997</v>
      </c>
    </row>
    <row r="104" spans="1:12" x14ac:dyDescent="0.3">
      <c r="A104" s="1" t="s">
        <v>48</v>
      </c>
      <c r="B104" s="1">
        <v>73</v>
      </c>
      <c r="C104" s="1">
        <v>207</v>
      </c>
      <c r="D104" s="1">
        <v>2.85</v>
      </c>
      <c r="E104" s="1">
        <v>9.5</v>
      </c>
      <c r="F104" s="1">
        <v>4.43</v>
      </c>
      <c r="G104" s="1">
        <v>36.5</v>
      </c>
      <c r="H104" s="1">
        <v>120</v>
      </c>
      <c r="I104" s="1">
        <v>4.18</v>
      </c>
      <c r="J104">
        <v>6.95</v>
      </c>
    </row>
    <row r="105" spans="1:12" x14ac:dyDescent="0.3">
      <c r="A105" s="1" t="s">
        <v>49</v>
      </c>
      <c r="B105" s="1">
        <v>72.67</v>
      </c>
      <c r="C105" s="1">
        <v>204.7</v>
      </c>
      <c r="D105" s="1">
        <v>2.81</v>
      </c>
      <c r="E105" s="1">
        <v>9.52</v>
      </c>
      <c r="F105" s="1">
        <v>4.45</v>
      </c>
      <c r="G105" s="1">
        <v>36.22</v>
      </c>
      <c r="H105" s="1">
        <v>121.78</v>
      </c>
      <c r="I105" s="1">
        <v>4.1900000000000004</v>
      </c>
      <c r="J105">
        <v>6.94</v>
      </c>
    </row>
    <row r="106" spans="1:12" x14ac:dyDescent="0.3">
      <c r="A106" s="1" t="s">
        <v>50</v>
      </c>
      <c r="B106" s="1">
        <v>2.7</v>
      </c>
      <c r="C106" s="1">
        <v>17.03</v>
      </c>
      <c r="D106" s="1">
        <v>0.15</v>
      </c>
      <c r="E106" s="1">
        <v>0.6</v>
      </c>
      <c r="F106" s="1">
        <v>0.09</v>
      </c>
      <c r="G106" s="1">
        <v>2.58</v>
      </c>
      <c r="H106" s="1">
        <v>6.41</v>
      </c>
      <c r="I106" s="1">
        <v>0.18</v>
      </c>
      <c r="J106">
        <v>0.24</v>
      </c>
    </row>
  </sheetData>
  <sortState ref="A2:L102">
    <sortCondition descending="1" ref="L2:L1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K2" sqref="K2"/>
    </sheetView>
  </sheetViews>
  <sheetFormatPr defaultRowHeight="14.4" x14ac:dyDescent="0.3"/>
  <cols>
    <col min="1" max="1" width="19" customWidth="1"/>
    <col min="2" max="2" width="8.88671875" style="1"/>
    <col min="3" max="4" width="10.21875" style="1" customWidth="1"/>
    <col min="5" max="5" width="13.6640625" style="1" customWidth="1"/>
    <col min="6" max="6" width="8.88671875" style="1"/>
    <col min="7" max="7" width="13.77734375" style="1" customWidth="1"/>
    <col min="8" max="8" width="14.5546875" style="1" customWidth="1"/>
    <col min="9" max="10" width="8.88671875" style="1"/>
    <col min="11" max="11" width="13.33203125" customWidth="1"/>
    <col min="12" max="12" width="12.77734375" customWidth="1"/>
  </cols>
  <sheetData>
    <row r="1" spans="1:12" x14ac:dyDescent="0.3">
      <c r="A1" t="s">
        <v>71</v>
      </c>
      <c r="B1" s="1" t="s">
        <v>72</v>
      </c>
      <c r="C1" s="1" t="s">
        <v>73</v>
      </c>
      <c r="D1" s="1" t="s">
        <v>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9</v>
      </c>
      <c r="J1" s="1" t="s">
        <v>78</v>
      </c>
      <c r="K1" s="1" t="s">
        <v>44</v>
      </c>
      <c r="L1" s="1" t="s">
        <v>58</v>
      </c>
    </row>
    <row r="2" spans="1:12" x14ac:dyDescent="0.3">
      <c r="A2" s="1" t="s">
        <v>13</v>
      </c>
      <c r="B2" s="1">
        <v>71</v>
      </c>
      <c r="C2" s="1">
        <v>198</v>
      </c>
      <c r="D2" s="1">
        <f t="shared" ref="D2:D33" si="0">ROUND(C2/B2,2)</f>
        <v>2.79</v>
      </c>
      <c r="E2" s="1">
        <v>10</v>
      </c>
      <c r="F2" s="1">
        <v>4.43</v>
      </c>
      <c r="G2" s="1">
        <v>38.5</v>
      </c>
      <c r="H2" s="1">
        <v>122</v>
      </c>
      <c r="I2" s="1">
        <v>3.94</v>
      </c>
      <c r="J2" s="1">
        <v>6.69</v>
      </c>
      <c r="K2" s="1" t="s">
        <v>46</v>
      </c>
      <c r="L2" s="1">
        <f t="shared" ref="L2:L33" si="1">IF(B2&gt;$B$54,1,0)+IF(B2&lt;$B$52,-1,0)+IF(D2&gt;$D$54,1,0)+IF(D2&lt;$D$52,-1,0)+IF(E2&gt;$E$54,1,0)+IF(E2&lt;$E$52,-1,0)+IF(F2&lt;$F$54,1,0)+IF(F2&lt;$F$52,0,-1)+IF(G2&gt;$G$54,1,0)+IF(G2&lt;$G$52,-1,0)+IF(H2&gt;$H$54,1,0)+IF(H2&lt;$H$52,-1,0)+IF(I2&lt;$I$54,1,0)+IF(I2&lt;$I$52,0,-1)+IF(J2&lt;$J$54,1,0)+IF(J2&lt;$J$52,0,-1)+IF(K2="Yes",1,0)</f>
        <v>7</v>
      </c>
    </row>
    <row r="3" spans="1:12" x14ac:dyDescent="0.3">
      <c r="A3" s="1" t="s">
        <v>243</v>
      </c>
      <c r="B3" s="1">
        <v>75</v>
      </c>
      <c r="C3" s="1">
        <v>219</v>
      </c>
      <c r="D3" s="1">
        <f t="shared" si="0"/>
        <v>2.92</v>
      </c>
      <c r="E3" s="1">
        <v>9</v>
      </c>
      <c r="F3" s="1">
        <v>4.42</v>
      </c>
      <c r="G3" s="1">
        <v>37.5</v>
      </c>
      <c r="H3" s="1">
        <v>123</v>
      </c>
      <c r="I3" s="1">
        <v>3.98</v>
      </c>
      <c r="J3" s="1">
        <v>6.64</v>
      </c>
      <c r="K3" s="1" t="s">
        <v>45</v>
      </c>
      <c r="L3" s="1">
        <f t="shared" si="1"/>
        <v>6</v>
      </c>
    </row>
    <row r="4" spans="1:12" x14ac:dyDescent="0.3">
      <c r="A4" s="1" t="s">
        <v>31</v>
      </c>
      <c r="B4" s="1">
        <v>76</v>
      </c>
      <c r="C4" s="1">
        <v>211</v>
      </c>
      <c r="D4" s="1">
        <f t="shared" si="0"/>
        <v>2.78</v>
      </c>
      <c r="E4" s="1">
        <v>9.5</v>
      </c>
      <c r="F4" s="1">
        <v>4.42</v>
      </c>
      <c r="G4" s="1">
        <v>39</v>
      </c>
      <c r="H4" s="1">
        <v>123</v>
      </c>
      <c r="I4" s="1">
        <v>4.1500000000000004</v>
      </c>
      <c r="J4" s="1">
        <v>7.18</v>
      </c>
      <c r="K4" s="1" t="s">
        <v>45</v>
      </c>
      <c r="L4" s="1">
        <f t="shared" si="1"/>
        <v>4</v>
      </c>
    </row>
    <row r="5" spans="1:12" x14ac:dyDescent="0.3">
      <c r="A5" s="1" t="s">
        <v>30</v>
      </c>
      <c r="B5" s="1">
        <v>70</v>
      </c>
      <c r="C5" s="1">
        <v>189</v>
      </c>
      <c r="D5" s="1">
        <f t="shared" si="0"/>
        <v>2.7</v>
      </c>
      <c r="E5" s="1">
        <v>9.6300000000000008</v>
      </c>
      <c r="F5" s="1">
        <v>4.33</v>
      </c>
      <c r="G5" s="1">
        <v>36</v>
      </c>
      <c r="H5" s="1">
        <v>120</v>
      </c>
      <c r="I5" s="1">
        <v>3.81</v>
      </c>
      <c r="J5" s="1">
        <v>6.76</v>
      </c>
      <c r="K5" s="1" t="s">
        <v>46</v>
      </c>
      <c r="L5" s="1">
        <f t="shared" si="1"/>
        <v>4</v>
      </c>
    </row>
    <row r="6" spans="1:12" x14ac:dyDescent="0.3">
      <c r="A6" s="1" t="s">
        <v>232</v>
      </c>
      <c r="B6" s="1">
        <v>69</v>
      </c>
      <c r="C6" s="1">
        <v>197</v>
      </c>
      <c r="D6" s="1">
        <f t="shared" si="0"/>
        <v>2.86</v>
      </c>
      <c r="E6" s="1">
        <v>9.6300000000000008</v>
      </c>
      <c r="F6" s="1">
        <v>4.45</v>
      </c>
      <c r="G6" s="1">
        <v>39.5</v>
      </c>
      <c r="H6" s="1">
        <v>120</v>
      </c>
      <c r="I6" s="1">
        <v>3.95</v>
      </c>
      <c r="J6" s="1">
        <v>6.69</v>
      </c>
      <c r="K6" s="1" t="s">
        <v>45</v>
      </c>
      <c r="L6" s="1">
        <f t="shared" si="1"/>
        <v>4</v>
      </c>
    </row>
    <row r="7" spans="1:12" x14ac:dyDescent="0.3">
      <c r="A7" s="1" t="s">
        <v>246</v>
      </c>
      <c r="B7" s="1">
        <v>73</v>
      </c>
      <c r="C7" s="1">
        <v>192</v>
      </c>
      <c r="D7" s="1">
        <f t="shared" si="0"/>
        <v>2.63</v>
      </c>
      <c r="E7" s="1">
        <v>9.5</v>
      </c>
      <c r="F7" s="1">
        <v>4.5199999999999996</v>
      </c>
      <c r="G7" s="1">
        <v>38</v>
      </c>
      <c r="H7" s="1">
        <v>126</v>
      </c>
      <c r="I7" s="1">
        <v>4.01</v>
      </c>
      <c r="K7" s="1" t="s">
        <v>45</v>
      </c>
      <c r="L7" s="1">
        <f t="shared" si="1"/>
        <v>4</v>
      </c>
    </row>
    <row r="8" spans="1:12" x14ac:dyDescent="0.3">
      <c r="A8" s="1" t="s">
        <v>37</v>
      </c>
      <c r="B8" s="1">
        <v>75</v>
      </c>
      <c r="C8" s="1">
        <v>212</v>
      </c>
      <c r="D8" s="1">
        <f t="shared" si="0"/>
        <v>2.83</v>
      </c>
      <c r="E8" s="1">
        <v>10.38</v>
      </c>
      <c r="F8" s="1">
        <v>4.46</v>
      </c>
      <c r="G8" s="1">
        <v>35.5</v>
      </c>
      <c r="H8" s="1">
        <v>120</v>
      </c>
      <c r="I8" s="1">
        <v>4.18</v>
      </c>
      <c r="J8" s="1">
        <v>6.95</v>
      </c>
      <c r="K8" s="1" t="s">
        <v>45</v>
      </c>
      <c r="L8" s="1">
        <f t="shared" si="1"/>
        <v>4</v>
      </c>
    </row>
    <row r="9" spans="1:12" x14ac:dyDescent="0.3">
      <c r="A9" s="1" t="s">
        <v>19</v>
      </c>
      <c r="B9" s="1">
        <v>74</v>
      </c>
      <c r="C9" s="1">
        <v>220</v>
      </c>
      <c r="D9" s="1">
        <f t="shared" si="0"/>
        <v>2.97</v>
      </c>
      <c r="E9" s="1">
        <v>9.5</v>
      </c>
      <c r="F9" s="1">
        <v>4.5999999999999996</v>
      </c>
      <c r="G9" s="1">
        <v>39</v>
      </c>
      <c r="H9" s="1">
        <v>126</v>
      </c>
      <c r="I9" s="1">
        <v>4</v>
      </c>
      <c r="J9" s="1">
        <v>7</v>
      </c>
      <c r="K9" s="1" t="s">
        <v>45</v>
      </c>
      <c r="L9" s="1">
        <f t="shared" si="1"/>
        <v>4</v>
      </c>
    </row>
    <row r="10" spans="1:12" x14ac:dyDescent="0.3">
      <c r="A10" s="1" t="s">
        <v>25</v>
      </c>
      <c r="B10" s="1">
        <v>73</v>
      </c>
      <c r="C10" s="1">
        <v>211</v>
      </c>
      <c r="D10" s="1">
        <f t="shared" si="0"/>
        <v>2.89</v>
      </c>
      <c r="E10" s="1">
        <v>9.6300000000000008</v>
      </c>
      <c r="F10" s="1">
        <v>4.43</v>
      </c>
      <c r="G10" s="1">
        <v>34</v>
      </c>
      <c r="H10" s="1">
        <v>125</v>
      </c>
      <c r="I10" s="1">
        <v>4.34</v>
      </c>
      <c r="J10" s="1">
        <v>6.95</v>
      </c>
      <c r="K10" s="1" t="s">
        <v>46</v>
      </c>
      <c r="L10" s="1">
        <f t="shared" si="1"/>
        <v>4</v>
      </c>
    </row>
    <row r="11" spans="1:12" x14ac:dyDescent="0.3">
      <c r="A11" s="1" t="s">
        <v>233</v>
      </c>
      <c r="B11" s="1">
        <v>74</v>
      </c>
      <c r="C11" s="1">
        <v>225</v>
      </c>
      <c r="D11" s="1">
        <f t="shared" si="0"/>
        <v>3.04</v>
      </c>
      <c r="E11" s="1">
        <v>9.5</v>
      </c>
      <c r="F11" s="1">
        <v>4.41</v>
      </c>
      <c r="K11" s="1" t="s">
        <v>45</v>
      </c>
      <c r="L11" s="1">
        <f t="shared" si="1"/>
        <v>3</v>
      </c>
    </row>
    <row r="12" spans="1:12" x14ac:dyDescent="0.3">
      <c r="A12" s="1" t="s">
        <v>235</v>
      </c>
      <c r="B12" s="1">
        <v>73</v>
      </c>
      <c r="C12" s="1">
        <v>217</v>
      </c>
      <c r="D12" s="1">
        <f t="shared" si="0"/>
        <v>2.97</v>
      </c>
      <c r="E12" s="1">
        <v>9.5</v>
      </c>
      <c r="F12" s="1">
        <v>4.5199999999999996</v>
      </c>
      <c r="G12" s="1">
        <v>36</v>
      </c>
      <c r="H12" s="1">
        <v>125</v>
      </c>
      <c r="I12" s="1">
        <v>4.18</v>
      </c>
      <c r="J12" s="1">
        <v>7.06</v>
      </c>
      <c r="K12" s="1" t="s">
        <v>45</v>
      </c>
      <c r="L12" s="1">
        <f t="shared" si="1"/>
        <v>3</v>
      </c>
    </row>
    <row r="13" spans="1:12" x14ac:dyDescent="0.3">
      <c r="A13" s="1" t="s">
        <v>245</v>
      </c>
      <c r="B13" s="1">
        <v>74</v>
      </c>
      <c r="C13" s="1">
        <v>215</v>
      </c>
      <c r="D13" s="1">
        <f t="shared" si="0"/>
        <v>2.91</v>
      </c>
      <c r="E13" s="1">
        <v>9.6300000000000008</v>
      </c>
      <c r="F13" s="1">
        <v>4.5199999999999996</v>
      </c>
      <c r="K13" s="1" t="s">
        <v>45</v>
      </c>
      <c r="L13" s="1">
        <f t="shared" si="1"/>
        <v>3</v>
      </c>
    </row>
    <row r="14" spans="1:12" x14ac:dyDescent="0.3">
      <c r="A14" s="1" t="s">
        <v>248</v>
      </c>
      <c r="B14" s="1">
        <v>74</v>
      </c>
      <c r="C14" s="1">
        <v>221</v>
      </c>
      <c r="D14" s="1">
        <f t="shared" si="0"/>
        <v>2.99</v>
      </c>
      <c r="E14" s="1">
        <v>9.1300000000000008</v>
      </c>
      <c r="F14" s="1">
        <v>4.4000000000000004</v>
      </c>
      <c r="G14" s="1">
        <v>39.5</v>
      </c>
      <c r="H14" s="1">
        <v>132</v>
      </c>
      <c r="I14" s="1">
        <v>4.3</v>
      </c>
      <c r="J14" s="1">
        <v>7.02</v>
      </c>
      <c r="K14" s="1" t="s">
        <v>45</v>
      </c>
      <c r="L14" s="1">
        <f t="shared" si="1"/>
        <v>3</v>
      </c>
    </row>
    <row r="15" spans="1:12" x14ac:dyDescent="0.3">
      <c r="A15" s="1" t="s">
        <v>256</v>
      </c>
      <c r="B15" s="1">
        <v>75</v>
      </c>
      <c r="C15" s="1">
        <v>198</v>
      </c>
      <c r="D15" s="1">
        <f t="shared" si="0"/>
        <v>2.64</v>
      </c>
      <c r="E15" s="1">
        <v>9.25</v>
      </c>
      <c r="F15" s="1">
        <v>4.55</v>
      </c>
      <c r="G15" s="1">
        <v>37</v>
      </c>
      <c r="H15" s="1">
        <v>123</v>
      </c>
      <c r="I15" s="1">
        <v>4.01</v>
      </c>
      <c r="J15" s="1">
        <v>6.89</v>
      </c>
      <c r="K15" s="1" t="s">
        <v>45</v>
      </c>
      <c r="L15" s="1">
        <f t="shared" si="1"/>
        <v>3</v>
      </c>
    </row>
    <row r="16" spans="1:12" x14ac:dyDescent="0.3">
      <c r="A16" s="1" t="s">
        <v>220</v>
      </c>
      <c r="B16" s="1">
        <v>73</v>
      </c>
      <c r="C16" s="1">
        <v>212</v>
      </c>
      <c r="D16" s="1">
        <f t="shared" si="0"/>
        <v>2.9</v>
      </c>
      <c r="E16" s="1">
        <v>9</v>
      </c>
      <c r="F16" s="1">
        <v>4.5599999999999996</v>
      </c>
      <c r="G16" s="1">
        <v>39.5</v>
      </c>
      <c r="H16" s="1">
        <v>123</v>
      </c>
      <c r="I16" s="1">
        <v>4.3</v>
      </c>
      <c r="J16" s="1">
        <v>6.82</v>
      </c>
      <c r="K16" s="1" t="s">
        <v>45</v>
      </c>
      <c r="L16" s="1">
        <f t="shared" si="1"/>
        <v>2</v>
      </c>
    </row>
    <row r="17" spans="1:12" x14ac:dyDescent="0.3">
      <c r="A17" s="1" t="s">
        <v>221</v>
      </c>
      <c r="B17" s="1">
        <v>68</v>
      </c>
      <c r="C17" s="1">
        <v>173</v>
      </c>
      <c r="D17" s="1">
        <f t="shared" si="0"/>
        <v>2.54</v>
      </c>
      <c r="E17" s="1">
        <v>8.8800000000000008</v>
      </c>
      <c r="F17" s="1">
        <v>4.26</v>
      </c>
      <c r="G17" s="1">
        <v>38</v>
      </c>
      <c r="H17" s="1">
        <v>122</v>
      </c>
      <c r="I17" s="1">
        <v>4.0599999999999996</v>
      </c>
      <c r="J17" s="1">
        <v>6.86</v>
      </c>
      <c r="K17" s="1" t="s">
        <v>45</v>
      </c>
      <c r="L17" s="1">
        <f t="shared" si="1"/>
        <v>2</v>
      </c>
    </row>
    <row r="18" spans="1:12" x14ac:dyDescent="0.3">
      <c r="A18" s="1" t="s">
        <v>227</v>
      </c>
      <c r="B18" s="1">
        <v>69</v>
      </c>
      <c r="C18" s="1">
        <v>192</v>
      </c>
      <c r="D18" s="1">
        <f t="shared" si="0"/>
        <v>2.78</v>
      </c>
      <c r="F18" s="1">
        <v>4.46</v>
      </c>
      <c r="G18" s="1">
        <v>39</v>
      </c>
      <c r="H18" s="1">
        <v>122</v>
      </c>
      <c r="I18" s="1">
        <v>4.01</v>
      </c>
      <c r="J18" s="1">
        <v>6.77</v>
      </c>
      <c r="K18" s="1" t="s">
        <v>45</v>
      </c>
      <c r="L18" s="1">
        <f t="shared" si="1"/>
        <v>2</v>
      </c>
    </row>
    <row r="19" spans="1:12" x14ac:dyDescent="0.3">
      <c r="A19" s="1" t="s">
        <v>231</v>
      </c>
      <c r="B19" s="1">
        <v>77</v>
      </c>
      <c r="C19" s="1">
        <v>235</v>
      </c>
      <c r="D19" s="1">
        <f t="shared" si="0"/>
        <v>3.05</v>
      </c>
      <c r="E19" s="1">
        <v>10.5</v>
      </c>
      <c r="F19" s="1">
        <v>4.7699999999999996</v>
      </c>
      <c r="G19" s="1">
        <v>32.5</v>
      </c>
      <c r="K19" s="1" t="s">
        <v>45</v>
      </c>
      <c r="L19" s="1">
        <f t="shared" si="1"/>
        <v>2</v>
      </c>
    </row>
    <row r="20" spans="1:12" x14ac:dyDescent="0.3">
      <c r="A20" s="1" t="s">
        <v>43</v>
      </c>
      <c r="B20" s="1">
        <v>77</v>
      </c>
      <c r="C20" s="1">
        <v>231</v>
      </c>
      <c r="D20" s="1">
        <f t="shared" si="0"/>
        <v>3</v>
      </c>
      <c r="E20" s="1">
        <v>9.6300000000000008</v>
      </c>
      <c r="F20" s="1">
        <v>4.53</v>
      </c>
      <c r="G20" s="1">
        <v>37</v>
      </c>
      <c r="I20" s="1">
        <v>4.26</v>
      </c>
      <c r="J20" s="1">
        <v>7.08</v>
      </c>
      <c r="K20" s="1" t="s">
        <v>46</v>
      </c>
      <c r="L20" s="1">
        <f t="shared" si="1"/>
        <v>2</v>
      </c>
    </row>
    <row r="21" spans="1:12" x14ac:dyDescent="0.3">
      <c r="A21" s="1" t="s">
        <v>238</v>
      </c>
      <c r="B21" s="1">
        <v>73</v>
      </c>
      <c r="C21" s="1">
        <v>199</v>
      </c>
      <c r="D21" s="1">
        <f t="shared" si="0"/>
        <v>2.73</v>
      </c>
      <c r="E21" s="1">
        <v>9.6300000000000008</v>
      </c>
      <c r="F21" s="1">
        <v>4.6399999999999997</v>
      </c>
      <c r="G21" s="1">
        <v>35.5</v>
      </c>
      <c r="H21" s="1">
        <v>117</v>
      </c>
      <c r="I21" s="1">
        <v>4.1100000000000003</v>
      </c>
      <c r="J21" s="1">
        <v>6.68</v>
      </c>
      <c r="K21" s="1" t="s">
        <v>45</v>
      </c>
      <c r="L21" s="1">
        <f t="shared" si="1"/>
        <v>2</v>
      </c>
    </row>
    <row r="22" spans="1:12" x14ac:dyDescent="0.3">
      <c r="A22" s="1" t="s">
        <v>242</v>
      </c>
      <c r="B22" s="1">
        <v>71</v>
      </c>
      <c r="C22" s="1">
        <v>206</v>
      </c>
      <c r="D22" s="1">
        <f t="shared" si="0"/>
        <v>2.9</v>
      </c>
      <c r="E22" s="1">
        <v>9.3800000000000008</v>
      </c>
      <c r="F22" s="1">
        <v>4.51</v>
      </c>
      <c r="G22" s="1">
        <v>35.5</v>
      </c>
      <c r="H22" s="1">
        <v>115</v>
      </c>
      <c r="K22" s="1" t="s">
        <v>45</v>
      </c>
      <c r="L22" s="1">
        <f t="shared" si="1"/>
        <v>2</v>
      </c>
    </row>
    <row r="23" spans="1:12" x14ac:dyDescent="0.3">
      <c r="A23" s="1" t="s">
        <v>251</v>
      </c>
      <c r="B23" s="1">
        <v>70</v>
      </c>
      <c r="C23" s="1">
        <v>163</v>
      </c>
      <c r="D23" s="1">
        <f t="shared" si="0"/>
        <v>2.33</v>
      </c>
      <c r="E23" s="1">
        <v>8.6300000000000008</v>
      </c>
      <c r="F23" s="1">
        <v>4.46</v>
      </c>
      <c r="G23" s="1">
        <v>41</v>
      </c>
      <c r="H23" s="1">
        <v>132</v>
      </c>
      <c r="I23" s="1">
        <v>4.18</v>
      </c>
      <c r="J23" s="1">
        <v>6.63</v>
      </c>
      <c r="K23" s="1" t="s">
        <v>45</v>
      </c>
      <c r="L23" s="1">
        <f t="shared" si="1"/>
        <v>2</v>
      </c>
    </row>
    <row r="24" spans="1:12" x14ac:dyDescent="0.3">
      <c r="A24" s="1" t="s">
        <v>252</v>
      </c>
      <c r="B24" s="1">
        <v>73</v>
      </c>
      <c r="C24" s="1">
        <v>175</v>
      </c>
      <c r="D24" s="1">
        <f t="shared" si="0"/>
        <v>2.4</v>
      </c>
      <c r="E24" s="1">
        <v>8.8800000000000008</v>
      </c>
      <c r="F24" s="1">
        <v>4.4000000000000004</v>
      </c>
      <c r="G24" s="1">
        <v>38</v>
      </c>
      <c r="H24" s="1">
        <v>123</v>
      </c>
      <c r="J24" s="1">
        <v>7.09</v>
      </c>
      <c r="K24" s="1" t="s">
        <v>45</v>
      </c>
      <c r="L24" s="1">
        <f t="shared" si="1"/>
        <v>2</v>
      </c>
    </row>
    <row r="25" spans="1:12" x14ac:dyDescent="0.3">
      <c r="A25" s="1" t="s">
        <v>258</v>
      </c>
      <c r="B25" s="1">
        <v>69</v>
      </c>
      <c r="C25" s="1">
        <v>202</v>
      </c>
      <c r="D25" s="1">
        <f t="shared" si="0"/>
        <v>2.93</v>
      </c>
      <c r="E25" s="1">
        <v>9.1300000000000008</v>
      </c>
      <c r="F25" s="1">
        <v>4.43</v>
      </c>
      <c r="G25" s="1">
        <v>37.5</v>
      </c>
      <c r="H25" s="1">
        <v>123</v>
      </c>
      <c r="I25" s="1">
        <v>4.21</v>
      </c>
      <c r="J25" s="1">
        <v>7</v>
      </c>
      <c r="K25" s="1" t="s">
        <v>45</v>
      </c>
      <c r="L25" s="1">
        <f t="shared" si="1"/>
        <v>2</v>
      </c>
    </row>
    <row r="26" spans="1:12" x14ac:dyDescent="0.3">
      <c r="A26" s="1" t="s">
        <v>219</v>
      </c>
      <c r="B26" s="1">
        <v>73</v>
      </c>
      <c r="C26" s="1">
        <v>195</v>
      </c>
      <c r="D26" s="1">
        <f t="shared" si="0"/>
        <v>2.67</v>
      </c>
      <c r="E26" s="1">
        <v>9.6300000000000008</v>
      </c>
      <c r="F26" s="1">
        <v>4.5</v>
      </c>
      <c r="G26" s="1">
        <v>30.5</v>
      </c>
      <c r="H26" s="1">
        <v>116</v>
      </c>
      <c r="I26" s="1">
        <v>4.08</v>
      </c>
      <c r="J26" s="1">
        <v>6.8</v>
      </c>
      <c r="K26" s="1" t="s">
        <v>45</v>
      </c>
      <c r="L26" s="1">
        <f t="shared" si="1"/>
        <v>1</v>
      </c>
    </row>
    <row r="27" spans="1:12" x14ac:dyDescent="0.3">
      <c r="A27" s="1" t="s">
        <v>34</v>
      </c>
      <c r="B27" s="1">
        <v>70</v>
      </c>
      <c r="C27" s="1">
        <v>179</v>
      </c>
      <c r="D27" s="1">
        <f t="shared" si="0"/>
        <v>2.56</v>
      </c>
      <c r="E27" s="1">
        <v>8.5</v>
      </c>
      <c r="F27" s="1">
        <v>4.34</v>
      </c>
      <c r="G27" s="1">
        <v>36.5</v>
      </c>
      <c r="H27" s="1">
        <v>117</v>
      </c>
      <c r="I27" s="1">
        <v>4.12</v>
      </c>
      <c r="J27" s="1">
        <v>6.91</v>
      </c>
      <c r="K27" s="1" t="s">
        <v>45</v>
      </c>
      <c r="L27" s="1">
        <f t="shared" si="1"/>
        <v>1</v>
      </c>
    </row>
    <row r="28" spans="1:12" x14ac:dyDescent="0.3">
      <c r="A28" s="1" t="s">
        <v>229</v>
      </c>
      <c r="B28" s="1">
        <v>71</v>
      </c>
      <c r="C28" s="1">
        <v>184</v>
      </c>
      <c r="D28" s="1">
        <f t="shared" si="0"/>
        <v>2.59</v>
      </c>
      <c r="E28" s="1">
        <v>9</v>
      </c>
      <c r="F28" s="1">
        <v>4.5</v>
      </c>
      <c r="G28" s="1">
        <v>40</v>
      </c>
      <c r="H28" s="1">
        <v>120</v>
      </c>
      <c r="I28" s="1">
        <v>3.9</v>
      </c>
      <c r="J28" s="1">
        <v>6.53</v>
      </c>
      <c r="K28" s="1" t="s">
        <v>45</v>
      </c>
      <c r="L28" s="1">
        <f t="shared" si="1"/>
        <v>1</v>
      </c>
    </row>
    <row r="29" spans="1:12" x14ac:dyDescent="0.3">
      <c r="A29" s="1" t="s">
        <v>240</v>
      </c>
      <c r="B29" s="1">
        <v>69</v>
      </c>
      <c r="C29" s="1">
        <v>193</v>
      </c>
      <c r="D29" s="1">
        <f t="shared" si="0"/>
        <v>2.8</v>
      </c>
      <c r="E29" s="1">
        <v>9.75</v>
      </c>
      <c r="F29" s="1">
        <v>4.4800000000000004</v>
      </c>
      <c r="G29" s="1">
        <v>35.5</v>
      </c>
      <c r="H29" s="1">
        <v>124</v>
      </c>
      <c r="I29" s="1">
        <v>4.2699999999999996</v>
      </c>
      <c r="J29" s="1">
        <v>6.84</v>
      </c>
      <c r="K29" s="1" t="s">
        <v>45</v>
      </c>
      <c r="L29" s="1">
        <f t="shared" si="1"/>
        <v>1</v>
      </c>
    </row>
    <row r="30" spans="1:12" x14ac:dyDescent="0.3">
      <c r="A30" s="1" t="s">
        <v>241</v>
      </c>
      <c r="B30" s="1">
        <v>76</v>
      </c>
      <c r="C30" s="1">
        <v>223</v>
      </c>
      <c r="D30" s="1">
        <f t="shared" si="0"/>
        <v>2.93</v>
      </c>
      <c r="E30" s="1">
        <v>9.75</v>
      </c>
      <c r="F30" s="1">
        <v>4.6500000000000004</v>
      </c>
      <c r="G30" s="1">
        <v>27.5</v>
      </c>
      <c r="H30" s="1">
        <v>108</v>
      </c>
      <c r="I30" s="1">
        <v>4.2</v>
      </c>
      <c r="J30" s="1">
        <v>6.89</v>
      </c>
      <c r="K30" s="1" t="s">
        <v>45</v>
      </c>
      <c r="L30" s="1">
        <f t="shared" si="1"/>
        <v>1</v>
      </c>
    </row>
    <row r="31" spans="1:12" x14ac:dyDescent="0.3">
      <c r="A31" s="1" t="s">
        <v>18</v>
      </c>
      <c r="B31" s="1">
        <v>71</v>
      </c>
      <c r="C31" s="1">
        <v>205</v>
      </c>
      <c r="D31" s="1">
        <f t="shared" si="0"/>
        <v>2.89</v>
      </c>
      <c r="E31" s="1">
        <v>10.25</v>
      </c>
      <c r="F31" s="1">
        <v>4.6500000000000004</v>
      </c>
      <c r="G31" s="1">
        <v>28.5</v>
      </c>
      <c r="H31" s="1">
        <v>110</v>
      </c>
      <c r="K31" s="1" t="s">
        <v>45</v>
      </c>
      <c r="L31" s="1">
        <f t="shared" si="1"/>
        <v>1</v>
      </c>
    </row>
    <row r="32" spans="1:12" x14ac:dyDescent="0.3">
      <c r="A32" s="1" t="s">
        <v>247</v>
      </c>
      <c r="B32" s="1">
        <v>76</v>
      </c>
      <c r="C32" s="1">
        <v>218</v>
      </c>
      <c r="D32" s="1">
        <f t="shared" si="0"/>
        <v>2.87</v>
      </c>
      <c r="E32" s="1">
        <v>9.3800000000000008</v>
      </c>
      <c r="F32" s="1">
        <v>4.5999999999999996</v>
      </c>
      <c r="G32" s="1">
        <v>36</v>
      </c>
      <c r="H32" s="1">
        <v>123</v>
      </c>
      <c r="I32" s="1">
        <v>4.25</v>
      </c>
      <c r="J32" s="1">
        <v>7.07</v>
      </c>
      <c r="K32" s="1" t="s">
        <v>45</v>
      </c>
      <c r="L32" s="1">
        <f t="shared" si="1"/>
        <v>1</v>
      </c>
    </row>
    <row r="33" spans="1:12" x14ac:dyDescent="0.3">
      <c r="A33" s="1" t="s">
        <v>223</v>
      </c>
      <c r="B33" s="1">
        <v>76</v>
      </c>
      <c r="C33" s="1">
        <v>206</v>
      </c>
      <c r="D33" s="1">
        <f t="shared" si="0"/>
        <v>2.71</v>
      </c>
      <c r="E33" s="1">
        <v>9.6300000000000008</v>
      </c>
      <c r="F33" s="1">
        <v>4.7300000000000004</v>
      </c>
      <c r="K33" s="1" t="s">
        <v>45</v>
      </c>
      <c r="L33" s="1">
        <f t="shared" si="1"/>
        <v>0</v>
      </c>
    </row>
    <row r="34" spans="1:12" x14ac:dyDescent="0.3">
      <c r="A34" s="1" t="s">
        <v>234</v>
      </c>
      <c r="B34" s="1">
        <v>73</v>
      </c>
      <c r="C34" s="1">
        <v>213</v>
      </c>
      <c r="D34" s="1">
        <f t="shared" ref="D34:D51" si="2">ROUND(C34/B34,2)</f>
        <v>2.92</v>
      </c>
      <c r="F34" s="1">
        <v>4.51</v>
      </c>
      <c r="G34" s="1">
        <v>34.5</v>
      </c>
      <c r="H34" s="1">
        <v>122</v>
      </c>
      <c r="I34" s="1">
        <v>4.21</v>
      </c>
      <c r="J34" s="1">
        <v>7.07</v>
      </c>
      <c r="K34" s="1" t="s">
        <v>45</v>
      </c>
      <c r="L34" s="1">
        <f t="shared" ref="L34:L51" si="3">IF(B34&gt;$B$54,1,0)+IF(B34&lt;$B$52,-1,0)+IF(D34&gt;$D$54,1,0)+IF(D34&lt;$D$52,-1,0)+IF(E34&gt;$E$54,1,0)+IF(E34&lt;$E$52,-1,0)+IF(F34&lt;$F$54,1,0)+IF(F34&lt;$F$52,0,-1)+IF(G34&gt;$G$54,1,0)+IF(G34&lt;$G$52,-1,0)+IF(H34&gt;$H$54,1,0)+IF(H34&lt;$H$52,-1,0)+IF(I34&lt;$I$54,1,0)+IF(I34&lt;$I$52,0,-1)+IF(J34&lt;$J$54,1,0)+IF(J34&lt;$J$52,0,-1)+IF(K34="Yes",1,0)</f>
        <v>0</v>
      </c>
    </row>
    <row r="35" spans="1:12" x14ac:dyDescent="0.3">
      <c r="A35" s="1" t="s">
        <v>249</v>
      </c>
      <c r="B35" s="1">
        <v>74</v>
      </c>
      <c r="C35" s="1">
        <v>198</v>
      </c>
      <c r="D35" s="1">
        <f t="shared" si="2"/>
        <v>2.68</v>
      </c>
      <c r="E35" s="1">
        <v>10</v>
      </c>
      <c r="F35" s="1">
        <v>4.4800000000000004</v>
      </c>
      <c r="G35" s="1">
        <v>33</v>
      </c>
      <c r="H35" s="1">
        <v>121</v>
      </c>
      <c r="I35" s="1">
        <v>4.32</v>
      </c>
      <c r="J35" s="1">
        <v>6.68</v>
      </c>
      <c r="K35" s="1" t="s">
        <v>45</v>
      </c>
      <c r="L35" s="1">
        <f t="shared" si="3"/>
        <v>0</v>
      </c>
    </row>
    <row r="36" spans="1:12" x14ac:dyDescent="0.3">
      <c r="A36" s="1" t="s">
        <v>253</v>
      </c>
      <c r="B36" s="1">
        <v>69</v>
      </c>
      <c r="C36" s="1">
        <v>165</v>
      </c>
      <c r="D36" s="1">
        <f t="shared" si="2"/>
        <v>2.39</v>
      </c>
      <c r="E36" s="1">
        <v>8.8800000000000008</v>
      </c>
      <c r="F36" s="1">
        <v>4.4400000000000004</v>
      </c>
      <c r="G36" s="1">
        <v>34</v>
      </c>
      <c r="H36" s="1">
        <v>122</v>
      </c>
      <c r="K36" s="1" t="s">
        <v>45</v>
      </c>
      <c r="L36" s="1">
        <f t="shared" si="3"/>
        <v>0</v>
      </c>
    </row>
    <row r="37" spans="1:12" x14ac:dyDescent="0.3">
      <c r="A37" s="1" t="s">
        <v>222</v>
      </c>
      <c r="B37" s="1">
        <v>77</v>
      </c>
      <c r="C37" s="1">
        <v>240</v>
      </c>
      <c r="D37" s="1">
        <f t="shared" si="2"/>
        <v>3.12</v>
      </c>
      <c r="E37" s="1">
        <v>10.25</v>
      </c>
      <c r="F37" s="1">
        <v>4.6100000000000003</v>
      </c>
      <c r="G37" s="1">
        <v>32.5</v>
      </c>
      <c r="H37" s="1">
        <v>117</v>
      </c>
      <c r="I37" s="1">
        <v>4.3899999999999997</v>
      </c>
      <c r="J37" s="1">
        <v>7.33</v>
      </c>
      <c r="K37" s="1" t="s">
        <v>46</v>
      </c>
      <c r="L37" s="1">
        <f t="shared" si="3"/>
        <v>-1</v>
      </c>
    </row>
    <row r="38" spans="1:12" x14ac:dyDescent="0.3">
      <c r="A38" s="1" t="s">
        <v>230</v>
      </c>
      <c r="B38" s="1">
        <v>73</v>
      </c>
      <c r="C38" s="1">
        <v>197</v>
      </c>
      <c r="D38" s="1">
        <f t="shared" si="2"/>
        <v>2.7</v>
      </c>
      <c r="E38" s="1">
        <v>9.3800000000000008</v>
      </c>
      <c r="F38" s="1">
        <v>4.5199999999999996</v>
      </c>
      <c r="G38" s="1">
        <v>34</v>
      </c>
      <c r="H38" s="1">
        <v>116</v>
      </c>
      <c r="I38" s="1">
        <v>4.18</v>
      </c>
      <c r="J38" s="1">
        <v>7</v>
      </c>
      <c r="K38" s="1" t="s">
        <v>45</v>
      </c>
      <c r="L38" s="1">
        <f t="shared" si="3"/>
        <v>-1</v>
      </c>
    </row>
    <row r="39" spans="1:12" x14ac:dyDescent="0.3">
      <c r="A39" s="1" t="s">
        <v>237</v>
      </c>
      <c r="B39" s="1">
        <v>68</v>
      </c>
      <c r="C39" s="1">
        <v>185</v>
      </c>
      <c r="D39" s="1">
        <f t="shared" si="2"/>
        <v>2.72</v>
      </c>
      <c r="E39" s="1">
        <v>9.3800000000000008</v>
      </c>
      <c r="F39" s="1">
        <v>4.49</v>
      </c>
      <c r="K39" s="1" t="s">
        <v>45</v>
      </c>
      <c r="L39" s="1">
        <f t="shared" si="3"/>
        <v>-1</v>
      </c>
    </row>
    <row r="40" spans="1:12" x14ac:dyDescent="0.3">
      <c r="A40" s="1" t="s">
        <v>236</v>
      </c>
      <c r="B40" s="1">
        <v>71</v>
      </c>
      <c r="C40" s="1">
        <v>189</v>
      </c>
      <c r="D40" s="1">
        <f t="shared" si="2"/>
        <v>2.66</v>
      </c>
      <c r="E40" s="1">
        <v>10</v>
      </c>
      <c r="F40" s="1">
        <v>4.5599999999999996</v>
      </c>
      <c r="G40" s="1">
        <v>36</v>
      </c>
      <c r="H40" s="1">
        <v>123</v>
      </c>
      <c r="I40" s="1">
        <v>4.33</v>
      </c>
      <c r="J40" s="1">
        <v>7.07</v>
      </c>
      <c r="K40" s="1" t="s">
        <v>45</v>
      </c>
      <c r="L40" s="1">
        <f t="shared" si="3"/>
        <v>-2</v>
      </c>
    </row>
    <row r="41" spans="1:12" x14ac:dyDescent="0.3">
      <c r="A41" s="1" t="s">
        <v>239</v>
      </c>
      <c r="B41" s="1">
        <v>73</v>
      </c>
      <c r="C41" s="1">
        <v>198</v>
      </c>
      <c r="D41" s="1">
        <f t="shared" si="2"/>
        <v>2.71</v>
      </c>
      <c r="E41" s="1">
        <v>9.1300000000000008</v>
      </c>
      <c r="F41" s="1">
        <v>4.5</v>
      </c>
      <c r="G41" s="1">
        <v>36.5</v>
      </c>
      <c r="H41" s="1">
        <v>116</v>
      </c>
      <c r="I41" s="1">
        <v>4.2</v>
      </c>
      <c r="J41" s="1">
        <v>7.08</v>
      </c>
      <c r="K41" s="1" t="s">
        <v>45</v>
      </c>
      <c r="L41" s="1">
        <f t="shared" si="3"/>
        <v>-2</v>
      </c>
    </row>
    <row r="42" spans="1:12" x14ac:dyDescent="0.3">
      <c r="A42" s="1" t="s">
        <v>225</v>
      </c>
      <c r="B42" s="1">
        <v>70</v>
      </c>
      <c r="C42" s="1">
        <v>188</v>
      </c>
      <c r="D42" s="1">
        <f t="shared" si="2"/>
        <v>2.69</v>
      </c>
      <c r="E42" s="1">
        <v>8.3800000000000008</v>
      </c>
      <c r="F42" s="1">
        <v>4.58</v>
      </c>
      <c r="G42" s="1">
        <v>31</v>
      </c>
      <c r="H42" s="1">
        <v>114</v>
      </c>
      <c r="I42" s="1">
        <v>3.94</v>
      </c>
      <c r="J42" s="1">
        <v>6.74</v>
      </c>
      <c r="K42" s="1" t="s">
        <v>45</v>
      </c>
      <c r="L42" s="1">
        <f t="shared" si="3"/>
        <v>-3</v>
      </c>
    </row>
    <row r="43" spans="1:12" x14ac:dyDescent="0.3">
      <c r="A43" s="1" t="s">
        <v>226</v>
      </c>
      <c r="B43" s="1">
        <v>74</v>
      </c>
      <c r="C43" s="1">
        <v>224</v>
      </c>
      <c r="D43" s="1">
        <f t="shared" si="2"/>
        <v>3.03</v>
      </c>
      <c r="E43" s="1">
        <v>9.3800000000000008</v>
      </c>
      <c r="F43" s="1">
        <v>4.62</v>
      </c>
      <c r="G43" s="1">
        <v>30</v>
      </c>
      <c r="H43" s="1">
        <v>111</v>
      </c>
      <c r="I43" s="1">
        <v>4.32</v>
      </c>
      <c r="J43" s="1">
        <v>7.14</v>
      </c>
      <c r="K43" s="1" t="s">
        <v>45</v>
      </c>
      <c r="L43" s="1">
        <f t="shared" si="3"/>
        <v>-3</v>
      </c>
    </row>
    <row r="44" spans="1:12" x14ac:dyDescent="0.3">
      <c r="A44" s="1" t="s">
        <v>228</v>
      </c>
      <c r="B44" s="1">
        <v>78</v>
      </c>
      <c r="C44" s="1">
        <v>225</v>
      </c>
      <c r="D44" s="1">
        <f t="shared" si="2"/>
        <v>2.88</v>
      </c>
      <c r="E44" s="1">
        <v>9.25</v>
      </c>
      <c r="F44" s="1">
        <v>4.5599999999999996</v>
      </c>
      <c r="G44" s="1">
        <v>32.5</v>
      </c>
      <c r="I44" s="1">
        <v>4.51</v>
      </c>
      <c r="J44" s="1">
        <v>7.33</v>
      </c>
      <c r="K44" s="1" t="s">
        <v>45</v>
      </c>
      <c r="L44" s="1">
        <f t="shared" si="3"/>
        <v>-3</v>
      </c>
    </row>
    <row r="45" spans="1:12" x14ac:dyDescent="0.3">
      <c r="A45" s="1" t="s">
        <v>244</v>
      </c>
      <c r="B45" s="1">
        <v>73</v>
      </c>
      <c r="C45" s="1">
        <v>188</v>
      </c>
      <c r="D45" s="1">
        <f t="shared" si="2"/>
        <v>2.58</v>
      </c>
      <c r="F45" s="1">
        <v>4.4800000000000004</v>
      </c>
      <c r="G45" s="1">
        <v>33</v>
      </c>
      <c r="H45" s="1">
        <v>117</v>
      </c>
      <c r="I45" s="1">
        <v>4.2699999999999996</v>
      </c>
      <c r="J45" s="1">
        <v>6.82</v>
      </c>
      <c r="K45" s="1" t="s">
        <v>45</v>
      </c>
      <c r="L45" s="1">
        <f t="shared" si="3"/>
        <v>-3</v>
      </c>
    </row>
    <row r="46" spans="1:12" x14ac:dyDescent="0.3">
      <c r="A46" s="1" t="s">
        <v>250</v>
      </c>
      <c r="B46" s="1">
        <v>71</v>
      </c>
      <c r="C46" s="1">
        <v>189</v>
      </c>
      <c r="D46" s="1">
        <f t="shared" si="2"/>
        <v>2.66</v>
      </c>
      <c r="F46" s="1">
        <v>4.63</v>
      </c>
      <c r="G46" s="1">
        <v>31.5</v>
      </c>
      <c r="H46" s="1">
        <v>120</v>
      </c>
      <c r="I46" s="1">
        <v>4.2300000000000004</v>
      </c>
      <c r="J46" s="1">
        <v>6.7</v>
      </c>
      <c r="K46" s="1" t="s">
        <v>45</v>
      </c>
      <c r="L46" s="1">
        <f t="shared" si="3"/>
        <v>-3</v>
      </c>
    </row>
    <row r="47" spans="1:12" x14ac:dyDescent="0.3">
      <c r="A47" s="1" t="s">
        <v>224</v>
      </c>
      <c r="B47" s="1">
        <v>71</v>
      </c>
      <c r="C47" s="1">
        <v>178</v>
      </c>
      <c r="D47" s="1">
        <f t="shared" si="2"/>
        <v>2.5099999999999998</v>
      </c>
      <c r="E47" s="1">
        <v>9.3800000000000008</v>
      </c>
      <c r="F47" s="1">
        <v>4.51</v>
      </c>
      <c r="G47" s="1">
        <v>33</v>
      </c>
      <c r="H47" s="1">
        <v>115</v>
      </c>
      <c r="I47" s="1">
        <v>4.22</v>
      </c>
      <c r="J47" s="1">
        <v>7.16</v>
      </c>
      <c r="K47" s="1" t="s">
        <v>45</v>
      </c>
      <c r="L47" s="1">
        <f t="shared" si="3"/>
        <v>-4</v>
      </c>
    </row>
    <row r="48" spans="1:12" x14ac:dyDescent="0.3">
      <c r="A48" s="1" t="s">
        <v>33</v>
      </c>
      <c r="B48" s="1">
        <v>73</v>
      </c>
      <c r="C48" s="1">
        <v>198</v>
      </c>
      <c r="D48" s="1">
        <f t="shared" si="2"/>
        <v>2.71</v>
      </c>
      <c r="E48" s="1">
        <v>9.25</v>
      </c>
      <c r="F48" s="1">
        <v>4.55</v>
      </c>
      <c r="G48" s="1">
        <v>31</v>
      </c>
      <c r="H48" s="1">
        <v>120</v>
      </c>
      <c r="I48" s="1">
        <v>4.5</v>
      </c>
      <c r="J48" s="1">
        <v>7.23</v>
      </c>
      <c r="K48" s="1" t="s">
        <v>45</v>
      </c>
      <c r="L48" s="1">
        <f t="shared" si="3"/>
        <v>-4</v>
      </c>
    </row>
    <row r="49" spans="1:12" x14ac:dyDescent="0.3">
      <c r="A49" s="1" t="s">
        <v>254</v>
      </c>
      <c r="B49" s="1">
        <v>71</v>
      </c>
      <c r="C49" s="1">
        <v>195</v>
      </c>
      <c r="D49" s="1">
        <f t="shared" si="2"/>
        <v>2.75</v>
      </c>
      <c r="E49" s="1">
        <v>10.25</v>
      </c>
      <c r="F49" s="1">
        <v>4.62</v>
      </c>
      <c r="G49" s="1">
        <v>33.5</v>
      </c>
      <c r="H49" s="1">
        <v>112</v>
      </c>
      <c r="I49" s="1">
        <v>4.3899999999999997</v>
      </c>
      <c r="J49" s="1">
        <v>7.19</v>
      </c>
      <c r="K49" s="1" t="s">
        <v>45</v>
      </c>
      <c r="L49" s="1">
        <f t="shared" si="3"/>
        <v>-4</v>
      </c>
    </row>
    <row r="50" spans="1:12" x14ac:dyDescent="0.3">
      <c r="A50" s="1" t="s">
        <v>255</v>
      </c>
      <c r="B50" s="1">
        <v>70</v>
      </c>
      <c r="C50" s="1">
        <v>178</v>
      </c>
      <c r="D50" s="1">
        <f t="shared" si="2"/>
        <v>2.54</v>
      </c>
      <c r="E50" s="1">
        <v>9.3800000000000008</v>
      </c>
      <c r="F50" s="1">
        <v>4.6900000000000004</v>
      </c>
      <c r="G50" s="1">
        <v>35</v>
      </c>
      <c r="H50" s="1">
        <v>116</v>
      </c>
      <c r="I50" s="1">
        <v>4.33</v>
      </c>
      <c r="J50" s="1">
        <v>7.1</v>
      </c>
      <c r="K50" s="1" t="s">
        <v>45</v>
      </c>
      <c r="L50" s="1">
        <f t="shared" si="3"/>
        <v>-5</v>
      </c>
    </row>
    <row r="51" spans="1:12" x14ac:dyDescent="0.3">
      <c r="A51" s="1" t="s">
        <v>257</v>
      </c>
      <c r="B51" s="1">
        <v>76</v>
      </c>
      <c r="C51" s="1">
        <v>195</v>
      </c>
      <c r="D51" s="1">
        <f t="shared" si="2"/>
        <v>2.57</v>
      </c>
      <c r="E51" s="1">
        <v>9</v>
      </c>
      <c r="F51" s="1">
        <v>4.46</v>
      </c>
      <c r="G51" s="1">
        <v>32</v>
      </c>
      <c r="H51" s="1">
        <v>114</v>
      </c>
      <c r="I51" s="1">
        <v>4.3499999999999996</v>
      </c>
      <c r="J51" s="1">
        <v>7.19</v>
      </c>
      <c r="K51" s="1" t="s">
        <v>45</v>
      </c>
      <c r="L51" s="1">
        <f t="shared" si="3"/>
        <v>-5</v>
      </c>
    </row>
    <row r="52" spans="1:12" x14ac:dyDescent="0.3">
      <c r="A52" s="1" t="s">
        <v>47</v>
      </c>
      <c r="B52" s="1">
        <v>70</v>
      </c>
      <c r="C52" s="1">
        <v>195</v>
      </c>
      <c r="D52" s="1">
        <v>2.72</v>
      </c>
      <c r="E52" s="1">
        <v>9.2149999999999999</v>
      </c>
      <c r="F52" s="1">
        <v>4.53</v>
      </c>
      <c r="G52" s="1">
        <v>35</v>
      </c>
      <c r="H52" s="1">
        <v>120</v>
      </c>
      <c r="I52" s="1">
        <v>4.2649999999999997</v>
      </c>
      <c r="J52">
        <v>7.0549999999999997</v>
      </c>
    </row>
    <row r="53" spans="1:12" x14ac:dyDescent="0.3">
      <c r="A53" s="1" t="s">
        <v>48</v>
      </c>
      <c r="B53" s="1">
        <v>73</v>
      </c>
      <c r="C53" s="1">
        <v>207</v>
      </c>
      <c r="D53" s="1">
        <v>2.85</v>
      </c>
      <c r="E53" s="1">
        <v>9.5</v>
      </c>
      <c r="F53" s="1">
        <v>4.43</v>
      </c>
      <c r="G53" s="1">
        <v>36.5</v>
      </c>
      <c r="H53" s="1">
        <v>120</v>
      </c>
      <c r="I53" s="1">
        <v>4.18</v>
      </c>
      <c r="J53">
        <v>6.95</v>
      </c>
    </row>
    <row r="54" spans="1:12" x14ac:dyDescent="0.3">
      <c r="A54" s="1" t="s">
        <v>49</v>
      </c>
      <c r="B54" s="1">
        <v>72.67</v>
      </c>
      <c r="C54" s="1">
        <v>204.7</v>
      </c>
      <c r="D54" s="1">
        <v>2.81</v>
      </c>
      <c r="E54" s="1">
        <v>9.52</v>
      </c>
      <c r="F54" s="1">
        <v>4.45</v>
      </c>
      <c r="G54" s="1">
        <v>36.22</v>
      </c>
      <c r="H54" s="1">
        <v>121.78</v>
      </c>
      <c r="I54" s="1">
        <v>4.1900000000000004</v>
      </c>
      <c r="J54">
        <v>6.94</v>
      </c>
    </row>
    <row r="55" spans="1:12" x14ac:dyDescent="0.3">
      <c r="A55" s="1" t="s">
        <v>50</v>
      </c>
      <c r="B55" s="1">
        <v>2.7</v>
      </c>
      <c r="C55" s="1">
        <v>17.03</v>
      </c>
      <c r="D55" s="1">
        <v>0.15</v>
      </c>
      <c r="E55" s="1">
        <v>0.6</v>
      </c>
      <c r="F55" s="1">
        <v>0.09</v>
      </c>
      <c r="G55" s="1">
        <v>2.58</v>
      </c>
      <c r="H55" s="1">
        <v>6.41</v>
      </c>
      <c r="I55" s="1">
        <v>0.18</v>
      </c>
      <c r="J55">
        <v>0.24</v>
      </c>
    </row>
    <row r="60" spans="1:12" x14ac:dyDescent="0.3">
      <c r="A60" s="1"/>
      <c r="G60"/>
      <c r="H60"/>
      <c r="I60"/>
      <c r="J60"/>
    </row>
    <row r="61" spans="1:12" x14ac:dyDescent="0.3">
      <c r="A61" s="1"/>
      <c r="G61"/>
      <c r="H61"/>
      <c r="I61"/>
      <c r="J61"/>
    </row>
    <row r="62" spans="1:12" x14ac:dyDescent="0.3">
      <c r="A62" s="1"/>
      <c r="G62"/>
      <c r="H62"/>
      <c r="I62"/>
      <c r="J62"/>
    </row>
    <row r="63" spans="1:12" x14ac:dyDescent="0.3">
      <c r="A63" s="1"/>
      <c r="G63"/>
      <c r="H63"/>
      <c r="I63"/>
      <c r="J63"/>
    </row>
    <row r="64" spans="1:12" x14ac:dyDescent="0.3">
      <c r="A64" s="1"/>
      <c r="G64"/>
      <c r="H64"/>
      <c r="I64"/>
      <c r="J64"/>
    </row>
    <row r="65" spans="1:10" x14ac:dyDescent="0.3">
      <c r="A65" s="1"/>
      <c r="G65"/>
      <c r="H65"/>
      <c r="I65"/>
      <c r="J65"/>
    </row>
    <row r="66" spans="1:10" x14ac:dyDescent="0.3">
      <c r="A66" s="1"/>
      <c r="G66"/>
      <c r="H66"/>
      <c r="I66"/>
      <c r="J66"/>
    </row>
    <row r="67" spans="1:10" x14ac:dyDescent="0.3">
      <c r="A67" s="1"/>
      <c r="G67"/>
      <c r="H67"/>
      <c r="I67"/>
      <c r="J67"/>
    </row>
    <row r="68" spans="1:10" x14ac:dyDescent="0.3">
      <c r="A68" s="1"/>
      <c r="G68"/>
      <c r="H68"/>
      <c r="I68"/>
      <c r="J68"/>
    </row>
    <row r="69" spans="1:10" x14ac:dyDescent="0.3">
      <c r="A69" s="1"/>
      <c r="G69"/>
      <c r="H69"/>
      <c r="I69"/>
      <c r="J69"/>
    </row>
    <row r="70" spans="1:10" x14ac:dyDescent="0.3">
      <c r="A70" s="1"/>
      <c r="G70"/>
      <c r="H70"/>
      <c r="I70"/>
      <c r="J70"/>
    </row>
    <row r="71" spans="1:10" x14ac:dyDescent="0.3">
      <c r="A71" s="1"/>
      <c r="G71"/>
      <c r="H71"/>
      <c r="I71"/>
      <c r="J71"/>
    </row>
    <row r="72" spans="1:10" x14ac:dyDescent="0.3">
      <c r="A72" s="1"/>
      <c r="G72"/>
      <c r="H72"/>
      <c r="I72"/>
      <c r="J72"/>
    </row>
    <row r="73" spans="1:10" x14ac:dyDescent="0.3">
      <c r="A73" s="1"/>
      <c r="G73"/>
      <c r="H73"/>
      <c r="I73"/>
      <c r="J73"/>
    </row>
    <row r="74" spans="1:10" x14ac:dyDescent="0.3">
      <c r="A74" s="1"/>
      <c r="G74"/>
      <c r="H74"/>
      <c r="I74"/>
      <c r="J74"/>
    </row>
    <row r="75" spans="1:10" x14ac:dyDescent="0.3">
      <c r="A75" s="1"/>
      <c r="G75"/>
      <c r="H75"/>
      <c r="I75"/>
      <c r="J75"/>
    </row>
    <row r="76" spans="1:10" x14ac:dyDescent="0.3">
      <c r="A76" s="1"/>
      <c r="G76"/>
      <c r="H76"/>
      <c r="I76"/>
      <c r="J76"/>
    </row>
    <row r="77" spans="1:10" x14ac:dyDescent="0.3">
      <c r="A77" s="1"/>
      <c r="G77"/>
      <c r="H77"/>
      <c r="I77"/>
      <c r="J77"/>
    </row>
    <row r="78" spans="1:10" x14ac:dyDescent="0.3">
      <c r="A78" s="1"/>
      <c r="G78"/>
      <c r="H78"/>
      <c r="I78"/>
      <c r="J78"/>
    </row>
    <row r="79" spans="1:10" x14ac:dyDescent="0.3">
      <c r="A79" s="1"/>
      <c r="G79"/>
      <c r="H79"/>
      <c r="I79"/>
      <c r="J79"/>
    </row>
    <row r="80" spans="1:10" x14ac:dyDescent="0.3">
      <c r="A80" s="1"/>
      <c r="G80"/>
      <c r="H80"/>
      <c r="I80"/>
      <c r="J80"/>
    </row>
    <row r="81" spans="1:10" x14ac:dyDescent="0.3">
      <c r="A81" s="1"/>
      <c r="G81"/>
      <c r="H81"/>
      <c r="I81"/>
      <c r="J81"/>
    </row>
    <row r="82" spans="1:10" x14ac:dyDescent="0.3">
      <c r="A82" s="1"/>
      <c r="G82"/>
      <c r="H82"/>
      <c r="I82"/>
      <c r="J82"/>
    </row>
    <row r="83" spans="1:10" x14ac:dyDescent="0.3">
      <c r="A83" s="1"/>
      <c r="G83"/>
      <c r="H83"/>
      <c r="I83"/>
      <c r="J83"/>
    </row>
    <row r="84" spans="1:10" x14ac:dyDescent="0.3">
      <c r="A84" s="1"/>
      <c r="G84"/>
      <c r="H84"/>
      <c r="I84"/>
      <c r="J84"/>
    </row>
    <row r="85" spans="1:10" x14ac:dyDescent="0.3">
      <c r="A85" s="1"/>
      <c r="G85"/>
      <c r="H85"/>
      <c r="I85"/>
      <c r="J85"/>
    </row>
    <row r="86" spans="1:10" x14ac:dyDescent="0.3">
      <c r="A86" s="1"/>
      <c r="G86"/>
      <c r="H86"/>
      <c r="I86"/>
      <c r="J86"/>
    </row>
    <row r="87" spans="1:10" x14ac:dyDescent="0.3">
      <c r="A87" s="1"/>
      <c r="G87"/>
      <c r="H87"/>
      <c r="I87"/>
      <c r="J87"/>
    </row>
    <row r="88" spans="1:10" x14ac:dyDescent="0.3">
      <c r="A88" s="1"/>
      <c r="G88"/>
      <c r="H88"/>
      <c r="I88"/>
      <c r="J88"/>
    </row>
    <row r="89" spans="1:10" x14ac:dyDescent="0.3">
      <c r="A89" s="1"/>
      <c r="G89"/>
      <c r="H89"/>
      <c r="I89"/>
      <c r="J89"/>
    </row>
    <row r="90" spans="1:10" x14ac:dyDescent="0.3">
      <c r="A90" s="1"/>
      <c r="G90"/>
      <c r="H90"/>
      <c r="I90"/>
      <c r="J90"/>
    </row>
    <row r="91" spans="1:10" x14ac:dyDescent="0.3">
      <c r="A91" s="1"/>
      <c r="G91"/>
      <c r="H91"/>
      <c r="I91"/>
      <c r="J91"/>
    </row>
    <row r="92" spans="1:10" x14ac:dyDescent="0.3">
      <c r="A92" s="1"/>
      <c r="G92"/>
      <c r="H92"/>
      <c r="I92"/>
      <c r="J92"/>
    </row>
    <row r="93" spans="1:10" x14ac:dyDescent="0.3">
      <c r="A93" s="1"/>
      <c r="G93"/>
      <c r="H93"/>
      <c r="I93"/>
      <c r="J93"/>
    </row>
    <row r="94" spans="1:10" x14ac:dyDescent="0.3">
      <c r="A94" s="1"/>
      <c r="G94"/>
      <c r="H94"/>
      <c r="I94"/>
      <c r="J94"/>
    </row>
    <row r="95" spans="1:10" x14ac:dyDescent="0.3">
      <c r="A95" s="1"/>
      <c r="G95"/>
      <c r="H95"/>
      <c r="I95"/>
      <c r="J95"/>
    </row>
    <row r="96" spans="1:10" x14ac:dyDescent="0.3">
      <c r="A96" s="1"/>
      <c r="G96"/>
      <c r="H96"/>
      <c r="I96"/>
      <c r="J96"/>
    </row>
    <row r="97" spans="1:10" x14ac:dyDescent="0.3">
      <c r="A97" s="1"/>
      <c r="G97"/>
      <c r="H97"/>
      <c r="I97"/>
      <c r="J97"/>
    </row>
    <row r="98" spans="1:10" x14ac:dyDescent="0.3">
      <c r="A98" s="1"/>
      <c r="G98"/>
      <c r="H98"/>
      <c r="I98"/>
      <c r="J98"/>
    </row>
    <row r="99" spans="1:10" x14ac:dyDescent="0.3">
      <c r="A99" s="1"/>
      <c r="G99"/>
      <c r="H99"/>
      <c r="I99"/>
      <c r="J99"/>
    </row>
    <row r="100" spans="1:10" x14ac:dyDescent="0.3">
      <c r="A100" s="1"/>
      <c r="G100"/>
      <c r="H100"/>
      <c r="I100"/>
      <c r="J100"/>
    </row>
    <row r="101" spans="1:10" x14ac:dyDescent="0.3">
      <c r="A101" s="1"/>
      <c r="G101"/>
      <c r="H101"/>
      <c r="I101"/>
      <c r="J101"/>
    </row>
    <row r="102" spans="1:10" x14ac:dyDescent="0.3">
      <c r="A102" s="1"/>
      <c r="G102"/>
      <c r="H102"/>
      <c r="I102"/>
      <c r="J102"/>
    </row>
    <row r="103" spans="1:10" x14ac:dyDescent="0.3">
      <c r="A103" s="1"/>
      <c r="G103"/>
      <c r="H103"/>
      <c r="I103"/>
      <c r="J103"/>
    </row>
    <row r="104" spans="1:10" x14ac:dyDescent="0.3">
      <c r="A104" s="1"/>
      <c r="G104"/>
      <c r="H104"/>
      <c r="I104"/>
      <c r="J104"/>
    </row>
    <row r="105" spans="1:10" x14ac:dyDescent="0.3">
      <c r="A105" s="1"/>
      <c r="G105"/>
      <c r="H105"/>
      <c r="I105"/>
      <c r="J105"/>
    </row>
    <row r="106" spans="1:10" x14ac:dyDescent="0.3">
      <c r="A106" s="1"/>
      <c r="G106"/>
      <c r="H106"/>
      <c r="I106"/>
      <c r="J106"/>
    </row>
    <row r="107" spans="1:10" x14ac:dyDescent="0.3">
      <c r="A107" s="1"/>
      <c r="G107"/>
      <c r="H107"/>
      <c r="I107"/>
      <c r="J107"/>
    </row>
    <row r="108" spans="1:10" x14ac:dyDescent="0.3">
      <c r="A108" s="1"/>
      <c r="G108"/>
      <c r="H108"/>
      <c r="I108"/>
      <c r="J108"/>
    </row>
    <row r="109" spans="1:10" x14ac:dyDescent="0.3">
      <c r="A109" s="1"/>
      <c r="G109"/>
      <c r="H109"/>
      <c r="I109"/>
      <c r="J109"/>
    </row>
  </sheetData>
  <sortState ref="A2:L51">
    <sortCondition descending="1" ref="L2:L5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8" sqref="A8"/>
    </sheetView>
  </sheetViews>
  <sheetFormatPr defaultRowHeight="14.4" x14ac:dyDescent="0.3"/>
  <cols>
    <col min="1" max="1" width="19" customWidth="1"/>
    <col min="2" max="2" width="8.88671875" style="1"/>
    <col min="3" max="4" width="10.21875" style="1" customWidth="1"/>
    <col min="5" max="5" width="13.6640625" style="1" customWidth="1"/>
    <col min="6" max="6" width="8.88671875" style="1"/>
    <col min="7" max="7" width="13.77734375" style="1" customWidth="1"/>
    <col min="8" max="8" width="14.5546875" style="1" customWidth="1"/>
    <col min="9" max="10" width="8.88671875" style="1"/>
    <col min="11" max="11" width="13.33203125" customWidth="1"/>
    <col min="12" max="12" width="12.77734375" customWidth="1"/>
  </cols>
  <sheetData>
    <row r="1" spans="1:12" x14ac:dyDescent="0.3">
      <c r="A1" t="s">
        <v>71</v>
      </c>
      <c r="B1" s="1" t="s">
        <v>72</v>
      </c>
      <c r="C1" s="1" t="s">
        <v>73</v>
      </c>
      <c r="D1" s="1" t="s">
        <v>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9</v>
      </c>
      <c r="J1" s="1" t="s">
        <v>78</v>
      </c>
      <c r="K1" s="1" t="s">
        <v>44</v>
      </c>
      <c r="L1" s="1" t="s">
        <v>58</v>
      </c>
    </row>
    <row r="2" spans="1:12" x14ac:dyDescent="0.3">
      <c r="A2" s="1" t="s">
        <v>278</v>
      </c>
      <c r="B2" s="1">
        <v>75</v>
      </c>
      <c r="C2" s="1">
        <v>217</v>
      </c>
      <c r="D2" s="1">
        <f t="shared" ref="D2:D36" si="0">ROUND(C2/B2,2)</f>
        <v>2.89</v>
      </c>
      <c r="E2" s="1">
        <v>9.48</v>
      </c>
      <c r="F2" s="1">
        <v>4.5199999999999996</v>
      </c>
      <c r="G2" s="1">
        <v>39.5</v>
      </c>
      <c r="H2" s="1">
        <v>132</v>
      </c>
      <c r="I2" s="1">
        <v>4.0599999999999996</v>
      </c>
      <c r="J2" s="1">
        <v>6.71</v>
      </c>
      <c r="K2" s="1" t="s">
        <v>45</v>
      </c>
      <c r="L2" s="1">
        <f t="shared" ref="L2:L36" si="1">IF(B2&gt;$B$39,1,0)+IF(B2&lt;$B$37,-1,0)+IF(D2&gt;$D$39,1,0)+IF(D2&lt;$D$37,-1,0)+IF(E2&gt;$E$39,1,0)+IF(E2&lt;$E$37,-1,0)+IF(F2&lt;$F$39,1,0)+IF(F2&lt;$F$37,0,-1)+IF(G2&gt;$G$39,1,0)+IF(G2&lt;$G$37,-1,0)+IF(H2&gt;$H$39,1,0)+IF(H2&lt;$H$37,-1,0)+IF(I2&lt;$I$39,1,0)+IF(I2&lt;$I$37,0,-1)+IF(J2&lt;$J$39,1,0)+IF(J2&lt;$J$37,0,-1)+IF(K2="Yes",1,0)</f>
        <v>6</v>
      </c>
    </row>
    <row r="3" spans="1:12" x14ac:dyDescent="0.3">
      <c r="A3" s="1" t="s">
        <v>261</v>
      </c>
      <c r="B3" s="1">
        <v>71</v>
      </c>
      <c r="C3" s="1">
        <v>206</v>
      </c>
      <c r="D3" s="1">
        <f t="shared" si="0"/>
        <v>2.9</v>
      </c>
      <c r="E3" s="1">
        <v>9.2799999999999994</v>
      </c>
      <c r="F3" s="1">
        <v>4.38</v>
      </c>
      <c r="G3" s="1">
        <v>34</v>
      </c>
      <c r="H3" s="1">
        <v>131</v>
      </c>
      <c r="I3" s="1">
        <v>4.0999999999999996</v>
      </c>
      <c r="J3" s="1">
        <v>6.68</v>
      </c>
      <c r="K3" s="1" t="s">
        <v>45</v>
      </c>
      <c r="L3" s="1">
        <f t="shared" si="1"/>
        <v>4</v>
      </c>
    </row>
    <row r="4" spans="1:12" x14ac:dyDescent="0.3">
      <c r="A4" s="1" t="s">
        <v>267</v>
      </c>
      <c r="B4" s="1">
        <v>75</v>
      </c>
      <c r="C4" s="1">
        <v>231</v>
      </c>
      <c r="D4" s="1">
        <f t="shared" si="0"/>
        <v>3.08</v>
      </c>
      <c r="E4" s="1">
        <v>9.58</v>
      </c>
      <c r="F4" s="1">
        <v>4.46</v>
      </c>
      <c r="G4" s="1">
        <v>38.5</v>
      </c>
      <c r="H4" s="1">
        <v>129</v>
      </c>
      <c r="I4" s="1">
        <v>4.33</v>
      </c>
      <c r="J4" s="1">
        <v>6.99</v>
      </c>
      <c r="K4" s="1" t="s">
        <v>45</v>
      </c>
      <c r="L4" s="1">
        <f t="shared" si="1"/>
        <v>4</v>
      </c>
    </row>
    <row r="5" spans="1:12" x14ac:dyDescent="0.3">
      <c r="A5" s="1" t="s">
        <v>284</v>
      </c>
      <c r="B5" s="1">
        <v>73</v>
      </c>
      <c r="C5" s="1">
        <v>205</v>
      </c>
      <c r="D5" s="1">
        <f t="shared" si="0"/>
        <v>2.81</v>
      </c>
      <c r="E5" s="1">
        <v>8.48</v>
      </c>
      <c r="F5" s="1">
        <v>4.34</v>
      </c>
      <c r="G5" s="1">
        <v>37</v>
      </c>
      <c r="H5" s="1">
        <v>125</v>
      </c>
      <c r="I5" s="1">
        <v>4.25</v>
      </c>
      <c r="J5" s="1">
        <v>6.76</v>
      </c>
      <c r="K5" s="1" t="s">
        <v>45</v>
      </c>
      <c r="L5" s="1">
        <f t="shared" si="1"/>
        <v>4</v>
      </c>
    </row>
    <row r="6" spans="1:12" x14ac:dyDescent="0.3">
      <c r="A6" s="1" t="s">
        <v>275</v>
      </c>
      <c r="B6" s="1">
        <v>74</v>
      </c>
      <c r="C6" s="1">
        <v>220</v>
      </c>
      <c r="D6" s="1">
        <f t="shared" si="0"/>
        <v>2.97</v>
      </c>
      <c r="E6" s="1">
        <v>9.08</v>
      </c>
      <c r="F6" s="1">
        <v>4.42</v>
      </c>
      <c r="G6" s="1">
        <v>37</v>
      </c>
      <c r="H6" s="1">
        <v>128</v>
      </c>
      <c r="I6" s="1">
        <v>4.4000000000000004</v>
      </c>
      <c r="J6" s="1">
        <v>7.28</v>
      </c>
      <c r="K6" s="1" t="s">
        <v>46</v>
      </c>
      <c r="L6" s="1">
        <f t="shared" si="1"/>
        <v>3</v>
      </c>
    </row>
    <row r="7" spans="1:12" x14ac:dyDescent="0.3">
      <c r="A7" s="1" t="s">
        <v>262</v>
      </c>
      <c r="B7" s="1">
        <v>75</v>
      </c>
      <c r="C7" s="1">
        <v>233</v>
      </c>
      <c r="D7" s="1">
        <f t="shared" si="0"/>
        <v>3.11</v>
      </c>
      <c r="E7" s="1">
        <v>10.28</v>
      </c>
      <c r="F7" s="1">
        <v>4.5599999999999996</v>
      </c>
      <c r="G7" s="1">
        <v>39.5</v>
      </c>
      <c r="H7" s="1">
        <v>120</v>
      </c>
      <c r="J7" s="1">
        <v>7.15</v>
      </c>
      <c r="K7" s="1" t="s">
        <v>45</v>
      </c>
      <c r="L7" s="1">
        <f t="shared" si="1"/>
        <v>3</v>
      </c>
    </row>
    <row r="8" spans="1:12" x14ac:dyDescent="0.3">
      <c r="A8" s="1" t="s">
        <v>263</v>
      </c>
      <c r="B8" s="1">
        <v>74</v>
      </c>
      <c r="C8" s="1">
        <v>204</v>
      </c>
      <c r="D8" s="1">
        <f t="shared" si="0"/>
        <v>2.76</v>
      </c>
      <c r="E8" s="1">
        <v>9.48</v>
      </c>
      <c r="F8" s="1">
        <v>4.43</v>
      </c>
      <c r="G8" s="1">
        <v>31.5</v>
      </c>
      <c r="H8" s="1">
        <v>120</v>
      </c>
      <c r="K8" s="1" t="s">
        <v>45</v>
      </c>
      <c r="L8" s="1">
        <f t="shared" si="1"/>
        <v>3</v>
      </c>
    </row>
    <row r="9" spans="1:12" x14ac:dyDescent="0.3">
      <c r="A9" s="1" t="s">
        <v>268</v>
      </c>
      <c r="B9" s="1">
        <v>76</v>
      </c>
      <c r="C9" s="1">
        <v>196</v>
      </c>
      <c r="D9" s="1">
        <f t="shared" si="0"/>
        <v>2.58</v>
      </c>
      <c r="E9" s="1">
        <v>9.3800000000000008</v>
      </c>
      <c r="F9" s="1">
        <v>4.4400000000000004</v>
      </c>
      <c r="G9" s="1">
        <v>39.5</v>
      </c>
      <c r="H9" s="1">
        <v>136</v>
      </c>
      <c r="I9" s="1">
        <v>4.33</v>
      </c>
      <c r="K9" s="1" t="s">
        <v>45</v>
      </c>
      <c r="L9" s="1">
        <f t="shared" si="1"/>
        <v>3</v>
      </c>
    </row>
    <row r="10" spans="1:12" x14ac:dyDescent="0.3">
      <c r="A10" s="1" t="s">
        <v>274</v>
      </c>
      <c r="B10" s="1">
        <v>73</v>
      </c>
      <c r="C10" s="1">
        <v>204</v>
      </c>
      <c r="D10" s="1">
        <f t="shared" si="0"/>
        <v>2.79</v>
      </c>
      <c r="E10" s="1">
        <v>9.7799999999999994</v>
      </c>
      <c r="F10" s="1">
        <v>4.74</v>
      </c>
      <c r="G10" s="1">
        <v>36</v>
      </c>
      <c r="H10" s="1">
        <v>120</v>
      </c>
      <c r="I10" s="1">
        <v>3.96</v>
      </c>
      <c r="J10" s="1">
        <v>6.53</v>
      </c>
      <c r="K10" s="1" t="s">
        <v>45</v>
      </c>
      <c r="L10" s="1">
        <f t="shared" si="1"/>
        <v>3</v>
      </c>
    </row>
    <row r="11" spans="1:12" x14ac:dyDescent="0.3">
      <c r="A11" s="1" t="s">
        <v>281</v>
      </c>
      <c r="B11" s="1">
        <v>76</v>
      </c>
      <c r="C11" s="1">
        <v>225</v>
      </c>
      <c r="D11" s="1">
        <f t="shared" si="0"/>
        <v>2.96</v>
      </c>
      <c r="E11" s="1">
        <v>10.38</v>
      </c>
      <c r="F11" s="1">
        <v>4.51</v>
      </c>
      <c r="G11" s="1">
        <v>34.5</v>
      </c>
      <c r="H11" s="1">
        <v>120</v>
      </c>
      <c r="I11" s="1">
        <v>4.07</v>
      </c>
      <c r="J11" s="1">
        <v>7.03</v>
      </c>
      <c r="K11" s="1" t="s">
        <v>45</v>
      </c>
      <c r="L11" s="1">
        <f t="shared" si="1"/>
        <v>3</v>
      </c>
    </row>
    <row r="12" spans="1:12" x14ac:dyDescent="0.3">
      <c r="A12" s="1" t="s">
        <v>15</v>
      </c>
      <c r="B12" s="1">
        <v>73</v>
      </c>
      <c r="C12" s="1">
        <v>218</v>
      </c>
      <c r="D12" s="1">
        <f t="shared" si="0"/>
        <v>2.99</v>
      </c>
      <c r="E12" s="1">
        <v>10.08</v>
      </c>
      <c r="F12" s="1">
        <v>4.57</v>
      </c>
      <c r="G12" s="1">
        <v>36</v>
      </c>
      <c r="H12" s="1">
        <v>115</v>
      </c>
      <c r="I12" s="1">
        <v>4.5</v>
      </c>
      <c r="J12" s="1">
        <v>6.83</v>
      </c>
      <c r="K12" s="1" t="s">
        <v>46</v>
      </c>
      <c r="L12" s="1">
        <f t="shared" si="1"/>
        <v>2</v>
      </c>
    </row>
    <row r="13" spans="1:12" x14ac:dyDescent="0.3">
      <c r="A13" s="1" t="s">
        <v>271</v>
      </c>
      <c r="B13" s="1">
        <v>73</v>
      </c>
      <c r="C13" s="1">
        <v>189</v>
      </c>
      <c r="D13" s="1">
        <f t="shared" si="0"/>
        <v>2.59</v>
      </c>
      <c r="E13" s="1">
        <v>9.48</v>
      </c>
      <c r="F13" s="1">
        <v>4.47</v>
      </c>
      <c r="G13" s="1">
        <v>36.5</v>
      </c>
      <c r="H13" s="1">
        <v>123</v>
      </c>
      <c r="I13" s="1">
        <v>4.33</v>
      </c>
      <c r="J13" s="1">
        <v>6.91</v>
      </c>
      <c r="K13" s="1" t="s">
        <v>45</v>
      </c>
      <c r="L13" s="1">
        <f t="shared" si="1"/>
        <v>2</v>
      </c>
    </row>
    <row r="14" spans="1:12" x14ac:dyDescent="0.3">
      <c r="A14" s="1" t="s">
        <v>282</v>
      </c>
      <c r="B14" s="1">
        <v>73</v>
      </c>
      <c r="C14" s="1">
        <v>204</v>
      </c>
      <c r="D14" s="1">
        <f t="shared" si="0"/>
        <v>2.79</v>
      </c>
      <c r="E14" s="1">
        <v>9.68</v>
      </c>
      <c r="F14" s="1">
        <v>4.4800000000000004</v>
      </c>
      <c r="G14" s="1">
        <v>33.5</v>
      </c>
      <c r="H14" s="1">
        <v>119</v>
      </c>
      <c r="I14" s="1">
        <v>4.07</v>
      </c>
      <c r="J14" s="1">
        <v>6.72</v>
      </c>
      <c r="K14" s="1" t="s">
        <v>45</v>
      </c>
      <c r="L14" s="1">
        <f t="shared" si="1"/>
        <v>2</v>
      </c>
    </row>
    <row r="15" spans="1:12" x14ac:dyDescent="0.3">
      <c r="A15" s="1" t="s">
        <v>259</v>
      </c>
      <c r="B15" s="1">
        <v>70</v>
      </c>
      <c r="C15" s="1">
        <v>193</v>
      </c>
      <c r="D15" s="1">
        <f t="shared" si="0"/>
        <v>2.76</v>
      </c>
      <c r="E15" s="1">
        <v>9.7799999999999994</v>
      </c>
      <c r="F15" s="1">
        <v>4.5199999999999996</v>
      </c>
      <c r="G15" s="1">
        <v>34.5</v>
      </c>
      <c r="H15" s="1">
        <v>117</v>
      </c>
      <c r="I15" s="1">
        <v>4.09</v>
      </c>
      <c r="J15" s="1">
        <v>6.81</v>
      </c>
      <c r="K15" s="1" t="s">
        <v>45</v>
      </c>
      <c r="L15" s="1">
        <f t="shared" si="1"/>
        <v>1</v>
      </c>
    </row>
    <row r="16" spans="1:12" x14ac:dyDescent="0.3">
      <c r="A16" s="1" t="s">
        <v>116</v>
      </c>
      <c r="B16" s="1">
        <v>73</v>
      </c>
      <c r="C16" s="1">
        <v>229</v>
      </c>
      <c r="D16" s="1">
        <f t="shared" si="0"/>
        <v>3.14</v>
      </c>
      <c r="E16" s="1">
        <v>9.68</v>
      </c>
      <c r="F16" s="1">
        <v>4.55</v>
      </c>
      <c r="G16" s="1">
        <v>35.5</v>
      </c>
      <c r="H16" s="1">
        <v>116</v>
      </c>
      <c r="I16" s="1">
        <v>4.3899999999999997</v>
      </c>
      <c r="J16" s="1">
        <v>6.89</v>
      </c>
      <c r="K16" s="1" t="s">
        <v>45</v>
      </c>
      <c r="L16" s="1">
        <f t="shared" si="1"/>
        <v>1</v>
      </c>
    </row>
    <row r="17" spans="1:12" x14ac:dyDescent="0.3">
      <c r="A17" s="1" t="s">
        <v>277</v>
      </c>
      <c r="B17" s="1">
        <v>71</v>
      </c>
      <c r="C17" s="1">
        <v>199</v>
      </c>
      <c r="D17" s="1">
        <f t="shared" si="0"/>
        <v>2.8</v>
      </c>
      <c r="E17" s="1">
        <v>9.08</v>
      </c>
      <c r="F17" s="1">
        <v>4.43</v>
      </c>
      <c r="G17" s="1">
        <v>36.5</v>
      </c>
      <c r="H17" s="1">
        <v>123</v>
      </c>
      <c r="I17" s="1">
        <v>4.22</v>
      </c>
      <c r="J17" s="1">
        <v>7.09</v>
      </c>
      <c r="K17" s="1" t="s">
        <v>45</v>
      </c>
      <c r="L17" s="1">
        <f t="shared" si="1"/>
        <v>1</v>
      </c>
    </row>
    <row r="18" spans="1:12" x14ac:dyDescent="0.3">
      <c r="A18" s="1" t="s">
        <v>287</v>
      </c>
      <c r="B18" s="1">
        <v>71</v>
      </c>
      <c r="C18" s="1">
        <v>189</v>
      </c>
      <c r="D18" s="1">
        <f t="shared" si="0"/>
        <v>2.66</v>
      </c>
      <c r="E18" s="1">
        <v>9.18</v>
      </c>
      <c r="F18" s="1">
        <v>4.45</v>
      </c>
      <c r="G18" s="1">
        <v>37</v>
      </c>
      <c r="H18" s="1">
        <v>120</v>
      </c>
      <c r="I18" s="1">
        <v>4.0199999999999996</v>
      </c>
      <c r="J18" s="1">
        <v>6.8</v>
      </c>
      <c r="K18" s="1" t="s">
        <v>45</v>
      </c>
      <c r="L18" s="1">
        <f t="shared" si="1"/>
        <v>1</v>
      </c>
    </row>
    <row r="19" spans="1:12" x14ac:dyDescent="0.3">
      <c r="A19" s="1" t="s">
        <v>41</v>
      </c>
      <c r="B19" s="1">
        <v>69</v>
      </c>
      <c r="C19" s="1">
        <v>174</v>
      </c>
      <c r="D19" s="1">
        <f t="shared" si="0"/>
        <v>2.52</v>
      </c>
      <c r="E19" s="1">
        <v>9.18</v>
      </c>
      <c r="F19" s="1">
        <v>4.34</v>
      </c>
      <c r="G19" s="1">
        <v>32</v>
      </c>
      <c r="H19" s="1">
        <v>120</v>
      </c>
      <c r="I19" s="1">
        <v>4.01</v>
      </c>
      <c r="K19" s="1" t="s">
        <v>46</v>
      </c>
      <c r="L19" s="1">
        <f t="shared" si="1"/>
        <v>0</v>
      </c>
    </row>
    <row r="20" spans="1:12" x14ac:dyDescent="0.3">
      <c r="A20" s="1" t="s">
        <v>264</v>
      </c>
      <c r="B20" s="1">
        <v>76</v>
      </c>
      <c r="C20" s="1">
        <v>205</v>
      </c>
      <c r="D20" s="1">
        <f t="shared" si="0"/>
        <v>2.7</v>
      </c>
      <c r="E20" s="1">
        <v>8.68</v>
      </c>
      <c r="F20" s="1">
        <v>4.5</v>
      </c>
      <c r="G20" s="1">
        <v>36</v>
      </c>
      <c r="H20" s="1">
        <v>123</v>
      </c>
      <c r="I20" s="1">
        <v>4.3899999999999997</v>
      </c>
      <c r="J20" s="1">
        <v>6.9</v>
      </c>
      <c r="K20" s="1" t="s">
        <v>45</v>
      </c>
      <c r="L20" s="1">
        <f t="shared" si="1"/>
        <v>0</v>
      </c>
    </row>
    <row r="21" spans="1:12" x14ac:dyDescent="0.3">
      <c r="A21" s="1" t="s">
        <v>265</v>
      </c>
      <c r="B21" s="1">
        <v>69</v>
      </c>
      <c r="C21" s="1">
        <v>183</v>
      </c>
      <c r="D21" s="1">
        <f t="shared" si="0"/>
        <v>2.65</v>
      </c>
      <c r="E21" s="1">
        <v>8.58</v>
      </c>
      <c r="F21" s="1">
        <v>4.2699999999999996</v>
      </c>
      <c r="H21" s="1">
        <v>132</v>
      </c>
      <c r="K21" s="1" t="s">
        <v>45</v>
      </c>
      <c r="L21" s="1">
        <f t="shared" si="1"/>
        <v>0</v>
      </c>
    </row>
    <row r="22" spans="1:12" x14ac:dyDescent="0.3">
      <c r="A22" s="1" t="s">
        <v>273</v>
      </c>
      <c r="B22" s="1">
        <v>75</v>
      </c>
      <c r="C22" s="1">
        <v>217</v>
      </c>
      <c r="D22" s="1">
        <f t="shared" si="0"/>
        <v>2.89</v>
      </c>
      <c r="E22" s="1">
        <v>9.58</v>
      </c>
      <c r="F22" s="1">
        <v>4.54</v>
      </c>
      <c r="G22" s="1">
        <v>33.5</v>
      </c>
      <c r="H22" s="1">
        <v>123</v>
      </c>
      <c r="I22" s="1">
        <v>4.41</v>
      </c>
      <c r="J22" s="1">
        <v>7.11</v>
      </c>
      <c r="K22" s="1" t="s">
        <v>45</v>
      </c>
      <c r="L22" s="1">
        <f t="shared" si="1"/>
        <v>0</v>
      </c>
    </row>
    <row r="23" spans="1:12" x14ac:dyDescent="0.3">
      <c r="A23" s="1" t="s">
        <v>276</v>
      </c>
      <c r="B23" s="1">
        <v>73</v>
      </c>
      <c r="C23" s="1">
        <v>204</v>
      </c>
      <c r="D23" s="1">
        <f t="shared" si="0"/>
        <v>2.79</v>
      </c>
      <c r="E23" s="1">
        <v>9.3800000000000008</v>
      </c>
      <c r="F23" s="1">
        <v>4.53</v>
      </c>
      <c r="G23" s="1">
        <v>33</v>
      </c>
      <c r="H23" s="1">
        <v>118</v>
      </c>
      <c r="I23" s="1">
        <v>4.01</v>
      </c>
      <c r="J23" s="1">
        <v>6.91</v>
      </c>
      <c r="K23" s="1" t="s">
        <v>45</v>
      </c>
      <c r="L23" s="1">
        <f t="shared" si="1"/>
        <v>0</v>
      </c>
    </row>
    <row r="24" spans="1:12" x14ac:dyDescent="0.3">
      <c r="A24" s="1" t="s">
        <v>283</v>
      </c>
      <c r="B24" s="1">
        <v>73</v>
      </c>
      <c r="C24" s="1">
        <v>194</v>
      </c>
      <c r="D24" s="1">
        <f t="shared" si="0"/>
        <v>2.66</v>
      </c>
      <c r="E24" s="1">
        <v>9.08</v>
      </c>
      <c r="F24" s="1">
        <v>4.38</v>
      </c>
      <c r="G24" s="1">
        <v>33.5</v>
      </c>
      <c r="H24" s="1">
        <v>124</v>
      </c>
      <c r="I24" s="1">
        <v>4.3499999999999996</v>
      </c>
      <c r="K24" s="1" t="s">
        <v>45</v>
      </c>
      <c r="L24" s="1">
        <f t="shared" si="1"/>
        <v>0</v>
      </c>
    </row>
    <row r="25" spans="1:12" x14ac:dyDescent="0.3">
      <c r="A25" s="1" t="s">
        <v>286</v>
      </c>
      <c r="B25" s="1">
        <v>73</v>
      </c>
      <c r="C25" s="1">
        <v>196</v>
      </c>
      <c r="D25" s="1">
        <f t="shared" si="0"/>
        <v>2.68</v>
      </c>
      <c r="E25" s="1">
        <v>9.2799999999999994</v>
      </c>
      <c r="F25" s="1">
        <v>4.68</v>
      </c>
      <c r="G25" s="1">
        <v>32.5</v>
      </c>
      <c r="H25" s="1">
        <v>125</v>
      </c>
      <c r="I25" s="1">
        <v>4.22</v>
      </c>
      <c r="J25" s="1">
        <v>6.93</v>
      </c>
      <c r="K25" s="1" t="s">
        <v>45</v>
      </c>
      <c r="L25" s="1">
        <f t="shared" si="1"/>
        <v>0</v>
      </c>
    </row>
    <row r="26" spans="1:12" x14ac:dyDescent="0.3">
      <c r="A26" s="1" t="s">
        <v>289</v>
      </c>
      <c r="B26" s="1">
        <v>75</v>
      </c>
      <c r="C26" s="1">
        <v>194</v>
      </c>
      <c r="D26" s="1">
        <f t="shared" si="0"/>
        <v>2.59</v>
      </c>
      <c r="E26" s="1">
        <v>9.2799999999999994</v>
      </c>
      <c r="F26" s="1">
        <v>4.51</v>
      </c>
      <c r="G26" s="1">
        <v>34.5</v>
      </c>
      <c r="H26" s="1">
        <v>122</v>
      </c>
      <c r="I26" s="1">
        <v>4.33</v>
      </c>
      <c r="J26" s="1">
        <v>6.65</v>
      </c>
      <c r="K26" s="1" t="s">
        <v>45</v>
      </c>
      <c r="L26" s="1">
        <f t="shared" si="1"/>
        <v>0</v>
      </c>
    </row>
    <row r="27" spans="1:12" x14ac:dyDescent="0.3">
      <c r="A27" s="1" t="s">
        <v>260</v>
      </c>
      <c r="B27" s="1">
        <v>70</v>
      </c>
      <c r="C27" s="1">
        <v>193</v>
      </c>
      <c r="D27" s="1">
        <f t="shared" si="0"/>
        <v>2.76</v>
      </c>
      <c r="E27" s="1">
        <v>9.3800000000000008</v>
      </c>
      <c r="F27" s="1">
        <v>4.59</v>
      </c>
      <c r="G27" s="1">
        <v>33</v>
      </c>
      <c r="H27" s="1">
        <v>117</v>
      </c>
      <c r="I27" s="1">
        <v>4.1500000000000004</v>
      </c>
      <c r="K27" s="1" t="s">
        <v>45</v>
      </c>
      <c r="L27" s="1">
        <f t="shared" si="1"/>
        <v>-1</v>
      </c>
    </row>
    <row r="28" spans="1:12" x14ac:dyDescent="0.3">
      <c r="A28" s="1" t="s">
        <v>266</v>
      </c>
      <c r="B28" s="1">
        <v>74</v>
      </c>
      <c r="C28" s="1">
        <v>212</v>
      </c>
      <c r="D28" s="1">
        <f t="shared" si="0"/>
        <v>2.86</v>
      </c>
      <c r="E28" s="1">
        <v>8.68</v>
      </c>
      <c r="F28" s="1">
        <v>4.5599999999999996</v>
      </c>
      <c r="G28" s="1">
        <v>29.5</v>
      </c>
      <c r="H28" s="1">
        <v>107</v>
      </c>
      <c r="I28" s="1">
        <v>4.3099999999999996</v>
      </c>
      <c r="K28" s="1" t="s">
        <v>45</v>
      </c>
      <c r="L28" s="1">
        <f t="shared" si="1"/>
        <v>-2</v>
      </c>
    </row>
    <row r="29" spans="1:12" x14ac:dyDescent="0.3">
      <c r="A29" s="1" t="s">
        <v>285</v>
      </c>
      <c r="B29" s="1">
        <v>73</v>
      </c>
      <c r="C29" s="1">
        <v>193</v>
      </c>
      <c r="D29" s="1">
        <f t="shared" si="0"/>
        <v>2.64</v>
      </c>
      <c r="E29" s="1">
        <v>8.68</v>
      </c>
      <c r="F29" s="1">
        <v>4.54</v>
      </c>
      <c r="G29" s="1">
        <v>33.5</v>
      </c>
      <c r="H29" s="1">
        <v>121</v>
      </c>
      <c r="I29" s="1">
        <v>4.21</v>
      </c>
      <c r="J29" s="1">
        <v>6.88</v>
      </c>
      <c r="K29" s="1" t="s">
        <v>45</v>
      </c>
      <c r="L29" s="1">
        <f t="shared" si="1"/>
        <v>-2</v>
      </c>
    </row>
    <row r="30" spans="1:12" x14ac:dyDescent="0.3">
      <c r="A30" s="1" t="s">
        <v>279</v>
      </c>
      <c r="B30" s="1">
        <v>71</v>
      </c>
      <c r="C30" s="1">
        <v>204</v>
      </c>
      <c r="D30" s="1">
        <f t="shared" si="0"/>
        <v>2.87</v>
      </c>
      <c r="E30" s="1">
        <v>9.2799999999999994</v>
      </c>
      <c r="F30" s="1">
        <v>4.46</v>
      </c>
      <c r="G30" s="1">
        <v>33.5</v>
      </c>
      <c r="H30" s="1">
        <v>119</v>
      </c>
      <c r="I30" s="1">
        <v>4.38</v>
      </c>
      <c r="J30" s="1">
        <v>7.1</v>
      </c>
      <c r="K30" s="1" t="s">
        <v>45</v>
      </c>
      <c r="L30" s="1">
        <f t="shared" si="1"/>
        <v>-3</v>
      </c>
    </row>
    <row r="31" spans="1:12" x14ac:dyDescent="0.3">
      <c r="A31" s="1" t="s">
        <v>288</v>
      </c>
      <c r="B31" s="1">
        <v>74</v>
      </c>
      <c r="C31" s="1">
        <v>208</v>
      </c>
      <c r="D31" s="1">
        <f t="shared" si="0"/>
        <v>2.81</v>
      </c>
      <c r="E31" s="1">
        <v>8.68</v>
      </c>
      <c r="F31" s="1">
        <v>4.5199999999999996</v>
      </c>
      <c r="G31" s="1">
        <v>32.5</v>
      </c>
      <c r="H31" s="1">
        <v>119</v>
      </c>
      <c r="I31" s="1">
        <v>4.32</v>
      </c>
      <c r="J31" s="1">
        <v>7.01</v>
      </c>
      <c r="K31" s="1" t="s">
        <v>45</v>
      </c>
      <c r="L31" s="1">
        <f t="shared" si="1"/>
        <v>-3</v>
      </c>
    </row>
    <row r="32" spans="1:12" x14ac:dyDescent="0.3">
      <c r="A32" s="1" t="s">
        <v>290</v>
      </c>
      <c r="B32" s="1">
        <v>73</v>
      </c>
      <c r="C32" s="1">
        <v>201</v>
      </c>
      <c r="D32" s="1">
        <f t="shared" si="0"/>
        <v>2.75</v>
      </c>
      <c r="E32" s="1">
        <v>9.2799999999999994</v>
      </c>
      <c r="F32" s="1">
        <v>4.51</v>
      </c>
      <c r="G32" s="1">
        <v>33.5</v>
      </c>
      <c r="H32" s="1">
        <v>117</v>
      </c>
      <c r="I32" s="1">
        <v>4.47</v>
      </c>
      <c r="J32" s="1">
        <v>7.15</v>
      </c>
      <c r="K32" s="1" t="s">
        <v>45</v>
      </c>
      <c r="L32" s="1">
        <f t="shared" si="1"/>
        <v>-3</v>
      </c>
    </row>
    <row r="33" spans="1:12" x14ac:dyDescent="0.3">
      <c r="A33" s="1" t="s">
        <v>270</v>
      </c>
      <c r="B33" s="1">
        <v>77</v>
      </c>
      <c r="C33" s="1">
        <v>216</v>
      </c>
      <c r="D33" s="1">
        <f t="shared" si="0"/>
        <v>2.81</v>
      </c>
      <c r="E33" s="1">
        <v>9.2799999999999994</v>
      </c>
      <c r="F33" s="1">
        <v>4.67</v>
      </c>
      <c r="G33" s="1">
        <v>33.5</v>
      </c>
      <c r="H33" s="1">
        <v>115</v>
      </c>
      <c r="I33" s="1">
        <v>4.4400000000000004</v>
      </c>
      <c r="J33" s="1">
        <v>7.11</v>
      </c>
      <c r="K33" s="1" t="s">
        <v>45</v>
      </c>
      <c r="L33" s="1">
        <f t="shared" si="1"/>
        <v>-4</v>
      </c>
    </row>
    <row r="34" spans="1:12" x14ac:dyDescent="0.3">
      <c r="A34" s="1" t="s">
        <v>272</v>
      </c>
      <c r="B34" s="1">
        <v>73</v>
      </c>
      <c r="C34" s="1">
        <v>202</v>
      </c>
      <c r="D34" s="1">
        <f t="shared" si="0"/>
        <v>2.77</v>
      </c>
      <c r="E34" s="1">
        <v>8.48</v>
      </c>
      <c r="F34" s="1">
        <v>4.59</v>
      </c>
      <c r="G34" s="1">
        <v>32</v>
      </c>
      <c r="H34" s="1">
        <v>112</v>
      </c>
      <c r="I34" s="1">
        <v>4.29</v>
      </c>
      <c r="J34" s="1">
        <v>7.04</v>
      </c>
      <c r="K34" s="1" t="s">
        <v>45</v>
      </c>
      <c r="L34" s="1">
        <f t="shared" si="1"/>
        <v>-4</v>
      </c>
    </row>
    <row r="35" spans="1:12" x14ac:dyDescent="0.3">
      <c r="A35" s="1" t="s">
        <v>269</v>
      </c>
      <c r="B35" s="1">
        <v>69</v>
      </c>
      <c r="C35" s="1">
        <v>179</v>
      </c>
      <c r="D35" s="1">
        <f t="shared" si="0"/>
        <v>2.59</v>
      </c>
      <c r="E35" s="1">
        <v>9.18</v>
      </c>
      <c r="F35" s="1">
        <v>4.5999999999999996</v>
      </c>
      <c r="G35" s="1">
        <v>32</v>
      </c>
      <c r="H35" s="1">
        <v>109</v>
      </c>
      <c r="I35" s="1">
        <v>4.53</v>
      </c>
      <c r="K35" s="1" t="s">
        <v>45</v>
      </c>
      <c r="L35" s="1">
        <f t="shared" si="1"/>
        <v>-6</v>
      </c>
    </row>
    <row r="36" spans="1:12" x14ac:dyDescent="0.3">
      <c r="A36" s="1" t="s">
        <v>280</v>
      </c>
      <c r="B36" s="1">
        <v>67</v>
      </c>
      <c r="C36" s="1">
        <v>173</v>
      </c>
      <c r="D36" s="1">
        <f t="shared" si="0"/>
        <v>2.58</v>
      </c>
      <c r="E36" s="1">
        <v>8.7799999999999994</v>
      </c>
      <c r="F36" s="1">
        <v>4.58</v>
      </c>
      <c r="G36" s="1">
        <v>32</v>
      </c>
      <c r="H36" s="1">
        <v>117</v>
      </c>
      <c r="I36" s="1">
        <v>4.37</v>
      </c>
      <c r="J36" s="1">
        <v>6.81</v>
      </c>
      <c r="K36" s="1" t="s">
        <v>45</v>
      </c>
      <c r="L36" s="1">
        <f t="shared" si="1"/>
        <v>-6</v>
      </c>
    </row>
    <row r="37" spans="1:12" x14ac:dyDescent="0.3">
      <c r="A37" s="1" t="s">
        <v>47</v>
      </c>
      <c r="B37" s="1">
        <v>70</v>
      </c>
      <c r="C37" s="1">
        <v>195</v>
      </c>
      <c r="D37" s="1">
        <v>2.72</v>
      </c>
      <c r="E37" s="1">
        <v>9.2149999999999999</v>
      </c>
      <c r="F37" s="1">
        <v>4.53</v>
      </c>
      <c r="G37" s="1">
        <v>35</v>
      </c>
      <c r="H37" s="1">
        <v>120</v>
      </c>
      <c r="I37" s="1">
        <v>4.2649999999999997</v>
      </c>
      <c r="J37" s="1">
        <v>7.0549999999999997</v>
      </c>
    </row>
    <row r="38" spans="1:12" x14ac:dyDescent="0.3">
      <c r="A38" s="1" t="s">
        <v>48</v>
      </c>
      <c r="B38" s="1">
        <v>73</v>
      </c>
      <c r="C38" s="1">
        <v>207</v>
      </c>
      <c r="D38" s="1">
        <v>2.85</v>
      </c>
      <c r="E38" s="1">
        <v>9.5</v>
      </c>
      <c r="F38" s="1">
        <v>4.43</v>
      </c>
      <c r="G38" s="1">
        <v>36.5</v>
      </c>
      <c r="H38" s="1">
        <v>120</v>
      </c>
      <c r="I38" s="1">
        <v>4.18</v>
      </c>
      <c r="J38" s="1">
        <v>6.95</v>
      </c>
    </row>
    <row r="39" spans="1:12" x14ac:dyDescent="0.3">
      <c r="A39" s="1" t="s">
        <v>49</v>
      </c>
      <c r="B39" s="1">
        <v>72.67</v>
      </c>
      <c r="C39" s="1">
        <v>204.7</v>
      </c>
      <c r="D39" s="1">
        <v>2.81</v>
      </c>
      <c r="E39" s="1">
        <v>9.52</v>
      </c>
      <c r="F39" s="1">
        <v>4.45</v>
      </c>
      <c r="G39" s="1">
        <v>36.22</v>
      </c>
      <c r="H39" s="1">
        <v>121.78</v>
      </c>
      <c r="I39" s="1">
        <v>4.1900000000000004</v>
      </c>
      <c r="J39" s="1">
        <v>6.94</v>
      </c>
    </row>
    <row r="40" spans="1:12" x14ac:dyDescent="0.3">
      <c r="A40" s="1" t="s">
        <v>50</v>
      </c>
      <c r="B40" s="1">
        <v>2.7</v>
      </c>
      <c r="C40" s="1">
        <v>17.03</v>
      </c>
      <c r="D40" s="1">
        <v>0.15</v>
      </c>
      <c r="E40" s="1">
        <v>0.6</v>
      </c>
      <c r="F40" s="1">
        <v>0.09</v>
      </c>
      <c r="G40" s="1">
        <v>2.58</v>
      </c>
      <c r="H40" s="1">
        <v>6.41</v>
      </c>
      <c r="I40" s="1">
        <v>0.18</v>
      </c>
      <c r="J40" s="1">
        <v>0.24</v>
      </c>
    </row>
    <row r="45" spans="1:12" x14ac:dyDescent="0.3">
      <c r="A45" s="1"/>
    </row>
  </sheetData>
  <sortState ref="A2:L36">
    <sortCondition descending="1" ref="L2:L3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G14" sqref="G14"/>
    </sheetView>
  </sheetViews>
  <sheetFormatPr defaultRowHeight="14.4" x14ac:dyDescent="0.3"/>
  <cols>
    <col min="1" max="1" width="19" customWidth="1"/>
    <col min="2" max="2" width="8.88671875" style="1"/>
    <col min="3" max="4" width="10.21875" style="1" customWidth="1"/>
    <col min="5" max="5" width="13.6640625" style="1" customWidth="1"/>
    <col min="6" max="6" width="8.88671875" style="1"/>
    <col min="7" max="7" width="13.77734375" style="1" customWidth="1"/>
    <col min="8" max="8" width="14.5546875" style="1" customWidth="1"/>
    <col min="9" max="10" width="8.88671875" style="1"/>
    <col min="11" max="11" width="13.33203125" customWidth="1"/>
    <col min="12" max="12" width="12.77734375" customWidth="1"/>
  </cols>
  <sheetData>
    <row r="1" spans="1:12" x14ac:dyDescent="0.3">
      <c r="A1" t="s">
        <v>71</v>
      </c>
      <c r="B1" s="1" t="s">
        <v>72</v>
      </c>
      <c r="C1" s="1" t="s">
        <v>73</v>
      </c>
      <c r="D1" s="1" t="s">
        <v>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9</v>
      </c>
      <c r="J1" s="1" t="s">
        <v>78</v>
      </c>
      <c r="K1" s="1" t="s">
        <v>44</v>
      </c>
      <c r="L1" s="1" t="s">
        <v>58</v>
      </c>
    </row>
    <row r="2" spans="1:12" x14ac:dyDescent="0.3">
      <c r="A2" t="s">
        <v>297</v>
      </c>
      <c r="B2" s="1">
        <v>75</v>
      </c>
      <c r="C2" s="1">
        <v>219</v>
      </c>
      <c r="D2" s="1">
        <f t="shared" ref="D2:D48" si="0">ROUND(C2/B2,2)</f>
        <v>2.92</v>
      </c>
      <c r="E2" s="1">
        <v>10.130000000000001</v>
      </c>
      <c r="F2" s="1">
        <v>4.5199999999999996</v>
      </c>
      <c r="G2" s="1">
        <v>36.5</v>
      </c>
      <c r="H2" s="1">
        <v>125</v>
      </c>
      <c r="I2" s="1">
        <v>4.09</v>
      </c>
      <c r="J2" s="1">
        <v>6.9</v>
      </c>
      <c r="K2" s="1" t="s">
        <v>45</v>
      </c>
      <c r="L2" s="1">
        <f t="shared" ref="L2:L48" si="1">IF(B2&gt;$B$51,1,0)+IF(B2&lt;$B$49,-1,0)+IF(D2&gt;$D$51,1,0)+IF(D2&lt;$D$49,-1,0)+IF(E2&gt;$E$51,1,0)+IF(E2&lt;$E$49,-1,0)+IF(F2&lt;$F$51,1,0)+IF(F2&lt;$F$49,0,-1)+IF(G2&gt;$G$51,1,0)+IF(G2&lt;$G$49,-1,0)+IF(H2&gt;$H$51,1,0)+IF(H2&lt;$H$49,-1,0)+IF(I2&lt;$I$51,1,0)+IF(I2&lt;$I$49,0,-1)+IF(J2&lt;$J$51,1,0)+IF(J2&lt;$J$49,0,-1)+IF(K2="Yes",1,0)</f>
        <v>7</v>
      </c>
    </row>
    <row r="3" spans="1:12" x14ac:dyDescent="0.3">
      <c r="A3" t="s">
        <v>325</v>
      </c>
      <c r="B3" s="1">
        <v>74</v>
      </c>
      <c r="C3" s="1">
        <v>211</v>
      </c>
      <c r="D3" s="1">
        <f t="shared" si="0"/>
        <v>2.85</v>
      </c>
      <c r="E3" s="1">
        <v>9.6300000000000008</v>
      </c>
      <c r="F3" s="1">
        <v>4.3899999999999997</v>
      </c>
      <c r="G3" s="1">
        <v>36.5</v>
      </c>
      <c r="H3" s="1">
        <v>123</v>
      </c>
      <c r="I3" s="1">
        <v>4.1500000000000004</v>
      </c>
      <c r="J3" s="1">
        <v>7.03</v>
      </c>
      <c r="K3" s="1" t="s">
        <v>45</v>
      </c>
      <c r="L3" s="1">
        <f t="shared" si="1"/>
        <v>7</v>
      </c>
    </row>
    <row r="4" spans="1:12" x14ac:dyDescent="0.3">
      <c r="A4" t="s">
        <v>312</v>
      </c>
      <c r="B4" s="1">
        <v>75</v>
      </c>
      <c r="C4" s="1">
        <v>216</v>
      </c>
      <c r="D4" s="1">
        <f t="shared" si="0"/>
        <v>2.88</v>
      </c>
      <c r="E4" s="1">
        <v>10.25</v>
      </c>
      <c r="F4" s="1">
        <v>4.4800000000000004</v>
      </c>
      <c r="G4" s="1">
        <v>36.5</v>
      </c>
      <c r="H4" s="1">
        <v>122</v>
      </c>
      <c r="I4" s="1">
        <v>4.17</v>
      </c>
      <c r="J4" s="1">
        <v>6.71</v>
      </c>
      <c r="K4" s="1" t="s">
        <v>45</v>
      </c>
      <c r="L4" s="1">
        <f t="shared" si="1"/>
        <v>7</v>
      </c>
    </row>
    <row r="5" spans="1:12" x14ac:dyDescent="0.3">
      <c r="A5" t="s">
        <v>308</v>
      </c>
      <c r="B5" s="1">
        <v>73</v>
      </c>
      <c r="C5" s="1">
        <v>225</v>
      </c>
      <c r="D5" s="1">
        <f t="shared" si="0"/>
        <v>3.08</v>
      </c>
      <c r="E5" s="1">
        <v>9.6300000000000008</v>
      </c>
      <c r="F5" s="1">
        <v>4.4800000000000004</v>
      </c>
      <c r="G5" s="1">
        <v>35.5</v>
      </c>
      <c r="H5" s="1">
        <v>124</v>
      </c>
      <c r="I5" s="1">
        <v>3.98</v>
      </c>
      <c r="J5" s="1">
        <v>6.59</v>
      </c>
      <c r="K5" s="1" t="s">
        <v>45</v>
      </c>
      <c r="L5" s="1">
        <f t="shared" si="1"/>
        <v>6</v>
      </c>
    </row>
    <row r="6" spans="1:12" x14ac:dyDescent="0.3">
      <c r="A6" t="s">
        <v>313</v>
      </c>
      <c r="B6" s="1">
        <v>73</v>
      </c>
      <c r="C6" s="1">
        <v>190</v>
      </c>
      <c r="D6" s="1">
        <f t="shared" si="0"/>
        <v>2.6</v>
      </c>
      <c r="E6" s="1">
        <v>9.5</v>
      </c>
      <c r="F6" s="1">
        <v>4.37</v>
      </c>
      <c r="G6" s="1">
        <v>38.5</v>
      </c>
      <c r="H6" s="1">
        <v>124</v>
      </c>
      <c r="K6" s="1" t="s">
        <v>46</v>
      </c>
      <c r="L6" s="1">
        <f t="shared" si="1"/>
        <v>6</v>
      </c>
    </row>
    <row r="7" spans="1:12" x14ac:dyDescent="0.3">
      <c r="A7" t="s">
        <v>309</v>
      </c>
      <c r="B7" s="1">
        <v>76</v>
      </c>
      <c r="C7" s="1">
        <v>215</v>
      </c>
      <c r="D7" s="1">
        <f t="shared" si="0"/>
        <v>2.83</v>
      </c>
      <c r="E7" s="1">
        <v>9.3800000000000008</v>
      </c>
      <c r="F7" s="1">
        <v>4.28</v>
      </c>
      <c r="G7" s="1">
        <v>39.5</v>
      </c>
      <c r="H7" s="1">
        <v>133</v>
      </c>
      <c r="I7" s="1">
        <v>4.4800000000000004</v>
      </c>
      <c r="J7" s="1">
        <v>6.88</v>
      </c>
      <c r="K7" s="1" t="s">
        <v>45</v>
      </c>
      <c r="L7" s="1">
        <f t="shared" si="1"/>
        <v>5</v>
      </c>
    </row>
    <row r="8" spans="1:12" x14ac:dyDescent="0.3">
      <c r="A8" t="s">
        <v>317</v>
      </c>
      <c r="B8" s="1">
        <v>73</v>
      </c>
      <c r="C8" s="1">
        <v>188</v>
      </c>
      <c r="D8" s="1">
        <f t="shared" si="0"/>
        <v>2.58</v>
      </c>
      <c r="E8" s="1">
        <v>9.25</v>
      </c>
      <c r="F8" s="1">
        <v>4.42</v>
      </c>
      <c r="G8" s="1">
        <v>39.5</v>
      </c>
      <c r="H8" s="1">
        <v>122</v>
      </c>
      <c r="I8" s="1">
        <v>4.13</v>
      </c>
      <c r="J8" s="1">
        <v>6.85</v>
      </c>
      <c r="K8" s="1" t="s">
        <v>45</v>
      </c>
      <c r="L8" s="1">
        <f t="shared" si="1"/>
        <v>5</v>
      </c>
    </row>
    <row r="9" spans="1:12" x14ac:dyDescent="0.3">
      <c r="A9" t="s">
        <v>320</v>
      </c>
      <c r="B9" s="1">
        <v>75</v>
      </c>
      <c r="C9" s="1">
        <v>216</v>
      </c>
      <c r="D9" s="1">
        <f t="shared" si="0"/>
        <v>2.88</v>
      </c>
      <c r="E9" s="1">
        <v>10</v>
      </c>
      <c r="F9" s="1">
        <v>4.4800000000000004</v>
      </c>
      <c r="G9" s="1">
        <v>37</v>
      </c>
      <c r="H9" s="1">
        <v>122</v>
      </c>
      <c r="I9" s="1">
        <v>4.07</v>
      </c>
      <c r="J9" s="1">
        <v>7.15</v>
      </c>
      <c r="K9" s="1" t="s">
        <v>45</v>
      </c>
      <c r="L9" s="1">
        <f t="shared" si="1"/>
        <v>5</v>
      </c>
    </row>
    <row r="10" spans="1:12" x14ac:dyDescent="0.3">
      <c r="A10" t="s">
        <v>303</v>
      </c>
      <c r="B10" s="1">
        <v>75</v>
      </c>
      <c r="C10" s="1">
        <v>220</v>
      </c>
      <c r="D10" s="1">
        <f t="shared" si="0"/>
        <v>2.93</v>
      </c>
      <c r="E10" s="1">
        <v>9.3800000000000008</v>
      </c>
      <c r="F10" s="1">
        <v>4.4000000000000004</v>
      </c>
      <c r="G10" s="1">
        <v>36.5</v>
      </c>
      <c r="H10" s="1">
        <v>122</v>
      </c>
      <c r="I10" s="1">
        <v>4.37</v>
      </c>
      <c r="J10" s="1">
        <v>7.11</v>
      </c>
      <c r="K10" s="1" t="s">
        <v>46</v>
      </c>
      <c r="L10" s="1">
        <f t="shared" si="1"/>
        <v>4</v>
      </c>
    </row>
    <row r="11" spans="1:12" x14ac:dyDescent="0.3">
      <c r="A11" t="s">
        <v>311</v>
      </c>
      <c r="B11" s="1">
        <v>73</v>
      </c>
      <c r="C11" s="1">
        <v>196</v>
      </c>
      <c r="D11" s="1">
        <f t="shared" si="0"/>
        <v>2.68</v>
      </c>
      <c r="E11" s="1">
        <v>9.25</v>
      </c>
      <c r="F11" s="1">
        <v>4.5</v>
      </c>
      <c r="G11" s="1">
        <v>41</v>
      </c>
      <c r="H11" s="1">
        <v>127</v>
      </c>
      <c r="I11" s="1">
        <v>4.1100000000000003</v>
      </c>
      <c r="J11" s="1">
        <v>6.82</v>
      </c>
      <c r="K11" s="1" t="s">
        <v>45</v>
      </c>
      <c r="L11" s="1">
        <f t="shared" si="1"/>
        <v>4</v>
      </c>
    </row>
    <row r="12" spans="1:12" x14ac:dyDescent="0.3">
      <c r="A12" t="s">
        <v>321</v>
      </c>
      <c r="B12" s="1">
        <v>69</v>
      </c>
      <c r="C12" s="1">
        <v>180</v>
      </c>
      <c r="D12" s="1">
        <f t="shared" si="0"/>
        <v>2.61</v>
      </c>
      <c r="E12" s="1">
        <v>9.6300000000000008</v>
      </c>
      <c r="F12" s="1">
        <v>4.3600000000000003</v>
      </c>
      <c r="G12" s="1">
        <v>43.5</v>
      </c>
      <c r="H12" s="1">
        <v>126</v>
      </c>
      <c r="I12" s="1">
        <v>4.05</v>
      </c>
      <c r="J12" s="1">
        <v>6.82</v>
      </c>
      <c r="K12" s="1" t="s">
        <v>45</v>
      </c>
      <c r="L12" s="1">
        <f t="shared" si="1"/>
        <v>4</v>
      </c>
    </row>
    <row r="13" spans="1:12" x14ac:dyDescent="0.3">
      <c r="A13" t="s">
        <v>323</v>
      </c>
      <c r="B13" s="1">
        <v>73</v>
      </c>
      <c r="C13" s="1">
        <v>196</v>
      </c>
      <c r="D13" s="1">
        <f t="shared" si="0"/>
        <v>2.68</v>
      </c>
      <c r="E13" s="1">
        <v>8.5</v>
      </c>
      <c r="F13" s="1">
        <v>4.3099999999999996</v>
      </c>
      <c r="G13" s="1">
        <v>40.5</v>
      </c>
      <c r="H13" s="1">
        <v>129</v>
      </c>
      <c r="I13" s="1">
        <v>4.1100000000000003</v>
      </c>
      <c r="J13" s="1">
        <v>6.85</v>
      </c>
      <c r="K13" s="1" t="s">
        <v>45</v>
      </c>
      <c r="L13" s="1">
        <f t="shared" si="1"/>
        <v>4</v>
      </c>
    </row>
    <row r="14" spans="1:12" x14ac:dyDescent="0.3">
      <c r="A14" t="s">
        <v>330</v>
      </c>
      <c r="B14" s="1">
        <v>74</v>
      </c>
      <c r="C14" s="1">
        <v>211</v>
      </c>
      <c r="D14" s="1">
        <f t="shared" si="0"/>
        <v>2.85</v>
      </c>
      <c r="E14" s="1">
        <v>10.130000000000001</v>
      </c>
      <c r="F14" s="1">
        <v>4.62</v>
      </c>
      <c r="G14" s="1">
        <v>36</v>
      </c>
      <c r="H14" s="1">
        <v>126</v>
      </c>
      <c r="I14" s="1">
        <v>4.22</v>
      </c>
      <c r="J14" s="1">
        <v>6.88</v>
      </c>
      <c r="K14" s="1" t="s">
        <v>45</v>
      </c>
      <c r="L14" s="1">
        <f t="shared" si="1"/>
        <v>4</v>
      </c>
    </row>
    <row r="15" spans="1:12" x14ac:dyDescent="0.3">
      <c r="A15" t="s">
        <v>328</v>
      </c>
      <c r="B15" s="1">
        <v>75</v>
      </c>
      <c r="C15" s="1">
        <v>227</v>
      </c>
      <c r="D15" s="1">
        <f t="shared" si="0"/>
        <v>3.03</v>
      </c>
      <c r="E15" s="1">
        <v>10.130000000000001</v>
      </c>
      <c r="F15" s="1">
        <v>4.54</v>
      </c>
      <c r="G15" s="1">
        <v>35.5</v>
      </c>
      <c r="H15" s="1">
        <v>113</v>
      </c>
      <c r="I15" s="1">
        <v>4.1500000000000004</v>
      </c>
      <c r="K15" s="1" t="s">
        <v>45</v>
      </c>
      <c r="L15" s="1">
        <f t="shared" si="1"/>
        <v>3</v>
      </c>
    </row>
    <row r="16" spans="1:12" x14ac:dyDescent="0.3">
      <c r="A16" t="s">
        <v>331</v>
      </c>
      <c r="B16" s="1">
        <v>77</v>
      </c>
      <c r="C16" s="1">
        <v>219</v>
      </c>
      <c r="D16" s="1">
        <f t="shared" si="0"/>
        <v>2.84</v>
      </c>
      <c r="E16" s="1">
        <v>9.5</v>
      </c>
      <c r="F16" s="1">
        <v>4.37</v>
      </c>
      <c r="G16" s="1">
        <v>33</v>
      </c>
      <c r="H16" s="1">
        <v>125</v>
      </c>
      <c r="J16" s="1">
        <v>7.08</v>
      </c>
      <c r="K16" s="1" t="s">
        <v>45</v>
      </c>
      <c r="L16" s="1">
        <f t="shared" si="1"/>
        <v>3</v>
      </c>
    </row>
    <row r="17" spans="1:12" x14ac:dyDescent="0.3">
      <c r="A17" t="s">
        <v>332</v>
      </c>
      <c r="B17" s="1">
        <v>74</v>
      </c>
      <c r="C17" s="1">
        <v>215</v>
      </c>
      <c r="D17" s="1">
        <f t="shared" si="0"/>
        <v>2.91</v>
      </c>
      <c r="E17" s="1">
        <v>9</v>
      </c>
      <c r="F17" s="1">
        <v>4.49</v>
      </c>
      <c r="G17" s="1">
        <v>37.5</v>
      </c>
      <c r="K17" s="1" t="s">
        <v>45</v>
      </c>
      <c r="L17" s="1">
        <f t="shared" si="1"/>
        <v>3</v>
      </c>
    </row>
    <row r="18" spans="1:12" x14ac:dyDescent="0.3">
      <c r="A18" t="s">
        <v>336</v>
      </c>
      <c r="B18" s="1">
        <v>69</v>
      </c>
      <c r="C18" s="1">
        <v>187</v>
      </c>
      <c r="D18" s="1">
        <f t="shared" si="0"/>
        <v>2.71</v>
      </c>
      <c r="E18" s="1">
        <v>9.5</v>
      </c>
      <c r="F18" s="1">
        <v>4.3600000000000003</v>
      </c>
      <c r="G18" s="1">
        <v>39</v>
      </c>
      <c r="H18" s="1">
        <v>123</v>
      </c>
      <c r="K18" s="1" t="s">
        <v>45</v>
      </c>
      <c r="L18" s="1">
        <f t="shared" si="1"/>
        <v>3</v>
      </c>
    </row>
    <row r="19" spans="1:12" x14ac:dyDescent="0.3">
      <c r="A19" t="s">
        <v>335</v>
      </c>
      <c r="B19" s="1">
        <v>70</v>
      </c>
      <c r="C19" s="1">
        <v>196</v>
      </c>
      <c r="D19" s="1">
        <f t="shared" si="0"/>
        <v>2.8</v>
      </c>
      <c r="E19" s="1">
        <v>8.6300000000000008</v>
      </c>
      <c r="F19" s="1">
        <v>4.49</v>
      </c>
      <c r="G19" s="1">
        <v>38.5</v>
      </c>
      <c r="H19" s="1">
        <v>121</v>
      </c>
      <c r="I19" s="1">
        <v>4.18</v>
      </c>
      <c r="J19" s="1">
        <v>6.93</v>
      </c>
      <c r="K19" s="1" t="s">
        <v>46</v>
      </c>
      <c r="L19" s="1">
        <f t="shared" si="1"/>
        <v>3</v>
      </c>
    </row>
    <row r="20" spans="1:12" x14ac:dyDescent="0.3">
      <c r="A20" t="s">
        <v>293</v>
      </c>
      <c r="B20" s="1">
        <v>73</v>
      </c>
      <c r="C20" s="1">
        <v>207</v>
      </c>
      <c r="D20" s="1">
        <f t="shared" si="0"/>
        <v>2.84</v>
      </c>
      <c r="E20" s="1">
        <v>9.25</v>
      </c>
      <c r="F20" s="1">
        <v>4.4800000000000004</v>
      </c>
      <c r="G20" s="1">
        <v>35</v>
      </c>
      <c r="H20" s="1">
        <v>123</v>
      </c>
      <c r="I20" s="1">
        <v>4.38</v>
      </c>
      <c r="J20" s="1">
        <v>7.13</v>
      </c>
      <c r="K20" s="1" t="s">
        <v>46</v>
      </c>
      <c r="L20" s="1">
        <f t="shared" si="1"/>
        <v>2</v>
      </c>
    </row>
    <row r="21" spans="1:12" x14ac:dyDescent="0.3">
      <c r="A21" t="s">
        <v>298</v>
      </c>
      <c r="B21" s="1">
        <v>73</v>
      </c>
      <c r="C21" s="1">
        <v>201</v>
      </c>
      <c r="D21" s="1">
        <f t="shared" si="0"/>
        <v>2.75</v>
      </c>
      <c r="E21" s="1">
        <v>9.1300000000000008</v>
      </c>
      <c r="F21" s="1">
        <v>4.42</v>
      </c>
      <c r="G21" s="1">
        <v>35</v>
      </c>
      <c r="H21" s="1">
        <v>115</v>
      </c>
      <c r="I21" s="1">
        <v>4.1500000000000004</v>
      </c>
      <c r="J21" s="1">
        <v>6.69</v>
      </c>
      <c r="K21" s="1" t="s">
        <v>45</v>
      </c>
      <c r="L21" s="1">
        <f t="shared" si="1"/>
        <v>2</v>
      </c>
    </row>
    <row r="22" spans="1:12" x14ac:dyDescent="0.3">
      <c r="A22" t="s">
        <v>304</v>
      </c>
      <c r="B22" s="1">
        <v>76</v>
      </c>
      <c r="C22" s="1">
        <v>223</v>
      </c>
      <c r="D22" s="1">
        <f t="shared" si="0"/>
        <v>2.93</v>
      </c>
      <c r="E22" s="1">
        <v>9.8800000000000008</v>
      </c>
      <c r="F22" s="1">
        <v>4.58</v>
      </c>
      <c r="K22" s="1" t="s">
        <v>45</v>
      </c>
      <c r="L22" s="1">
        <f t="shared" si="1"/>
        <v>2</v>
      </c>
    </row>
    <row r="23" spans="1:12" x14ac:dyDescent="0.3">
      <c r="A23" t="s">
        <v>333</v>
      </c>
      <c r="B23" s="1">
        <v>73</v>
      </c>
      <c r="C23" s="1">
        <v>208</v>
      </c>
      <c r="D23" s="1">
        <f t="shared" si="0"/>
        <v>2.85</v>
      </c>
      <c r="E23" s="1">
        <v>9.25</v>
      </c>
      <c r="F23" s="1">
        <v>4.63</v>
      </c>
      <c r="G23" s="1">
        <v>35</v>
      </c>
      <c r="H23" s="1">
        <v>119</v>
      </c>
      <c r="I23" s="1">
        <v>4.13</v>
      </c>
      <c r="J23" s="1">
        <v>6.84</v>
      </c>
      <c r="K23" s="1" t="s">
        <v>45</v>
      </c>
      <c r="L23" s="1">
        <f t="shared" si="1"/>
        <v>2</v>
      </c>
    </row>
    <row r="24" spans="1:12" x14ac:dyDescent="0.3">
      <c r="A24" t="s">
        <v>334</v>
      </c>
      <c r="B24" s="1">
        <v>70</v>
      </c>
      <c r="C24" s="1">
        <v>182</v>
      </c>
      <c r="D24" s="1">
        <f t="shared" si="0"/>
        <v>2.6</v>
      </c>
      <c r="E24" s="1">
        <v>8.5</v>
      </c>
      <c r="F24" s="1">
        <v>4.3899999999999997</v>
      </c>
      <c r="G24" s="1">
        <v>38</v>
      </c>
      <c r="H24" s="1">
        <v>120</v>
      </c>
      <c r="I24" s="1">
        <v>4.03</v>
      </c>
      <c r="J24" s="1">
        <v>6.93</v>
      </c>
      <c r="K24" s="1" t="s">
        <v>45</v>
      </c>
      <c r="L24" s="1">
        <f t="shared" si="1"/>
        <v>2</v>
      </c>
    </row>
    <row r="25" spans="1:12" x14ac:dyDescent="0.3">
      <c r="A25" t="s">
        <v>294</v>
      </c>
      <c r="B25" s="1">
        <v>74</v>
      </c>
      <c r="C25" s="1">
        <v>217</v>
      </c>
      <c r="D25" s="1">
        <f t="shared" si="0"/>
        <v>2.93</v>
      </c>
      <c r="E25" s="1">
        <v>10.25</v>
      </c>
      <c r="F25" s="1">
        <v>4.62</v>
      </c>
      <c r="G25" s="1">
        <v>36</v>
      </c>
      <c r="H25" s="1">
        <v>123</v>
      </c>
      <c r="I25" s="1">
        <v>4.28</v>
      </c>
      <c r="J25" s="1">
        <v>7.12</v>
      </c>
      <c r="K25" s="1" t="s">
        <v>45</v>
      </c>
      <c r="L25" s="1">
        <f t="shared" si="1"/>
        <v>1</v>
      </c>
    </row>
    <row r="26" spans="1:12" x14ac:dyDescent="0.3">
      <c r="A26" t="s">
        <v>295</v>
      </c>
      <c r="B26" s="1">
        <v>71</v>
      </c>
      <c r="C26" s="1">
        <v>192</v>
      </c>
      <c r="D26" s="1">
        <f t="shared" si="0"/>
        <v>2.7</v>
      </c>
      <c r="E26" s="1">
        <v>9.75</v>
      </c>
      <c r="F26" s="1">
        <v>4.43</v>
      </c>
      <c r="G26" s="1">
        <v>32.5</v>
      </c>
      <c r="K26" s="1" t="s">
        <v>45</v>
      </c>
      <c r="L26" s="1">
        <f t="shared" si="1"/>
        <v>1</v>
      </c>
    </row>
    <row r="27" spans="1:12" x14ac:dyDescent="0.3">
      <c r="A27" t="s">
        <v>314</v>
      </c>
      <c r="B27" s="1">
        <v>75</v>
      </c>
      <c r="C27" s="1">
        <v>230</v>
      </c>
      <c r="D27" s="1">
        <f t="shared" si="0"/>
        <v>3.07</v>
      </c>
      <c r="E27" s="1">
        <v>9</v>
      </c>
      <c r="F27" s="1">
        <v>4.51</v>
      </c>
      <c r="G27" s="1">
        <v>33</v>
      </c>
      <c r="H27" s="1">
        <v>109</v>
      </c>
      <c r="K27" s="1" t="s">
        <v>45</v>
      </c>
      <c r="L27" s="1">
        <f t="shared" si="1"/>
        <v>1</v>
      </c>
    </row>
    <row r="28" spans="1:12" x14ac:dyDescent="0.3">
      <c r="A28" t="s">
        <v>315</v>
      </c>
      <c r="B28" s="1">
        <v>74</v>
      </c>
      <c r="C28" s="1">
        <v>199</v>
      </c>
      <c r="D28" s="1">
        <f t="shared" si="0"/>
        <v>2.69</v>
      </c>
      <c r="E28" s="1">
        <v>10</v>
      </c>
      <c r="F28" s="1">
        <v>4.46</v>
      </c>
      <c r="G28" s="1">
        <v>33</v>
      </c>
      <c r="H28" s="1">
        <v>112</v>
      </c>
      <c r="I28" s="1">
        <v>4.1100000000000003</v>
      </c>
      <c r="J28" s="1">
        <v>6.81</v>
      </c>
      <c r="K28" s="1" t="s">
        <v>45</v>
      </c>
      <c r="L28" s="1">
        <f t="shared" si="1"/>
        <v>1</v>
      </c>
    </row>
    <row r="29" spans="1:12" x14ac:dyDescent="0.3">
      <c r="A29" t="s">
        <v>316</v>
      </c>
      <c r="B29" s="1">
        <v>73</v>
      </c>
      <c r="C29" s="1">
        <v>209</v>
      </c>
      <c r="D29" s="1">
        <f t="shared" si="0"/>
        <v>2.86</v>
      </c>
      <c r="E29" s="1">
        <v>9.25</v>
      </c>
      <c r="F29" s="1">
        <v>4.5</v>
      </c>
      <c r="G29" s="1">
        <v>34</v>
      </c>
      <c r="H29" s="1">
        <v>119</v>
      </c>
      <c r="I29" s="1">
        <v>4.12</v>
      </c>
      <c r="J29" s="1">
        <v>7.03</v>
      </c>
      <c r="K29" s="1" t="s">
        <v>45</v>
      </c>
      <c r="L29" s="1">
        <f t="shared" si="1"/>
        <v>1</v>
      </c>
    </row>
    <row r="30" spans="1:12" x14ac:dyDescent="0.3">
      <c r="A30" t="s">
        <v>40</v>
      </c>
      <c r="B30" s="1">
        <v>70</v>
      </c>
      <c r="C30" s="1">
        <v>172</v>
      </c>
      <c r="D30" s="1">
        <f t="shared" si="0"/>
        <v>2.46</v>
      </c>
      <c r="E30" s="1">
        <v>8.75</v>
      </c>
      <c r="F30" s="1">
        <v>4.3099999999999996</v>
      </c>
      <c r="G30" s="1">
        <v>38</v>
      </c>
      <c r="H30" s="1">
        <v>119</v>
      </c>
      <c r="I30" s="1">
        <v>4.17</v>
      </c>
      <c r="J30" s="1">
        <v>6.96</v>
      </c>
      <c r="K30" s="1" t="s">
        <v>45</v>
      </c>
      <c r="L30" s="1">
        <f t="shared" si="1"/>
        <v>0</v>
      </c>
    </row>
    <row r="31" spans="1:12" x14ac:dyDescent="0.3">
      <c r="A31" t="s">
        <v>291</v>
      </c>
      <c r="B31" s="1">
        <v>71</v>
      </c>
      <c r="C31" s="1">
        <v>179</v>
      </c>
      <c r="D31" s="1">
        <f t="shared" si="0"/>
        <v>2.52</v>
      </c>
      <c r="E31" s="1">
        <v>9.3800000000000008</v>
      </c>
      <c r="F31" s="1">
        <v>4.51</v>
      </c>
      <c r="G31" s="1">
        <v>36</v>
      </c>
      <c r="H31" s="1">
        <v>123</v>
      </c>
      <c r="J31" s="1">
        <v>7.09</v>
      </c>
      <c r="K31" s="1" t="s">
        <v>45</v>
      </c>
      <c r="L31" s="1">
        <f t="shared" si="1"/>
        <v>0</v>
      </c>
    </row>
    <row r="32" spans="1:12" x14ac:dyDescent="0.3">
      <c r="A32" t="s">
        <v>292</v>
      </c>
      <c r="B32" s="1">
        <v>71</v>
      </c>
      <c r="C32" s="1">
        <v>205</v>
      </c>
      <c r="D32" s="1">
        <f t="shared" si="0"/>
        <v>2.89</v>
      </c>
      <c r="E32" s="1">
        <v>8.8800000000000008</v>
      </c>
      <c r="F32" s="1">
        <v>4.51</v>
      </c>
      <c r="K32" s="1" t="s">
        <v>45</v>
      </c>
      <c r="L32" s="1">
        <f t="shared" si="1"/>
        <v>0</v>
      </c>
    </row>
    <row r="33" spans="1:12" x14ac:dyDescent="0.3">
      <c r="A33" t="s">
        <v>300</v>
      </c>
      <c r="B33" s="1">
        <v>75</v>
      </c>
      <c r="C33" s="1">
        <v>224</v>
      </c>
      <c r="D33" s="1">
        <f t="shared" si="0"/>
        <v>2.99</v>
      </c>
      <c r="E33" s="1">
        <v>10.5</v>
      </c>
      <c r="F33" s="1">
        <v>4.66</v>
      </c>
      <c r="G33" s="1">
        <v>38</v>
      </c>
      <c r="H33" s="1">
        <v>117</v>
      </c>
      <c r="I33" s="1">
        <v>4.3</v>
      </c>
      <c r="J33" s="1">
        <v>7.15</v>
      </c>
      <c r="K33" s="1" t="s">
        <v>45</v>
      </c>
      <c r="L33" s="1">
        <f t="shared" si="1"/>
        <v>0</v>
      </c>
    </row>
    <row r="34" spans="1:12" x14ac:dyDescent="0.3">
      <c r="A34" t="s">
        <v>306</v>
      </c>
      <c r="B34" s="1">
        <v>71</v>
      </c>
      <c r="C34" s="1">
        <v>188</v>
      </c>
      <c r="D34" s="1">
        <f t="shared" si="0"/>
        <v>2.65</v>
      </c>
      <c r="E34" s="1">
        <v>9</v>
      </c>
      <c r="F34" s="1">
        <v>4.34</v>
      </c>
      <c r="G34" s="1">
        <v>33.5</v>
      </c>
      <c r="H34" s="1">
        <v>120</v>
      </c>
      <c r="I34" s="1">
        <v>4.18</v>
      </c>
      <c r="J34" s="1">
        <v>6.77</v>
      </c>
      <c r="K34" s="1" t="s">
        <v>45</v>
      </c>
      <c r="L34" s="1">
        <f t="shared" si="1"/>
        <v>0</v>
      </c>
    </row>
    <row r="35" spans="1:12" x14ac:dyDescent="0.3">
      <c r="A35" t="s">
        <v>307</v>
      </c>
      <c r="B35" s="1">
        <v>73</v>
      </c>
      <c r="C35" s="1">
        <v>184</v>
      </c>
      <c r="D35" s="1">
        <f t="shared" si="0"/>
        <v>2.52</v>
      </c>
      <c r="E35" s="1">
        <v>9.5</v>
      </c>
      <c r="F35" s="1">
        <v>4.5199999999999996</v>
      </c>
      <c r="G35" s="1">
        <v>34</v>
      </c>
      <c r="H35" s="1">
        <v>117</v>
      </c>
      <c r="K35" s="1" t="s">
        <v>45</v>
      </c>
      <c r="L35" s="1">
        <f t="shared" si="1"/>
        <v>0</v>
      </c>
    </row>
    <row r="36" spans="1:12" x14ac:dyDescent="0.3">
      <c r="A36" t="s">
        <v>318</v>
      </c>
      <c r="B36" s="1">
        <v>73</v>
      </c>
      <c r="C36" s="1">
        <v>217</v>
      </c>
      <c r="D36" s="1">
        <f t="shared" si="0"/>
        <v>2.97</v>
      </c>
      <c r="E36" s="1">
        <v>9.1300000000000008</v>
      </c>
      <c r="F36" s="1">
        <v>4.54</v>
      </c>
      <c r="G36" s="1">
        <v>36</v>
      </c>
      <c r="I36" s="1">
        <v>4.1900000000000004</v>
      </c>
      <c r="J36" s="1">
        <v>6.88</v>
      </c>
      <c r="K36" s="1" t="s">
        <v>45</v>
      </c>
      <c r="L36" s="1">
        <f t="shared" si="1"/>
        <v>0</v>
      </c>
    </row>
    <row r="37" spans="1:12" x14ac:dyDescent="0.3">
      <c r="A37" t="s">
        <v>326</v>
      </c>
      <c r="B37" s="1">
        <v>76</v>
      </c>
      <c r="C37" s="1">
        <v>220</v>
      </c>
      <c r="D37" s="1">
        <f t="shared" si="0"/>
        <v>2.89</v>
      </c>
      <c r="E37" s="1">
        <v>9.75</v>
      </c>
      <c r="F37" s="1">
        <v>4.5</v>
      </c>
      <c r="G37" s="1">
        <v>34</v>
      </c>
      <c r="H37" s="1">
        <v>119</v>
      </c>
      <c r="I37" s="1">
        <v>4.2300000000000004</v>
      </c>
      <c r="J37" s="1">
        <v>7.1</v>
      </c>
      <c r="K37" s="1" t="s">
        <v>45</v>
      </c>
      <c r="L37" s="1">
        <f t="shared" si="1"/>
        <v>0</v>
      </c>
    </row>
    <row r="38" spans="1:12" x14ac:dyDescent="0.3">
      <c r="A38" t="s">
        <v>301</v>
      </c>
      <c r="B38" s="1">
        <v>73</v>
      </c>
      <c r="C38" s="1">
        <v>211</v>
      </c>
      <c r="D38" s="1">
        <f t="shared" si="0"/>
        <v>2.89</v>
      </c>
      <c r="E38" s="1">
        <v>8.1300000000000008</v>
      </c>
      <c r="F38" s="1">
        <v>4.5199999999999996</v>
      </c>
      <c r="G38" s="1">
        <v>31.5</v>
      </c>
      <c r="H38" s="1">
        <v>116</v>
      </c>
      <c r="J38" s="1">
        <v>7.1</v>
      </c>
      <c r="K38" s="1" t="s">
        <v>45</v>
      </c>
      <c r="L38" s="1">
        <f t="shared" si="1"/>
        <v>-1</v>
      </c>
    </row>
    <row r="39" spans="1:12" x14ac:dyDescent="0.3">
      <c r="A39" t="s">
        <v>322</v>
      </c>
      <c r="B39" s="1">
        <v>76</v>
      </c>
      <c r="C39" s="1">
        <v>209</v>
      </c>
      <c r="D39" s="1">
        <f t="shared" si="0"/>
        <v>2.75</v>
      </c>
      <c r="E39" s="1">
        <v>8.25</v>
      </c>
      <c r="F39" s="1">
        <v>4.46</v>
      </c>
      <c r="G39" s="1">
        <v>33.5</v>
      </c>
      <c r="H39" s="1">
        <v>115</v>
      </c>
      <c r="I39" s="1">
        <v>4.2300000000000004</v>
      </c>
      <c r="K39" s="1" t="s">
        <v>45</v>
      </c>
      <c r="L39" s="1">
        <f t="shared" si="1"/>
        <v>-1</v>
      </c>
    </row>
    <row r="40" spans="1:12" x14ac:dyDescent="0.3">
      <c r="A40" t="s">
        <v>296</v>
      </c>
      <c r="B40" s="1">
        <v>70</v>
      </c>
      <c r="C40" s="1">
        <v>192</v>
      </c>
      <c r="D40" s="1">
        <f t="shared" si="0"/>
        <v>2.74</v>
      </c>
      <c r="E40" s="1">
        <v>9</v>
      </c>
      <c r="F40" s="1">
        <v>4.57</v>
      </c>
      <c r="K40" s="1" t="s">
        <v>45</v>
      </c>
      <c r="L40" s="1">
        <f t="shared" si="1"/>
        <v>-2</v>
      </c>
    </row>
    <row r="41" spans="1:12" x14ac:dyDescent="0.3">
      <c r="A41" t="s">
        <v>299</v>
      </c>
      <c r="B41" s="1">
        <v>71</v>
      </c>
      <c r="C41" s="1">
        <v>190</v>
      </c>
      <c r="D41" s="1">
        <f t="shared" si="0"/>
        <v>2.68</v>
      </c>
      <c r="E41" s="1">
        <v>9.5</v>
      </c>
      <c r="F41" s="1">
        <v>4.6500000000000004</v>
      </c>
      <c r="K41" s="1" t="s">
        <v>45</v>
      </c>
      <c r="L41" s="1">
        <f t="shared" si="1"/>
        <v>-2</v>
      </c>
    </row>
    <row r="42" spans="1:12" x14ac:dyDescent="0.3">
      <c r="A42" t="s">
        <v>305</v>
      </c>
      <c r="B42" s="1">
        <v>71</v>
      </c>
      <c r="C42" s="1">
        <v>198</v>
      </c>
      <c r="D42" s="1">
        <f t="shared" si="0"/>
        <v>2.79</v>
      </c>
      <c r="E42" s="1">
        <v>8.25</v>
      </c>
      <c r="F42" s="1">
        <v>4.3499999999999996</v>
      </c>
      <c r="G42" s="1">
        <v>33.5</v>
      </c>
      <c r="H42" s="1">
        <v>118</v>
      </c>
      <c r="I42" s="1">
        <v>4.2300000000000004</v>
      </c>
      <c r="J42" s="1">
        <v>6.97</v>
      </c>
      <c r="K42" s="1" t="s">
        <v>45</v>
      </c>
      <c r="L42" s="1">
        <f t="shared" si="1"/>
        <v>-2</v>
      </c>
    </row>
    <row r="43" spans="1:12" x14ac:dyDescent="0.3">
      <c r="A43" t="s">
        <v>319</v>
      </c>
      <c r="B43" s="1">
        <v>68</v>
      </c>
      <c r="C43" s="1">
        <v>186</v>
      </c>
      <c r="D43" s="1">
        <f t="shared" si="0"/>
        <v>2.74</v>
      </c>
      <c r="E43" s="1">
        <v>9</v>
      </c>
      <c r="F43" s="1">
        <v>4.51</v>
      </c>
      <c r="G43" s="1">
        <v>33.5</v>
      </c>
      <c r="H43" s="1">
        <v>112</v>
      </c>
      <c r="K43" s="1" t="s">
        <v>45</v>
      </c>
      <c r="L43" s="1">
        <f t="shared" si="1"/>
        <v>-2</v>
      </c>
    </row>
    <row r="44" spans="1:12" x14ac:dyDescent="0.3">
      <c r="A44" t="s">
        <v>327</v>
      </c>
      <c r="B44" s="1">
        <v>75</v>
      </c>
      <c r="C44" s="1">
        <v>210</v>
      </c>
      <c r="D44" s="1">
        <f t="shared" si="0"/>
        <v>2.8</v>
      </c>
      <c r="E44" s="1">
        <v>9.5</v>
      </c>
      <c r="F44" s="1">
        <v>4.55</v>
      </c>
      <c r="G44" s="1">
        <v>31</v>
      </c>
      <c r="H44" s="1">
        <v>121</v>
      </c>
      <c r="I44" s="1">
        <v>4.3600000000000003</v>
      </c>
      <c r="J44" s="1">
        <v>6.99</v>
      </c>
      <c r="K44" s="1" t="s">
        <v>45</v>
      </c>
      <c r="L44" s="1">
        <f t="shared" si="1"/>
        <v>-2</v>
      </c>
    </row>
    <row r="45" spans="1:12" x14ac:dyDescent="0.3">
      <c r="A45" t="s">
        <v>329</v>
      </c>
      <c r="B45" s="1">
        <v>67</v>
      </c>
      <c r="C45" s="1">
        <v>184</v>
      </c>
      <c r="D45" s="1">
        <f t="shared" si="0"/>
        <v>2.75</v>
      </c>
      <c r="E45" s="1">
        <v>8.75</v>
      </c>
      <c r="F45" s="1">
        <v>4.6100000000000003</v>
      </c>
      <c r="G45" s="1">
        <v>37</v>
      </c>
      <c r="H45" s="1">
        <v>115</v>
      </c>
      <c r="I45" s="1">
        <v>4.2300000000000004</v>
      </c>
      <c r="K45" s="1" t="s">
        <v>45</v>
      </c>
      <c r="L45" s="1">
        <f t="shared" si="1"/>
        <v>-2</v>
      </c>
    </row>
    <row r="46" spans="1:12" x14ac:dyDescent="0.3">
      <c r="A46" t="s">
        <v>310</v>
      </c>
      <c r="B46" s="1">
        <v>70</v>
      </c>
      <c r="C46" s="1">
        <v>183</v>
      </c>
      <c r="D46" s="1">
        <f t="shared" si="0"/>
        <v>2.61</v>
      </c>
      <c r="E46" s="1">
        <v>8.5</v>
      </c>
      <c r="F46" s="1">
        <v>4.37</v>
      </c>
      <c r="G46" s="1">
        <v>35.5</v>
      </c>
      <c r="H46" s="1">
        <v>119</v>
      </c>
      <c r="I46" s="1">
        <v>4.3600000000000003</v>
      </c>
      <c r="J46" s="1">
        <v>7.03</v>
      </c>
      <c r="K46" s="1" t="s">
        <v>45</v>
      </c>
      <c r="L46" s="1">
        <f t="shared" si="1"/>
        <v>-3</v>
      </c>
    </row>
    <row r="47" spans="1:12" x14ac:dyDescent="0.3">
      <c r="A47" t="s">
        <v>302</v>
      </c>
      <c r="B47" s="1">
        <v>69</v>
      </c>
      <c r="C47" s="1">
        <v>172</v>
      </c>
      <c r="D47" s="1">
        <f t="shared" si="0"/>
        <v>2.4900000000000002</v>
      </c>
      <c r="E47" s="1">
        <v>8.3800000000000008</v>
      </c>
      <c r="F47" s="1">
        <v>4.58</v>
      </c>
      <c r="K47" s="1" t="s">
        <v>45</v>
      </c>
      <c r="L47" s="1">
        <f t="shared" si="1"/>
        <v>-4</v>
      </c>
    </row>
    <row r="48" spans="1:12" x14ac:dyDescent="0.3">
      <c r="A48" t="s">
        <v>324</v>
      </c>
      <c r="B48" s="1">
        <v>69</v>
      </c>
      <c r="C48" s="1">
        <v>186</v>
      </c>
      <c r="D48" s="1">
        <f t="shared" si="0"/>
        <v>2.7</v>
      </c>
      <c r="E48" s="1">
        <v>9</v>
      </c>
      <c r="F48" s="1">
        <v>4.5</v>
      </c>
      <c r="G48" s="1">
        <v>30</v>
      </c>
      <c r="H48" s="1">
        <v>112</v>
      </c>
      <c r="I48" s="1">
        <v>3.98</v>
      </c>
      <c r="J48" s="1">
        <v>6.95</v>
      </c>
      <c r="K48" s="1" t="s">
        <v>45</v>
      </c>
      <c r="L48" s="1">
        <f t="shared" si="1"/>
        <v>-4</v>
      </c>
    </row>
    <row r="49" spans="1:10" x14ac:dyDescent="0.3">
      <c r="A49" s="1" t="s">
        <v>47</v>
      </c>
      <c r="B49" s="1">
        <v>70</v>
      </c>
      <c r="C49" s="1">
        <v>195</v>
      </c>
      <c r="D49" s="1">
        <v>2.72</v>
      </c>
      <c r="E49" s="1">
        <v>9.2149999999999999</v>
      </c>
      <c r="F49" s="1">
        <v>4.53</v>
      </c>
      <c r="G49" s="1">
        <v>35</v>
      </c>
      <c r="H49" s="1">
        <v>120</v>
      </c>
      <c r="I49" s="1">
        <v>4.2649999999999997</v>
      </c>
      <c r="J49">
        <v>7.0549999999999997</v>
      </c>
    </row>
    <row r="50" spans="1:10" x14ac:dyDescent="0.3">
      <c r="A50" s="1" t="s">
        <v>48</v>
      </c>
      <c r="B50" s="1">
        <v>73</v>
      </c>
      <c r="C50" s="1">
        <v>207</v>
      </c>
      <c r="D50" s="1">
        <v>2.85</v>
      </c>
      <c r="E50" s="1">
        <v>9.5</v>
      </c>
      <c r="F50" s="1">
        <v>4.43</v>
      </c>
      <c r="G50" s="1">
        <v>36.5</v>
      </c>
      <c r="H50" s="1">
        <v>120</v>
      </c>
      <c r="I50" s="1">
        <v>4.18</v>
      </c>
      <c r="J50">
        <v>6.95</v>
      </c>
    </row>
    <row r="51" spans="1:10" x14ac:dyDescent="0.3">
      <c r="A51" s="1" t="s">
        <v>49</v>
      </c>
      <c r="B51" s="1">
        <v>72.67</v>
      </c>
      <c r="C51" s="1">
        <v>204.7</v>
      </c>
      <c r="D51" s="1">
        <v>2.81</v>
      </c>
      <c r="E51" s="1">
        <v>9.52</v>
      </c>
      <c r="F51" s="1">
        <v>4.45</v>
      </c>
      <c r="G51" s="1">
        <v>36.22</v>
      </c>
      <c r="H51" s="1">
        <v>121.78</v>
      </c>
      <c r="I51" s="1">
        <v>4.1900000000000004</v>
      </c>
      <c r="J51">
        <v>6.94</v>
      </c>
    </row>
    <row r="52" spans="1:10" x14ac:dyDescent="0.3">
      <c r="A52" s="1" t="s">
        <v>50</v>
      </c>
      <c r="B52" s="1">
        <v>2.7</v>
      </c>
      <c r="C52" s="1">
        <v>17.03</v>
      </c>
      <c r="D52" s="1">
        <v>0.15</v>
      </c>
      <c r="E52" s="1">
        <v>0.6</v>
      </c>
      <c r="F52" s="1">
        <v>0.09</v>
      </c>
      <c r="G52" s="1">
        <v>2.58</v>
      </c>
      <c r="H52" s="1">
        <v>6.41</v>
      </c>
      <c r="I52" s="1">
        <v>0.18</v>
      </c>
      <c r="J52">
        <v>0.24</v>
      </c>
    </row>
  </sheetData>
  <sortState ref="A2:L48">
    <sortCondition descending="1" ref="L2:L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 Top WR Data</vt:lpstr>
      <vt:lpstr>2016 NFL Combine WR Data</vt:lpstr>
      <vt:lpstr>2015 NFL Combine WR Data</vt:lpstr>
      <vt:lpstr>2014 NFL Combine WR Data</vt:lpstr>
      <vt:lpstr>2013 NFL Combine WR Data</vt:lpstr>
      <vt:lpstr>2012 NFL Combine WR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2016-07-17T17:02:35Z</dcterms:created>
  <dcterms:modified xsi:type="dcterms:W3CDTF">2019-01-12T15:29:23Z</dcterms:modified>
</cp:coreProperties>
</file>