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M_2400" sheetId="1" r:id="rId4"/>
    <sheet state="visible" name="ISM_2400_SORTED" sheetId="2" r:id="rId5"/>
    <sheet state="visible" name="ISM_2400_RAW" sheetId="3" r:id="rId6"/>
    <sheet state="visible" name="FCC_915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Best of 3 samples; delta(SWR)=0.08 between worst and best
</t>
      </text>
    </comment>
    <comment authorId="0" ref="B14">
      <text>
        <t xml:space="preserve">Very tight match - 2.459GHz is 1.07 SWR, but climbs quickly at the edges</t>
      </text>
    </comment>
    <comment authorId="0" ref="B19">
      <text>
        <t xml:space="preserve">Not yet ready for release, but maybe soon. :)
</t>
      </text>
    </comment>
    <comment authorId="0" ref="B32">
      <text>
        <t xml:space="preserve">Best of 2 samples; delta(SWR)=0.08 between worst and best</t>
      </text>
    </comment>
    <comment authorId="0" ref="C36">
      <text>
        <t xml:space="preserve">Hi great table, very informative! What was the frequency range the antennas where tested?
	-sesesp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Best of 3 samples; delta(SWR)=0.08 between worst and best
</t>
      </text>
    </comment>
    <comment authorId="0" ref="B26">
      <text>
        <t xml:space="preserve">Best of 2 samples; delta(SWR)=0.08 between worst and best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Well used and beat-up Immortal-T removed from a quad
</t>
      </text>
    </comment>
    <comment authorId="0" ref="B12">
      <text>
        <t xml:space="preserve">Brand new antenna fresh from the package</t>
      </text>
    </comment>
    <comment authorId="0" ref="B15">
      <text>
        <t xml:space="preserve">Non-broken edition</t>
      </text>
    </comment>
  </commentList>
</comments>
</file>

<file path=xl/sharedStrings.xml><?xml version="1.0" encoding="utf-8"?>
<sst xmlns="http://schemas.openxmlformats.org/spreadsheetml/2006/main" count="154" uniqueCount="60">
  <si>
    <t>#</t>
  </si>
  <si>
    <t>Antenna Name</t>
  </si>
  <si>
    <t>Connector</t>
  </si>
  <si>
    <t>Minimum SWR</t>
  </si>
  <si>
    <t>Maximum SWR</t>
  </si>
  <si>
    <t>Average SWR</t>
  </si>
  <si>
    <t>Average Efficiency</t>
  </si>
  <si>
    <t>Mismatch loss (dB)</t>
  </si>
  <si>
    <t>Range Multiplier</t>
  </si>
  <si>
    <t>Native ExpressLRS antennas</t>
  </si>
  <si>
    <t>HappyModel Tx Dipole</t>
  </si>
  <si>
    <t>SMA</t>
  </si>
  <si>
    <t>HappyModel Tx Moxon</t>
  </si>
  <si>
    <t>HappyModel Rx Dipole</t>
  </si>
  <si>
    <t>U.FL</t>
  </si>
  <si>
    <t>Namimno Flash Folded Dipole</t>
  </si>
  <si>
    <t>RP-SMA</t>
  </si>
  <si>
    <t>Namimno Stick</t>
  </si>
  <si>
    <t>JHEMCU GSF405A Monopole</t>
  </si>
  <si>
    <t>Matek R24D Sleeved Dipole</t>
  </si>
  <si>
    <t>BetaFPV T Dipole</t>
  </si>
  <si>
    <t>Cyclone Nano RX T-Dipole</t>
  </si>
  <si>
    <t>3rd-party 2.4GHz antennas</t>
  </si>
  <si>
    <t>TrueRC BARDPole</t>
  </si>
  <si>
    <t>TrueRC True-MoX</t>
  </si>
  <si>
    <t>Prodrone.pl T-Dipole</t>
  </si>
  <si>
    <t>Prodrone.pl V-Dipole</t>
  </si>
  <si>
    <t>Prodrone.pl Moxon</t>
  </si>
  <si>
    <t>MUSTARDTIGER's DIY Tigertail (Short)</t>
  </si>
  <si>
    <t>MUSTARDTIGER's DIY Tigertail (Long)</t>
  </si>
  <si>
    <t>TBS Tracer Antennas</t>
  </si>
  <si>
    <t>TBS Tracer Rx Antenna</t>
  </si>
  <si>
    <t>Legacy Protocol antennas</t>
  </si>
  <si>
    <t>TX16S MPM Ducky</t>
  </si>
  <si>
    <t>Spektrum SPM4650 Rx Monopole</t>
  </si>
  <si>
    <t>FlySky Rx Monopole</t>
  </si>
  <si>
    <t>FrSky IPEX1 Monopole</t>
  </si>
  <si>
    <t>Other antennas</t>
  </si>
  <si>
    <t>Stub 2.4GHz Antenna from Amazon</t>
  </si>
  <si>
    <t>Unknown AliExpress Ducky</t>
  </si>
  <si>
    <r>
      <rPr>
        <color rgb="FF1155CC"/>
        <u/>
      </rPr>
      <t>2J 2JF0102</t>
    </r>
    <r>
      <rPr>
        <color rgb="FF000000"/>
        <u/>
      </rPr>
      <t xml:space="preserve"> Flat</t>
    </r>
  </si>
  <si>
    <r>
      <rPr>
        <color rgb="FF1155CC"/>
        <u/>
      </rPr>
      <t>Taoglas FXP74</t>
    </r>
    <r>
      <rPr>
        <color rgb="FF000000"/>
        <u/>
      </rPr>
      <t xml:space="preserve"> Flat</t>
    </r>
  </si>
  <si>
    <r>
      <rPr>
        <color rgb="FF1155CC"/>
        <u/>
      </rPr>
      <t>Adafruit #2308</t>
    </r>
    <r>
      <rPr>
        <color rgb="FF000000"/>
        <u/>
      </rPr>
      <t xml:space="preserve"> Flat</t>
    </r>
  </si>
  <si>
    <t>Matek R24D Monopole</t>
  </si>
  <si>
    <t>2J 2JF0102</t>
  </si>
  <si>
    <t>Adafruit #2308</t>
  </si>
  <si>
    <r>
      <rPr>
        <color rgb="FF1155CC"/>
        <u/>
      </rPr>
      <t>BetaFPV T Dipole</t>
    </r>
    <r>
      <rPr>
        <color rgb="FF000000"/>
        <u/>
      </rPr>
      <t xml:space="preserve"> Sample #2</t>
    </r>
  </si>
  <si>
    <r>
      <rPr>
        <color rgb="FF1155CC"/>
        <u/>
      </rPr>
      <t>BetaFPV T Dipole</t>
    </r>
    <r>
      <rPr>
        <color rgb="FF000000"/>
        <u/>
      </rPr>
      <t xml:space="preserve"> Sample #3</t>
    </r>
  </si>
  <si>
    <t>Taoglas FXP74</t>
  </si>
  <si>
    <r>
      <rPr>
        <color rgb="FF1155CC"/>
        <u/>
      </rPr>
      <t>Taoglas FXP74</t>
    </r>
    <r>
      <rPr>
        <color rgb="FF000000"/>
        <u/>
      </rPr>
      <t xml:space="preserve"> Sample #2</t>
    </r>
  </si>
  <si>
    <t>3rd-party 900MHz antennas</t>
  </si>
  <si>
    <t>TrueRC/AirbladeUAV Tuffpole 900</t>
  </si>
  <si>
    <t>TBS Crossfire Antennas</t>
  </si>
  <si>
    <t>TBS Crossfire Immortal-T V2 Stock</t>
  </si>
  <si>
    <t>TBS Crossfire Tuned</t>
  </si>
  <si>
    <t>TBS Crossfire Rx (Long)</t>
  </si>
  <si>
    <t>TBS Crossfire Immortal-T V2 (used)</t>
  </si>
  <si>
    <r>
      <rPr>
        <color rgb="FF1155CC"/>
        <u/>
      </rPr>
      <t>TBS Crossfire Immortal-T V2</t>
    </r>
    <r>
      <rPr/>
      <t xml:space="preserve"> (brand new)</t>
    </r>
  </si>
  <si>
    <t>TBS Crossfire Micro RX Antenna</t>
  </si>
  <si>
    <t>FrSky R9 Super-8 Antenna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</si>
</sst>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color rgb="FF000000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10" xfId="0" applyAlignment="1" applyFont="1" applyNumberFormat="1">
      <alignment readingOrder="0"/>
    </xf>
    <xf borderId="0" fillId="2" fontId="1" numFmtId="164" xfId="0" applyFont="1" applyNumberFormat="1"/>
    <xf borderId="0" fillId="2" fontId="1" numFmtId="10" xfId="0" applyFont="1" applyNumberFormat="1"/>
    <xf borderId="0" fillId="2" fontId="1" numFmtId="0" xfId="0" applyFont="1"/>
    <xf borderId="0" fillId="0" fontId="1" numFmtId="0" xfId="0" applyFont="1"/>
    <xf borderId="0" fillId="0" fontId="4" numFmtId="0" xfId="0" applyAlignment="1" applyFon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5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ISM_2400_SORTED!$B$1:$B$27</c:f>
            </c:strRef>
          </c:cat>
          <c:val>
            <c:numRef>
              <c:f>ISM_2400_SORTED!$G$1:$G$27</c:f>
              <c:numCache/>
            </c:numRef>
          </c:val>
        </c:ser>
        <c:axId val="392324745"/>
        <c:axId val="1847358328"/>
      </c:barChart>
      <c:catAx>
        <c:axId val="392324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358328"/>
      </c:catAx>
      <c:valAx>
        <c:axId val="18473583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324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Range Multiplier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ISM_2400_RAW!$I$1</c:f>
            </c:strRef>
          </c:tx>
          <c:spPr>
            <a:solidFill>
              <a:srgbClr val="5F8BF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ISM_2400_RAW!$B$2:$B$1010</c:f>
            </c:strRef>
          </c:cat>
          <c:val>
            <c:numRef>
              <c:f>ISM_2400_RAW!$I$2:$I$1010</c:f>
              <c:numCache/>
            </c:numRef>
          </c:val>
        </c:ser>
        <c:axId val="1785336753"/>
        <c:axId val="1349329015"/>
      </c:barChart>
      <c:catAx>
        <c:axId val="17853367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Antenna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329015"/>
      </c:catAx>
      <c:valAx>
        <c:axId val="13493290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3367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Range Multiplier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FCC_915!$I$1</c:f>
            </c:strRef>
          </c:tx>
          <c:spPr>
            <a:solidFill>
              <a:srgbClr val="5F8BF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FCC_915!$B$2:$B$994</c:f>
            </c:strRef>
          </c:cat>
          <c:val>
            <c:numRef>
              <c:f>FCC_915!$I$2:$I$994</c:f>
              <c:numCache/>
            </c:numRef>
          </c:val>
        </c:ser>
        <c:axId val="288170072"/>
        <c:axId val="855861525"/>
      </c:barChart>
      <c:catAx>
        <c:axId val="2881700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Antenna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861525"/>
      </c:catAx>
      <c:valAx>
        <c:axId val="8558615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1700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0</xdr:row>
      <xdr:rowOff>0</xdr:rowOff>
    </xdr:from>
    <xdr:ext cx="10591800" cy="8181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114300</xdr:colOff>
      <xdr:row>27</xdr:row>
      <xdr:rowOff>133350</xdr:rowOff>
    </xdr:from>
    <xdr:ext cx="7162800" cy="5534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228600</xdr:colOff>
      <xdr:row>0</xdr:row>
      <xdr:rowOff>0</xdr:rowOff>
    </xdr:from>
    <xdr:ext cx="7162800" cy="5534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shop.prodrone.pl/en_US/p/Pro-Moxon-2.4Ghz-5.5dbi/137" TargetMode="External"/><Relationship Id="rId10" Type="http://schemas.openxmlformats.org/officeDocument/2006/relationships/hyperlink" Target="https://shop.prodrone.pl/en_US/p/Vee-H-na-2.4Ghz-antenna/219" TargetMode="External"/><Relationship Id="rId13" Type="http://schemas.openxmlformats.org/officeDocument/2006/relationships/hyperlink" Target="https://www.horizonhobby.com/product/srxl2-dsmx-serial-micro-receiver/SPM4650.html" TargetMode="External"/><Relationship Id="rId12" Type="http://schemas.openxmlformats.org/officeDocument/2006/relationships/hyperlink" Target="https://shop.prodrone.pl/en_US/p/Antena-FLX_V2.4-RC-2.4Ghz/27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happymodel.cn/index.php/2021/04/12/happymodel-2-4g-expresslrs-elrs-micro-tx-module-es24tx/" TargetMode="External"/><Relationship Id="rId3" Type="http://schemas.openxmlformats.org/officeDocument/2006/relationships/hyperlink" Target="http://www.happymodel.cn/index.php/2021/08/26/happymodel-2-4g-expresslrs-es24tx-slim-pro-tx-module-for-x-lite-tango2/" TargetMode="External"/><Relationship Id="rId4" Type="http://schemas.openxmlformats.org/officeDocument/2006/relationships/hyperlink" Target="https://www.happymodel.cn/index.php/2021/04/10/happymodel-2-4g-expresslrs-elrs-nano-series-receiver-module-pp-rx-ep1-rx-ep2-rx/" TargetMode="External"/><Relationship Id="rId9" Type="http://schemas.openxmlformats.org/officeDocument/2006/relationships/hyperlink" Target="https://shop.prodrone.pl/en_US/p/Pro-2.4-Dipole-antenna/140" TargetMode="External"/><Relationship Id="rId15" Type="http://schemas.openxmlformats.org/officeDocument/2006/relationships/hyperlink" Target="https://www.amazon.com/2-4GHz-Wireless-Module-Antenna-Omnidirectional/dp/B076SGTMFS" TargetMode="External"/><Relationship Id="rId14" Type="http://schemas.openxmlformats.org/officeDocument/2006/relationships/hyperlink" Target="https://shop.prodrone.pl/en_US/p/Frsky-2.4Ghz-Spare-antenna-IPEX1-u.fl-ufl-15cm-/358" TargetMode="External"/><Relationship Id="rId17" Type="http://schemas.openxmlformats.org/officeDocument/2006/relationships/hyperlink" Target="https://www.taoglas.com/product/black-diamond-fxp74-2-4ghz-flex-pcb-antenna/" TargetMode="External"/><Relationship Id="rId16" Type="http://schemas.openxmlformats.org/officeDocument/2006/relationships/hyperlink" Target="https://www.2j-antennas.com/antennas/single-internal-antennas/2jf0102p-2-4-5-0-6-0-ghz-ism-flexible-ultra-thin-pcb-adhesive-antenna/9" TargetMode="External"/><Relationship Id="rId5" Type="http://schemas.openxmlformats.org/officeDocument/2006/relationships/hyperlink" Target="https://pyrodrone.com/products/jhemcu-gsf405a-1s-2s-aio-f4-flight-control-w-5a-esc-elrs-2-4g-rx-25-5-25-5mm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racedayquads.com/products/betafpv-t-dipole-2-4ghz-rc-antenna-2-pack-u-fl" TargetMode="External"/><Relationship Id="rId18" Type="http://schemas.openxmlformats.org/officeDocument/2006/relationships/hyperlink" Target="https://www.adafruit.com/product/2308" TargetMode="External"/><Relationship Id="rId7" Type="http://schemas.openxmlformats.org/officeDocument/2006/relationships/hyperlink" Target="https://www.truerc.ca/shop/linear-antennas/2-4ghz-linear-antennas/bardpole-2-4" TargetMode="External"/><Relationship Id="rId8" Type="http://schemas.openxmlformats.org/officeDocument/2006/relationships/hyperlink" Target="https://www.truerc.ca/shop/linear-antennas/2-4ghz-linear-antennas/true-mox-2-4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shop.prodrone.pl/en_US/p/Antena-FLX_V2.4-RC-2.4Ghz/271" TargetMode="External"/><Relationship Id="rId10" Type="http://schemas.openxmlformats.org/officeDocument/2006/relationships/hyperlink" Target="https://www.truerc.ca/shop/linear-antennas/2-4ghz-linear-antennas/bardpole-2-4" TargetMode="External"/><Relationship Id="rId13" Type="http://schemas.openxmlformats.org/officeDocument/2006/relationships/hyperlink" Target="https://shop.prodrone.pl/en_US/p/Pro-2.4-Dipole-antenna/140" TargetMode="External"/><Relationship Id="rId12" Type="http://schemas.openxmlformats.org/officeDocument/2006/relationships/hyperlink" Target="https://shop.prodrone.pl/en_US/p/Vee-H-na-2.4Ghz-antenna/219" TargetMode="External"/><Relationship Id="rId1" Type="http://schemas.openxmlformats.org/officeDocument/2006/relationships/hyperlink" Target="https://shop.prodrone.pl/en_US/p/Frsky-2.4Ghz-Spare-antenna-IPEX1-u.fl-ufl-15cm-/358" TargetMode="External"/><Relationship Id="rId2" Type="http://schemas.openxmlformats.org/officeDocument/2006/relationships/hyperlink" Target="https://www.horizonhobby.com/product/srxl2-dsmx-serial-micro-receiver/SPM4650.html" TargetMode="External"/><Relationship Id="rId3" Type="http://schemas.openxmlformats.org/officeDocument/2006/relationships/hyperlink" Target="https://pyrodrone.com/products/jhemcu-gsf405a-1s-2s-aio-f4-flight-control-w-5a-esc-elrs-2-4g-rx-25-5-25-5mm" TargetMode="External"/><Relationship Id="rId4" Type="http://schemas.openxmlformats.org/officeDocument/2006/relationships/hyperlink" Target="https://www.amazon.com/2-4GHz-Wireless-Module-Antenna-Omnidirectional/dp/B076SGTMFS" TargetMode="External"/><Relationship Id="rId9" Type="http://schemas.openxmlformats.org/officeDocument/2006/relationships/hyperlink" Target="https://www.happymodel.cn/index.php/2021/04/10/happymodel-2-4g-expresslrs-elrs-nano-series-receiver-module-pp-rx-ep1-rx-ep2-rx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racedayquads.com/products/betafpv-t-dipole-2-4ghz-rc-antenna-2-pack-u-fl" TargetMode="External"/><Relationship Id="rId5" Type="http://schemas.openxmlformats.org/officeDocument/2006/relationships/hyperlink" Target="https://www.truerc.ca/shop/linear-antennas/2-4ghz-linear-antennas/true-mox-2-4" TargetMode="External"/><Relationship Id="rId6" Type="http://schemas.openxmlformats.org/officeDocument/2006/relationships/hyperlink" Target="http://www.happymodel.cn/index.php/2021/08/26/happymodel-2-4g-expresslrs-es24tx-slim-pro-tx-module-for-x-lite-tango2/" TargetMode="External"/><Relationship Id="rId7" Type="http://schemas.openxmlformats.org/officeDocument/2006/relationships/hyperlink" Target="http://www.happymodel.cn/index.php/2021/04/12/happymodel-2-4g-expresslrs-elrs-micro-tx-module-es24tx/" TargetMode="External"/><Relationship Id="rId8" Type="http://schemas.openxmlformats.org/officeDocument/2006/relationships/hyperlink" Target="https://shop.prodrone.pl/en_US/p/Pro-Moxon-2.4Ghz-5.5dbi/137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aoglas.com/product/black-diamond-fxp74-2-4ghz-flex-pcb-antenna/" TargetMode="External"/><Relationship Id="rId11" Type="http://schemas.openxmlformats.org/officeDocument/2006/relationships/hyperlink" Target="https://www.horizonhobby.com/product/srxl2-dsmx-serial-micro-receiver/SPM4650.html" TargetMode="External"/><Relationship Id="rId22" Type="http://schemas.openxmlformats.org/officeDocument/2006/relationships/vmlDrawing" Target="../drawings/vmlDrawing2.vml"/><Relationship Id="rId10" Type="http://schemas.openxmlformats.org/officeDocument/2006/relationships/hyperlink" Target="https://shop.prodrone.pl/en_US/p/Pro-Moxon-2.4Ghz-5.5dbi/137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s://www.amazon.com/2-4GHz-Wireless-Module-Antenna-Omnidirectional/dp/B076SGTMFS" TargetMode="External"/><Relationship Id="rId12" Type="http://schemas.openxmlformats.org/officeDocument/2006/relationships/hyperlink" Target="https://shop.prodrone.pl/en_US/p/Frsky-2.4Ghz-Spare-antenna-IPEX1-u.fl-ufl-15cm-/358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www.happymodel.cn/index.php/2021/04/12/happymodel-2-4g-expresslrs-elrs-micro-tx-module-es24tx/" TargetMode="External"/><Relationship Id="rId3" Type="http://schemas.openxmlformats.org/officeDocument/2006/relationships/hyperlink" Target="http://www.happymodel.cn/index.php/2021/08/26/happymodel-2-4g-expresslrs-es24tx-slim-pro-tx-module-for-x-lite-tango2/" TargetMode="External"/><Relationship Id="rId4" Type="http://schemas.openxmlformats.org/officeDocument/2006/relationships/hyperlink" Target="https://www.happymodel.cn/index.php/2021/04/10/happymodel-2-4g-expresslrs-elrs-nano-series-receiver-module-pp-rx-ep1-rx-ep2-rx/" TargetMode="External"/><Relationship Id="rId9" Type="http://schemas.openxmlformats.org/officeDocument/2006/relationships/hyperlink" Target="https://shop.prodrone.pl/en_US/p/Vee-H-na-2.4Ghz-antenna/219" TargetMode="External"/><Relationship Id="rId15" Type="http://schemas.openxmlformats.org/officeDocument/2006/relationships/hyperlink" Target="https://www.adafruit.com/product/2308" TargetMode="External"/><Relationship Id="rId14" Type="http://schemas.openxmlformats.org/officeDocument/2006/relationships/hyperlink" Target="https://www.2j-antennas.com/antennas/single-internal-antennas/2jf0102p-2-4-5-0-6-0-ghz-ism-flexible-ultra-thin-pcb-adhesive-antenna/9" TargetMode="External"/><Relationship Id="rId17" Type="http://schemas.openxmlformats.org/officeDocument/2006/relationships/hyperlink" Target="https://www.racedayquads.com/products/betafpv-t-dipole-2-4ghz-rc-antenna-2-pack-u-fl" TargetMode="External"/><Relationship Id="rId16" Type="http://schemas.openxmlformats.org/officeDocument/2006/relationships/hyperlink" Target="https://www.racedayquads.com/products/betafpv-t-dipole-2-4ghz-rc-antenna-2-pack-u-fl" TargetMode="External"/><Relationship Id="rId5" Type="http://schemas.openxmlformats.org/officeDocument/2006/relationships/hyperlink" Target="https://pyrodrone.com/products/jhemcu-gsf405a-1s-2s-aio-f4-flight-control-w-5a-esc-elrs-2-4g-rx-25-5-25-5mm" TargetMode="External"/><Relationship Id="rId19" Type="http://schemas.openxmlformats.org/officeDocument/2006/relationships/hyperlink" Target="https://www.taoglas.com/product/black-diamond-fxp74-2-4ghz-flex-pcb-antenna/" TargetMode="External"/><Relationship Id="rId6" Type="http://schemas.openxmlformats.org/officeDocument/2006/relationships/hyperlink" Target="http://www.mateksys.com/?portfolio=elrs-r24" TargetMode="External"/><Relationship Id="rId18" Type="http://schemas.openxmlformats.org/officeDocument/2006/relationships/hyperlink" Target="https://www.racedayquads.com/products/betafpv-t-dipole-2-4ghz-rc-antenna-2-pack-u-fl" TargetMode="External"/><Relationship Id="rId7" Type="http://schemas.openxmlformats.org/officeDocument/2006/relationships/hyperlink" Target="https://www.truerc.ca/shop/linear-antennas/2-4ghz-linear-antennas/bardpole-2-4" TargetMode="External"/><Relationship Id="rId8" Type="http://schemas.openxmlformats.org/officeDocument/2006/relationships/hyperlink" Target="https://shop.prodrone.pl/en_US/p/Pro-2.4-Dipole-antenna/14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truerc.ca/shop/linear-antennas/900mhz-2/truerc-bardpole-sma-915-mhz" TargetMode="External"/><Relationship Id="rId3" Type="http://schemas.openxmlformats.org/officeDocument/2006/relationships/hyperlink" Target="https://www.airbladeuav.com/products/truerc-airblade-tuffpole-900mhz" TargetMode="External"/><Relationship Id="rId4" Type="http://schemas.openxmlformats.org/officeDocument/2006/relationships/hyperlink" Target="https://www.team-blacksheep.com/products/prod:xf_immortal_t_v2_e" TargetMode="External"/><Relationship Id="rId5" Type="http://schemas.openxmlformats.org/officeDocument/2006/relationships/hyperlink" Target="https://www.team-blacksheep.com/products/prod:mrx_antenna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31.13"/>
    <col customWidth="1" min="7" max="7" width="14.75"/>
    <col customWidth="1" min="8" max="8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>
      <c r="A2" s="4" t="s">
        <v>9</v>
      </c>
      <c r="B2" s="5"/>
      <c r="C2" s="6"/>
      <c r="D2" s="6"/>
      <c r="E2" s="6"/>
      <c r="F2" s="6"/>
      <c r="G2" s="7"/>
      <c r="H2" s="8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>
        <f t="shared" ref="A3:A11" si="1">RANK(I3, I:I)</f>
        <v>11</v>
      </c>
      <c r="B3" s="12" t="s">
        <v>10</v>
      </c>
      <c r="C3" s="1" t="s">
        <v>11</v>
      </c>
      <c r="D3" s="1">
        <v>1.31</v>
      </c>
      <c r="E3" s="1">
        <v>1.51</v>
      </c>
      <c r="F3" s="1">
        <v>1.37</v>
      </c>
      <c r="G3" s="3">
        <v>0.9751</v>
      </c>
      <c r="H3" s="13">
        <f t="shared" ref="H3:H11" si="2">10*LOG10(1-POW(((F3-1)/(F3+1)), 2))</f>
        <v>-0.1071613354</v>
      </c>
      <c r="I3" s="14">
        <f t="shared" ref="I3:I11" si="3">POW(10, H3/20)</f>
        <v>0.9877383891</v>
      </c>
    </row>
    <row r="4">
      <c r="A4" s="11">
        <f t="shared" si="1"/>
        <v>16</v>
      </c>
      <c r="B4" s="12" t="s">
        <v>12</v>
      </c>
      <c r="C4" s="1" t="s">
        <v>11</v>
      </c>
      <c r="D4" s="1">
        <v>1.27</v>
      </c>
      <c r="E4" s="1">
        <v>2.37</v>
      </c>
      <c r="F4" s="1">
        <v>1.74</v>
      </c>
      <c r="G4" s="3">
        <v>0.9277</v>
      </c>
      <c r="H4" s="13">
        <f t="shared" si="2"/>
        <v>-0.3289188603</v>
      </c>
      <c r="I4" s="14">
        <f t="shared" si="3"/>
        <v>0.962839851</v>
      </c>
    </row>
    <row r="5">
      <c r="A5" s="11">
        <f t="shared" si="1"/>
        <v>9</v>
      </c>
      <c r="B5" s="12" t="s">
        <v>13</v>
      </c>
      <c r="C5" s="1" t="s">
        <v>14</v>
      </c>
      <c r="D5" s="1">
        <v>1.13</v>
      </c>
      <c r="E5" s="1">
        <v>1.48</v>
      </c>
      <c r="F5" s="1">
        <v>1.26</v>
      </c>
      <c r="G5" s="3">
        <v>0.9869</v>
      </c>
      <c r="H5" s="13">
        <f t="shared" si="2"/>
        <v>-0.05786341849</v>
      </c>
      <c r="I5" s="14">
        <f t="shared" si="3"/>
        <v>0.9933603682</v>
      </c>
    </row>
    <row r="6">
      <c r="A6" s="11">
        <f t="shared" si="1"/>
        <v>2</v>
      </c>
      <c r="B6" s="1" t="s">
        <v>15</v>
      </c>
      <c r="C6" s="1" t="s">
        <v>16</v>
      </c>
      <c r="D6" s="1">
        <v>1.1</v>
      </c>
      <c r="E6" s="1">
        <v>1.14</v>
      </c>
      <c r="F6" s="1">
        <v>1.12</v>
      </c>
      <c r="G6" s="3">
        <v>0.9966</v>
      </c>
      <c r="H6" s="13">
        <f t="shared" si="2"/>
        <v>-0.01393707859</v>
      </c>
      <c r="I6" s="14">
        <f t="shared" si="3"/>
        <v>0.9983967212</v>
      </c>
    </row>
    <row r="7">
      <c r="A7" s="11">
        <f t="shared" si="1"/>
        <v>18</v>
      </c>
      <c r="B7" s="1" t="s">
        <v>17</v>
      </c>
      <c r="C7" s="1" t="s">
        <v>16</v>
      </c>
      <c r="D7" s="1">
        <v>1.61</v>
      </c>
      <c r="E7" s="1">
        <v>1.94</v>
      </c>
      <c r="F7" s="1">
        <v>1.79</v>
      </c>
      <c r="G7" s="3">
        <v>0.9192</v>
      </c>
      <c r="H7" s="13">
        <f t="shared" si="2"/>
        <v>-0.3629538424</v>
      </c>
      <c r="I7" s="14">
        <f t="shared" si="3"/>
        <v>0.9590744201</v>
      </c>
    </row>
    <row r="8">
      <c r="A8" s="11">
        <f t="shared" si="1"/>
        <v>24</v>
      </c>
      <c r="B8" s="12" t="s">
        <v>18</v>
      </c>
      <c r="C8" s="1" t="s">
        <v>14</v>
      </c>
      <c r="D8" s="1">
        <v>2.85</v>
      </c>
      <c r="E8" s="1">
        <v>3.69</v>
      </c>
      <c r="F8" s="1">
        <v>3.27</v>
      </c>
      <c r="G8" s="3">
        <v>0.717</v>
      </c>
      <c r="H8" s="13">
        <f t="shared" si="2"/>
        <v>-1.442480061</v>
      </c>
      <c r="I8" s="14">
        <f t="shared" si="3"/>
        <v>0.8469855419</v>
      </c>
    </row>
    <row r="9">
      <c r="A9" s="11">
        <f t="shared" si="1"/>
        <v>12</v>
      </c>
      <c r="B9" s="15" t="s">
        <v>19</v>
      </c>
      <c r="C9" s="1" t="s">
        <v>14</v>
      </c>
      <c r="D9" s="1">
        <v>1.16</v>
      </c>
      <c r="E9" s="1">
        <v>1.71</v>
      </c>
      <c r="F9" s="1">
        <v>1.41</v>
      </c>
      <c r="G9" s="3">
        <v>0.971</v>
      </c>
      <c r="H9" s="13">
        <f t="shared" si="2"/>
        <v>-0.1275498117</v>
      </c>
      <c r="I9" s="14">
        <f t="shared" si="3"/>
        <v>0.9854225798</v>
      </c>
    </row>
    <row r="10">
      <c r="A10" s="11">
        <f t="shared" si="1"/>
        <v>1</v>
      </c>
      <c r="B10" s="12" t="s">
        <v>20</v>
      </c>
      <c r="C10" s="1" t="s">
        <v>14</v>
      </c>
      <c r="D10" s="1">
        <v>1.06</v>
      </c>
      <c r="E10" s="1">
        <v>1.18</v>
      </c>
      <c r="F10" s="1">
        <v>1.1</v>
      </c>
      <c r="G10" s="3">
        <v>0.9977</v>
      </c>
      <c r="H10" s="13">
        <f t="shared" si="2"/>
        <v>-0.009859129817</v>
      </c>
      <c r="I10" s="14">
        <f t="shared" si="3"/>
        <v>0.9988655697</v>
      </c>
    </row>
    <row r="11">
      <c r="A11" s="11">
        <f t="shared" si="1"/>
        <v>14</v>
      </c>
      <c r="B11" s="16" t="s">
        <v>21</v>
      </c>
      <c r="C11" s="1" t="s">
        <v>14</v>
      </c>
      <c r="D11" s="1">
        <v>1.28</v>
      </c>
      <c r="E11" s="1">
        <v>1.58</v>
      </c>
      <c r="F11" s="1">
        <v>1.43</v>
      </c>
      <c r="G11" s="3">
        <v>0.9691</v>
      </c>
      <c r="H11" s="13">
        <f t="shared" si="2"/>
        <v>-0.138165184</v>
      </c>
      <c r="I11" s="14">
        <f t="shared" si="3"/>
        <v>0.9842189912</v>
      </c>
    </row>
    <row r="12">
      <c r="A12" s="17" t="s">
        <v>22</v>
      </c>
      <c r="B12" s="6"/>
      <c r="C12" s="6"/>
      <c r="D12" s="6"/>
      <c r="E12" s="6"/>
      <c r="F12" s="6"/>
      <c r="G12" s="7"/>
      <c r="H12" s="8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1">
        <f t="shared" ref="A13:A20" si="4">RANK(I13, I:I)</f>
        <v>7</v>
      </c>
      <c r="B13" s="12" t="s">
        <v>23</v>
      </c>
      <c r="C13" s="1" t="s">
        <v>14</v>
      </c>
      <c r="D13" s="1">
        <v>1.12</v>
      </c>
      <c r="E13" s="1">
        <v>1.33</v>
      </c>
      <c r="F13" s="1">
        <v>1.19</v>
      </c>
      <c r="G13" s="14">
        <v>0.9924</v>
      </c>
      <c r="H13" s="13">
        <f t="shared" ref="H13:H20" si="5">10*LOG10(1-POW(((F13-1)/(F13+1)), 2))</f>
        <v>-0.0328127696</v>
      </c>
      <c r="I13" s="14">
        <f t="shared" ref="I13:I20" si="6">POW(10, H13/20)</f>
        <v>0.9962294169</v>
      </c>
    </row>
    <row r="14">
      <c r="A14" s="11">
        <f t="shared" si="4"/>
        <v>17</v>
      </c>
      <c r="B14" s="12" t="s">
        <v>24</v>
      </c>
      <c r="C14" s="1" t="s">
        <v>16</v>
      </c>
      <c r="D14" s="1">
        <v>1.02</v>
      </c>
      <c r="E14" s="1">
        <v>3.28</v>
      </c>
      <c r="F14" s="1">
        <v>1.78</v>
      </c>
      <c r="G14" s="3">
        <v>0.9216</v>
      </c>
      <c r="H14" s="13">
        <f t="shared" si="5"/>
        <v>-0.356095982</v>
      </c>
      <c r="I14" s="14">
        <f t="shared" si="6"/>
        <v>0.9598319471</v>
      </c>
    </row>
    <row r="15">
      <c r="A15" s="11">
        <f t="shared" si="4"/>
        <v>3</v>
      </c>
      <c r="B15" s="12" t="s">
        <v>25</v>
      </c>
      <c r="C15" s="1" t="s">
        <v>14</v>
      </c>
      <c r="D15" s="1">
        <v>1.02</v>
      </c>
      <c r="E15" s="1">
        <v>1.31</v>
      </c>
      <c r="F15" s="1">
        <v>1.13</v>
      </c>
      <c r="G15" s="3">
        <v>0.9965</v>
      </c>
      <c r="H15" s="13">
        <f t="shared" si="5"/>
        <v>-0.01620772066</v>
      </c>
      <c r="I15" s="14">
        <f t="shared" si="6"/>
        <v>0.9981357571</v>
      </c>
    </row>
    <row r="16">
      <c r="A16" s="11">
        <f t="shared" si="4"/>
        <v>4</v>
      </c>
      <c r="B16" s="12" t="s">
        <v>26</v>
      </c>
      <c r="C16" s="1" t="s">
        <v>14</v>
      </c>
      <c r="D16" s="1">
        <v>1.07</v>
      </c>
      <c r="E16" s="1">
        <v>1.31</v>
      </c>
      <c r="F16" s="1">
        <v>1.15</v>
      </c>
      <c r="G16" s="3">
        <v>0.9952</v>
      </c>
      <c r="H16" s="13">
        <f t="shared" si="5"/>
        <v>-0.0211908815</v>
      </c>
      <c r="I16" s="14">
        <f t="shared" si="6"/>
        <v>0.9975632832</v>
      </c>
    </row>
    <row r="17">
      <c r="A17" s="11">
        <f t="shared" si="4"/>
        <v>10</v>
      </c>
      <c r="B17" s="12" t="s">
        <v>27</v>
      </c>
      <c r="C17" s="1" t="s">
        <v>16</v>
      </c>
      <c r="D17" s="1">
        <v>1.21</v>
      </c>
      <c r="E17" s="1">
        <v>1.41</v>
      </c>
      <c r="F17" s="1">
        <v>1.32</v>
      </c>
      <c r="G17" s="3">
        <v>0.9805</v>
      </c>
      <c r="H17" s="13">
        <f t="shared" si="5"/>
        <v>-0.08342047248</v>
      </c>
      <c r="I17" s="14">
        <f t="shared" si="6"/>
        <v>0.9904418356</v>
      </c>
    </row>
    <row r="18">
      <c r="A18" s="11">
        <f t="shared" si="4"/>
        <v>6</v>
      </c>
      <c r="B18" s="12" t="s">
        <v>26</v>
      </c>
      <c r="C18" s="16" t="s">
        <v>11</v>
      </c>
      <c r="D18" s="16">
        <v>1.06</v>
      </c>
      <c r="E18" s="16">
        <v>1.34</v>
      </c>
      <c r="F18" s="16">
        <v>1.16</v>
      </c>
      <c r="G18" s="14">
        <v>0.9943</v>
      </c>
      <c r="H18" s="13">
        <f t="shared" si="5"/>
        <v>-0.02389521747</v>
      </c>
      <c r="I18" s="14">
        <f t="shared" si="6"/>
        <v>0.9972527421</v>
      </c>
    </row>
    <row r="19">
      <c r="A19" s="11">
        <f t="shared" si="4"/>
        <v>8</v>
      </c>
      <c r="B19" s="16" t="s">
        <v>28</v>
      </c>
      <c r="C19" s="16" t="s">
        <v>16</v>
      </c>
      <c r="D19" s="16">
        <v>1.12</v>
      </c>
      <c r="E19" s="16">
        <v>1.38</v>
      </c>
      <c r="F19" s="16">
        <v>1.2</v>
      </c>
      <c r="G19" s="14">
        <v>0.9914</v>
      </c>
      <c r="H19" s="13">
        <f t="shared" si="5"/>
        <v>-0.03604124269</v>
      </c>
      <c r="I19" s="14">
        <f t="shared" si="6"/>
        <v>0.9958591955</v>
      </c>
    </row>
    <row r="20">
      <c r="A20" s="11">
        <f t="shared" si="4"/>
        <v>13</v>
      </c>
      <c r="B20" s="1" t="s">
        <v>29</v>
      </c>
      <c r="C20" s="1" t="s">
        <v>14</v>
      </c>
      <c r="D20" s="1">
        <v>1.37</v>
      </c>
      <c r="E20" s="1">
        <v>1.48</v>
      </c>
      <c r="F20" s="1">
        <v>1.42</v>
      </c>
      <c r="G20" s="3">
        <v>0.9704</v>
      </c>
      <c r="H20" s="13">
        <f t="shared" si="5"/>
        <v>-0.1328239625</v>
      </c>
      <c r="I20" s="14">
        <f t="shared" si="6"/>
        <v>0.984824404</v>
      </c>
    </row>
    <row r="21">
      <c r="A21" s="17" t="s">
        <v>30</v>
      </c>
      <c r="B21" s="6"/>
      <c r="C21" s="6"/>
      <c r="D21" s="6"/>
      <c r="E21" s="6"/>
      <c r="F21" s="6"/>
      <c r="G21" s="7"/>
      <c r="H21" s="8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1">
        <f>RANK(I22, I:I)</f>
        <v>4</v>
      </c>
      <c r="B22" s="18" t="s">
        <v>31</v>
      </c>
      <c r="C22" s="1" t="s">
        <v>14</v>
      </c>
      <c r="D22" s="1">
        <v>1.06</v>
      </c>
      <c r="E22" s="1">
        <v>1.3</v>
      </c>
      <c r="F22" s="1">
        <v>1.15</v>
      </c>
      <c r="G22" s="3">
        <v>0.9949</v>
      </c>
      <c r="H22" s="13">
        <f>10*LOG10(1-POW(((F22-1)/(F22+1)), 2))</f>
        <v>-0.0211908815</v>
      </c>
      <c r="I22" s="14">
        <f>POW(10, H22/20)</f>
        <v>0.9975632832</v>
      </c>
    </row>
    <row r="23">
      <c r="A23" s="17" t="s">
        <v>32</v>
      </c>
      <c r="B23" s="10"/>
      <c r="C23" s="10"/>
      <c r="D23" s="10"/>
      <c r="E23" s="10"/>
      <c r="F23" s="10"/>
      <c r="G23" s="10"/>
      <c r="H23" s="8"/>
      <c r="I23" s="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1">
        <f t="shared" ref="A24:A27" si="7">RANK(I24, I:I)</f>
        <v>19</v>
      </c>
      <c r="B24" s="1" t="s">
        <v>33</v>
      </c>
      <c r="C24" s="1" t="s">
        <v>14</v>
      </c>
      <c r="D24" s="1">
        <v>1.64</v>
      </c>
      <c r="E24" s="1">
        <v>2.06</v>
      </c>
      <c r="F24" s="1">
        <v>1.8</v>
      </c>
      <c r="G24" s="3">
        <v>0.9182</v>
      </c>
      <c r="H24" s="13">
        <f t="shared" ref="H24:H27" si="8">10*LOG10(1-POW(((F24-1)/(F24+1)), 2))</f>
        <v>-0.3698356625</v>
      </c>
      <c r="I24" s="14">
        <f t="shared" ref="I24:I27" si="9">POW(10, H24/20)</f>
        <v>0.9583148475</v>
      </c>
    </row>
    <row r="25">
      <c r="A25" s="11">
        <f t="shared" si="7"/>
        <v>25</v>
      </c>
      <c r="B25" s="12" t="s">
        <v>34</v>
      </c>
      <c r="C25" s="1" t="s">
        <v>14</v>
      </c>
      <c r="D25" s="1">
        <v>2.78</v>
      </c>
      <c r="E25" s="1">
        <v>4.02</v>
      </c>
      <c r="F25" s="1">
        <v>3.34</v>
      </c>
      <c r="G25" s="3">
        <v>0.7094</v>
      </c>
      <c r="H25" s="13">
        <f t="shared" si="8"/>
        <v>-1.491730009</v>
      </c>
      <c r="I25" s="14">
        <f t="shared" si="9"/>
        <v>0.8421966305</v>
      </c>
    </row>
    <row r="26">
      <c r="A26" s="11">
        <f t="shared" si="7"/>
        <v>26</v>
      </c>
      <c r="B26" s="1" t="s">
        <v>35</v>
      </c>
      <c r="C26" s="1" t="s">
        <v>14</v>
      </c>
      <c r="D26" s="1">
        <v>3.25</v>
      </c>
      <c r="E26" s="1">
        <v>3.92</v>
      </c>
      <c r="F26" s="1">
        <v>3.55</v>
      </c>
      <c r="G26" s="3">
        <v>0.6854</v>
      </c>
      <c r="H26" s="13">
        <f t="shared" si="8"/>
        <v>-1.637344489</v>
      </c>
      <c r="I26" s="14">
        <f t="shared" si="9"/>
        <v>0.8281953267</v>
      </c>
    </row>
    <row r="27">
      <c r="A27" s="11">
        <f t="shared" si="7"/>
        <v>27</v>
      </c>
      <c r="B27" s="12" t="s">
        <v>36</v>
      </c>
      <c r="C27" s="1" t="s">
        <v>14</v>
      </c>
      <c r="D27" s="1">
        <v>4.71</v>
      </c>
      <c r="E27" s="1">
        <v>5.42</v>
      </c>
      <c r="F27" s="1">
        <v>5.06</v>
      </c>
      <c r="G27" s="3">
        <v>0.5512</v>
      </c>
      <c r="H27" s="13">
        <f t="shared" si="8"/>
        <v>-2.587347402</v>
      </c>
      <c r="I27" s="14">
        <f t="shared" si="9"/>
        <v>0.7423908831</v>
      </c>
    </row>
    <row r="28">
      <c r="A28" s="17" t="s">
        <v>37</v>
      </c>
      <c r="B28" s="5"/>
      <c r="C28" s="6"/>
      <c r="D28" s="6"/>
      <c r="E28" s="6"/>
      <c r="F28" s="6"/>
      <c r="G28" s="7"/>
      <c r="H28" s="8"/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1">
        <f t="shared" ref="A29:A33" si="10">RANK(I29, I:I)</f>
        <v>20</v>
      </c>
      <c r="B29" s="12" t="s">
        <v>38</v>
      </c>
      <c r="C29" s="1" t="s">
        <v>16</v>
      </c>
      <c r="D29" s="1">
        <v>2.15</v>
      </c>
      <c r="E29" s="1">
        <v>2.72</v>
      </c>
      <c r="F29" s="1">
        <v>2.4</v>
      </c>
      <c r="G29" s="3">
        <v>0.8308</v>
      </c>
      <c r="H29" s="13">
        <f t="shared" ref="H29:H33" si="11">10*LOG10(1-POW(((F29-1)/(F29+1)), 2))</f>
        <v>-0.8068660104</v>
      </c>
      <c r="I29" s="14">
        <f t="shared" ref="I29:I33" si="12">POW(10, H29/20)</f>
        <v>0.9112901991</v>
      </c>
    </row>
    <row r="30">
      <c r="A30" s="11">
        <f t="shared" si="10"/>
        <v>15</v>
      </c>
      <c r="B30" s="1" t="s">
        <v>39</v>
      </c>
      <c r="C30" s="1" t="s">
        <v>11</v>
      </c>
      <c r="D30" s="1">
        <v>1.4</v>
      </c>
      <c r="E30" s="1">
        <v>2.15</v>
      </c>
      <c r="F30" s="1">
        <v>1.7</v>
      </c>
      <c r="G30" s="3">
        <v>0.9329</v>
      </c>
      <c r="H30" s="13">
        <f t="shared" si="11"/>
        <v>-0.3021861561</v>
      </c>
      <c r="I30" s="14">
        <f t="shared" si="12"/>
        <v>0.9658077637</v>
      </c>
    </row>
    <row r="31">
      <c r="A31" s="11">
        <f t="shared" si="10"/>
        <v>21</v>
      </c>
      <c r="B31" s="12" t="s">
        <v>40</v>
      </c>
      <c r="C31" s="1" t="s">
        <v>14</v>
      </c>
      <c r="D31" s="1">
        <v>2.23</v>
      </c>
      <c r="E31" s="1">
        <v>2.94</v>
      </c>
      <c r="F31" s="1">
        <v>2.55</v>
      </c>
      <c r="G31" s="3">
        <v>0.8099</v>
      </c>
      <c r="H31" s="13">
        <f t="shared" si="11"/>
        <v>-0.9185653435</v>
      </c>
      <c r="I31" s="14">
        <f t="shared" si="12"/>
        <v>0.8996461647</v>
      </c>
    </row>
    <row r="32">
      <c r="A32" s="11">
        <f t="shared" si="10"/>
        <v>22</v>
      </c>
      <c r="B32" s="12" t="s">
        <v>41</v>
      </c>
      <c r="C32" s="1" t="s">
        <v>14</v>
      </c>
      <c r="D32" s="1">
        <v>2.75</v>
      </c>
      <c r="E32" s="1">
        <v>3.03</v>
      </c>
      <c r="F32" s="1">
        <v>2.87</v>
      </c>
      <c r="G32" s="3">
        <v>0.7666</v>
      </c>
      <c r="H32" s="13">
        <f t="shared" si="11"/>
        <v>-1.15480042</v>
      </c>
      <c r="I32" s="14">
        <f t="shared" si="12"/>
        <v>0.8755077181</v>
      </c>
    </row>
    <row r="33">
      <c r="A33" s="11">
        <f t="shared" si="10"/>
        <v>23</v>
      </c>
      <c r="B33" s="12" t="s">
        <v>42</v>
      </c>
      <c r="C33" s="1" t="s">
        <v>14</v>
      </c>
      <c r="D33" s="1">
        <v>2.93</v>
      </c>
      <c r="E33" s="1">
        <v>3.35</v>
      </c>
      <c r="F33" s="1">
        <v>3.22</v>
      </c>
      <c r="G33" s="3">
        <v>0.723</v>
      </c>
      <c r="H33" s="13">
        <f t="shared" si="11"/>
        <v>-1.407090389</v>
      </c>
      <c r="I33" s="14">
        <f t="shared" si="12"/>
        <v>0.8504435282</v>
      </c>
    </row>
    <row r="36">
      <c r="H36" s="13"/>
      <c r="I36" s="14"/>
    </row>
    <row r="37">
      <c r="H37" s="13"/>
      <c r="I37" s="14"/>
    </row>
    <row r="38">
      <c r="H38" s="13"/>
      <c r="I38" s="14"/>
    </row>
    <row r="39">
      <c r="H39" s="13"/>
      <c r="I39" s="14"/>
    </row>
    <row r="40">
      <c r="H40" s="13"/>
      <c r="I40" s="14"/>
    </row>
    <row r="41">
      <c r="H41" s="13"/>
      <c r="I41" s="14"/>
    </row>
    <row r="42">
      <c r="H42" s="13"/>
      <c r="I42" s="14"/>
    </row>
    <row r="43">
      <c r="H43" s="13"/>
      <c r="I43" s="14"/>
    </row>
    <row r="44">
      <c r="H44" s="13"/>
      <c r="I44" s="14"/>
    </row>
    <row r="45">
      <c r="H45" s="13"/>
      <c r="I45" s="14"/>
    </row>
    <row r="46">
      <c r="H46" s="13"/>
      <c r="I46" s="14"/>
    </row>
    <row r="47">
      <c r="H47" s="13"/>
      <c r="I47" s="14"/>
    </row>
    <row r="48">
      <c r="H48" s="13"/>
      <c r="I48" s="14"/>
    </row>
    <row r="49">
      <c r="H49" s="13"/>
      <c r="I49" s="14"/>
    </row>
    <row r="50">
      <c r="H50" s="13"/>
      <c r="I50" s="14"/>
    </row>
    <row r="51">
      <c r="H51" s="13"/>
      <c r="I51" s="14"/>
    </row>
    <row r="52">
      <c r="H52" s="13"/>
      <c r="I52" s="14"/>
    </row>
    <row r="53">
      <c r="H53" s="13"/>
      <c r="I53" s="14"/>
    </row>
    <row r="54">
      <c r="H54" s="13"/>
      <c r="I54" s="14"/>
    </row>
    <row r="55">
      <c r="H55" s="13"/>
      <c r="I55" s="14"/>
    </row>
    <row r="56">
      <c r="H56" s="13"/>
      <c r="I56" s="14"/>
    </row>
    <row r="57">
      <c r="H57" s="13"/>
      <c r="I57" s="14"/>
    </row>
    <row r="58">
      <c r="H58" s="13"/>
      <c r="I58" s="14"/>
    </row>
    <row r="59">
      <c r="H59" s="13"/>
      <c r="I59" s="14"/>
    </row>
    <row r="60">
      <c r="H60" s="13"/>
      <c r="I60" s="14"/>
    </row>
    <row r="61">
      <c r="H61" s="13"/>
      <c r="I61" s="14"/>
    </row>
    <row r="62">
      <c r="H62" s="13"/>
      <c r="I62" s="14"/>
    </row>
    <row r="63">
      <c r="H63" s="13"/>
      <c r="I63" s="14"/>
    </row>
    <row r="64">
      <c r="H64" s="13"/>
      <c r="I64" s="14"/>
    </row>
    <row r="65">
      <c r="H65" s="13"/>
      <c r="I65" s="14"/>
    </row>
    <row r="66">
      <c r="H66" s="13"/>
      <c r="I66" s="14"/>
    </row>
    <row r="67">
      <c r="H67" s="13"/>
      <c r="I67" s="14"/>
    </row>
    <row r="68">
      <c r="H68" s="13"/>
      <c r="I68" s="14"/>
    </row>
    <row r="69">
      <c r="H69" s="13"/>
      <c r="I69" s="14"/>
    </row>
    <row r="70">
      <c r="H70" s="13"/>
      <c r="I70" s="14"/>
    </row>
    <row r="71">
      <c r="H71" s="13"/>
      <c r="I71" s="14"/>
    </row>
    <row r="72">
      <c r="H72" s="13"/>
      <c r="I72" s="14"/>
    </row>
    <row r="73">
      <c r="H73" s="13"/>
      <c r="I73" s="14"/>
    </row>
    <row r="74">
      <c r="H74" s="13"/>
      <c r="I74" s="14"/>
    </row>
    <row r="75">
      <c r="H75" s="13"/>
      <c r="I75" s="14"/>
    </row>
    <row r="76">
      <c r="H76" s="13"/>
      <c r="I76" s="14"/>
    </row>
    <row r="77">
      <c r="H77" s="13"/>
      <c r="I77" s="14"/>
    </row>
    <row r="78">
      <c r="H78" s="13"/>
      <c r="I78" s="14"/>
    </row>
    <row r="79">
      <c r="H79" s="13"/>
      <c r="I79" s="14"/>
    </row>
    <row r="80">
      <c r="H80" s="13"/>
      <c r="I80" s="14"/>
    </row>
    <row r="81">
      <c r="H81" s="13"/>
      <c r="I81" s="14"/>
    </row>
    <row r="82">
      <c r="H82" s="13"/>
      <c r="I82" s="14"/>
    </row>
    <row r="83">
      <c r="H83" s="13"/>
      <c r="I83" s="14"/>
    </row>
    <row r="84">
      <c r="H84" s="13"/>
      <c r="I84" s="14"/>
    </row>
    <row r="85">
      <c r="H85" s="13"/>
      <c r="I85" s="14"/>
    </row>
    <row r="86">
      <c r="H86" s="13"/>
      <c r="I86" s="14"/>
    </row>
    <row r="87">
      <c r="H87" s="13"/>
      <c r="I87" s="14"/>
    </row>
    <row r="88">
      <c r="H88" s="13"/>
      <c r="I88" s="14"/>
    </row>
    <row r="89">
      <c r="H89" s="13"/>
      <c r="I89" s="14"/>
    </row>
    <row r="90">
      <c r="H90" s="13"/>
      <c r="I90" s="14"/>
    </row>
    <row r="91">
      <c r="H91" s="13"/>
      <c r="I91" s="14"/>
    </row>
    <row r="92">
      <c r="H92" s="13"/>
      <c r="I92" s="14"/>
    </row>
    <row r="93">
      <c r="H93" s="13"/>
      <c r="I93" s="14"/>
    </row>
    <row r="94">
      <c r="H94" s="13"/>
      <c r="I94" s="14"/>
    </row>
    <row r="95">
      <c r="H95" s="13"/>
      <c r="I95" s="14"/>
    </row>
    <row r="96">
      <c r="H96" s="13"/>
      <c r="I96" s="14"/>
    </row>
    <row r="97">
      <c r="H97" s="13"/>
      <c r="I97" s="14"/>
    </row>
    <row r="98">
      <c r="H98" s="13"/>
      <c r="I98" s="14"/>
    </row>
    <row r="99">
      <c r="H99" s="13"/>
      <c r="I99" s="14"/>
    </row>
    <row r="100">
      <c r="H100" s="13"/>
      <c r="I100" s="14"/>
    </row>
    <row r="101">
      <c r="H101" s="13"/>
      <c r="I101" s="14"/>
    </row>
    <row r="102">
      <c r="H102" s="13"/>
      <c r="I102" s="14"/>
    </row>
    <row r="103">
      <c r="H103" s="13"/>
      <c r="I103" s="14"/>
    </row>
    <row r="104">
      <c r="H104" s="13"/>
      <c r="I104" s="14"/>
    </row>
    <row r="105">
      <c r="H105" s="13"/>
      <c r="I105" s="14"/>
    </row>
    <row r="106">
      <c r="H106" s="13"/>
      <c r="I106" s="14"/>
    </row>
    <row r="107">
      <c r="H107" s="13"/>
      <c r="I107" s="14"/>
    </row>
    <row r="108">
      <c r="H108" s="13"/>
      <c r="I108" s="14"/>
    </row>
    <row r="109">
      <c r="H109" s="13"/>
      <c r="I109" s="14"/>
    </row>
    <row r="110">
      <c r="H110" s="13"/>
      <c r="I110" s="14"/>
    </row>
    <row r="111">
      <c r="H111" s="13"/>
      <c r="I111" s="14"/>
    </row>
    <row r="112">
      <c r="H112" s="13"/>
      <c r="I112" s="14"/>
    </row>
    <row r="113">
      <c r="H113" s="13"/>
      <c r="I113" s="14"/>
    </row>
    <row r="114">
      <c r="H114" s="13"/>
      <c r="I114" s="14"/>
    </row>
    <row r="115">
      <c r="H115" s="13"/>
      <c r="I115" s="14"/>
    </row>
    <row r="116">
      <c r="H116" s="13"/>
      <c r="I116" s="14"/>
    </row>
    <row r="117">
      <c r="H117" s="13"/>
      <c r="I117" s="14"/>
    </row>
    <row r="118">
      <c r="H118" s="13"/>
      <c r="I118" s="14"/>
    </row>
    <row r="119">
      <c r="H119" s="13"/>
      <c r="I119" s="14"/>
    </row>
    <row r="120">
      <c r="H120" s="13"/>
      <c r="I120" s="14"/>
    </row>
    <row r="121">
      <c r="H121" s="13"/>
      <c r="I121" s="14"/>
    </row>
    <row r="122">
      <c r="H122" s="13"/>
      <c r="I122" s="14"/>
    </row>
    <row r="123">
      <c r="H123" s="13"/>
      <c r="I123" s="14"/>
    </row>
    <row r="124">
      <c r="H124" s="13"/>
      <c r="I124" s="14"/>
    </row>
    <row r="125">
      <c r="H125" s="13"/>
      <c r="I125" s="14"/>
    </row>
    <row r="126">
      <c r="H126" s="13"/>
      <c r="I126" s="14"/>
    </row>
    <row r="127">
      <c r="H127" s="13"/>
      <c r="I127" s="14"/>
    </row>
    <row r="128">
      <c r="H128" s="13"/>
      <c r="I128" s="14"/>
    </row>
    <row r="129">
      <c r="H129" s="13"/>
      <c r="I129" s="14"/>
    </row>
    <row r="130">
      <c r="H130" s="13"/>
      <c r="I130" s="14"/>
    </row>
    <row r="131">
      <c r="H131" s="13"/>
      <c r="I131" s="14"/>
    </row>
    <row r="132">
      <c r="H132" s="13"/>
      <c r="I132" s="14"/>
    </row>
    <row r="133">
      <c r="H133" s="13"/>
      <c r="I133" s="14"/>
    </row>
    <row r="134">
      <c r="H134" s="13"/>
      <c r="I134" s="14"/>
    </row>
    <row r="135">
      <c r="H135" s="13"/>
      <c r="I135" s="14"/>
    </row>
    <row r="136">
      <c r="H136" s="13"/>
      <c r="I136" s="14"/>
    </row>
    <row r="137">
      <c r="H137" s="13"/>
      <c r="I137" s="14"/>
    </row>
    <row r="138">
      <c r="H138" s="13"/>
      <c r="I138" s="14"/>
    </row>
    <row r="139">
      <c r="H139" s="13"/>
      <c r="I139" s="14"/>
    </row>
    <row r="140">
      <c r="H140" s="13"/>
      <c r="I140" s="14"/>
    </row>
    <row r="141">
      <c r="H141" s="13"/>
      <c r="I141" s="14"/>
    </row>
    <row r="142">
      <c r="H142" s="13"/>
      <c r="I142" s="14"/>
    </row>
    <row r="143">
      <c r="H143" s="13"/>
      <c r="I143" s="14"/>
    </row>
    <row r="144">
      <c r="H144" s="13"/>
      <c r="I144" s="14"/>
    </row>
    <row r="145">
      <c r="H145" s="13"/>
      <c r="I145" s="14"/>
    </row>
    <row r="146">
      <c r="H146" s="13"/>
      <c r="I146" s="14"/>
    </row>
    <row r="147">
      <c r="H147" s="13"/>
      <c r="I147" s="14"/>
    </row>
    <row r="148">
      <c r="H148" s="13"/>
      <c r="I148" s="14"/>
    </row>
    <row r="149">
      <c r="H149" s="13"/>
      <c r="I149" s="14"/>
    </row>
    <row r="150">
      <c r="H150" s="13"/>
      <c r="I150" s="14"/>
    </row>
    <row r="151">
      <c r="H151" s="13"/>
      <c r="I151" s="14"/>
    </row>
    <row r="152">
      <c r="H152" s="13"/>
      <c r="I152" s="14"/>
    </row>
    <row r="153">
      <c r="H153" s="13"/>
      <c r="I153" s="14"/>
    </row>
    <row r="154">
      <c r="H154" s="13"/>
      <c r="I154" s="14"/>
    </row>
    <row r="155">
      <c r="H155" s="13"/>
      <c r="I155" s="14"/>
    </row>
    <row r="156">
      <c r="H156" s="13"/>
      <c r="I156" s="14"/>
    </row>
    <row r="157">
      <c r="H157" s="13"/>
      <c r="I157" s="14"/>
    </row>
    <row r="158">
      <c r="H158" s="13"/>
      <c r="I158" s="14"/>
    </row>
    <row r="159">
      <c r="H159" s="13"/>
      <c r="I159" s="14"/>
    </row>
    <row r="160">
      <c r="H160" s="13"/>
      <c r="I160" s="14"/>
    </row>
    <row r="161">
      <c r="H161" s="13"/>
      <c r="I161" s="14"/>
    </row>
    <row r="162">
      <c r="H162" s="13"/>
      <c r="I162" s="14"/>
    </row>
    <row r="163">
      <c r="H163" s="13"/>
      <c r="I163" s="14"/>
    </row>
    <row r="164">
      <c r="H164" s="13"/>
      <c r="I164" s="14"/>
    </row>
    <row r="165">
      <c r="H165" s="13"/>
      <c r="I165" s="14"/>
    </row>
    <row r="166">
      <c r="H166" s="13"/>
      <c r="I166" s="14"/>
    </row>
    <row r="167">
      <c r="H167" s="13"/>
      <c r="I167" s="14"/>
    </row>
    <row r="168">
      <c r="H168" s="13"/>
      <c r="I168" s="14"/>
    </row>
    <row r="169">
      <c r="H169" s="13"/>
      <c r="I169" s="14"/>
    </row>
    <row r="170">
      <c r="H170" s="13"/>
      <c r="I170" s="14"/>
    </row>
    <row r="171">
      <c r="H171" s="13"/>
      <c r="I171" s="14"/>
    </row>
    <row r="172">
      <c r="H172" s="13"/>
      <c r="I172" s="14"/>
    </row>
    <row r="173">
      <c r="H173" s="13"/>
      <c r="I173" s="14"/>
    </row>
    <row r="174">
      <c r="H174" s="13"/>
      <c r="I174" s="14"/>
    </row>
    <row r="175">
      <c r="H175" s="13"/>
      <c r="I175" s="14"/>
    </row>
    <row r="176">
      <c r="H176" s="13"/>
      <c r="I176" s="14"/>
    </row>
    <row r="177">
      <c r="H177" s="13"/>
      <c r="I177" s="14"/>
    </row>
    <row r="178">
      <c r="H178" s="13"/>
      <c r="I178" s="14"/>
    </row>
    <row r="179">
      <c r="H179" s="13"/>
      <c r="I179" s="14"/>
    </row>
    <row r="180">
      <c r="H180" s="13"/>
      <c r="I180" s="14"/>
    </row>
    <row r="181">
      <c r="H181" s="13"/>
      <c r="I181" s="14"/>
    </row>
    <row r="182">
      <c r="H182" s="13"/>
      <c r="I182" s="14"/>
    </row>
    <row r="183">
      <c r="H183" s="13"/>
      <c r="I183" s="14"/>
    </row>
    <row r="184">
      <c r="H184" s="13"/>
      <c r="I184" s="14"/>
    </row>
    <row r="185">
      <c r="H185" s="13"/>
      <c r="I185" s="14"/>
    </row>
    <row r="186">
      <c r="H186" s="13"/>
      <c r="I186" s="14"/>
    </row>
    <row r="187">
      <c r="H187" s="13"/>
      <c r="I187" s="14"/>
    </row>
    <row r="188">
      <c r="H188" s="13"/>
      <c r="I188" s="14"/>
    </row>
    <row r="189">
      <c r="H189" s="13"/>
      <c r="I189" s="14"/>
    </row>
    <row r="190">
      <c r="H190" s="13"/>
      <c r="I190" s="14"/>
    </row>
    <row r="191">
      <c r="H191" s="13"/>
      <c r="I191" s="14"/>
    </row>
    <row r="192">
      <c r="H192" s="13"/>
      <c r="I192" s="14"/>
    </row>
    <row r="193">
      <c r="H193" s="13"/>
      <c r="I193" s="14"/>
    </row>
    <row r="194">
      <c r="H194" s="13"/>
      <c r="I194" s="14"/>
    </row>
    <row r="195">
      <c r="H195" s="13"/>
      <c r="I195" s="14"/>
    </row>
    <row r="196">
      <c r="H196" s="13"/>
      <c r="I196" s="14"/>
    </row>
    <row r="197">
      <c r="H197" s="13"/>
      <c r="I197" s="14"/>
    </row>
    <row r="198">
      <c r="H198" s="13"/>
      <c r="I198" s="14"/>
    </row>
    <row r="199">
      <c r="H199" s="13"/>
      <c r="I199" s="14"/>
    </row>
    <row r="200">
      <c r="H200" s="13"/>
      <c r="I200" s="14"/>
    </row>
    <row r="201">
      <c r="H201" s="13"/>
      <c r="I201" s="14"/>
    </row>
    <row r="202">
      <c r="H202" s="13"/>
      <c r="I202" s="14"/>
    </row>
    <row r="203">
      <c r="H203" s="13"/>
      <c r="I203" s="14"/>
    </row>
    <row r="204">
      <c r="H204" s="13"/>
      <c r="I204" s="14"/>
    </row>
    <row r="205">
      <c r="H205" s="13"/>
      <c r="I205" s="14"/>
    </row>
    <row r="206">
      <c r="H206" s="13"/>
      <c r="I206" s="14"/>
    </row>
    <row r="207">
      <c r="H207" s="13"/>
      <c r="I207" s="14"/>
    </row>
    <row r="208">
      <c r="H208" s="13"/>
      <c r="I208" s="14"/>
    </row>
    <row r="209">
      <c r="H209" s="13"/>
      <c r="I209" s="14"/>
    </row>
    <row r="210">
      <c r="H210" s="13"/>
      <c r="I210" s="14"/>
    </row>
    <row r="211">
      <c r="H211" s="13"/>
      <c r="I211" s="14"/>
    </row>
    <row r="212">
      <c r="H212" s="13"/>
      <c r="I212" s="14"/>
    </row>
    <row r="213">
      <c r="H213" s="13"/>
      <c r="I213" s="14"/>
    </row>
    <row r="214">
      <c r="H214" s="13"/>
      <c r="I214" s="14"/>
    </row>
    <row r="215">
      <c r="H215" s="13"/>
      <c r="I215" s="14"/>
    </row>
    <row r="216">
      <c r="H216" s="13"/>
      <c r="I216" s="14"/>
    </row>
    <row r="217">
      <c r="H217" s="13"/>
      <c r="I217" s="14"/>
    </row>
    <row r="218">
      <c r="H218" s="13"/>
      <c r="I218" s="14"/>
    </row>
    <row r="219">
      <c r="H219" s="13"/>
      <c r="I219" s="14"/>
    </row>
    <row r="220">
      <c r="H220" s="13"/>
      <c r="I220" s="14"/>
    </row>
    <row r="221">
      <c r="H221" s="13"/>
      <c r="I221" s="14"/>
    </row>
    <row r="222">
      <c r="H222" s="13"/>
      <c r="I222" s="14"/>
    </row>
    <row r="223">
      <c r="H223" s="13"/>
      <c r="I223" s="14"/>
    </row>
    <row r="224">
      <c r="H224" s="13"/>
      <c r="I224" s="14"/>
    </row>
    <row r="225">
      <c r="H225" s="13"/>
      <c r="I225" s="14"/>
    </row>
    <row r="226">
      <c r="H226" s="13"/>
      <c r="I226" s="14"/>
    </row>
    <row r="227">
      <c r="H227" s="13"/>
      <c r="I227" s="14"/>
    </row>
    <row r="228">
      <c r="H228" s="13"/>
      <c r="I228" s="14"/>
    </row>
    <row r="229">
      <c r="H229" s="13"/>
      <c r="I229" s="14"/>
    </row>
    <row r="230">
      <c r="H230" s="13"/>
      <c r="I230" s="14"/>
    </row>
    <row r="231">
      <c r="H231" s="13"/>
      <c r="I231" s="14"/>
    </row>
    <row r="232">
      <c r="H232" s="13"/>
      <c r="I232" s="14"/>
    </row>
    <row r="233">
      <c r="H233" s="13"/>
      <c r="I233" s="14"/>
    </row>
    <row r="234">
      <c r="H234" s="13"/>
      <c r="I234" s="14"/>
    </row>
    <row r="235">
      <c r="H235" s="13"/>
      <c r="I235" s="14"/>
    </row>
    <row r="236">
      <c r="H236" s="13"/>
      <c r="I236" s="14"/>
    </row>
    <row r="237">
      <c r="H237" s="13"/>
      <c r="I237" s="14"/>
    </row>
    <row r="238">
      <c r="H238" s="13"/>
      <c r="I238" s="14"/>
    </row>
    <row r="239">
      <c r="H239" s="13"/>
      <c r="I239" s="14"/>
    </row>
    <row r="240">
      <c r="H240" s="13"/>
      <c r="I240" s="14"/>
    </row>
    <row r="241">
      <c r="H241" s="13"/>
      <c r="I241" s="14"/>
    </row>
    <row r="242">
      <c r="H242" s="13"/>
      <c r="I242" s="14"/>
    </row>
    <row r="243">
      <c r="H243" s="13"/>
      <c r="I243" s="14"/>
    </row>
    <row r="244">
      <c r="H244" s="13"/>
      <c r="I244" s="14"/>
    </row>
    <row r="245">
      <c r="H245" s="13"/>
      <c r="I245" s="14"/>
    </row>
    <row r="246">
      <c r="H246" s="13"/>
      <c r="I246" s="14"/>
    </row>
    <row r="247">
      <c r="H247" s="13"/>
      <c r="I247" s="14"/>
    </row>
    <row r="248">
      <c r="H248" s="13"/>
      <c r="I248" s="14"/>
    </row>
    <row r="249">
      <c r="H249" s="13"/>
      <c r="I249" s="14"/>
    </row>
    <row r="250">
      <c r="H250" s="13"/>
      <c r="I250" s="14"/>
    </row>
    <row r="251">
      <c r="H251" s="13"/>
      <c r="I251" s="14"/>
    </row>
    <row r="252">
      <c r="H252" s="13"/>
      <c r="I252" s="14"/>
    </row>
    <row r="253">
      <c r="H253" s="13"/>
      <c r="I253" s="14"/>
    </row>
    <row r="254">
      <c r="H254" s="13"/>
      <c r="I254" s="14"/>
    </row>
    <row r="255">
      <c r="H255" s="13"/>
      <c r="I255" s="14"/>
    </row>
    <row r="256">
      <c r="H256" s="13"/>
      <c r="I256" s="14"/>
    </row>
    <row r="257">
      <c r="H257" s="13"/>
      <c r="I257" s="14"/>
    </row>
    <row r="258">
      <c r="H258" s="13"/>
      <c r="I258" s="14"/>
    </row>
    <row r="259">
      <c r="H259" s="13"/>
      <c r="I259" s="14"/>
    </row>
    <row r="260">
      <c r="H260" s="13"/>
      <c r="I260" s="14"/>
    </row>
    <row r="261">
      <c r="H261" s="13"/>
      <c r="I261" s="14"/>
    </row>
    <row r="262">
      <c r="H262" s="13"/>
      <c r="I262" s="14"/>
    </row>
    <row r="263">
      <c r="H263" s="13"/>
      <c r="I263" s="14"/>
    </row>
    <row r="264">
      <c r="H264" s="13"/>
      <c r="I264" s="14"/>
    </row>
    <row r="265">
      <c r="H265" s="13"/>
      <c r="I265" s="14"/>
    </row>
    <row r="266">
      <c r="H266" s="13"/>
      <c r="I266" s="14"/>
    </row>
    <row r="267">
      <c r="H267" s="13"/>
      <c r="I267" s="14"/>
    </row>
    <row r="268">
      <c r="H268" s="13"/>
      <c r="I268" s="14"/>
    </row>
    <row r="269">
      <c r="H269" s="13"/>
      <c r="I269" s="14"/>
    </row>
    <row r="270">
      <c r="H270" s="13"/>
      <c r="I270" s="14"/>
    </row>
    <row r="271">
      <c r="H271" s="13"/>
      <c r="I271" s="14"/>
    </row>
    <row r="272">
      <c r="H272" s="13"/>
      <c r="I272" s="14"/>
    </row>
    <row r="273">
      <c r="H273" s="13"/>
      <c r="I273" s="14"/>
    </row>
    <row r="274">
      <c r="H274" s="13"/>
      <c r="I274" s="14"/>
    </row>
    <row r="275">
      <c r="H275" s="13"/>
      <c r="I275" s="14"/>
    </row>
    <row r="276">
      <c r="H276" s="13"/>
      <c r="I276" s="14"/>
    </row>
    <row r="277">
      <c r="H277" s="13"/>
      <c r="I277" s="14"/>
    </row>
    <row r="278">
      <c r="H278" s="13"/>
      <c r="I278" s="14"/>
    </row>
    <row r="279">
      <c r="H279" s="13"/>
      <c r="I279" s="14"/>
    </row>
    <row r="280">
      <c r="H280" s="13"/>
      <c r="I280" s="14"/>
    </row>
    <row r="281">
      <c r="H281" s="13"/>
      <c r="I281" s="14"/>
    </row>
    <row r="282">
      <c r="H282" s="13"/>
      <c r="I282" s="14"/>
    </row>
    <row r="283">
      <c r="H283" s="13"/>
      <c r="I283" s="14"/>
    </row>
    <row r="284">
      <c r="H284" s="13"/>
      <c r="I284" s="14"/>
    </row>
    <row r="285">
      <c r="H285" s="13"/>
      <c r="I285" s="14"/>
    </row>
    <row r="286">
      <c r="H286" s="13"/>
      <c r="I286" s="14"/>
    </row>
    <row r="287">
      <c r="H287" s="13"/>
      <c r="I287" s="14"/>
    </row>
    <row r="288">
      <c r="H288" s="13"/>
      <c r="I288" s="14"/>
    </row>
    <row r="289">
      <c r="H289" s="13"/>
      <c r="I289" s="14"/>
    </row>
    <row r="290">
      <c r="H290" s="13"/>
      <c r="I290" s="14"/>
    </row>
    <row r="291">
      <c r="H291" s="13"/>
      <c r="I291" s="14"/>
    </row>
    <row r="292">
      <c r="H292" s="13"/>
      <c r="I292" s="14"/>
    </row>
    <row r="293">
      <c r="H293" s="13"/>
      <c r="I293" s="14"/>
    </row>
    <row r="294">
      <c r="H294" s="13"/>
      <c r="I294" s="14"/>
    </row>
    <row r="295">
      <c r="H295" s="13"/>
      <c r="I295" s="14"/>
    </row>
    <row r="296">
      <c r="H296" s="13"/>
      <c r="I296" s="14"/>
    </row>
    <row r="297">
      <c r="H297" s="13"/>
      <c r="I297" s="14"/>
    </row>
    <row r="298">
      <c r="H298" s="13"/>
      <c r="I298" s="14"/>
    </row>
    <row r="299">
      <c r="H299" s="13"/>
      <c r="I299" s="14"/>
    </row>
    <row r="300">
      <c r="H300" s="13"/>
      <c r="I300" s="14"/>
    </row>
    <row r="301">
      <c r="H301" s="13"/>
      <c r="I301" s="14"/>
    </row>
    <row r="302">
      <c r="H302" s="13"/>
      <c r="I302" s="14"/>
    </row>
    <row r="303">
      <c r="H303" s="13"/>
      <c r="I303" s="14"/>
    </row>
    <row r="304">
      <c r="H304" s="13"/>
      <c r="I304" s="14"/>
    </row>
    <row r="305">
      <c r="H305" s="13"/>
      <c r="I305" s="14"/>
    </row>
    <row r="306">
      <c r="H306" s="13"/>
      <c r="I306" s="14"/>
    </row>
    <row r="307">
      <c r="H307" s="13"/>
      <c r="I307" s="14"/>
    </row>
    <row r="308">
      <c r="H308" s="13"/>
      <c r="I308" s="14"/>
    </row>
    <row r="309">
      <c r="H309" s="13"/>
      <c r="I309" s="14"/>
    </row>
    <row r="310">
      <c r="H310" s="13"/>
      <c r="I310" s="14"/>
    </row>
    <row r="311">
      <c r="H311" s="13"/>
      <c r="I311" s="14"/>
    </row>
    <row r="312">
      <c r="H312" s="13"/>
      <c r="I312" s="14"/>
    </row>
    <row r="313">
      <c r="H313" s="13"/>
      <c r="I313" s="14"/>
    </row>
    <row r="314">
      <c r="H314" s="13"/>
      <c r="I314" s="14"/>
    </row>
    <row r="315">
      <c r="H315" s="13"/>
      <c r="I315" s="14"/>
    </row>
    <row r="316">
      <c r="H316" s="13"/>
      <c r="I316" s="14"/>
    </row>
    <row r="317">
      <c r="H317" s="13"/>
      <c r="I317" s="14"/>
    </row>
    <row r="318">
      <c r="H318" s="13"/>
      <c r="I318" s="14"/>
    </row>
    <row r="319">
      <c r="H319" s="13"/>
      <c r="I319" s="14"/>
    </row>
    <row r="320">
      <c r="H320" s="13"/>
      <c r="I320" s="14"/>
    </row>
    <row r="321">
      <c r="H321" s="13"/>
      <c r="I321" s="14"/>
    </row>
    <row r="322">
      <c r="H322" s="13"/>
      <c r="I322" s="14"/>
    </row>
    <row r="323">
      <c r="H323" s="13"/>
      <c r="I323" s="14"/>
    </row>
    <row r="324">
      <c r="H324" s="13"/>
      <c r="I324" s="14"/>
    </row>
    <row r="325">
      <c r="H325" s="13"/>
      <c r="I325" s="14"/>
    </row>
    <row r="326">
      <c r="H326" s="13"/>
      <c r="I326" s="14"/>
    </row>
    <row r="327">
      <c r="H327" s="13"/>
      <c r="I327" s="14"/>
    </row>
    <row r="328">
      <c r="H328" s="13"/>
      <c r="I328" s="14"/>
    </row>
    <row r="329">
      <c r="H329" s="13"/>
      <c r="I329" s="14"/>
    </row>
    <row r="330">
      <c r="H330" s="13"/>
      <c r="I330" s="14"/>
    </row>
    <row r="331">
      <c r="H331" s="13"/>
      <c r="I331" s="14"/>
    </row>
    <row r="332">
      <c r="H332" s="13"/>
      <c r="I332" s="14"/>
    </row>
    <row r="333">
      <c r="H333" s="13"/>
      <c r="I333" s="14"/>
    </row>
    <row r="334">
      <c r="H334" s="13"/>
      <c r="I334" s="14"/>
    </row>
    <row r="335">
      <c r="H335" s="13"/>
      <c r="I335" s="14"/>
    </row>
    <row r="336">
      <c r="H336" s="13"/>
      <c r="I336" s="14"/>
    </row>
    <row r="337">
      <c r="H337" s="13"/>
      <c r="I337" s="14"/>
    </row>
    <row r="338">
      <c r="H338" s="13"/>
      <c r="I338" s="14"/>
    </row>
    <row r="339">
      <c r="H339" s="13"/>
      <c r="I339" s="14"/>
    </row>
    <row r="340">
      <c r="H340" s="13"/>
      <c r="I340" s="14"/>
    </row>
    <row r="341">
      <c r="H341" s="13"/>
      <c r="I341" s="14"/>
    </row>
    <row r="342">
      <c r="H342" s="13"/>
      <c r="I342" s="14"/>
    </row>
    <row r="343">
      <c r="H343" s="13"/>
      <c r="I343" s="14"/>
    </row>
    <row r="344">
      <c r="H344" s="13"/>
      <c r="I344" s="14"/>
    </row>
    <row r="345">
      <c r="H345" s="13"/>
      <c r="I345" s="14"/>
    </row>
    <row r="346">
      <c r="H346" s="13"/>
      <c r="I346" s="14"/>
    </row>
    <row r="347">
      <c r="H347" s="13"/>
      <c r="I347" s="14"/>
    </row>
    <row r="348">
      <c r="H348" s="13"/>
      <c r="I348" s="14"/>
    </row>
    <row r="349">
      <c r="H349" s="13"/>
      <c r="I349" s="14"/>
    </row>
    <row r="350">
      <c r="H350" s="13"/>
      <c r="I350" s="14"/>
    </row>
    <row r="351">
      <c r="H351" s="13"/>
      <c r="I351" s="14"/>
    </row>
    <row r="352">
      <c r="H352" s="13"/>
      <c r="I352" s="14"/>
    </row>
    <row r="353">
      <c r="H353" s="13"/>
      <c r="I353" s="14"/>
    </row>
    <row r="354">
      <c r="H354" s="13"/>
      <c r="I354" s="14"/>
    </row>
    <row r="355">
      <c r="H355" s="13"/>
      <c r="I355" s="14"/>
    </row>
    <row r="356">
      <c r="H356" s="13"/>
      <c r="I356" s="14"/>
    </row>
    <row r="357">
      <c r="H357" s="13"/>
      <c r="I357" s="14"/>
    </row>
    <row r="358">
      <c r="H358" s="13"/>
      <c r="I358" s="14"/>
    </row>
    <row r="359">
      <c r="H359" s="13"/>
      <c r="I359" s="14"/>
    </row>
    <row r="360">
      <c r="H360" s="13"/>
      <c r="I360" s="14"/>
    </row>
    <row r="361">
      <c r="H361" s="13"/>
      <c r="I361" s="14"/>
    </row>
    <row r="362">
      <c r="H362" s="13"/>
      <c r="I362" s="14"/>
    </row>
    <row r="363">
      <c r="H363" s="13"/>
      <c r="I363" s="14"/>
    </row>
    <row r="364">
      <c r="H364" s="13"/>
      <c r="I364" s="14"/>
    </row>
    <row r="365">
      <c r="H365" s="13"/>
      <c r="I365" s="14"/>
    </row>
    <row r="366">
      <c r="H366" s="13"/>
      <c r="I366" s="14"/>
    </row>
    <row r="367">
      <c r="H367" s="13"/>
      <c r="I367" s="14"/>
    </row>
    <row r="368">
      <c r="H368" s="13"/>
      <c r="I368" s="14"/>
    </row>
    <row r="369">
      <c r="H369" s="13"/>
      <c r="I369" s="14"/>
    </row>
    <row r="370">
      <c r="H370" s="13"/>
      <c r="I370" s="14"/>
    </row>
    <row r="371">
      <c r="H371" s="13"/>
      <c r="I371" s="14"/>
    </row>
    <row r="372">
      <c r="H372" s="13"/>
      <c r="I372" s="14"/>
    </row>
    <row r="373">
      <c r="H373" s="13"/>
      <c r="I373" s="14"/>
    </row>
    <row r="374">
      <c r="H374" s="13"/>
      <c r="I374" s="14"/>
    </row>
    <row r="375">
      <c r="H375" s="13"/>
      <c r="I375" s="14"/>
    </row>
    <row r="376">
      <c r="H376" s="13"/>
      <c r="I376" s="14"/>
    </row>
    <row r="377">
      <c r="H377" s="13"/>
      <c r="I377" s="14"/>
    </row>
    <row r="378">
      <c r="H378" s="13"/>
      <c r="I378" s="14"/>
    </row>
    <row r="379">
      <c r="H379" s="13"/>
      <c r="I379" s="14"/>
    </row>
    <row r="380">
      <c r="H380" s="13"/>
      <c r="I380" s="14"/>
    </row>
    <row r="381">
      <c r="H381" s="13"/>
      <c r="I381" s="14"/>
    </row>
    <row r="382">
      <c r="H382" s="13"/>
      <c r="I382" s="14"/>
    </row>
    <row r="383">
      <c r="H383" s="13"/>
      <c r="I383" s="14"/>
    </row>
    <row r="384">
      <c r="H384" s="13"/>
      <c r="I384" s="14"/>
    </row>
    <row r="385">
      <c r="H385" s="13"/>
      <c r="I385" s="14"/>
    </row>
    <row r="386">
      <c r="H386" s="13"/>
      <c r="I386" s="14"/>
    </row>
    <row r="387">
      <c r="H387" s="13"/>
      <c r="I387" s="14"/>
    </row>
    <row r="388">
      <c r="H388" s="13"/>
      <c r="I388" s="14"/>
    </row>
    <row r="389">
      <c r="H389" s="13"/>
      <c r="I389" s="14"/>
    </row>
    <row r="390">
      <c r="H390" s="13"/>
      <c r="I390" s="14"/>
    </row>
    <row r="391">
      <c r="H391" s="13"/>
      <c r="I391" s="14"/>
    </row>
    <row r="392">
      <c r="H392" s="13"/>
      <c r="I392" s="14"/>
    </row>
    <row r="393">
      <c r="H393" s="13"/>
      <c r="I393" s="14"/>
    </row>
    <row r="394">
      <c r="H394" s="13"/>
      <c r="I394" s="14"/>
    </row>
    <row r="395">
      <c r="H395" s="13"/>
      <c r="I395" s="14"/>
    </row>
    <row r="396">
      <c r="H396" s="13"/>
      <c r="I396" s="14"/>
    </row>
    <row r="397">
      <c r="H397" s="13"/>
      <c r="I397" s="14"/>
    </row>
    <row r="398">
      <c r="H398" s="13"/>
      <c r="I398" s="14"/>
    </row>
    <row r="399">
      <c r="H399" s="13"/>
      <c r="I399" s="14"/>
    </row>
    <row r="400">
      <c r="H400" s="13"/>
      <c r="I400" s="14"/>
    </row>
    <row r="401">
      <c r="H401" s="13"/>
      <c r="I401" s="14"/>
    </row>
    <row r="402">
      <c r="H402" s="13"/>
      <c r="I402" s="14"/>
    </row>
    <row r="403">
      <c r="H403" s="13"/>
      <c r="I403" s="14"/>
    </row>
    <row r="404">
      <c r="H404" s="13"/>
      <c r="I404" s="14"/>
    </row>
    <row r="405">
      <c r="H405" s="13"/>
      <c r="I405" s="14"/>
    </row>
    <row r="406">
      <c r="H406" s="13"/>
      <c r="I406" s="14"/>
    </row>
    <row r="407">
      <c r="H407" s="13"/>
      <c r="I407" s="14"/>
    </row>
    <row r="408">
      <c r="H408" s="13"/>
      <c r="I408" s="14"/>
    </row>
    <row r="409">
      <c r="H409" s="13"/>
      <c r="I409" s="14"/>
    </row>
    <row r="410">
      <c r="H410" s="13"/>
      <c r="I410" s="14"/>
    </row>
    <row r="411">
      <c r="H411" s="13"/>
      <c r="I411" s="14"/>
    </row>
    <row r="412">
      <c r="H412" s="13"/>
      <c r="I412" s="14"/>
    </row>
    <row r="413">
      <c r="H413" s="13"/>
      <c r="I413" s="14"/>
    </row>
    <row r="414">
      <c r="H414" s="13"/>
      <c r="I414" s="14"/>
    </row>
    <row r="415">
      <c r="H415" s="13"/>
      <c r="I415" s="14"/>
    </row>
    <row r="416">
      <c r="H416" s="13"/>
      <c r="I416" s="14"/>
    </row>
    <row r="417">
      <c r="H417" s="13"/>
      <c r="I417" s="14"/>
    </row>
    <row r="418">
      <c r="H418" s="13"/>
      <c r="I418" s="14"/>
    </row>
    <row r="419">
      <c r="H419" s="13"/>
      <c r="I419" s="14"/>
    </row>
    <row r="420">
      <c r="H420" s="13"/>
      <c r="I420" s="14"/>
    </row>
    <row r="421">
      <c r="H421" s="13"/>
      <c r="I421" s="14"/>
    </row>
    <row r="422">
      <c r="H422" s="13"/>
      <c r="I422" s="14"/>
    </row>
    <row r="423">
      <c r="H423" s="13"/>
      <c r="I423" s="14"/>
    </row>
    <row r="424">
      <c r="H424" s="13"/>
      <c r="I424" s="14"/>
    </row>
    <row r="425">
      <c r="H425" s="13"/>
      <c r="I425" s="14"/>
    </row>
    <row r="426">
      <c r="H426" s="13"/>
      <c r="I426" s="14"/>
    </row>
    <row r="427">
      <c r="H427" s="13"/>
      <c r="I427" s="14"/>
    </row>
    <row r="428">
      <c r="H428" s="13"/>
      <c r="I428" s="14"/>
    </row>
    <row r="429">
      <c r="H429" s="13"/>
      <c r="I429" s="14"/>
    </row>
    <row r="430">
      <c r="H430" s="13"/>
      <c r="I430" s="14"/>
    </row>
    <row r="431">
      <c r="H431" s="13"/>
      <c r="I431" s="14"/>
    </row>
    <row r="432">
      <c r="H432" s="13"/>
      <c r="I432" s="14"/>
    </row>
    <row r="433">
      <c r="H433" s="13"/>
      <c r="I433" s="14"/>
    </row>
    <row r="434">
      <c r="H434" s="13"/>
      <c r="I434" s="14"/>
    </row>
    <row r="435">
      <c r="H435" s="13"/>
      <c r="I435" s="14"/>
    </row>
    <row r="436">
      <c r="H436" s="13"/>
      <c r="I436" s="14"/>
    </row>
    <row r="437">
      <c r="H437" s="13"/>
      <c r="I437" s="14"/>
    </row>
    <row r="438">
      <c r="H438" s="13"/>
      <c r="I438" s="14"/>
    </row>
    <row r="439">
      <c r="H439" s="13"/>
      <c r="I439" s="14"/>
    </row>
    <row r="440">
      <c r="H440" s="13"/>
      <c r="I440" s="14"/>
    </row>
    <row r="441">
      <c r="H441" s="13"/>
      <c r="I441" s="14"/>
    </row>
    <row r="442">
      <c r="H442" s="13"/>
      <c r="I442" s="14"/>
    </row>
    <row r="443">
      <c r="H443" s="13"/>
      <c r="I443" s="14"/>
    </row>
    <row r="444">
      <c r="H444" s="13"/>
      <c r="I444" s="14"/>
    </row>
    <row r="445">
      <c r="H445" s="13"/>
      <c r="I445" s="14"/>
    </row>
    <row r="446">
      <c r="H446" s="13"/>
      <c r="I446" s="14"/>
    </row>
    <row r="447">
      <c r="H447" s="13"/>
      <c r="I447" s="14"/>
    </row>
    <row r="448">
      <c r="H448" s="13"/>
      <c r="I448" s="14"/>
    </row>
    <row r="449">
      <c r="H449" s="13"/>
      <c r="I449" s="14"/>
    </row>
    <row r="450">
      <c r="H450" s="13"/>
      <c r="I450" s="14"/>
    </row>
    <row r="451">
      <c r="H451" s="13"/>
      <c r="I451" s="14"/>
    </row>
    <row r="452">
      <c r="H452" s="13"/>
      <c r="I452" s="14"/>
    </row>
    <row r="453">
      <c r="H453" s="13"/>
      <c r="I453" s="14"/>
    </row>
    <row r="454">
      <c r="H454" s="13"/>
      <c r="I454" s="14"/>
    </row>
    <row r="455">
      <c r="H455" s="13"/>
      <c r="I455" s="14"/>
    </row>
    <row r="456">
      <c r="H456" s="13"/>
      <c r="I456" s="14"/>
    </row>
    <row r="457">
      <c r="H457" s="13"/>
      <c r="I457" s="14"/>
    </row>
    <row r="458">
      <c r="H458" s="13"/>
      <c r="I458" s="14"/>
    </row>
    <row r="459">
      <c r="H459" s="13"/>
      <c r="I459" s="14"/>
    </row>
    <row r="460">
      <c r="H460" s="13"/>
      <c r="I460" s="14"/>
    </row>
    <row r="461">
      <c r="H461" s="13"/>
      <c r="I461" s="14"/>
    </row>
    <row r="462">
      <c r="H462" s="13"/>
      <c r="I462" s="14"/>
    </row>
    <row r="463">
      <c r="H463" s="13"/>
      <c r="I463" s="14"/>
    </row>
    <row r="464">
      <c r="H464" s="13"/>
      <c r="I464" s="14"/>
    </row>
    <row r="465">
      <c r="H465" s="13"/>
      <c r="I465" s="14"/>
    </row>
    <row r="466">
      <c r="H466" s="13"/>
      <c r="I466" s="14"/>
    </row>
    <row r="467">
      <c r="H467" s="13"/>
      <c r="I467" s="14"/>
    </row>
    <row r="468">
      <c r="H468" s="13"/>
      <c r="I468" s="14"/>
    </row>
    <row r="469">
      <c r="H469" s="13"/>
      <c r="I469" s="14"/>
    </row>
    <row r="470">
      <c r="H470" s="13"/>
      <c r="I470" s="14"/>
    </row>
    <row r="471">
      <c r="H471" s="13"/>
      <c r="I471" s="14"/>
    </row>
    <row r="472">
      <c r="H472" s="13"/>
      <c r="I472" s="14"/>
    </row>
    <row r="473">
      <c r="H473" s="13"/>
      <c r="I473" s="14"/>
    </row>
    <row r="474">
      <c r="H474" s="13"/>
      <c r="I474" s="14"/>
    </row>
    <row r="475">
      <c r="H475" s="13"/>
      <c r="I475" s="14"/>
    </row>
    <row r="476">
      <c r="H476" s="13"/>
      <c r="I476" s="14"/>
    </row>
    <row r="477">
      <c r="H477" s="13"/>
      <c r="I477" s="14"/>
    </row>
    <row r="478">
      <c r="H478" s="13"/>
      <c r="I478" s="14"/>
    </row>
    <row r="479">
      <c r="H479" s="13"/>
      <c r="I479" s="14"/>
    </row>
    <row r="480">
      <c r="H480" s="13"/>
      <c r="I480" s="14"/>
    </row>
    <row r="481">
      <c r="H481" s="13"/>
      <c r="I481" s="14"/>
    </row>
    <row r="482">
      <c r="H482" s="13"/>
      <c r="I482" s="14"/>
    </row>
    <row r="483">
      <c r="H483" s="13"/>
      <c r="I483" s="14"/>
    </row>
    <row r="484">
      <c r="H484" s="13"/>
      <c r="I484" s="14"/>
    </row>
    <row r="485">
      <c r="H485" s="13"/>
      <c r="I485" s="14"/>
    </row>
    <row r="486">
      <c r="H486" s="13"/>
      <c r="I486" s="14"/>
    </row>
    <row r="487">
      <c r="H487" s="13"/>
      <c r="I487" s="14"/>
    </row>
    <row r="488">
      <c r="H488" s="13"/>
      <c r="I488" s="14"/>
    </row>
    <row r="489">
      <c r="H489" s="13"/>
      <c r="I489" s="14"/>
    </row>
    <row r="490">
      <c r="H490" s="13"/>
      <c r="I490" s="14"/>
    </row>
    <row r="491">
      <c r="H491" s="13"/>
      <c r="I491" s="14"/>
    </row>
    <row r="492">
      <c r="H492" s="13"/>
      <c r="I492" s="14"/>
    </row>
    <row r="493">
      <c r="H493" s="13"/>
      <c r="I493" s="14"/>
    </row>
    <row r="494">
      <c r="H494" s="13"/>
      <c r="I494" s="14"/>
    </row>
    <row r="495">
      <c r="H495" s="13"/>
      <c r="I495" s="14"/>
    </row>
    <row r="496">
      <c r="H496" s="13"/>
      <c r="I496" s="14"/>
    </row>
    <row r="497">
      <c r="H497" s="13"/>
      <c r="I497" s="14"/>
    </row>
    <row r="498">
      <c r="H498" s="13"/>
      <c r="I498" s="14"/>
    </row>
    <row r="499">
      <c r="H499" s="13"/>
      <c r="I499" s="14"/>
    </row>
    <row r="500">
      <c r="H500" s="13"/>
      <c r="I500" s="14"/>
    </row>
    <row r="501">
      <c r="H501" s="13"/>
      <c r="I501" s="14"/>
    </row>
    <row r="502">
      <c r="H502" s="13"/>
      <c r="I502" s="14"/>
    </row>
    <row r="503">
      <c r="H503" s="13"/>
      <c r="I503" s="14"/>
    </row>
    <row r="504">
      <c r="H504" s="13"/>
      <c r="I504" s="14"/>
    </row>
    <row r="505">
      <c r="H505" s="13"/>
      <c r="I505" s="14"/>
    </row>
    <row r="506">
      <c r="H506" s="13"/>
      <c r="I506" s="14"/>
    </row>
    <row r="507">
      <c r="H507" s="13"/>
      <c r="I507" s="14"/>
    </row>
    <row r="508">
      <c r="H508" s="13"/>
      <c r="I508" s="14"/>
    </row>
    <row r="509">
      <c r="H509" s="13"/>
      <c r="I509" s="14"/>
    </row>
    <row r="510">
      <c r="H510" s="13"/>
      <c r="I510" s="14"/>
    </row>
    <row r="511">
      <c r="H511" s="13"/>
      <c r="I511" s="14"/>
    </row>
    <row r="512">
      <c r="H512" s="13"/>
      <c r="I512" s="14"/>
    </row>
    <row r="513">
      <c r="H513" s="13"/>
      <c r="I513" s="14"/>
    </row>
    <row r="514">
      <c r="H514" s="13"/>
      <c r="I514" s="14"/>
    </row>
    <row r="515">
      <c r="H515" s="13"/>
      <c r="I515" s="14"/>
    </row>
    <row r="516">
      <c r="H516" s="13"/>
      <c r="I516" s="14"/>
    </row>
    <row r="517">
      <c r="H517" s="13"/>
      <c r="I517" s="14"/>
    </row>
    <row r="518">
      <c r="H518" s="13"/>
      <c r="I518" s="14"/>
    </row>
    <row r="519">
      <c r="H519" s="13"/>
      <c r="I519" s="14"/>
    </row>
    <row r="520">
      <c r="H520" s="13"/>
      <c r="I520" s="14"/>
    </row>
    <row r="521">
      <c r="H521" s="13"/>
      <c r="I521" s="14"/>
    </row>
    <row r="522">
      <c r="H522" s="13"/>
      <c r="I522" s="14"/>
    </row>
    <row r="523">
      <c r="H523" s="13"/>
      <c r="I523" s="14"/>
    </row>
    <row r="524">
      <c r="H524" s="13"/>
      <c r="I524" s="14"/>
    </row>
    <row r="525">
      <c r="H525" s="13"/>
      <c r="I525" s="14"/>
    </row>
    <row r="526">
      <c r="H526" s="13"/>
      <c r="I526" s="14"/>
    </row>
    <row r="527">
      <c r="H527" s="13"/>
      <c r="I527" s="14"/>
    </row>
    <row r="528">
      <c r="H528" s="13"/>
      <c r="I528" s="14"/>
    </row>
    <row r="529">
      <c r="H529" s="13"/>
      <c r="I529" s="14"/>
    </row>
    <row r="530">
      <c r="H530" s="13"/>
      <c r="I530" s="14"/>
    </row>
    <row r="531">
      <c r="H531" s="13"/>
      <c r="I531" s="14"/>
    </row>
    <row r="532">
      <c r="H532" s="13"/>
      <c r="I532" s="14"/>
    </row>
    <row r="533">
      <c r="H533" s="13"/>
      <c r="I533" s="14"/>
    </row>
    <row r="534">
      <c r="H534" s="13"/>
      <c r="I534" s="14"/>
    </row>
    <row r="535">
      <c r="H535" s="13"/>
      <c r="I535" s="14"/>
    </row>
    <row r="536">
      <c r="H536" s="13"/>
      <c r="I536" s="14"/>
    </row>
    <row r="537">
      <c r="H537" s="13"/>
      <c r="I537" s="14"/>
    </row>
    <row r="538">
      <c r="H538" s="13"/>
      <c r="I538" s="14"/>
    </row>
    <row r="539">
      <c r="H539" s="13"/>
      <c r="I539" s="14"/>
    </row>
    <row r="540">
      <c r="H540" s="13"/>
      <c r="I540" s="14"/>
    </row>
    <row r="541">
      <c r="H541" s="13"/>
      <c r="I541" s="14"/>
    </row>
    <row r="542">
      <c r="H542" s="13"/>
      <c r="I542" s="14"/>
    </row>
    <row r="543">
      <c r="H543" s="13"/>
      <c r="I543" s="14"/>
    </row>
    <row r="544">
      <c r="H544" s="13"/>
      <c r="I544" s="14"/>
    </row>
    <row r="545">
      <c r="H545" s="13"/>
      <c r="I545" s="14"/>
    </row>
    <row r="546">
      <c r="H546" s="13"/>
      <c r="I546" s="14"/>
    </row>
    <row r="547">
      <c r="H547" s="13"/>
      <c r="I547" s="14"/>
    </row>
    <row r="548">
      <c r="H548" s="13"/>
      <c r="I548" s="14"/>
    </row>
    <row r="549">
      <c r="H549" s="13"/>
      <c r="I549" s="14"/>
    </row>
    <row r="550">
      <c r="H550" s="13"/>
      <c r="I550" s="14"/>
    </row>
    <row r="551">
      <c r="H551" s="13"/>
      <c r="I551" s="14"/>
    </row>
    <row r="552">
      <c r="H552" s="13"/>
      <c r="I552" s="14"/>
    </row>
    <row r="553">
      <c r="H553" s="13"/>
      <c r="I553" s="14"/>
    </row>
    <row r="554">
      <c r="H554" s="13"/>
      <c r="I554" s="14"/>
    </row>
    <row r="555">
      <c r="H555" s="13"/>
      <c r="I555" s="14"/>
    </row>
    <row r="556">
      <c r="H556" s="13"/>
      <c r="I556" s="14"/>
    </row>
    <row r="557">
      <c r="H557" s="13"/>
      <c r="I557" s="14"/>
    </row>
    <row r="558">
      <c r="H558" s="13"/>
      <c r="I558" s="14"/>
    </row>
    <row r="559">
      <c r="H559" s="13"/>
      <c r="I559" s="14"/>
    </row>
    <row r="560">
      <c r="H560" s="13"/>
      <c r="I560" s="14"/>
    </row>
    <row r="561">
      <c r="H561" s="13"/>
      <c r="I561" s="14"/>
    </row>
    <row r="562">
      <c r="H562" s="13"/>
      <c r="I562" s="14"/>
    </row>
    <row r="563">
      <c r="H563" s="13"/>
      <c r="I563" s="14"/>
    </row>
    <row r="564">
      <c r="H564" s="13"/>
      <c r="I564" s="14"/>
    </row>
    <row r="565">
      <c r="H565" s="13"/>
      <c r="I565" s="14"/>
    </row>
    <row r="566">
      <c r="H566" s="13"/>
      <c r="I566" s="14"/>
    </row>
    <row r="567">
      <c r="H567" s="13"/>
      <c r="I567" s="14"/>
    </row>
    <row r="568">
      <c r="H568" s="13"/>
      <c r="I568" s="14"/>
    </row>
    <row r="569">
      <c r="H569" s="13"/>
      <c r="I569" s="14"/>
    </row>
    <row r="570">
      <c r="H570" s="13"/>
      <c r="I570" s="14"/>
    </row>
    <row r="571">
      <c r="H571" s="13"/>
      <c r="I571" s="14"/>
    </row>
    <row r="572">
      <c r="H572" s="13"/>
      <c r="I572" s="14"/>
    </row>
    <row r="573">
      <c r="H573" s="13"/>
      <c r="I573" s="14"/>
    </row>
    <row r="574">
      <c r="H574" s="13"/>
      <c r="I574" s="14"/>
    </row>
    <row r="575">
      <c r="H575" s="13"/>
      <c r="I575" s="14"/>
    </row>
    <row r="576">
      <c r="H576" s="13"/>
      <c r="I576" s="14"/>
    </row>
    <row r="577">
      <c r="H577" s="13"/>
      <c r="I577" s="14"/>
    </row>
    <row r="578">
      <c r="H578" s="13"/>
      <c r="I578" s="14"/>
    </row>
    <row r="579">
      <c r="H579" s="13"/>
      <c r="I579" s="14"/>
    </row>
    <row r="580">
      <c r="H580" s="13"/>
      <c r="I580" s="14"/>
    </row>
    <row r="581">
      <c r="H581" s="13"/>
      <c r="I581" s="14"/>
    </row>
    <row r="582">
      <c r="H582" s="13"/>
      <c r="I582" s="14"/>
    </row>
    <row r="583">
      <c r="H583" s="13"/>
      <c r="I583" s="14"/>
    </row>
    <row r="584">
      <c r="H584" s="13"/>
      <c r="I584" s="14"/>
    </row>
    <row r="585">
      <c r="H585" s="13"/>
      <c r="I585" s="14"/>
    </row>
    <row r="586">
      <c r="H586" s="13"/>
      <c r="I586" s="14"/>
    </row>
    <row r="587">
      <c r="H587" s="13"/>
      <c r="I587" s="14"/>
    </row>
    <row r="588">
      <c r="H588" s="13"/>
      <c r="I588" s="14"/>
    </row>
    <row r="589">
      <c r="H589" s="13"/>
      <c r="I589" s="14"/>
    </row>
    <row r="590">
      <c r="H590" s="13"/>
      <c r="I590" s="14"/>
    </row>
    <row r="591">
      <c r="H591" s="13"/>
      <c r="I591" s="14"/>
    </row>
    <row r="592">
      <c r="H592" s="13"/>
      <c r="I592" s="14"/>
    </row>
    <row r="593">
      <c r="H593" s="13"/>
      <c r="I593" s="14"/>
    </row>
    <row r="594">
      <c r="H594" s="13"/>
      <c r="I594" s="14"/>
    </row>
    <row r="595">
      <c r="H595" s="13"/>
      <c r="I595" s="14"/>
    </row>
    <row r="596">
      <c r="H596" s="13"/>
      <c r="I596" s="14"/>
    </row>
    <row r="597">
      <c r="H597" s="13"/>
      <c r="I597" s="14"/>
    </row>
    <row r="598">
      <c r="H598" s="13"/>
      <c r="I598" s="14"/>
    </row>
    <row r="599">
      <c r="H599" s="13"/>
      <c r="I599" s="14"/>
    </row>
    <row r="600">
      <c r="H600" s="13"/>
      <c r="I600" s="14"/>
    </row>
    <row r="601">
      <c r="H601" s="13"/>
      <c r="I601" s="14"/>
    </row>
    <row r="602">
      <c r="H602" s="13"/>
      <c r="I602" s="14"/>
    </row>
    <row r="603">
      <c r="H603" s="13"/>
      <c r="I603" s="14"/>
    </row>
    <row r="604">
      <c r="H604" s="13"/>
      <c r="I604" s="14"/>
    </row>
    <row r="605">
      <c r="H605" s="13"/>
      <c r="I605" s="14"/>
    </row>
    <row r="606">
      <c r="H606" s="13"/>
      <c r="I606" s="14"/>
    </row>
    <row r="607">
      <c r="H607" s="13"/>
      <c r="I607" s="14"/>
    </row>
    <row r="608">
      <c r="H608" s="13"/>
      <c r="I608" s="14"/>
    </row>
    <row r="609">
      <c r="H609" s="13"/>
      <c r="I609" s="14"/>
    </row>
    <row r="610">
      <c r="H610" s="13"/>
      <c r="I610" s="14"/>
    </row>
    <row r="611">
      <c r="H611" s="13"/>
      <c r="I611" s="14"/>
    </row>
    <row r="612">
      <c r="H612" s="13"/>
      <c r="I612" s="14"/>
    </row>
    <row r="613">
      <c r="H613" s="13"/>
      <c r="I613" s="14"/>
    </row>
    <row r="614">
      <c r="H614" s="13"/>
      <c r="I614" s="14"/>
    </row>
    <row r="615">
      <c r="H615" s="13"/>
      <c r="I615" s="14"/>
    </row>
    <row r="616">
      <c r="H616" s="13"/>
      <c r="I616" s="14"/>
    </row>
    <row r="617">
      <c r="H617" s="13"/>
      <c r="I617" s="14"/>
    </row>
    <row r="618">
      <c r="H618" s="13"/>
      <c r="I618" s="14"/>
    </row>
    <row r="619">
      <c r="H619" s="13"/>
      <c r="I619" s="14"/>
    </row>
    <row r="620">
      <c r="H620" s="13"/>
      <c r="I620" s="14"/>
    </row>
    <row r="621">
      <c r="H621" s="13"/>
      <c r="I621" s="14"/>
    </row>
    <row r="622">
      <c r="H622" s="13"/>
      <c r="I622" s="14"/>
    </row>
    <row r="623">
      <c r="H623" s="13"/>
      <c r="I623" s="14"/>
    </row>
    <row r="624">
      <c r="H624" s="13"/>
      <c r="I624" s="14"/>
    </row>
    <row r="625">
      <c r="H625" s="13"/>
      <c r="I625" s="14"/>
    </row>
    <row r="626">
      <c r="H626" s="13"/>
      <c r="I626" s="14"/>
    </row>
    <row r="627">
      <c r="H627" s="13"/>
      <c r="I627" s="14"/>
    </row>
    <row r="628">
      <c r="H628" s="13"/>
      <c r="I628" s="14"/>
    </row>
    <row r="629">
      <c r="H629" s="13"/>
      <c r="I629" s="14"/>
    </row>
    <row r="630">
      <c r="H630" s="13"/>
      <c r="I630" s="14"/>
    </row>
    <row r="631">
      <c r="H631" s="13"/>
      <c r="I631" s="14"/>
    </row>
    <row r="632">
      <c r="H632" s="13"/>
      <c r="I632" s="14"/>
    </row>
    <row r="633">
      <c r="H633" s="13"/>
      <c r="I633" s="14"/>
    </row>
    <row r="634">
      <c r="H634" s="13"/>
      <c r="I634" s="14"/>
    </row>
    <row r="635">
      <c r="H635" s="13"/>
      <c r="I635" s="14"/>
    </row>
    <row r="636">
      <c r="H636" s="13"/>
      <c r="I636" s="14"/>
    </row>
    <row r="637">
      <c r="H637" s="13"/>
      <c r="I637" s="14"/>
    </row>
    <row r="638">
      <c r="H638" s="13"/>
      <c r="I638" s="14"/>
    </row>
    <row r="639">
      <c r="H639" s="13"/>
      <c r="I639" s="14"/>
    </row>
    <row r="640">
      <c r="H640" s="13"/>
      <c r="I640" s="14"/>
    </row>
    <row r="641">
      <c r="H641" s="13"/>
      <c r="I641" s="14"/>
    </row>
    <row r="642">
      <c r="H642" s="13"/>
      <c r="I642" s="14"/>
    </row>
    <row r="643">
      <c r="H643" s="13"/>
      <c r="I643" s="14"/>
    </row>
    <row r="644">
      <c r="H644" s="13"/>
      <c r="I644" s="14"/>
    </row>
    <row r="645">
      <c r="H645" s="13"/>
      <c r="I645" s="14"/>
    </row>
    <row r="646">
      <c r="H646" s="13"/>
      <c r="I646" s="14"/>
    </row>
    <row r="647">
      <c r="H647" s="13"/>
      <c r="I647" s="14"/>
    </row>
    <row r="648">
      <c r="H648" s="13"/>
      <c r="I648" s="14"/>
    </row>
    <row r="649">
      <c r="H649" s="13"/>
      <c r="I649" s="14"/>
    </row>
    <row r="650">
      <c r="H650" s="13"/>
      <c r="I650" s="14"/>
    </row>
    <row r="651">
      <c r="H651" s="13"/>
      <c r="I651" s="14"/>
    </row>
    <row r="652">
      <c r="H652" s="13"/>
      <c r="I652" s="14"/>
    </row>
    <row r="653">
      <c r="H653" s="13"/>
      <c r="I653" s="14"/>
    </row>
    <row r="654">
      <c r="H654" s="13"/>
      <c r="I654" s="14"/>
    </row>
    <row r="655">
      <c r="H655" s="13"/>
      <c r="I655" s="14"/>
    </row>
    <row r="656">
      <c r="H656" s="13"/>
      <c r="I656" s="14"/>
    </row>
    <row r="657">
      <c r="H657" s="13"/>
      <c r="I657" s="14"/>
    </row>
    <row r="658">
      <c r="H658" s="13"/>
      <c r="I658" s="14"/>
    </row>
    <row r="659">
      <c r="H659" s="13"/>
      <c r="I659" s="14"/>
    </row>
    <row r="660">
      <c r="H660" s="13"/>
      <c r="I660" s="14"/>
    </row>
    <row r="661">
      <c r="H661" s="13"/>
      <c r="I661" s="14"/>
    </row>
    <row r="662">
      <c r="H662" s="13"/>
      <c r="I662" s="14"/>
    </row>
    <row r="663">
      <c r="H663" s="13"/>
      <c r="I663" s="14"/>
    </row>
    <row r="664">
      <c r="H664" s="13"/>
      <c r="I664" s="14"/>
    </row>
    <row r="665">
      <c r="H665" s="13"/>
      <c r="I665" s="14"/>
    </row>
    <row r="666">
      <c r="H666" s="13"/>
      <c r="I666" s="14"/>
    </row>
    <row r="667">
      <c r="H667" s="13"/>
      <c r="I667" s="14"/>
    </row>
    <row r="668">
      <c r="H668" s="13"/>
      <c r="I668" s="14"/>
    </row>
    <row r="669">
      <c r="H669" s="13"/>
      <c r="I669" s="14"/>
    </row>
    <row r="670">
      <c r="H670" s="13"/>
      <c r="I670" s="14"/>
    </row>
    <row r="671">
      <c r="H671" s="13"/>
      <c r="I671" s="14"/>
    </row>
    <row r="672">
      <c r="H672" s="13"/>
      <c r="I672" s="14"/>
    </row>
    <row r="673">
      <c r="H673" s="13"/>
      <c r="I673" s="14"/>
    </row>
    <row r="674">
      <c r="H674" s="13"/>
      <c r="I674" s="14"/>
    </row>
    <row r="675">
      <c r="H675" s="13"/>
      <c r="I675" s="14"/>
    </row>
    <row r="676">
      <c r="H676" s="13"/>
      <c r="I676" s="14"/>
    </row>
    <row r="677">
      <c r="H677" s="13"/>
      <c r="I677" s="14"/>
    </row>
    <row r="678">
      <c r="H678" s="13"/>
      <c r="I678" s="14"/>
    </row>
    <row r="679">
      <c r="H679" s="13"/>
      <c r="I679" s="14"/>
    </row>
    <row r="680">
      <c r="H680" s="13"/>
      <c r="I680" s="14"/>
    </row>
    <row r="681">
      <c r="H681" s="13"/>
      <c r="I681" s="14"/>
    </row>
    <row r="682">
      <c r="H682" s="13"/>
      <c r="I682" s="14"/>
    </row>
    <row r="683">
      <c r="H683" s="13"/>
      <c r="I683" s="14"/>
    </row>
    <row r="684">
      <c r="H684" s="13"/>
      <c r="I684" s="14"/>
    </row>
    <row r="685">
      <c r="H685" s="13"/>
      <c r="I685" s="14"/>
    </row>
    <row r="686">
      <c r="H686" s="13"/>
      <c r="I686" s="14"/>
    </row>
    <row r="687">
      <c r="H687" s="13"/>
      <c r="I687" s="14"/>
    </row>
    <row r="688">
      <c r="H688" s="13"/>
      <c r="I688" s="14"/>
    </row>
    <row r="689">
      <c r="H689" s="13"/>
      <c r="I689" s="14"/>
    </row>
    <row r="690">
      <c r="H690" s="13"/>
      <c r="I690" s="14"/>
    </row>
    <row r="691">
      <c r="H691" s="13"/>
      <c r="I691" s="14"/>
    </row>
    <row r="692">
      <c r="H692" s="13"/>
      <c r="I692" s="14"/>
    </row>
    <row r="693">
      <c r="H693" s="13"/>
      <c r="I693" s="14"/>
    </row>
    <row r="694">
      <c r="H694" s="13"/>
      <c r="I694" s="14"/>
    </row>
    <row r="695">
      <c r="H695" s="13"/>
      <c r="I695" s="14"/>
    </row>
    <row r="696">
      <c r="H696" s="13"/>
      <c r="I696" s="14"/>
    </row>
    <row r="697">
      <c r="H697" s="13"/>
      <c r="I697" s="14"/>
    </row>
    <row r="698">
      <c r="H698" s="13"/>
      <c r="I698" s="14"/>
    </row>
    <row r="699">
      <c r="H699" s="13"/>
      <c r="I699" s="14"/>
    </row>
    <row r="700">
      <c r="H700" s="13"/>
      <c r="I700" s="14"/>
    </row>
    <row r="701">
      <c r="H701" s="13"/>
      <c r="I701" s="14"/>
    </row>
    <row r="702">
      <c r="H702" s="13"/>
      <c r="I702" s="14"/>
    </row>
    <row r="703">
      <c r="H703" s="13"/>
      <c r="I703" s="14"/>
    </row>
    <row r="704">
      <c r="H704" s="13"/>
      <c r="I704" s="14"/>
    </row>
    <row r="705">
      <c r="H705" s="13"/>
      <c r="I705" s="14"/>
    </row>
    <row r="706">
      <c r="H706" s="13"/>
      <c r="I706" s="14"/>
    </row>
    <row r="707">
      <c r="H707" s="13"/>
      <c r="I707" s="14"/>
    </row>
    <row r="708">
      <c r="H708" s="13"/>
      <c r="I708" s="14"/>
    </row>
    <row r="709">
      <c r="H709" s="13"/>
      <c r="I709" s="14"/>
    </row>
    <row r="710">
      <c r="H710" s="13"/>
      <c r="I710" s="14"/>
    </row>
    <row r="711">
      <c r="H711" s="13"/>
      <c r="I711" s="14"/>
    </row>
    <row r="712">
      <c r="H712" s="13"/>
      <c r="I712" s="14"/>
    </row>
    <row r="713">
      <c r="H713" s="13"/>
      <c r="I713" s="14"/>
    </row>
    <row r="714">
      <c r="H714" s="13"/>
      <c r="I714" s="14"/>
    </row>
    <row r="715">
      <c r="H715" s="13"/>
      <c r="I715" s="14"/>
    </row>
    <row r="716">
      <c r="H716" s="13"/>
      <c r="I716" s="14"/>
    </row>
    <row r="717">
      <c r="H717" s="13"/>
      <c r="I717" s="14"/>
    </row>
    <row r="718">
      <c r="H718" s="13"/>
      <c r="I718" s="14"/>
    </row>
    <row r="719">
      <c r="H719" s="13"/>
      <c r="I719" s="14"/>
    </row>
    <row r="720">
      <c r="H720" s="13"/>
      <c r="I720" s="14"/>
    </row>
    <row r="721">
      <c r="H721" s="13"/>
      <c r="I721" s="14"/>
    </row>
    <row r="722">
      <c r="H722" s="13"/>
      <c r="I722" s="14"/>
    </row>
    <row r="723">
      <c r="H723" s="13"/>
      <c r="I723" s="14"/>
    </row>
    <row r="724">
      <c r="H724" s="13"/>
      <c r="I724" s="14"/>
    </row>
    <row r="725">
      <c r="H725" s="13"/>
      <c r="I725" s="14"/>
    </row>
    <row r="726">
      <c r="H726" s="13"/>
      <c r="I726" s="14"/>
    </row>
    <row r="727">
      <c r="H727" s="13"/>
      <c r="I727" s="14"/>
    </row>
    <row r="728">
      <c r="H728" s="13"/>
      <c r="I728" s="14"/>
    </row>
    <row r="729">
      <c r="H729" s="13"/>
      <c r="I729" s="14"/>
    </row>
    <row r="730">
      <c r="H730" s="13"/>
      <c r="I730" s="14"/>
    </row>
    <row r="731">
      <c r="H731" s="13"/>
      <c r="I731" s="14"/>
    </row>
    <row r="732">
      <c r="H732" s="13"/>
      <c r="I732" s="14"/>
    </row>
    <row r="733">
      <c r="H733" s="13"/>
      <c r="I733" s="14"/>
    </row>
    <row r="734">
      <c r="H734" s="13"/>
      <c r="I734" s="14"/>
    </row>
    <row r="735">
      <c r="H735" s="13"/>
      <c r="I735" s="14"/>
    </row>
    <row r="736">
      <c r="H736" s="13"/>
      <c r="I736" s="14"/>
    </row>
    <row r="737">
      <c r="H737" s="13"/>
      <c r="I737" s="14"/>
    </row>
    <row r="738">
      <c r="H738" s="13"/>
      <c r="I738" s="14"/>
    </row>
    <row r="739">
      <c r="H739" s="13"/>
      <c r="I739" s="14"/>
    </row>
    <row r="740">
      <c r="H740" s="13"/>
      <c r="I740" s="14"/>
    </row>
    <row r="741">
      <c r="H741" s="13"/>
      <c r="I741" s="14"/>
    </row>
    <row r="742">
      <c r="H742" s="13"/>
      <c r="I742" s="14"/>
    </row>
    <row r="743">
      <c r="H743" s="13"/>
      <c r="I743" s="14"/>
    </row>
    <row r="744">
      <c r="H744" s="13"/>
      <c r="I744" s="14"/>
    </row>
    <row r="745">
      <c r="H745" s="13"/>
      <c r="I745" s="14"/>
    </row>
    <row r="746">
      <c r="H746" s="13"/>
      <c r="I746" s="14"/>
    </row>
    <row r="747">
      <c r="H747" s="13"/>
      <c r="I747" s="14"/>
    </row>
    <row r="748">
      <c r="H748" s="13"/>
      <c r="I748" s="14"/>
    </row>
    <row r="749">
      <c r="H749" s="13"/>
      <c r="I749" s="14"/>
    </row>
    <row r="750">
      <c r="H750" s="13"/>
      <c r="I750" s="14"/>
    </row>
    <row r="751">
      <c r="H751" s="13"/>
      <c r="I751" s="14"/>
    </row>
    <row r="752">
      <c r="H752" s="13"/>
      <c r="I752" s="14"/>
    </row>
    <row r="753">
      <c r="H753" s="13"/>
      <c r="I753" s="14"/>
    </row>
    <row r="754">
      <c r="H754" s="13"/>
      <c r="I754" s="14"/>
    </row>
    <row r="755">
      <c r="H755" s="13"/>
      <c r="I755" s="14"/>
    </row>
    <row r="756">
      <c r="H756" s="13"/>
      <c r="I756" s="14"/>
    </row>
    <row r="757">
      <c r="H757" s="13"/>
      <c r="I757" s="14"/>
    </row>
    <row r="758">
      <c r="H758" s="13"/>
      <c r="I758" s="14"/>
    </row>
    <row r="759">
      <c r="H759" s="13"/>
      <c r="I759" s="14"/>
    </row>
    <row r="760">
      <c r="H760" s="13"/>
      <c r="I760" s="14"/>
    </row>
    <row r="761">
      <c r="H761" s="13"/>
      <c r="I761" s="14"/>
    </row>
    <row r="762">
      <c r="H762" s="13"/>
      <c r="I762" s="14"/>
    </row>
    <row r="763">
      <c r="H763" s="13"/>
      <c r="I763" s="14"/>
    </row>
    <row r="764">
      <c r="H764" s="13"/>
      <c r="I764" s="14"/>
    </row>
    <row r="765">
      <c r="H765" s="13"/>
      <c r="I765" s="14"/>
    </row>
    <row r="766">
      <c r="H766" s="13"/>
      <c r="I766" s="14"/>
    </row>
    <row r="767">
      <c r="H767" s="13"/>
      <c r="I767" s="14"/>
    </row>
    <row r="768">
      <c r="H768" s="13"/>
      <c r="I768" s="14"/>
    </row>
    <row r="769">
      <c r="H769" s="13"/>
      <c r="I769" s="14"/>
    </row>
    <row r="770">
      <c r="H770" s="13"/>
      <c r="I770" s="14"/>
    </row>
    <row r="771">
      <c r="H771" s="13"/>
      <c r="I771" s="14"/>
    </row>
    <row r="772">
      <c r="H772" s="13"/>
      <c r="I772" s="14"/>
    </row>
    <row r="773">
      <c r="H773" s="13"/>
      <c r="I773" s="14"/>
    </row>
    <row r="774">
      <c r="H774" s="13"/>
      <c r="I774" s="14"/>
    </row>
    <row r="775">
      <c r="H775" s="13"/>
      <c r="I775" s="14"/>
    </row>
    <row r="776">
      <c r="H776" s="13"/>
      <c r="I776" s="14"/>
    </row>
    <row r="777">
      <c r="H777" s="13"/>
      <c r="I777" s="14"/>
    </row>
    <row r="778">
      <c r="H778" s="13"/>
      <c r="I778" s="14"/>
    </row>
    <row r="779">
      <c r="H779" s="13"/>
      <c r="I779" s="14"/>
    </row>
    <row r="780">
      <c r="H780" s="13"/>
      <c r="I780" s="14"/>
    </row>
    <row r="781">
      <c r="H781" s="13"/>
      <c r="I781" s="14"/>
    </row>
    <row r="782">
      <c r="H782" s="13"/>
      <c r="I782" s="14"/>
    </row>
    <row r="783">
      <c r="H783" s="13"/>
      <c r="I783" s="14"/>
    </row>
    <row r="784">
      <c r="H784" s="13"/>
      <c r="I784" s="14"/>
    </row>
    <row r="785">
      <c r="H785" s="13"/>
      <c r="I785" s="14"/>
    </row>
    <row r="786">
      <c r="H786" s="13"/>
      <c r="I786" s="14"/>
    </row>
    <row r="787">
      <c r="H787" s="13"/>
      <c r="I787" s="14"/>
    </row>
    <row r="788">
      <c r="H788" s="13"/>
      <c r="I788" s="14"/>
    </row>
    <row r="789">
      <c r="H789" s="13"/>
      <c r="I789" s="14"/>
    </row>
    <row r="790">
      <c r="H790" s="13"/>
      <c r="I790" s="14"/>
    </row>
    <row r="791">
      <c r="H791" s="13"/>
      <c r="I791" s="14"/>
    </row>
    <row r="792">
      <c r="H792" s="13"/>
      <c r="I792" s="14"/>
    </row>
    <row r="793">
      <c r="H793" s="13"/>
      <c r="I793" s="14"/>
    </row>
    <row r="794">
      <c r="H794" s="13"/>
      <c r="I794" s="14"/>
    </row>
    <row r="795">
      <c r="H795" s="13"/>
      <c r="I795" s="14"/>
    </row>
    <row r="796">
      <c r="H796" s="13"/>
      <c r="I796" s="14"/>
    </row>
    <row r="797">
      <c r="H797" s="13"/>
      <c r="I797" s="14"/>
    </row>
    <row r="798">
      <c r="H798" s="13"/>
      <c r="I798" s="14"/>
    </row>
    <row r="799">
      <c r="H799" s="13"/>
      <c r="I799" s="14"/>
    </row>
    <row r="800">
      <c r="H800" s="13"/>
      <c r="I800" s="14"/>
    </row>
    <row r="801">
      <c r="H801" s="13"/>
      <c r="I801" s="14"/>
    </row>
    <row r="802">
      <c r="H802" s="13"/>
      <c r="I802" s="14"/>
    </row>
    <row r="803">
      <c r="H803" s="13"/>
      <c r="I803" s="14"/>
    </row>
    <row r="804">
      <c r="H804" s="13"/>
      <c r="I804" s="14"/>
    </row>
    <row r="805">
      <c r="H805" s="13"/>
      <c r="I805" s="14"/>
    </row>
    <row r="806">
      <c r="H806" s="13"/>
      <c r="I806" s="14"/>
    </row>
    <row r="807">
      <c r="H807" s="13"/>
      <c r="I807" s="14"/>
    </row>
    <row r="808">
      <c r="H808" s="13"/>
      <c r="I808" s="14"/>
    </row>
    <row r="809">
      <c r="H809" s="13"/>
      <c r="I809" s="14"/>
    </row>
    <row r="810">
      <c r="H810" s="13"/>
      <c r="I810" s="14"/>
    </row>
    <row r="811">
      <c r="H811" s="13"/>
      <c r="I811" s="14"/>
    </row>
    <row r="812">
      <c r="H812" s="13"/>
      <c r="I812" s="14"/>
    </row>
    <row r="813">
      <c r="H813" s="13"/>
      <c r="I813" s="14"/>
    </row>
    <row r="814">
      <c r="H814" s="13"/>
      <c r="I814" s="14"/>
    </row>
    <row r="815">
      <c r="H815" s="13"/>
      <c r="I815" s="14"/>
    </row>
    <row r="816">
      <c r="H816" s="13"/>
      <c r="I816" s="14"/>
    </row>
    <row r="817">
      <c r="H817" s="13"/>
      <c r="I817" s="14"/>
    </row>
    <row r="818">
      <c r="H818" s="13"/>
      <c r="I818" s="14"/>
    </row>
    <row r="819">
      <c r="H819" s="13"/>
      <c r="I819" s="14"/>
    </row>
    <row r="820">
      <c r="H820" s="13"/>
      <c r="I820" s="14"/>
    </row>
    <row r="821">
      <c r="H821" s="13"/>
      <c r="I821" s="14"/>
    </row>
    <row r="822">
      <c r="H822" s="13"/>
      <c r="I822" s="14"/>
    </row>
    <row r="823">
      <c r="H823" s="13"/>
      <c r="I823" s="14"/>
    </row>
    <row r="824">
      <c r="H824" s="13"/>
      <c r="I824" s="14"/>
    </row>
    <row r="825">
      <c r="H825" s="13"/>
      <c r="I825" s="14"/>
    </row>
    <row r="826">
      <c r="H826" s="13"/>
      <c r="I826" s="14"/>
    </row>
    <row r="827">
      <c r="H827" s="13"/>
      <c r="I827" s="14"/>
    </row>
    <row r="828">
      <c r="H828" s="13"/>
      <c r="I828" s="14"/>
    </row>
    <row r="829">
      <c r="H829" s="13"/>
      <c r="I829" s="14"/>
    </row>
    <row r="830">
      <c r="H830" s="13"/>
      <c r="I830" s="14"/>
    </row>
    <row r="831">
      <c r="H831" s="13"/>
      <c r="I831" s="14"/>
    </row>
    <row r="832">
      <c r="H832" s="13"/>
      <c r="I832" s="14"/>
    </row>
    <row r="833">
      <c r="H833" s="13"/>
      <c r="I833" s="14"/>
    </row>
    <row r="834">
      <c r="H834" s="13"/>
      <c r="I834" s="14"/>
    </row>
    <row r="835">
      <c r="H835" s="13"/>
      <c r="I835" s="14"/>
    </row>
    <row r="836">
      <c r="H836" s="13"/>
      <c r="I836" s="14"/>
    </row>
    <row r="837">
      <c r="H837" s="13"/>
      <c r="I837" s="14"/>
    </row>
    <row r="838">
      <c r="H838" s="13"/>
      <c r="I838" s="14"/>
    </row>
    <row r="839">
      <c r="H839" s="13"/>
      <c r="I839" s="14"/>
    </row>
    <row r="840">
      <c r="H840" s="13"/>
      <c r="I840" s="14"/>
    </row>
    <row r="841">
      <c r="H841" s="13"/>
      <c r="I841" s="14"/>
    </row>
    <row r="842">
      <c r="H842" s="13"/>
      <c r="I842" s="14"/>
    </row>
    <row r="843">
      <c r="H843" s="13"/>
      <c r="I843" s="14"/>
    </row>
    <row r="844">
      <c r="H844" s="13"/>
      <c r="I844" s="14"/>
    </row>
    <row r="845">
      <c r="H845" s="13"/>
      <c r="I845" s="14"/>
    </row>
    <row r="846">
      <c r="H846" s="13"/>
      <c r="I846" s="14"/>
    </row>
    <row r="847">
      <c r="H847" s="13"/>
      <c r="I847" s="14"/>
    </row>
    <row r="848">
      <c r="H848" s="13"/>
      <c r="I848" s="14"/>
    </row>
    <row r="849">
      <c r="H849" s="13"/>
      <c r="I849" s="14"/>
    </row>
    <row r="850">
      <c r="H850" s="13"/>
      <c r="I850" s="14"/>
    </row>
    <row r="851">
      <c r="H851" s="13"/>
      <c r="I851" s="14"/>
    </row>
    <row r="852">
      <c r="H852" s="13"/>
      <c r="I852" s="14"/>
    </row>
    <row r="853">
      <c r="H853" s="13"/>
      <c r="I853" s="14"/>
    </row>
    <row r="854">
      <c r="H854" s="13"/>
      <c r="I854" s="14"/>
    </row>
    <row r="855">
      <c r="H855" s="13"/>
      <c r="I855" s="14"/>
    </row>
    <row r="856">
      <c r="H856" s="13"/>
      <c r="I856" s="14"/>
    </row>
    <row r="857">
      <c r="H857" s="13"/>
      <c r="I857" s="14"/>
    </row>
    <row r="858">
      <c r="H858" s="13"/>
      <c r="I858" s="14"/>
    </row>
    <row r="859">
      <c r="H859" s="13"/>
      <c r="I859" s="14"/>
    </row>
    <row r="860">
      <c r="H860" s="13"/>
      <c r="I860" s="14"/>
    </row>
    <row r="861">
      <c r="H861" s="13"/>
      <c r="I861" s="14"/>
    </row>
    <row r="862">
      <c r="H862" s="13"/>
      <c r="I862" s="14"/>
    </row>
    <row r="863">
      <c r="H863" s="13"/>
      <c r="I863" s="14"/>
    </row>
    <row r="864">
      <c r="H864" s="13"/>
      <c r="I864" s="14"/>
    </row>
    <row r="865">
      <c r="H865" s="13"/>
      <c r="I865" s="14"/>
    </row>
    <row r="866">
      <c r="H866" s="13"/>
      <c r="I866" s="14"/>
    </row>
    <row r="867">
      <c r="H867" s="13"/>
      <c r="I867" s="14"/>
    </row>
    <row r="868">
      <c r="H868" s="13"/>
      <c r="I868" s="14"/>
    </row>
    <row r="869">
      <c r="H869" s="13"/>
      <c r="I869" s="14"/>
    </row>
    <row r="870">
      <c r="H870" s="13"/>
      <c r="I870" s="14"/>
    </row>
    <row r="871">
      <c r="H871" s="13"/>
      <c r="I871" s="14"/>
    </row>
    <row r="872">
      <c r="H872" s="13"/>
      <c r="I872" s="14"/>
    </row>
    <row r="873">
      <c r="H873" s="13"/>
      <c r="I873" s="14"/>
    </row>
    <row r="874">
      <c r="H874" s="13"/>
      <c r="I874" s="14"/>
    </row>
    <row r="875">
      <c r="H875" s="13"/>
      <c r="I875" s="14"/>
    </row>
    <row r="876">
      <c r="H876" s="13"/>
      <c r="I876" s="14"/>
    </row>
    <row r="877">
      <c r="H877" s="13"/>
      <c r="I877" s="14"/>
    </row>
    <row r="878">
      <c r="H878" s="13"/>
      <c r="I878" s="14"/>
    </row>
    <row r="879">
      <c r="H879" s="13"/>
      <c r="I879" s="14"/>
    </row>
    <row r="880">
      <c r="H880" s="13"/>
      <c r="I880" s="14"/>
    </row>
    <row r="881">
      <c r="H881" s="13"/>
      <c r="I881" s="14"/>
    </row>
    <row r="882">
      <c r="H882" s="13"/>
      <c r="I882" s="14"/>
    </row>
    <row r="883">
      <c r="H883" s="13"/>
      <c r="I883" s="14"/>
    </row>
    <row r="884">
      <c r="H884" s="13"/>
      <c r="I884" s="14"/>
    </row>
    <row r="885">
      <c r="H885" s="13"/>
      <c r="I885" s="14"/>
    </row>
    <row r="886">
      <c r="H886" s="13"/>
      <c r="I886" s="14"/>
    </row>
    <row r="887">
      <c r="H887" s="13"/>
      <c r="I887" s="14"/>
    </row>
    <row r="888">
      <c r="H888" s="13"/>
      <c r="I888" s="14"/>
    </row>
    <row r="889">
      <c r="H889" s="13"/>
      <c r="I889" s="14"/>
    </row>
    <row r="890">
      <c r="H890" s="13"/>
      <c r="I890" s="14"/>
    </row>
    <row r="891">
      <c r="H891" s="13"/>
      <c r="I891" s="14"/>
    </row>
    <row r="892">
      <c r="H892" s="13"/>
      <c r="I892" s="14"/>
    </row>
    <row r="893">
      <c r="H893" s="13"/>
      <c r="I893" s="14"/>
    </row>
    <row r="894">
      <c r="H894" s="13"/>
      <c r="I894" s="14"/>
    </row>
    <row r="895">
      <c r="H895" s="13"/>
      <c r="I895" s="14"/>
    </row>
    <row r="896">
      <c r="H896" s="13"/>
      <c r="I896" s="14"/>
    </row>
    <row r="897">
      <c r="H897" s="13"/>
      <c r="I897" s="14"/>
    </row>
    <row r="898">
      <c r="H898" s="13"/>
      <c r="I898" s="14"/>
    </row>
    <row r="899">
      <c r="H899" s="13"/>
      <c r="I899" s="14"/>
    </row>
    <row r="900">
      <c r="H900" s="13"/>
      <c r="I900" s="14"/>
    </row>
    <row r="901">
      <c r="H901" s="13"/>
      <c r="I901" s="14"/>
    </row>
    <row r="902">
      <c r="H902" s="13"/>
      <c r="I902" s="14"/>
    </row>
    <row r="903">
      <c r="H903" s="13"/>
      <c r="I903" s="14"/>
    </row>
    <row r="904">
      <c r="H904" s="13"/>
      <c r="I904" s="14"/>
    </row>
    <row r="905">
      <c r="H905" s="13"/>
      <c r="I905" s="14"/>
    </row>
    <row r="906">
      <c r="H906" s="13"/>
      <c r="I906" s="14"/>
    </row>
    <row r="907">
      <c r="H907" s="13"/>
      <c r="I907" s="14"/>
    </row>
    <row r="908">
      <c r="H908" s="13"/>
      <c r="I908" s="14"/>
    </row>
    <row r="909">
      <c r="H909" s="13"/>
      <c r="I909" s="14"/>
    </row>
    <row r="910">
      <c r="H910" s="13"/>
      <c r="I910" s="14"/>
    </row>
    <row r="911">
      <c r="H911" s="13"/>
      <c r="I911" s="14"/>
    </row>
    <row r="912">
      <c r="H912" s="13"/>
      <c r="I912" s="14"/>
    </row>
    <row r="913">
      <c r="H913" s="13"/>
      <c r="I913" s="14"/>
    </row>
    <row r="914">
      <c r="H914" s="13"/>
      <c r="I914" s="14"/>
    </row>
    <row r="915">
      <c r="H915" s="13"/>
      <c r="I915" s="14"/>
    </row>
    <row r="916">
      <c r="H916" s="13"/>
      <c r="I916" s="14"/>
    </row>
    <row r="917">
      <c r="H917" s="13"/>
      <c r="I917" s="14"/>
    </row>
    <row r="918">
      <c r="H918" s="13"/>
      <c r="I918" s="14"/>
    </row>
    <row r="919">
      <c r="H919" s="13"/>
      <c r="I919" s="14"/>
    </row>
    <row r="920">
      <c r="H920" s="13"/>
      <c r="I920" s="14"/>
    </row>
    <row r="921">
      <c r="H921" s="13"/>
      <c r="I921" s="14"/>
    </row>
    <row r="922">
      <c r="H922" s="13"/>
      <c r="I922" s="14"/>
    </row>
    <row r="923">
      <c r="H923" s="13"/>
      <c r="I923" s="14"/>
    </row>
    <row r="924">
      <c r="H924" s="13"/>
      <c r="I924" s="14"/>
    </row>
    <row r="925">
      <c r="H925" s="13"/>
      <c r="I925" s="14"/>
    </row>
    <row r="926">
      <c r="H926" s="13"/>
      <c r="I926" s="14"/>
    </row>
    <row r="927">
      <c r="H927" s="13"/>
      <c r="I927" s="14"/>
    </row>
    <row r="928">
      <c r="H928" s="13"/>
      <c r="I928" s="14"/>
    </row>
    <row r="929">
      <c r="H929" s="13"/>
      <c r="I929" s="14"/>
    </row>
    <row r="930">
      <c r="H930" s="13"/>
      <c r="I930" s="14"/>
    </row>
    <row r="931">
      <c r="H931" s="13"/>
      <c r="I931" s="14"/>
    </row>
    <row r="932">
      <c r="H932" s="13"/>
      <c r="I932" s="14"/>
    </row>
    <row r="933">
      <c r="H933" s="13"/>
      <c r="I933" s="14"/>
    </row>
    <row r="934">
      <c r="H934" s="13"/>
      <c r="I934" s="14"/>
    </row>
    <row r="935">
      <c r="H935" s="13"/>
      <c r="I935" s="14"/>
    </row>
    <row r="936">
      <c r="H936" s="13"/>
      <c r="I936" s="14"/>
    </row>
    <row r="937">
      <c r="H937" s="13"/>
      <c r="I937" s="14"/>
    </row>
    <row r="938">
      <c r="H938" s="13"/>
      <c r="I938" s="14"/>
    </row>
    <row r="939">
      <c r="H939" s="13"/>
      <c r="I939" s="14"/>
    </row>
    <row r="940">
      <c r="H940" s="13"/>
      <c r="I940" s="14"/>
    </row>
    <row r="941">
      <c r="H941" s="13"/>
      <c r="I941" s="14"/>
    </row>
    <row r="942">
      <c r="H942" s="13"/>
      <c r="I942" s="14"/>
    </row>
    <row r="943">
      <c r="H943" s="13"/>
      <c r="I943" s="14"/>
    </row>
    <row r="944">
      <c r="H944" s="13"/>
      <c r="I944" s="14"/>
    </row>
    <row r="945">
      <c r="H945" s="13"/>
      <c r="I945" s="14"/>
    </row>
    <row r="946">
      <c r="H946" s="13"/>
      <c r="I946" s="14"/>
    </row>
    <row r="947">
      <c r="H947" s="13"/>
      <c r="I947" s="14"/>
    </row>
    <row r="948">
      <c r="H948" s="13"/>
      <c r="I948" s="14"/>
    </row>
    <row r="949">
      <c r="H949" s="13"/>
      <c r="I949" s="14"/>
    </row>
    <row r="950">
      <c r="H950" s="13"/>
      <c r="I950" s="14"/>
    </row>
    <row r="951">
      <c r="H951" s="13"/>
      <c r="I951" s="14"/>
    </row>
    <row r="952">
      <c r="H952" s="13"/>
      <c r="I952" s="14"/>
    </row>
    <row r="953">
      <c r="H953" s="13"/>
      <c r="I953" s="14"/>
    </row>
    <row r="954">
      <c r="H954" s="13"/>
      <c r="I954" s="14"/>
    </row>
    <row r="955">
      <c r="H955" s="13"/>
      <c r="I955" s="14"/>
    </row>
    <row r="956">
      <c r="H956" s="13"/>
      <c r="I956" s="14"/>
    </row>
    <row r="957">
      <c r="H957" s="13"/>
      <c r="I957" s="14"/>
    </row>
    <row r="958">
      <c r="H958" s="13"/>
      <c r="I958" s="14"/>
    </row>
    <row r="959">
      <c r="H959" s="13"/>
      <c r="I959" s="14"/>
    </row>
    <row r="960">
      <c r="H960" s="13"/>
      <c r="I960" s="14"/>
    </row>
    <row r="961">
      <c r="H961" s="13"/>
      <c r="I961" s="14"/>
    </row>
    <row r="962">
      <c r="H962" s="13"/>
      <c r="I962" s="14"/>
    </row>
    <row r="963">
      <c r="H963" s="13"/>
      <c r="I963" s="14"/>
    </row>
    <row r="964">
      <c r="H964" s="13"/>
      <c r="I964" s="14"/>
    </row>
    <row r="965">
      <c r="H965" s="13"/>
      <c r="I965" s="14"/>
    </row>
    <row r="966">
      <c r="H966" s="13"/>
      <c r="I966" s="14"/>
    </row>
    <row r="967">
      <c r="H967" s="13"/>
      <c r="I967" s="14"/>
    </row>
    <row r="968">
      <c r="H968" s="13"/>
      <c r="I968" s="14"/>
    </row>
    <row r="969">
      <c r="H969" s="13"/>
      <c r="I969" s="14"/>
    </row>
    <row r="970">
      <c r="H970" s="13"/>
      <c r="I970" s="14"/>
    </row>
    <row r="971">
      <c r="H971" s="13"/>
      <c r="I971" s="14"/>
    </row>
    <row r="972">
      <c r="H972" s="13"/>
      <c r="I972" s="14"/>
    </row>
    <row r="973">
      <c r="H973" s="13"/>
      <c r="I973" s="14"/>
    </row>
    <row r="974">
      <c r="H974" s="13"/>
      <c r="I974" s="14"/>
    </row>
    <row r="975">
      <c r="H975" s="13"/>
      <c r="I975" s="14"/>
    </row>
    <row r="976">
      <c r="H976" s="13"/>
      <c r="I976" s="14"/>
    </row>
    <row r="977">
      <c r="H977" s="13"/>
      <c r="I977" s="14"/>
    </row>
    <row r="978">
      <c r="H978" s="13"/>
      <c r="I978" s="14"/>
    </row>
    <row r="979">
      <c r="H979" s="13"/>
      <c r="I979" s="14"/>
    </row>
    <row r="980">
      <c r="H980" s="13"/>
      <c r="I980" s="14"/>
    </row>
    <row r="981">
      <c r="H981" s="13"/>
      <c r="I981" s="14"/>
    </row>
    <row r="982">
      <c r="H982" s="13"/>
      <c r="I982" s="14"/>
    </row>
    <row r="983">
      <c r="H983" s="13"/>
      <c r="I983" s="14"/>
    </row>
    <row r="984">
      <c r="H984" s="13"/>
      <c r="I984" s="14"/>
    </row>
    <row r="985">
      <c r="H985" s="13"/>
      <c r="I985" s="14"/>
    </row>
    <row r="986">
      <c r="H986" s="13"/>
      <c r="I986" s="14"/>
    </row>
    <row r="987">
      <c r="H987" s="13"/>
      <c r="I987" s="14"/>
    </row>
    <row r="988">
      <c r="H988" s="13"/>
      <c r="I988" s="14"/>
    </row>
    <row r="989">
      <c r="H989" s="13"/>
      <c r="I989" s="14"/>
    </row>
    <row r="990">
      <c r="H990" s="13"/>
      <c r="I990" s="14"/>
    </row>
    <row r="991">
      <c r="H991" s="13"/>
      <c r="I991" s="14"/>
    </row>
    <row r="992">
      <c r="H992" s="13"/>
      <c r="I992" s="14"/>
    </row>
    <row r="993">
      <c r="H993" s="13"/>
      <c r="I993" s="14"/>
    </row>
    <row r="994">
      <c r="H994" s="13"/>
      <c r="I994" s="14"/>
    </row>
    <row r="995">
      <c r="H995" s="13"/>
      <c r="I995" s="14"/>
    </row>
    <row r="996">
      <c r="H996" s="13"/>
      <c r="I996" s="14"/>
    </row>
    <row r="997">
      <c r="H997" s="13"/>
      <c r="I997" s="14"/>
    </row>
    <row r="998">
      <c r="H998" s="13"/>
      <c r="I998" s="14"/>
    </row>
    <row r="999">
      <c r="H999" s="13"/>
      <c r="I999" s="14"/>
    </row>
    <row r="1000">
      <c r="H1000" s="13"/>
      <c r="I1000" s="14"/>
    </row>
    <row r="1001">
      <c r="H1001" s="13"/>
      <c r="I1001" s="14"/>
    </row>
    <row r="1002">
      <c r="H1002" s="13"/>
      <c r="I1002" s="14"/>
    </row>
    <row r="1003">
      <c r="H1003" s="13"/>
      <c r="I1003" s="14"/>
    </row>
    <row r="1004">
      <c r="H1004" s="13"/>
      <c r="I1004" s="14"/>
    </row>
    <row r="1005">
      <c r="H1005" s="13"/>
      <c r="I1005" s="14"/>
    </row>
    <row r="1006">
      <c r="H1006" s="13"/>
      <c r="I1006" s="14"/>
    </row>
    <row r="1007">
      <c r="H1007" s="13"/>
      <c r="I1007" s="14"/>
    </row>
    <row r="1008">
      <c r="H1008" s="13"/>
      <c r="I1008" s="14"/>
    </row>
    <row r="1009">
      <c r="H1009" s="13"/>
      <c r="I1009" s="14"/>
    </row>
    <row r="1010">
      <c r="H1010" s="13"/>
      <c r="I1010" s="14"/>
    </row>
    <row r="1011">
      <c r="H1011" s="13"/>
      <c r="I1011" s="14"/>
    </row>
    <row r="1012">
      <c r="H1012" s="13"/>
      <c r="I1012" s="14"/>
    </row>
    <row r="1013">
      <c r="H1013" s="13"/>
      <c r="I1013" s="14"/>
    </row>
    <row r="1014">
      <c r="H1014" s="13"/>
      <c r="I1014" s="14"/>
    </row>
    <row r="1015">
      <c r="H1015" s="13"/>
      <c r="I1015" s="14"/>
    </row>
    <row r="1016">
      <c r="H1016" s="13"/>
      <c r="I1016" s="14"/>
    </row>
    <row r="1017">
      <c r="H1017" s="13"/>
      <c r="I1017" s="14"/>
    </row>
  </sheetData>
  <conditionalFormatting sqref="I3:I1017">
    <cfRule type="colorScale" priority="1">
      <colorScale>
        <cfvo type="min"/>
        <cfvo type="percentile" val="60"/>
        <cfvo type="percentile" val="100"/>
        <color rgb="FFEA4335"/>
        <color rgb="FFFFE599"/>
        <color rgb="FF34A853"/>
      </colorScale>
    </cfRule>
  </conditionalFormatting>
  <hyperlinks>
    <hyperlink r:id="rId2" ref="B3"/>
    <hyperlink r:id="rId3" ref="B4"/>
    <hyperlink r:id="rId4" ref="B5"/>
    <hyperlink r:id="rId5" ref="B8"/>
    <hyperlink r:id="rId6" ref="B10"/>
    <hyperlink r:id="rId7" ref="B13"/>
    <hyperlink r:id="rId8" ref="B14"/>
    <hyperlink r:id="rId9" ref="B15"/>
    <hyperlink r:id="rId10" ref="B16"/>
    <hyperlink r:id="rId11" ref="B17"/>
    <hyperlink r:id="rId12" ref="B18"/>
    <hyperlink r:id="rId13" ref="B25"/>
    <hyperlink r:id="rId14" ref="B27"/>
    <hyperlink r:id="rId15" ref="B29"/>
    <hyperlink r:id="rId16" ref="B31"/>
    <hyperlink r:id="rId17" ref="B32"/>
    <hyperlink r:id="rId18" ref="B3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f>IFERROR(__xludf.DUMMYFUNCTION("SORT(FILTER(ISM_2400!A:I, ISNUMBER(ISM_2400!A:A)), 1, FALSE)"),27.0)</f>
        <v>27</v>
      </c>
      <c r="B1" s="19" t="str">
        <f>IFERROR(__xludf.DUMMYFUNCTION("""COMPUTED_VALUE"""),"FrSky IPEX1 Monopole")</f>
        <v>FrSky IPEX1 Monopole</v>
      </c>
      <c r="C1" s="11" t="str">
        <f>IFERROR(__xludf.DUMMYFUNCTION("""COMPUTED_VALUE"""),"U.FL")</f>
        <v>U.FL</v>
      </c>
      <c r="D1" s="11">
        <f>IFERROR(__xludf.DUMMYFUNCTION("""COMPUTED_VALUE"""),4.71)</f>
        <v>4.71</v>
      </c>
      <c r="E1" s="11">
        <f>IFERROR(__xludf.DUMMYFUNCTION("""COMPUTED_VALUE"""),5.42)</f>
        <v>5.42</v>
      </c>
      <c r="F1" s="11">
        <f>IFERROR(__xludf.DUMMYFUNCTION("""COMPUTED_VALUE"""),5.06)</f>
        <v>5.06</v>
      </c>
      <c r="G1" s="14">
        <f>IFERROR(__xludf.DUMMYFUNCTION("""COMPUTED_VALUE"""),0.5512)</f>
        <v>0.5512</v>
      </c>
      <c r="H1" s="13">
        <f>IFERROR(__xludf.DUMMYFUNCTION("""COMPUTED_VALUE"""),-2.587347401648109)</f>
        <v>-2.587347402</v>
      </c>
      <c r="I1" s="14">
        <f>IFERROR(__xludf.DUMMYFUNCTION("""COMPUTED_VALUE"""),0.742390883115643)</f>
        <v>0.7423908831</v>
      </c>
    </row>
    <row r="2">
      <c r="A2" s="11">
        <f>IFERROR(__xludf.DUMMYFUNCTION("""COMPUTED_VALUE"""),26.0)</f>
        <v>26</v>
      </c>
      <c r="B2" s="11" t="str">
        <f>IFERROR(__xludf.DUMMYFUNCTION("""COMPUTED_VALUE"""),"FlySky Rx Monopole")</f>
        <v>FlySky Rx Monopole</v>
      </c>
      <c r="C2" s="11" t="str">
        <f>IFERROR(__xludf.DUMMYFUNCTION("""COMPUTED_VALUE"""),"U.FL")</f>
        <v>U.FL</v>
      </c>
      <c r="D2" s="11">
        <f>IFERROR(__xludf.DUMMYFUNCTION("""COMPUTED_VALUE"""),3.25)</f>
        <v>3.25</v>
      </c>
      <c r="E2" s="11">
        <f>IFERROR(__xludf.DUMMYFUNCTION("""COMPUTED_VALUE"""),3.92)</f>
        <v>3.92</v>
      </c>
      <c r="F2" s="11">
        <f>IFERROR(__xludf.DUMMYFUNCTION("""COMPUTED_VALUE"""),3.55)</f>
        <v>3.55</v>
      </c>
      <c r="G2" s="14">
        <f>IFERROR(__xludf.DUMMYFUNCTION("""COMPUTED_VALUE"""),0.6854)</f>
        <v>0.6854</v>
      </c>
      <c r="H2" s="13">
        <f>IFERROR(__xludf.DUMMYFUNCTION("""COMPUTED_VALUE"""),-1.6373444893116833)</f>
        <v>-1.637344489</v>
      </c>
      <c r="I2" s="14">
        <f>IFERROR(__xludf.DUMMYFUNCTION("""COMPUTED_VALUE"""),0.8281953266556823)</f>
        <v>0.8281953267</v>
      </c>
    </row>
    <row r="3">
      <c r="A3" s="11">
        <f>IFERROR(__xludf.DUMMYFUNCTION("""COMPUTED_VALUE"""),25.0)</f>
        <v>25</v>
      </c>
      <c r="B3" s="19" t="str">
        <f>IFERROR(__xludf.DUMMYFUNCTION("""COMPUTED_VALUE"""),"Spektrum SPM4650 Rx Monopole")</f>
        <v>Spektrum SPM4650 Rx Monopole</v>
      </c>
      <c r="C3" s="11" t="str">
        <f>IFERROR(__xludf.DUMMYFUNCTION("""COMPUTED_VALUE"""),"U.FL")</f>
        <v>U.FL</v>
      </c>
      <c r="D3" s="11">
        <f>IFERROR(__xludf.DUMMYFUNCTION("""COMPUTED_VALUE"""),2.78)</f>
        <v>2.78</v>
      </c>
      <c r="E3" s="11">
        <f>IFERROR(__xludf.DUMMYFUNCTION("""COMPUTED_VALUE"""),4.02)</f>
        <v>4.02</v>
      </c>
      <c r="F3" s="11">
        <f>IFERROR(__xludf.DUMMYFUNCTION("""COMPUTED_VALUE"""),3.34)</f>
        <v>3.34</v>
      </c>
      <c r="G3" s="14">
        <f>IFERROR(__xludf.DUMMYFUNCTION("""COMPUTED_VALUE"""),0.7094)</f>
        <v>0.7094</v>
      </c>
      <c r="H3" s="13">
        <f>IFERROR(__xludf.DUMMYFUNCTION("""COMPUTED_VALUE"""),-1.4917300088549457)</f>
        <v>-1.491730009</v>
      </c>
      <c r="I3" s="14">
        <f>IFERROR(__xludf.DUMMYFUNCTION("""COMPUTED_VALUE"""),0.8421966305298186)</f>
        <v>0.8421966305</v>
      </c>
    </row>
    <row r="4">
      <c r="A4" s="11">
        <f>IFERROR(__xludf.DUMMYFUNCTION("""COMPUTED_VALUE"""),24.0)</f>
        <v>24</v>
      </c>
      <c r="B4" s="19" t="str">
        <f>IFERROR(__xludf.DUMMYFUNCTION("""COMPUTED_VALUE"""),"JHEMCU GSF405A Monopole")</f>
        <v>JHEMCU GSF405A Monopole</v>
      </c>
      <c r="C4" s="11" t="str">
        <f>IFERROR(__xludf.DUMMYFUNCTION("""COMPUTED_VALUE"""),"U.FL")</f>
        <v>U.FL</v>
      </c>
      <c r="D4" s="11">
        <f>IFERROR(__xludf.DUMMYFUNCTION("""COMPUTED_VALUE"""),2.85)</f>
        <v>2.85</v>
      </c>
      <c r="E4" s="11">
        <f>IFERROR(__xludf.DUMMYFUNCTION("""COMPUTED_VALUE"""),3.69)</f>
        <v>3.69</v>
      </c>
      <c r="F4" s="11">
        <f>IFERROR(__xludf.DUMMYFUNCTION("""COMPUTED_VALUE"""),3.27)</f>
        <v>3.27</v>
      </c>
      <c r="G4" s="14">
        <f>IFERROR(__xludf.DUMMYFUNCTION("""COMPUTED_VALUE"""),0.717)</f>
        <v>0.717</v>
      </c>
      <c r="H4" s="13">
        <f>IFERROR(__xludf.DUMMYFUNCTION("""COMPUTED_VALUE"""),-1.4424800606179926)</f>
        <v>-1.442480061</v>
      </c>
      <c r="I4" s="14">
        <f>IFERROR(__xludf.DUMMYFUNCTION("""COMPUTED_VALUE"""),0.8469855419215515)</f>
        <v>0.8469855419</v>
      </c>
    </row>
    <row r="5">
      <c r="A5" s="11">
        <f>IFERROR(__xludf.DUMMYFUNCTION("""COMPUTED_VALUE"""),23.0)</f>
        <v>23</v>
      </c>
      <c r="B5" s="11" t="str">
        <f>IFERROR(__xludf.DUMMYFUNCTION("""COMPUTED_VALUE"""),"Adafruit #2308 Flat")</f>
        <v>Adafruit #2308 Flat</v>
      </c>
      <c r="C5" s="11" t="str">
        <f>IFERROR(__xludf.DUMMYFUNCTION("""COMPUTED_VALUE"""),"U.FL")</f>
        <v>U.FL</v>
      </c>
      <c r="D5" s="11">
        <f>IFERROR(__xludf.DUMMYFUNCTION("""COMPUTED_VALUE"""),2.93)</f>
        <v>2.93</v>
      </c>
      <c r="E5" s="11">
        <f>IFERROR(__xludf.DUMMYFUNCTION("""COMPUTED_VALUE"""),3.35)</f>
        <v>3.35</v>
      </c>
      <c r="F5" s="11">
        <f>IFERROR(__xludf.DUMMYFUNCTION("""COMPUTED_VALUE"""),3.22)</f>
        <v>3.22</v>
      </c>
      <c r="G5" s="14">
        <f>IFERROR(__xludf.DUMMYFUNCTION("""COMPUTED_VALUE"""),0.723)</f>
        <v>0.723</v>
      </c>
      <c r="H5" s="13">
        <f>IFERROR(__xludf.DUMMYFUNCTION("""COMPUTED_VALUE"""),-1.4070903889955444)</f>
        <v>-1.407090389</v>
      </c>
      <c r="I5" s="14">
        <f>IFERROR(__xludf.DUMMYFUNCTION("""COMPUTED_VALUE"""),0.8504435281955621)</f>
        <v>0.8504435282</v>
      </c>
    </row>
    <row r="6">
      <c r="A6" s="11">
        <f>IFERROR(__xludf.DUMMYFUNCTION("""COMPUTED_VALUE"""),22.0)</f>
        <v>22</v>
      </c>
      <c r="B6" s="11" t="str">
        <f>IFERROR(__xludf.DUMMYFUNCTION("""COMPUTED_VALUE"""),"Taoglas FXP74 Flat")</f>
        <v>Taoglas FXP74 Flat</v>
      </c>
      <c r="C6" s="11" t="str">
        <f>IFERROR(__xludf.DUMMYFUNCTION("""COMPUTED_VALUE"""),"U.FL")</f>
        <v>U.FL</v>
      </c>
      <c r="D6" s="11">
        <f>IFERROR(__xludf.DUMMYFUNCTION("""COMPUTED_VALUE"""),2.75)</f>
        <v>2.75</v>
      </c>
      <c r="E6" s="11">
        <f>IFERROR(__xludf.DUMMYFUNCTION("""COMPUTED_VALUE"""),3.03)</f>
        <v>3.03</v>
      </c>
      <c r="F6" s="11">
        <f>IFERROR(__xludf.DUMMYFUNCTION("""COMPUTED_VALUE"""),2.87)</f>
        <v>2.87</v>
      </c>
      <c r="G6" s="14">
        <f>IFERROR(__xludf.DUMMYFUNCTION("""COMPUTED_VALUE"""),0.7666)</f>
        <v>0.7666</v>
      </c>
      <c r="H6" s="13">
        <f>IFERROR(__xludf.DUMMYFUNCTION("""COMPUTED_VALUE"""),-1.154800419758681)</f>
        <v>-1.15480042</v>
      </c>
      <c r="I6" s="14">
        <f>IFERROR(__xludf.DUMMYFUNCTION("""COMPUTED_VALUE"""),0.8755077181445693)</f>
        <v>0.8755077181</v>
      </c>
    </row>
    <row r="7">
      <c r="A7" s="11">
        <f>IFERROR(__xludf.DUMMYFUNCTION("""COMPUTED_VALUE"""),21.0)</f>
        <v>21</v>
      </c>
      <c r="B7" s="11" t="str">
        <f>IFERROR(__xludf.DUMMYFUNCTION("""COMPUTED_VALUE"""),"2J 2JF0102 Flat")</f>
        <v>2J 2JF0102 Flat</v>
      </c>
      <c r="C7" s="11" t="str">
        <f>IFERROR(__xludf.DUMMYFUNCTION("""COMPUTED_VALUE"""),"U.FL")</f>
        <v>U.FL</v>
      </c>
      <c r="D7" s="11">
        <f>IFERROR(__xludf.DUMMYFUNCTION("""COMPUTED_VALUE"""),2.23)</f>
        <v>2.23</v>
      </c>
      <c r="E7" s="11">
        <f>IFERROR(__xludf.DUMMYFUNCTION("""COMPUTED_VALUE"""),2.94)</f>
        <v>2.94</v>
      </c>
      <c r="F7" s="11">
        <f>IFERROR(__xludf.DUMMYFUNCTION("""COMPUTED_VALUE"""),2.55)</f>
        <v>2.55</v>
      </c>
      <c r="G7" s="14">
        <f>IFERROR(__xludf.DUMMYFUNCTION("""COMPUTED_VALUE"""),0.8099)</f>
        <v>0.8099</v>
      </c>
      <c r="H7" s="13">
        <f>IFERROR(__xludf.DUMMYFUNCTION("""COMPUTED_VALUE"""),-0.9185653434827058)</f>
        <v>-0.9185653435</v>
      </c>
      <c r="I7" s="14">
        <f>IFERROR(__xludf.DUMMYFUNCTION("""COMPUTED_VALUE"""),0.8996461646575388)</f>
        <v>0.8996461647</v>
      </c>
    </row>
    <row r="8">
      <c r="A8" s="11">
        <f>IFERROR(__xludf.DUMMYFUNCTION("""COMPUTED_VALUE"""),20.0)</f>
        <v>20</v>
      </c>
      <c r="B8" s="19" t="str">
        <f>IFERROR(__xludf.DUMMYFUNCTION("""COMPUTED_VALUE"""),"Stub 2.4GHz Antenna from Amazon")</f>
        <v>Stub 2.4GHz Antenna from Amazon</v>
      </c>
      <c r="C8" s="11" t="str">
        <f>IFERROR(__xludf.DUMMYFUNCTION("""COMPUTED_VALUE"""),"RP-SMA")</f>
        <v>RP-SMA</v>
      </c>
      <c r="D8" s="11">
        <f>IFERROR(__xludf.DUMMYFUNCTION("""COMPUTED_VALUE"""),2.15)</f>
        <v>2.15</v>
      </c>
      <c r="E8" s="11">
        <f>IFERROR(__xludf.DUMMYFUNCTION("""COMPUTED_VALUE"""),2.72)</f>
        <v>2.72</v>
      </c>
      <c r="F8" s="11">
        <f>IFERROR(__xludf.DUMMYFUNCTION("""COMPUTED_VALUE"""),2.4)</f>
        <v>2.4</v>
      </c>
      <c r="G8" s="14">
        <f>IFERROR(__xludf.DUMMYFUNCTION("""COMPUTED_VALUE"""),0.8308)</f>
        <v>0.8308</v>
      </c>
      <c r="H8" s="13">
        <f>IFERROR(__xludf.DUMMYFUNCTION("""COMPUTED_VALUE"""),-0.806866010449418)</f>
        <v>-0.8068660104</v>
      </c>
      <c r="I8" s="14">
        <f>IFERROR(__xludf.DUMMYFUNCTION("""COMPUTED_VALUE"""),0.9112901991076275)</f>
        <v>0.9112901991</v>
      </c>
    </row>
    <row r="9">
      <c r="A9" s="11">
        <f>IFERROR(__xludf.DUMMYFUNCTION("""COMPUTED_VALUE"""),19.0)</f>
        <v>19</v>
      </c>
      <c r="B9" s="11" t="str">
        <f>IFERROR(__xludf.DUMMYFUNCTION("""COMPUTED_VALUE"""),"TX16S MPM Ducky")</f>
        <v>TX16S MPM Ducky</v>
      </c>
      <c r="C9" s="11" t="str">
        <f>IFERROR(__xludf.DUMMYFUNCTION("""COMPUTED_VALUE"""),"U.FL")</f>
        <v>U.FL</v>
      </c>
      <c r="D9" s="11">
        <f>IFERROR(__xludf.DUMMYFUNCTION("""COMPUTED_VALUE"""),1.64)</f>
        <v>1.64</v>
      </c>
      <c r="E9" s="11">
        <f>IFERROR(__xludf.DUMMYFUNCTION("""COMPUTED_VALUE"""),2.06)</f>
        <v>2.06</v>
      </c>
      <c r="F9" s="11">
        <f>IFERROR(__xludf.DUMMYFUNCTION("""COMPUTED_VALUE"""),1.8)</f>
        <v>1.8</v>
      </c>
      <c r="G9" s="14">
        <f>IFERROR(__xludf.DUMMYFUNCTION("""COMPUTED_VALUE"""),0.9182)</f>
        <v>0.9182</v>
      </c>
      <c r="H9" s="13">
        <f>IFERROR(__xludf.DUMMYFUNCTION("""COMPUTED_VALUE"""),-0.36983566253169975)</f>
        <v>-0.3698356625</v>
      </c>
      <c r="I9" s="14">
        <f>IFERROR(__xludf.DUMMYFUNCTION("""COMPUTED_VALUE"""),0.9583148474999099)</f>
        <v>0.9583148475</v>
      </c>
    </row>
    <row r="10">
      <c r="A10" s="11">
        <f>IFERROR(__xludf.DUMMYFUNCTION("""COMPUTED_VALUE"""),18.0)</f>
        <v>18</v>
      </c>
      <c r="B10" s="11" t="str">
        <f>IFERROR(__xludf.DUMMYFUNCTION("""COMPUTED_VALUE"""),"Namimno Stick")</f>
        <v>Namimno Stick</v>
      </c>
      <c r="C10" s="11" t="str">
        <f>IFERROR(__xludf.DUMMYFUNCTION("""COMPUTED_VALUE"""),"RP-SMA")</f>
        <v>RP-SMA</v>
      </c>
      <c r="D10" s="11">
        <f>IFERROR(__xludf.DUMMYFUNCTION("""COMPUTED_VALUE"""),1.61)</f>
        <v>1.61</v>
      </c>
      <c r="E10" s="11">
        <f>IFERROR(__xludf.DUMMYFUNCTION("""COMPUTED_VALUE"""),1.94)</f>
        <v>1.94</v>
      </c>
      <c r="F10" s="11">
        <f>IFERROR(__xludf.DUMMYFUNCTION("""COMPUTED_VALUE"""),1.79)</f>
        <v>1.79</v>
      </c>
      <c r="G10" s="14">
        <f>IFERROR(__xludf.DUMMYFUNCTION("""COMPUTED_VALUE"""),0.9192)</f>
        <v>0.9192</v>
      </c>
      <c r="H10" s="13">
        <f>IFERROR(__xludf.DUMMYFUNCTION("""COMPUTED_VALUE"""),-0.36295384239339545)</f>
        <v>-0.3629538424</v>
      </c>
      <c r="I10" s="14">
        <f>IFERROR(__xludf.DUMMYFUNCTION("""COMPUTED_VALUE"""),0.9590744200902976)</f>
        <v>0.9590744201</v>
      </c>
    </row>
    <row r="11">
      <c r="A11" s="11">
        <f>IFERROR(__xludf.DUMMYFUNCTION("""COMPUTED_VALUE"""),17.0)</f>
        <v>17</v>
      </c>
      <c r="B11" s="19" t="str">
        <f>IFERROR(__xludf.DUMMYFUNCTION("""COMPUTED_VALUE"""),"TrueRC True-MoX")</f>
        <v>TrueRC True-MoX</v>
      </c>
      <c r="C11" s="11" t="str">
        <f>IFERROR(__xludf.DUMMYFUNCTION("""COMPUTED_VALUE"""),"RP-SMA")</f>
        <v>RP-SMA</v>
      </c>
      <c r="D11" s="11">
        <f>IFERROR(__xludf.DUMMYFUNCTION("""COMPUTED_VALUE"""),1.02)</f>
        <v>1.02</v>
      </c>
      <c r="E11" s="11">
        <f>IFERROR(__xludf.DUMMYFUNCTION("""COMPUTED_VALUE"""),3.28)</f>
        <v>3.28</v>
      </c>
      <c r="F11" s="11">
        <f>IFERROR(__xludf.DUMMYFUNCTION("""COMPUTED_VALUE"""),1.78)</f>
        <v>1.78</v>
      </c>
      <c r="G11" s="14">
        <f>IFERROR(__xludf.DUMMYFUNCTION("""COMPUTED_VALUE"""),0.9216)</f>
        <v>0.9216</v>
      </c>
      <c r="H11" s="13">
        <f>IFERROR(__xludf.DUMMYFUNCTION("""COMPUTED_VALUE"""),-0.3560959819929615)</f>
        <v>-0.356095982</v>
      </c>
      <c r="I11" s="14">
        <f>IFERROR(__xludf.DUMMYFUNCTION("""COMPUTED_VALUE"""),0.9598319470594485)</f>
        <v>0.9598319471</v>
      </c>
    </row>
    <row r="12">
      <c r="A12" s="11">
        <f>IFERROR(__xludf.DUMMYFUNCTION("""COMPUTED_VALUE"""),16.0)</f>
        <v>16</v>
      </c>
      <c r="B12" s="19" t="str">
        <f>IFERROR(__xludf.DUMMYFUNCTION("""COMPUTED_VALUE"""),"HappyModel Tx Moxon")</f>
        <v>HappyModel Tx Moxon</v>
      </c>
      <c r="C12" s="11" t="str">
        <f>IFERROR(__xludf.DUMMYFUNCTION("""COMPUTED_VALUE"""),"SMA")</f>
        <v>SMA</v>
      </c>
      <c r="D12" s="11">
        <f>IFERROR(__xludf.DUMMYFUNCTION("""COMPUTED_VALUE"""),1.27)</f>
        <v>1.27</v>
      </c>
      <c r="E12" s="11">
        <f>IFERROR(__xludf.DUMMYFUNCTION("""COMPUTED_VALUE"""),2.37)</f>
        <v>2.37</v>
      </c>
      <c r="F12" s="11">
        <f>IFERROR(__xludf.DUMMYFUNCTION("""COMPUTED_VALUE"""),1.74)</f>
        <v>1.74</v>
      </c>
      <c r="G12" s="14">
        <f>IFERROR(__xludf.DUMMYFUNCTION("""COMPUTED_VALUE"""),0.9277)</f>
        <v>0.9277</v>
      </c>
      <c r="H12" s="13">
        <f>IFERROR(__xludf.DUMMYFUNCTION("""COMPUTED_VALUE"""),-0.32891886030213846)</f>
        <v>-0.3289188603</v>
      </c>
      <c r="I12" s="14">
        <f>IFERROR(__xludf.DUMMYFUNCTION("""COMPUTED_VALUE"""),0.9628398509688262)</f>
        <v>0.962839851</v>
      </c>
    </row>
    <row r="13">
      <c r="A13" s="11">
        <f>IFERROR(__xludf.DUMMYFUNCTION("""COMPUTED_VALUE"""),15.0)</f>
        <v>15</v>
      </c>
      <c r="B13" s="11" t="str">
        <f>IFERROR(__xludf.DUMMYFUNCTION("""COMPUTED_VALUE"""),"Unknown AliExpress Ducky")</f>
        <v>Unknown AliExpress Ducky</v>
      </c>
      <c r="C13" s="11" t="str">
        <f>IFERROR(__xludf.DUMMYFUNCTION("""COMPUTED_VALUE"""),"SMA")</f>
        <v>SMA</v>
      </c>
      <c r="D13" s="11">
        <f>IFERROR(__xludf.DUMMYFUNCTION("""COMPUTED_VALUE"""),1.4)</f>
        <v>1.4</v>
      </c>
      <c r="E13" s="11">
        <f>IFERROR(__xludf.DUMMYFUNCTION("""COMPUTED_VALUE"""),2.15)</f>
        <v>2.15</v>
      </c>
      <c r="F13" s="11">
        <f>IFERROR(__xludf.DUMMYFUNCTION("""COMPUTED_VALUE"""),1.7)</f>
        <v>1.7</v>
      </c>
      <c r="G13" s="14">
        <f>IFERROR(__xludf.DUMMYFUNCTION("""COMPUTED_VALUE"""),0.9329)</f>
        <v>0.9329</v>
      </c>
      <c r="H13" s="13">
        <f>IFERROR(__xludf.DUMMYFUNCTION("""COMPUTED_VALUE"""),-0.302186156117383)</f>
        <v>-0.3021861561</v>
      </c>
      <c r="I13" s="14">
        <f>IFERROR(__xludf.DUMMYFUNCTION("""COMPUTED_VALUE"""),0.9658077637337258)</f>
        <v>0.9658077637</v>
      </c>
    </row>
    <row r="14">
      <c r="A14" s="11">
        <f>IFERROR(__xludf.DUMMYFUNCTION("""COMPUTED_VALUE"""),14.0)</f>
        <v>14</v>
      </c>
      <c r="B14" s="11" t="str">
        <f>IFERROR(__xludf.DUMMYFUNCTION("""COMPUTED_VALUE"""),"Cyclone Nano RX T-Dipole")</f>
        <v>Cyclone Nano RX T-Dipole</v>
      </c>
      <c r="C14" s="11" t="str">
        <f>IFERROR(__xludf.DUMMYFUNCTION("""COMPUTED_VALUE"""),"U.FL")</f>
        <v>U.FL</v>
      </c>
      <c r="D14" s="11">
        <f>IFERROR(__xludf.DUMMYFUNCTION("""COMPUTED_VALUE"""),1.28)</f>
        <v>1.28</v>
      </c>
      <c r="E14" s="11">
        <f>IFERROR(__xludf.DUMMYFUNCTION("""COMPUTED_VALUE"""),1.58)</f>
        <v>1.58</v>
      </c>
      <c r="F14" s="11">
        <f>IFERROR(__xludf.DUMMYFUNCTION("""COMPUTED_VALUE"""),1.43)</f>
        <v>1.43</v>
      </c>
      <c r="G14" s="14">
        <f>IFERROR(__xludf.DUMMYFUNCTION("""COMPUTED_VALUE"""),0.9691)</f>
        <v>0.9691</v>
      </c>
      <c r="H14" s="13">
        <f>IFERROR(__xludf.DUMMYFUNCTION("""COMPUTED_VALUE"""),-0.1381651840360017)</f>
        <v>-0.138165184</v>
      </c>
      <c r="I14" s="14">
        <f>IFERROR(__xludf.DUMMYFUNCTION("""COMPUTED_VALUE"""),0.9842189912017612)</f>
        <v>0.9842189912</v>
      </c>
    </row>
    <row r="15">
      <c r="A15" s="11">
        <f>IFERROR(__xludf.DUMMYFUNCTION("""COMPUTED_VALUE"""),13.0)</f>
        <v>13</v>
      </c>
      <c r="B15" s="11" t="str">
        <f>IFERROR(__xludf.DUMMYFUNCTION("""COMPUTED_VALUE"""),"MUSTARDTIGER's DIY Tigertail (Long)")</f>
        <v>MUSTARDTIGER's DIY Tigertail (Long)</v>
      </c>
      <c r="C15" s="11" t="str">
        <f>IFERROR(__xludf.DUMMYFUNCTION("""COMPUTED_VALUE"""),"U.FL")</f>
        <v>U.FL</v>
      </c>
      <c r="D15" s="11">
        <f>IFERROR(__xludf.DUMMYFUNCTION("""COMPUTED_VALUE"""),1.37)</f>
        <v>1.37</v>
      </c>
      <c r="E15" s="11">
        <f>IFERROR(__xludf.DUMMYFUNCTION("""COMPUTED_VALUE"""),1.48)</f>
        <v>1.48</v>
      </c>
      <c r="F15" s="11">
        <f>IFERROR(__xludf.DUMMYFUNCTION("""COMPUTED_VALUE"""),1.42)</f>
        <v>1.42</v>
      </c>
      <c r="G15" s="14">
        <f>IFERROR(__xludf.DUMMYFUNCTION("""COMPUTED_VALUE"""),0.9704)</f>
        <v>0.9704</v>
      </c>
      <c r="H15" s="13">
        <f>IFERROR(__xludf.DUMMYFUNCTION("""COMPUTED_VALUE"""),-0.13282396249843684)</f>
        <v>-0.1328239625</v>
      </c>
      <c r="I15" s="14">
        <f>IFERROR(__xludf.DUMMYFUNCTION("""COMPUTED_VALUE"""),0.9848244039514864)</f>
        <v>0.984824404</v>
      </c>
    </row>
    <row r="16">
      <c r="A16" s="11">
        <f>IFERROR(__xludf.DUMMYFUNCTION("""COMPUTED_VALUE"""),12.0)</f>
        <v>12</v>
      </c>
      <c r="B16" s="11" t="str">
        <f>IFERROR(__xludf.DUMMYFUNCTION("""COMPUTED_VALUE"""),"Matek R24D Sleeved Dipole")</f>
        <v>Matek R24D Sleeved Dipole</v>
      </c>
      <c r="C16" s="11" t="str">
        <f>IFERROR(__xludf.DUMMYFUNCTION("""COMPUTED_VALUE"""),"U.FL")</f>
        <v>U.FL</v>
      </c>
      <c r="D16" s="11">
        <f>IFERROR(__xludf.DUMMYFUNCTION("""COMPUTED_VALUE"""),1.16)</f>
        <v>1.16</v>
      </c>
      <c r="E16" s="11">
        <f>IFERROR(__xludf.DUMMYFUNCTION("""COMPUTED_VALUE"""),1.71)</f>
        <v>1.71</v>
      </c>
      <c r="F16" s="11">
        <f>IFERROR(__xludf.DUMMYFUNCTION("""COMPUTED_VALUE"""),1.41)</f>
        <v>1.41</v>
      </c>
      <c r="G16" s="14">
        <f>IFERROR(__xludf.DUMMYFUNCTION("""COMPUTED_VALUE"""),0.971)</f>
        <v>0.971</v>
      </c>
      <c r="H16" s="13">
        <f>IFERROR(__xludf.DUMMYFUNCTION("""COMPUTED_VALUE"""),-0.12754981166394472)</f>
        <v>-0.1275498117</v>
      </c>
      <c r="I16" s="14">
        <f>IFERROR(__xludf.DUMMYFUNCTION("""COMPUTED_VALUE"""),0.9854225798371715)</f>
        <v>0.9854225798</v>
      </c>
    </row>
    <row r="17">
      <c r="A17" s="11">
        <f>IFERROR(__xludf.DUMMYFUNCTION("""COMPUTED_VALUE"""),11.0)</f>
        <v>11</v>
      </c>
      <c r="B17" s="19" t="str">
        <f>IFERROR(__xludf.DUMMYFUNCTION("""COMPUTED_VALUE"""),"HappyModel Tx Dipole")</f>
        <v>HappyModel Tx Dipole</v>
      </c>
      <c r="C17" s="11" t="str">
        <f>IFERROR(__xludf.DUMMYFUNCTION("""COMPUTED_VALUE"""),"SMA")</f>
        <v>SMA</v>
      </c>
      <c r="D17" s="11">
        <f>IFERROR(__xludf.DUMMYFUNCTION("""COMPUTED_VALUE"""),1.31)</f>
        <v>1.31</v>
      </c>
      <c r="E17" s="11">
        <f>IFERROR(__xludf.DUMMYFUNCTION("""COMPUTED_VALUE"""),1.51)</f>
        <v>1.51</v>
      </c>
      <c r="F17" s="11">
        <f>IFERROR(__xludf.DUMMYFUNCTION("""COMPUTED_VALUE"""),1.37)</f>
        <v>1.37</v>
      </c>
      <c r="G17" s="14">
        <f>IFERROR(__xludf.DUMMYFUNCTION("""COMPUTED_VALUE"""),0.9751)</f>
        <v>0.9751</v>
      </c>
      <c r="H17" s="13">
        <f>IFERROR(__xludf.DUMMYFUNCTION("""COMPUTED_VALUE"""),-0.10716133535838583)</f>
        <v>-0.1071613354</v>
      </c>
      <c r="I17" s="14">
        <f>IFERROR(__xludf.DUMMYFUNCTION("""COMPUTED_VALUE"""),0.9877383890902637)</f>
        <v>0.9877383891</v>
      </c>
    </row>
    <row r="18">
      <c r="A18" s="11">
        <f>IFERROR(__xludf.DUMMYFUNCTION("""COMPUTED_VALUE"""),10.0)</f>
        <v>10</v>
      </c>
      <c r="B18" s="19" t="str">
        <f>IFERROR(__xludf.DUMMYFUNCTION("""COMPUTED_VALUE"""),"Prodrone.pl Moxon")</f>
        <v>Prodrone.pl Moxon</v>
      </c>
      <c r="C18" s="11" t="str">
        <f>IFERROR(__xludf.DUMMYFUNCTION("""COMPUTED_VALUE"""),"RP-SMA")</f>
        <v>RP-SMA</v>
      </c>
      <c r="D18" s="11">
        <f>IFERROR(__xludf.DUMMYFUNCTION("""COMPUTED_VALUE"""),1.21)</f>
        <v>1.21</v>
      </c>
      <c r="E18" s="11">
        <f>IFERROR(__xludf.DUMMYFUNCTION("""COMPUTED_VALUE"""),1.41)</f>
        <v>1.41</v>
      </c>
      <c r="F18" s="11">
        <f>IFERROR(__xludf.DUMMYFUNCTION("""COMPUTED_VALUE"""),1.32)</f>
        <v>1.32</v>
      </c>
      <c r="G18" s="14">
        <f>IFERROR(__xludf.DUMMYFUNCTION("""COMPUTED_VALUE"""),0.9805)</f>
        <v>0.9805</v>
      </c>
      <c r="H18" s="13">
        <f>IFERROR(__xludf.DUMMYFUNCTION("""COMPUTED_VALUE"""),-0.0834204724798708)</f>
        <v>-0.08342047248</v>
      </c>
      <c r="I18" s="14">
        <f>IFERROR(__xludf.DUMMYFUNCTION("""COMPUTED_VALUE"""),0.990441835610005)</f>
        <v>0.9904418356</v>
      </c>
    </row>
    <row r="19">
      <c r="A19" s="11">
        <f>IFERROR(__xludf.DUMMYFUNCTION("""COMPUTED_VALUE"""),9.0)</f>
        <v>9</v>
      </c>
      <c r="B19" s="19" t="str">
        <f>IFERROR(__xludf.DUMMYFUNCTION("""COMPUTED_VALUE"""),"HappyModel Rx Dipole")</f>
        <v>HappyModel Rx Dipole</v>
      </c>
      <c r="C19" s="11" t="str">
        <f>IFERROR(__xludf.DUMMYFUNCTION("""COMPUTED_VALUE"""),"U.FL")</f>
        <v>U.FL</v>
      </c>
      <c r="D19" s="11">
        <f>IFERROR(__xludf.DUMMYFUNCTION("""COMPUTED_VALUE"""),1.13)</f>
        <v>1.13</v>
      </c>
      <c r="E19" s="11">
        <f>IFERROR(__xludf.DUMMYFUNCTION("""COMPUTED_VALUE"""),1.48)</f>
        <v>1.48</v>
      </c>
      <c r="F19" s="11">
        <f>IFERROR(__xludf.DUMMYFUNCTION("""COMPUTED_VALUE"""),1.26)</f>
        <v>1.26</v>
      </c>
      <c r="G19" s="14">
        <f>IFERROR(__xludf.DUMMYFUNCTION("""COMPUTED_VALUE"""),0.9869)</f>
        <v>0.9869</v>
      </c>
      <c r="H19" s="13">
        <f>IFERROR(__xludf.DUMMYFUNCTION("""COMPUTED_VALUE"""),-0.05786341849276548)</f>
        <v>-0.05786341849</v>
      </c>
      <c r="I19" s="14">
        <f>IFERROR(__xludf.DUMMYFUNCTION("""COMPUTED_VALUE"""),0.9933603681700729)</f>
        <v>0.9933603682</v>
      </c>
    </row>
    <row r="20">
      <c r="A20" s="11">
        <f>IFERROR(__xludf.DUMMYFUNCTION("""COMPUTED_VALUE"""),8.0)</f>
        <v>8</v>
      </c>
      <c r="B20" s="11" t="str">
        <f>IFERROR(__xludf.DUMMYFUNCTION("""COMPUTED_VALUE"""),"MUSTARDTIGER's DIY Tigertail (Short)")</f>
        <v>MUSTARDTIGER's DIY Tigertail (Short)</v>
      </c>
      <c r="C20" s="11" t="str">
        <f>IFERROR(__xludf.DUMMYFUNCTION("""COMPUTED_VALUE"""),"RP-SMA")</f>
        <v>RP-SMA</v>
      </c>
      <c r="D20" s="11">
        <f>IFERROR(__xludf.DUMMYFUNCTION("""COMPUTED_VALUE"""),1.12)</f>
        <v>1.12</v>
      </c>
      <c r="E20" s="11">
        <f>IFERROR(__xludf.DUMMYFUNCTION("""COMPUTED_VALUE"""),1.38)</f>
        <v>1.38</v>
      </c>
      <c r="F20" s="11">
        <f>IFERROR(__xludf.DUMMYFUNCTION("""COMPUTED_VALUE"""),1.2)</f>
        <v>1.2</v>
      </c>
      <c r="G20" s="14">
        <f>IFERROR(__xludf.DUMMYFUNCTION("""COMPUTED_VALUE"""),0.9914)</f>
        <v>0.9914</v>
      </c>
      <c r="H20" s="13">
        <f>IFERROR(__xludf.DUMMYFUNCTION("""COMPUTED_VALUE"""),-0.036041242688252415)</f>
        <v>-0.03604124269</v>
      </c>
      <c r="I20" s="14">
        <f>IFERROR(__xludf.DUMMYFUNCTION("""COMPUTED_VALUE"""),0.9958591954639384)</f>
        <v>0.9958591955</v>
      </c>
    </row>
    <row r="21">
      <c r="A21" s="11">
        <f>IFERROR(__xludf.DUMMYFUNCTION("""COMPUTED_VALUE"""),7.0)</f>
        <v>7</v>
      </c>
      <c r="B21" s="19" t="str">
        <f>IFERROR(__xludf.DUMMYFUNCTION("""COMPUTED_VALUE"""),"TrueRC BARDPole")</f>
        <v>TrueRC BARDPole</v>
      </c>
      <c r="C21" s="11" t="str">
        <f>IFERROR(__xludf.DUMMYFUNCTION("""COMPUTED_VALUE"""),"U.FL")</f>
        <v>U.FL</v>
      </c>
      <c r="D21" s="11">
        <f>IFERROR(__xludf.DUMMYFUNCTION("""COMPUTED_VALUE"""),1.12)</f>
        <v>1.12</v>
      </c>
      <c r="E21" s="11">
        <f>IFERROR(__xludf.DUMMYFUNCTION("""COMPUTED_VALUE"""),1.33)</f>
        <v>1.33</v>
      </c>
      <c r="F21" s="11">
        <f>IFERROR(__xludf.DUMMYFUNCTION("""COMPUTED_VALUE"""),1.19)</f>
        <v>1.19</v>
      </c>
      <c r="G21" s="14">
        <f>IFERROR(__xludf.DUMMYFUNCTION("""COMPUTED_VALUE"""),0.9924)</f>
        <v>0.9924</v>
      </c>
      <c r="H21" s="13">
        <f>IFERROR(__xludf.DUMMYFUNCTION("""COMPUTED_VALUE"""),-0.03281276959743541)</f>
        <v>-0.0328127696</v>
      </c>
      <c r="I21" s="14">
        <f>IFERROR(__xludf.DUMMYFUNCTION("""COMPUTED_VALUE"""),0.9962294168617091)</f>
        <v>0.9962294169</v>
      </c>
    </row>
    <row r="22">
      <c r="A22" s="11">
        <f>IFERROR(__xludf.DUMMYFUNCTION("""COMPUTED_VALUE"""),6.0)</f>
        <v>6</v>
      </c>
      <c r="B22" s="19" t="str">
        <f>IFERROR(__xludf.DUMMYFUNCTION("""COMPUTED_VALUE"""),"Prodrone.pl V-Dipole")</f>
        <v>Prodrone.pl V-Dipole</v>
      </c>
      <c r="C22" s="11" t="str">
        <f>IFERROR(__xludf.DUMMYFUNCTION("""COMPUTED_VALUE"""),"SMA")</f>
        <v>SMA</v>
      </c>
      <c r="D22" s="11">
        <f>IFERROR(__xludf.DUMMYFUNCTION("""COMPUTED_VALUE"""),1.06)</f>
        <v>1.06</v>
      </c>
      <c r="E22" s="11">
        <f>IFERROR(__xludf.DUMMYFUNCTION("""COMPUTED_VALUE"""),1.34)</f>
        <v>1.34</v>
      </c>
      <c r="F22" s="11">
        <f>IFERROR(__xludf.DUMMYFUNCTION("""COMPUTED_VALUE"""),1.16)</f>
        <v>1.16</v>
      </c>
      <c r="G22" s="14">
        <f>IFERROR(__xludf.DUMMYFUNCTION("""COMPUTED_VALUE"""),0.9943)</f>
        <v>0.9943</v>
      </c>
      <c r="H22" s="13">
        <f>IFERROR(__xludf.DUMMYFUNCTION("""COMPUTED_VALUE"""),-0.023895217469809483)</f>
        <v>-0.02389521747</v>
      </c>
      <c r="I22" s="14">
        <f>IFERROR(__xludf.DUMMYFUNCTION("""COMPUTED_VALUE"""),0.9972527420619451)</f>
        <v>0.9972527421</v>
      </c>
    </row>
    <row r="23">
      <c r="A23" s="11">
        <f>IFERROR(__xludf.DUMMYFUNCTION("""COMPUTED_VALUE"""),4.0)</f>
        <v>4</v>
      </c>
      <c r="B23" s="19" t="str">
        <f>IFERROR(__xludf.DUMMYFUNCTION("""COMPUTED_VALUE"""),"Prodrone.pl V-Dipole")</f>
        <v>Prodrone.pl V-Dipole</v>
      </c>
      <c r="C23" s="11" t="str">
        <f>IFERROR(__xludf.DUMMYFUNCTION("""COMPUTED_VALUE"""),"U.FL")</f>
        <v>U.FL</v>
      </c>
      <c r="D23" s="11">
        <f>IFERROR(__xludf.DUMMYFUNCTION("""COMPUTED_VALUE"""),1.07)</f>
        <v>1.07</v>
      </c>
      <c r="E23" s="11">
        <f>IFERROR(__xludf.DUMMYFUNCTION("""COMPUTED_VALUE"""),1.31)</f>
        <v>1.31</v>
      </c>
      <c r="F23" s="11">
        <f>IFERROR(__xludf.DUMMYFUNCTION("""COMPUTED_VALUE"""),1.15)</f>
        <v>1.15</v>
      </c>
      <c r="G23" s="14">
        <f>IFERROR(__xludf.DUMMYFUNCTION("""COMPUTED_VALUE"""),0.9952)</f>
        <v>0.9952</v>
      </c>
      <c r="H23" s="13">
        <f>IFERROR(__xludf.DUMMYFUNCTION("""COMPUTED_VALUE"""),-0.021190881496365763)</f>
        <v>-0.0211908815</v>
      </c>
      <c r="I23" s="14">
        <f>IFERROR(__xludf.DUMMYFUNCTION("""COMPUTED_VALUE"""),0.997563283233824)</f>
        <v>0.9975632832</v>
      </c>
    </row>
    <row r="24">
      <c r="A24" s="11">
        <f>IFERROR(__xludf.DUMMYFUNCTION("""COMPUTED_VALUE"""),4.0)</f>
        <v>4</v>
      </c>
      <c r="B24" s="11" t="str">
        <f>IFERROR(__xludf.DUMMYFUNCTION("""COMPUTED_VALUE"""),"TBS Tracer Rx Antenna")</f>
        <v>TBS Tracer Rx Antenna</v>
      </c>
      <c r="C24" s="11" t="str">
        <f>IFERROR(__xludf.DUMMYFUNCTION("""COMPUTED_VALUE"""),"U.FL")</f>
        <v>U.FL</v>
      </c>
      <c r="D24" s="11">
        <f>IFERROR(__xludf.DUMMYFUNCTION("""COMPUTED_VALUE"""),1.06)</f>
        <v>1.06</v>
      </c>
      <c r="E24" s="11">
        <f>IFERROR(__xludf.DUMMYFUNCTION("""COMPUTED_VALUE"""),1.3)</f>
        <v>1.3</v>
      </c>
      <c r="F24" s="11">
        <f>IFERROR(__xludf.DUMMYFUNCTION("""COMPUTED_VALUE"""),1.15)</f>
        <v>1.15</v>
      </c>
      <c r="G24" s="14">
        <f>IFERROR(__xludf.DUMMYFUNCTION("""COMPUTED_VALUE"""),0.9949)</f>
        <v>0.9949</v>
      </c>
      <c r="H24" s="13">
        <f>IFERROR(__xludf.DUMMYFUNCTION("""COMPUTED_VALUE"""),-0.021190881496365763)</f>
        <v>-0.0211908815</v>
      </c>
      <c r="I24" s="14">
        <f>IFERROR(__xludf.DUMMYFUNCTION("""COMPUTED_VALUE"""),0.997563283233824)</f>
        <v>0.9975632832</v>
      </c>
    </row>
    <row r="25">
      <c r="A25" s="11">
        <f>IFERROR(__xludf.DUMMYFUNCTION("""COMPUTED_VALUE"""),3.0)</f>
        <v>3</v>
      </c>
      <c r="B25" s="19" t="str">
        <f>IFERROR(__xludf.DUMMYFUNCTION("""COMPUTED_VALUE"""),"Prodrone.pl T-Dipole")</f>
        <v>Prodrone.pl T-Dipole</v>
      </c>
      <c r="C25" s="11" t="str">
        <f>IFERROR(__xludf.DUMMYFUNCTION("""COMPUTED_VALUE"""),"U.FL")</f>
        <v>U.FL</v>
      </c>
      <c r="D25" s="11">
        <f>IFERROR(__xludf.DUMMYFUNCTION("""COMPUTED_VALUE"""),1.02)</f>
        <v>1.02</v>
      </c>
      <c r="E25" s="11">
        <f>IFERROR(__xludf.DUMMYFUNCTION("""COMPUTED_VALUE"""),1.31)</f>
        <v>1.31</v>
      </c>
      <c r="F25" s="11">
        <f>IFERROR(__xludf.DUMMYFUNCTION("""COMPUTED_VALUE"""),1.13)</f>
        <v>1.13</v>
      </c>
      <c r="G25" s="14">
        <f>IFERROR(__xludf.DUMMYFUNCTION("""COMPUTED_VALUE"""),0.9965)</f>
        <v>0.9965</v>
      </c>
      <c r="H25" s="13">
        <f>IFERROR(__xludf.DUMMYFUNCTION("""COMPUTED_VALUE"""),-0.016207720660933286)</f>
        <v>-0.01620772066</v>
      </c>
      <c r="I25" s="14">
        <f>IFERROR(__xludf.DUMMYFUNCTION("""COMPUTED_VALUE"""),0.9981357570642864)</f>
        <v>0.9981357571</v>
      </c>
    </row>
    <row r="26">
      <c r="A26" s="11">
        <f>IFERROR(__xludf.DUMMYFUNCTION("""COMPUTED_VALUE"""),2.0)</f>
        <v>2</v>
      </c>
      <c r="B26" s="11" t="str">
        <f>IFERROR(__xludf.DUMMYFUNCTION("""COMPUTED_VALUE"""),"Namimno Flash Folded Dipole")</f>
        <v>Namimno Flash Folded Dipole</v>
      </c>
      <c r="C26" s="11" t="str">
        <f>IFERROR(__xludf.DUMMYFUNCTION("""COMPUTED_VALUE"""),"RP-SMA")</f>
        <v>RP-SMA</v>
      </c>
      <c r="D26" s="11">
        <f>IFERROR(__xludf.DUMMYFUNCTION("""COMPUTED_VALUE"""),1.1)</f>
        <v>1.1</v>
      </c>
      <c r="E26" s="11">
        <f>IFERROR(__xludf.DUMMYFUNCTION("""COMPUTED_VALUE"""),1.14)</f>
        <v>1.14</v>
      </c>
      <c r="F26" s="11">
        <f>IFERROR(__xludf.DUMMYFUNCTION("""COMPUTED_VALUE"""),1.12)</f>
        <v>1.12</v>
      </c>
      <c r="G26" s="14">
        <f>IFERROR(__xludf.DUMMYFUNCTION("""COMPUTED_VALUE"""),0.9966)</f>
        <v>0.9966</v>
      </c>
      <c r="H26" s="13">
        <f>IFERROR(__xludf.DUMMYFUNCTION("""COMPUTED_VALUE"""),-0.01393707859358859)</f>
        <v>-0.01393707859</v>
      </c>
      <c r="I26" s="14">
        <f>IFERROR(__xludf.DUMMYFUNCTION("""COMPUTED_VALUE"""),0.9983967211564493)</f>
        <v>0.9983967212</v>
      </c>
    </row>
    <row r="27">
      <c r="A27" s="11">
        <f>IFERROR(__xludf.DUMMYFUNCTION("""COMPUTED_VALUE"""),1.0)</f>
        <v>1</v>
      </c>
      <c r="B27" s="19" t="str">
        <f>IFERROR(__xludf.DUMMYFUNCTION("""COMPUTED_VALUE"""),"BetaFPV T Dipole")</f>
        <v>BetaFPV T Dipole</v>
      </c>
      <c r="C27" s="11" t="str">
        <f>IFERROR(__xludf.DUMMYFUNCTION("""COMPUTED_VALUE"""),"U.FL")</f>
        <v>U.FL</v>
      </c>
      <c r="D27" s="11">
        <f>IFERROR(__xludf.DUMMYFUNCTION("""COMPUTED_VALUE"""),1.06)</f>
        <v>1.06</v>
      </c>
      <c r="E27" s="11">
        <f>IFERROR(__xludf.DUMMYFUNCTION("""COMPUTED_VALUE"""),1.18)</f>
        <v>1.18</v>
      </c>
      <c r="F27" s="11">
        <f>IFERROR(__xludf.DUMMYFUNCTION("""COMPUTED_VALUE"""),1.1)</f>
        <v>1.1</v>
      </c>
      <c r="G27" s="14">
        <f>IFERROR(__xludf.DUMMYFUNCTION("""COMPUTED_VALUE"""),0.9977)</f>
        <v>0.9977</v>
      </c>
      <c r="H27" s="13">
        <f>IFERROR(__xludf.DUMMYFUNCTION("""COMPUTED_VALUE"""),-0.00985912981651122)</f>
        <v>-0.009859129817</v>
      </c>
      <c r="I27" s="14">
        <f>IFERROR(__xludf.DUMMYFUNCTION("""COMPUTED_VALUE"""),0.9988655696858586)</f>
        <v>0.9988655697</v>
      </c>
    </row>
  </sheetData>
  <hyperlinks>
    <hyperlink r:id="rId1" ref="B1"/>
    <hyperlink r:id="rId2" ref="B3"/>
    <hyperlink r:id="rId3" ref="B4"/>
    <hyperlink r:id="rId4" ref="B8"/>
    <hyperlink r:id="rId5" ref="B11"/>
    <hyperlink r:id="rId6" ref="B12"/>
    <hyperlink r:id="rId7" ref="B17"/>
    <hyperlink r:id="rId8" ref="B18"/>
    <hyperlink r:id="rId9" ref="B19"/>
    <hyperlink r:id="rId10" ref="B21"/>
    <hyperlink r:id="rId11" ref="B22"/>
    <hyperlink r:id="rId12" ref="B23"/>
    <hyperlink r:id="rId13" ref="B25"/>
    <hyperlink r:id="rId14" ref="B27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29.63"/>
    <col customWidth="1" min="7" max="7" width="14.75"/>
    <col customWidth="1" min="8" max="8" width="16.5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>
      <c r="A2" s="4" t="s">
        <v>9</v>
      </c>
      <c r="B2" s="5"/>
      <c r="C2" s="6"/>
      <c r="D2" s="6"/>
      <c r="E2" s="6"/>
      <c r="F2" s="6"/>
      <c r="G2" s="7"/>
      <c r="H2" s="8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5"/>
      <c r="B3" s="12" t="s">
        <v>10</v>
      </c>
      <c r="C3" s="1" t="s">
        <v>11</v>
      </c>
      <c r="D3" s="1">
        <v>1.31</v>
      </c>
      <c r="E3" s="1">
        <v>1.51</v>
      </c>
      <c r="F3" s="1">
        <v>1.37</v>
      </c>
      <c r="G3" s="3">
        <v>0.9751</v>
      </c>
      <c r="H3" s="13">
        <f t="shared" ref="H3:H7" si="1">10*LOG10(1-POW(((F3-1)/(F3+1)), 2))</f>
        <v>-0.1071613354</v>
      </c>
      <c r="I3" s="14">
        <f t="shared" ref="I3:I7" si="2">POW(10, H3/20)</f>
        <v>0.9877383891</v>
      </c>
    </row>
    <row r="4">
      <c r="A4" s="15"/>
      <c r="B4" s="12" t="s">
        <v>12</v>
      </c>
      <c r="C4" s="1" t="s">
        <v>11</v>
      </c>
      <c r="D4" s="1">
        <v>1.27</v>
      </c>
      <c r="E4" s="1">
        <v>2.37</v>
      </c>
      <c r="F4" s="1">
        <v>1.74</v>
      </c>
      <c r="G4" s="3">
        <v>0.9277</v>
      </c>
      <c r="H4" s="13">
        <f t="shared" si="1"/>
        <v>-0.3289188603</v>
      </c>
      <c r="I4" s="14">
        <f t="shared" si="2"/>
        <v>0.962839851</v>
      </c>
    </row>
    <row r="5">
      <c r="A5" s="15"/>
      <c r="B5" s="12" t="s">
        <v>13</v>
      </c>
      <c r="C5" s="1" t="s">
        <v>14</v>
      </c>
      <c r="D5" s="1">
        <v>1.13</v>
      </c>
      <c r="E5" s="1">
        <v>1.48</v>
      </c>
      <c r="F5" s="1">
        <v>1.26</v>
      </c>
      <c r="G5" s="3">
        <v>0.9869</v>
      </c>
      <c r="H5" s="13">
        <f t="shared" si="1"/>
        <v>-0.05786341849</v>
      </c>
      <c r="I5" s="14">
        <f t="shared" si="2"/>
        <v>0.9933603682</v>
      </c>
    </row>
    <row r="6">
      <c r="A6" s="15"/>
      <c r="B6" s="12" t="s">
        <v>18</v>
      </c>
      <c r="C6" s="1" t="s">
        <v>14</v>
      </c>
      <c r="D6" s="1">
        <v>2.85</v>
      </c>
      <c r="E6" s="1">
        <v>3.69</v>
      </c>
      <c r="F6" s="1">
        <v>3.27</v>
      </c>
      <c r="G6" s="3">
        <v>0.717</v>
      </c>
      <c r="H6" s="13">
        <f t="shared" si="1"/>
        <v>-1.442480061</v>
      </c>
      <c r="I6" s="14">
        <f t="shared" si="2"/>
        <v>0.8469855419</v>
      </c>
    </row>
    <row r="7">
      <c r="A7" s="15"/>
      <c r="B7" s="12" t="s">
        <v>43</v>
      </c>
      <c r="C7" s="1" t="s">
        <v>14</v>
      </c>
      <c r="D7" s="1">
        <v>1.16</v>
      </c>
      <c r="E7" s="1">
        <v>1.71</v>
      </c>
      <c r="F7" s="1">
        <v>1.41</v>
      </c>
      <c r="G7" s="3">
        <v>0.971</v>
      </c>
      <c r="H7" s="13">
        <f t="shared" si="1"/>
        <v>-0.1275498117</v>
      </c>
      <c r="I7" s="14">
        <f t="shared" si="2"/>
        <v>0.9854225798</v>
      </c>
    </row>
    <row r="8">
      <c r="A8" s="17" t="s">
        <v>22</v>
      </c>
      <c r="B8" s="6"/>
      <c r="C8" s="6"/>
      <c r="D8" s="6"/>
      <c r="E8" s="6"/>
      <c r="F8" s="6"/>
      <c r="G8" s="7"/>
      <c r="H8" s="8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5"/>
      <c r="B9" s="12" t="s">
        <v>23</v>
      </c>
      <c r="C9" s="1" t="s">
        <v>14</v>
      </c>
      <c r="D9" s="1">
        <v>1.12</v>
      </c>
      <c r="E9" s="1">
        <v>1.33</v>
      </c>
      <c r="F9" s="1">
        <v>1.19</v>
      </c>
      <c r="G9" s="14">
        <v>0.9924</v>
      </c>
      <c r="H9" s="13">
        <f t="shared" ref="H9:H12" si="3">10*LOG10(1-POW(((F9-1)/(F9+1)), 2))</f>
        <v>-0.0328127696</v>
      </c>
      <c r="I9" s="14">
        <f t="shared" ref="I9:I12" si="4">POW(10, H9/20)</f>
        <v>0.9962294169</v>
      </c>
    </row>
    <row r="10">
      <c r="A10" s="15"/>
      <c r="B10" s="12" t="s">
        <v>25</v>
      </c>
      <c r="C10" s="1" t="s">
        <v>14</v>
      </c>
      <c r="D10" s="1">
        <v>1.02</v>
      </c>
      <c r="E10" s="1">
        <v>1.31</v>
      </c>
      <c r="F10" s="1">
        <v>1.13</v>
      </c>
      <c r="G10" s="3">
        <v>0.9965</v>
      </c>
      <c r="H10" s="13">
        <f t="shared" si="3"/>
        <v>-0.01620772066</v>
      </c>
      <c r="I10" s="14">
        <f t="shared" si="4"/>
        <v>0.9981357571</v>
      </c>
    </row>
    <row r="11">
      <c r="A11" s="15"/>
      <c r="B11" s="12" t="s">
        <v>26</v>
      </c>
      <c r="C11" s="1" t="s">
        <v>14</v>
      </c>
      <c r="D11" s="1">
        <v>1.07</v>
      </c>
      <c r="E11" s="1">
        <v>1.31</v>
      </c>
      <c r="F11" s="1">
        <v>1.15</v>
      </c>
      <c r="G11" s="3">
        <v>0.9952</v>
      </c>
      <c r="H11" s="13">
        <f t="shared" si="3"/>
        <v>-0.0211908815</v>
      </c>
      <c r="I11" s="14">
        <f t="shared" si="4"/>
        <v>0.9975632832</v>
      </c>
    </row>
    <row r="12">
      <c r="A12" s="15"/>
      <c r="B12" s="12" t="s">
        <v>27</v>
      </c>
      <c r="C12" s="1" t="s">
        <v>16</v>
      </c>
      <c r="D12" s="1">
        <v>1.21</v>
      </c>
      <c r="E12" s="1">
        <v>1.41</v>
      </c>
      <c r="F12" s="1">
        <v>1.32</v>
      </c>
      <c r="G12" s="3">
        <v>0.9805</v>
      </c>
      <c r="H12" s="13">
        <f t="shared" si="3"/>
        <v>-0.08342047248</v>
      </c>
      <c r="I12" s="14">
        <f t="shared" si="4"/>
        <v>0.9904418356</v>
      </c>
    </row>
    <row r="13">
      <c r="A13" s="17" t="s">
        <v>32</v>
      </c>
      <c r="B13" s="10"/>
      <c r="C13" s="10"/>
      <c r="D13" s="10"/>
      <c r="E13" s="10"/>
      <c r="F13" s="10"/>
      <c r="G13" s="10"/>
      <c r="H13" s="8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"/>
      <c r="B14" s="1" t="s">
        <v>33</v>
      </c>
      <c r="C14" s="1" t="s">
        <v>14</v>
      </c>
      <c r="D14" s="1">
        <v>1.64</v>
      </c>
      <c r="E14" s="1">
        <v>2.06</v>
      </c>
      <c r="F14" s="1">
        <v>1.8</v>
      </c>
      <c r="G14" s="3">
        <v>0.9182</v>
      </c>
      <c r="H14" s="13">
        <f t="shared" ref="H14:H17" si="5">10*LOG10(1-POW(((F14-1)/(F14+1)), 2))</f>
        <v>-0.3698356625</v>
      </c>
      <c r="I14" s="14">
        <f t="shared" ref="I14:I17" si="6">POW(10, H14/20)</f>
        <v>0.9583148475</v>
      </c>
    </row>
    <row r="15">
      <c r="A15" s="15"/>
      <c r="B15" s="12" t="s">
        <v>34</v>
      </c>
      <c r="C15" s="1" t="s">
        <v>14</v>
      </c>
      <c r="D15" s="1">
        <v>2.78</v>
      </c>
      <c r="E15" s="1">
        <v>4.02</v>
      </c>
      <c r="F15" s="1">
        <v>3.34</v>
      </c>
      <c r="G15" s="3">
        <v>0.7094</v>
      </c>
      <c r="H15" s="13">
        <f t="shared" si="5"/>
        <v>-1.491730009</v>
      </c>
      <c r="I15" s="14">
        <f t="shared" si="6"/>
        <v>0.8421966305</v>
      </c>
    </row>
    <row r="16">
      <c r="A16" s="1"/>
      <c r="B16" s="1" t="s">
        <v>35</v>
      </c>
      <c r="C16" s="1" t="s">
        <v>14</v>
      </c>
      <c r="D16" s="1">
        <v>3.25</v>
      </c>
      <c r="E16" s="1">
        <v>3.92</v>
      </c>
      <c r="F16" s="1">
        <v>3.55</v>
      </c>
      <c r="G16" s="3">
        <v>0.6854</v>
      </c>
      <c r="H16" s="13">
        <f t="shared" si="5"/>
        <v>-1.637344489</v>
      </c>
      <c r="I16" s="14">
        <f t="shared" si="6"/>
        <v>0.8281953267</v>
      </c>
    </row>
    <row r="17">
      <c r="B17" s="12" t="s">
        <v>36</v>
      </c>
      <c r="C17" s="1" t="s">
        <v>14</v>
      </c>
      <c r="D17" s="1">
        <v>4.71</v>
      </c>
      <c r="E17" s="1">
        <v>5.42</v>
      </c>
      <c r="F17" s="1">
        <v>5.06</v>
      </c>
      <c r="G17" s="3">
        <v>0.5512</v>
      </c>
      <c r="H17" s="13">
        <f t="shared" si="5"/>
        <v>-2.587347402</v>
      </c>
      <c r="I17" s="14">
        <f t="shared" si="6"/>
        <v>0.7423908831</v>
      </c>
    </row>
    <row r="18">
      <c r="A18" s="17" t="s">
        <v>37</v>
      </c>
      <c r="B18" s="5"/>
      <c r="C18" s="6"/>
      <c r="D18" s="6"/>
      <c r="E18" s="6"/>
      <c r="F18" s="6"/>
      <c r="G18" s="7"/>
      <c r="H18" s="8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5"/>
      <c r="B19" s="12" t="s">
        <v>38</v>
      </c>
      <c r="C19" s="1" t="s">
        <v>16</v>
      </c>
      <c r="D19" s="1">
        <v>2.15</v>
      </c>
      <c r="E19" s="1">
        <v>2.72</v>
      </c>
      <c r="F19" s="1">
        <v>2.4</v>
      </c>
      <c r="G19" s="3">
        <v>0.8308</v>
      </c>
      <c r="H19" s="13">
        <f>10*LOG10(1-POW(((F19-1)/(F19+1)), 2))</f>
        <v>-0.8068660104</v>
      </c>
      <c r="I19" s="14">
        <f t="shared" ref="I19:I27" si="7">POW(10, H19/20)</f>
        <v>0.9112901991</v>
      </c>
    </row>
    <row r="20">
      <c r="A20" s="1"/>
      <c r="B20" s="1" t="s">
        <v>39</v>
      </c>
      <c r="C20" s="1" t="s">
        <v>11</v>
      </c>
      <c r="D20" s="1">
        <v>1.4</v>
      </c>
      <c r="E20" s="1">
        <v>2.15</v>
      </c>
      <c r="F20" s="1">
        <v>1.7</v>
      </c>
      <c r="G20" s="3">
        <v>0.9329</v>
      </c>
      <c r="H20" s="13">
        <f>0+4.34*ln(G20)</f>
        <v>-0.3014445302</v>
      </c>
      <c r="I20" s="14">
        <f t="shared" si="7"/>
        <v>0.9658902307</v>
      </c>
    </row>
    <row r="21">
      <c r="B21" s="12" t="s">
        <v>44</v>
      </c>
      <c r="C21" s="1" t="s">
        <v>14</v>
      </c>
      <c r="D21" s="1">
        <v>2.23</v>
      </c>
      <c r="E21" s="1">
        <v>2.94</v>
      </c>
      <c r="F21" s="1">
        <v>2.55</v>
      </c>
      <c r="G21" s="3">
        <v>0.8099</v>
      </c>
      <c r="H21" s="13">
        <f t="shared" ref="H21:H27" si="8">10*LOG10(1-POW(((F21-1)/(F21+1)), 2))</f>
        <v>-0.9185653435</v>
      </c>
      <c r="I21" s="14">
        <f t="shared" si="7"/>
        <v>0.8996461647</v>
      </c>
    </row>
    <row r="22">
      <c r="B22" s="12" t="s">
        <v>45</v>
      </c>
      <c r="C22" s="1" t="s">
        <v>14</v>
      </c>
      <c r="D22" s="1">
        <v>2.93</v>
      </c>
      <c r="E22" s="1">
        <v>3.35</v>
      </c>
      <c r="F22" s="1">
        <v>3.22</v>
      </c>
      <c r="G22" s="3">
        <v>0.723</v>
      </c>
      <c r="H22" s="13">
        <f t="shared" si="8"/>
        <v>-1.407090389</v>
      </c>
      <c r="I22" s="14">
        <f t="shared" si="7"/>
        <v>0.8504435282</v>
      </c>
    </row>
    <row r="23">
      <c r="B23" s="12" t="s">
        <v>20</v>
      </c>
      <c r="C23" s="1" t="s">
        <v>14</v>
      </c>
      <c r="D23" s="1">
        <v>1.06</v>
      </c>
      <c r="E23" s="1">
        <v>1.18</v>
      </c>
      <c r="F23" s="1">
        <v>1.1</v>
      </c>
      <c r="G23" s="3">
        <v>0.9977</v>
      </c>
      <c r="H23" s="13">
        <f t="shared" si="8"/>
        <v>-0.009859129817</v>
      </c>
      <c r="I23" s="14">
        <f t="shared" si="7"/>
        <v>0.9988655697</v>
      </c>
    </row>
    <row r="24">
      <c r="B24" s="12" t="s">
        <v>46</v>
      </c>
      <c r="C24" s="1" t="s">
        <v>14</v>
      </c>
      <c r="D24" s="1">
        <v>1.13</v>
      </c>
      <c r="E24" s="1">
        <v>1.24</v>
      </c>
      <c r="F24" s="1">
        <v>1.18</v>
      </c>
      <c r="G24" s="3">
        <v>0.9933</v>
      </c>
      <c r="H24" s="13">
        <f t="shared" si="8"/>
        <v>-0.02970988575</v>
      </c>
      <c r="I24" s="14">
        <f t="shared" si="7"/>
        <v>0.9965853662</v>
      </c>
    </row>
    <row r="25">
      <c r="B25" s="12" t="s">
        <v>47</v>
      </c>
      <c r="C25" s="1" t="s">
        <v>14</v>
      </c>
      <c r="D25" s="1">
        <v>1.11</v>
      </c>
      <c r="E25" s="1">
        <v>1.25</v>
      </c>
      <c r="F25" s="1">
        <v>1.17</v>
      </c>
      <c r="G25" s="3">
        <v>0.9936</v>
      </c>
      <c r="H25" s="13">
        <f t="shared" si="8"/>
        <v>-0.02673614623</v>
      </c>
      <c r="I25" s="14">
        <f t="shared" si="7"/>
        <v>0.9969266199</v>
      </c>
    </row>
    <row r="26">
      <c r="A26" s="15"/>
      <c r="B26" s="12" t="s">
        <v>48</v>
      </c>
      <c r="C26" s="1" t="s">
        <v>14</v>
      </c>
      <c r="D26" s="1">
        <v>2.75</v>
      </c>
      <c r="E26" s="1">
        <v>3.03</v>
      </c>
      <c r="F26" s="1">
        <v>2.87</v>
      </c>
      <c r="G26" s="3">
        <v>0.7666</v>
      </c>
      <c r="H26" s="13">
        <f t="shared" si="8"/>
        <v>-1.15480042</v>
      </c>
      <c r="I26" s="14">
        <f t="shared" si="7"/>
        <v>0.8755077181</v>
      </c>
    </row>
    <row r="27">
      <c r="B27" s="12" t="s">
        <v>49</v>
      </c>
      <c r="C27" s="1" t="s">
        <v>14</v>
      </c>
      <c r="D27" s="1">
        <v>2.82</v>
      </c>
      <c r="E27" s="1">
        <v>3.11</v>
      </c>
      <c r="F27" s="1">
        <v>2.95</v>
      </c>
      <c r="G27" s="3">
        <v>0.7565</v>
      </c>
      <c r="H27" s="13">
        <f t="shared" si="8"/>
        <v>-1.213121839</v>
      </c>
      <c r="I27" s="14">
        <f t="shared" si="7"/>
        <v>0.869648812</v>
      </c>
    </row>
    <row r="28">
      <c r="H28" s="13"/>
      <c r="I28" s="14"/>
    </row>
    <row r="29">
      <c r="H29" s="13"/>
      <c r="I29" s="14"/>
    </row>
    <row r="30">
      <c r="H30" s="13"/>
      <c r="I30" s="14"/>
    </row>
    <row r="31">
      <c r="H31" s="13"/>
      <c r="I31" s="14"/>
    </row>
    <row r="32">
      <c r="H32" s="13"/>
      <c r="I32" s="14"/>
    </row>
    <row r="33">
      <c r="H33" s="13"/>
      <c r="I33" s="14"/>
    </row>
    <row r="34">
      <c r="H34" s="13"/>
      <c r="I34" s="14"/>
    </row>
    <row r="35">
      <c r="H35" s="13"/>
      <c r="I35" s="14"/>
    </row>
    <row r="36">
      <c r="H36" s="13"/>
      <c r="I36" s="14"/>
    </row>
    <row r="37">
      <c r="H37" s="13"/>
      <c r="I37" s="14"/>
    </row>
    <row r="38">
      <c r="H38" s="13"/>
      <c r="I38" s="14"/>
    </row>
    <row r="39">
      <c r="H39" s="13"/>
      <c r="I39" s="14"/>
    </row>
    <row r="40">
      <c r="H40" s="13"/>
      <c r="I40" s="14"/>
    </row>
    <row r="41">
      <c r="H41" s="13"/>
      <c r="I41" s="14"/>
    </row>
    <row r="42">
      <c r="H42" s="13"/>
      <c r="I42" s="14"/>
    </row>
    <row r="43">
      <c r="H43" s="13"/>
      <c r="I43" s="14"/>
    </row>
    <row r="44">
      <c r="H44" s="13"/>
      <c r="I44" s="14"/>
    </row>
    <row r="45">
      <c r="H45" s="13"/>
      <c r="I45" s="14"/>
    </row>
    <row r="46">
      <c r="H46" s="13"/>
      <c r="I46" s="14"/>
    </row>
    <row r="47">
      <c r="H47" s="13"/>
      <c r="I47" s="14"/>
    </row>
    <row r="48">
      <c r="H48" s="13"/>
      <c r="I48" s="14"/>
    </row>
    <row r="49">
      <c r="H49" s="13"/>
      <c r="I49" s="14"/>
    </row>
    <row r="50">
      <c r="H50" s="13"/>
      <c r="I50" s="14"/>
    </row>
    <row r="51">
      <c r="H51" s="13"/>
      <c r="I51" s="14"/>
    </row>
    <row r="52">
      <c r="H52" s="13"/>
      <c r="I52" s="14"/>
    </row>
    <row r="53">
      <c r="H53" s="13"/>
      <c r="I53" s="14"/>
    </row>
    <row r="54">
      <c r="H54" s="13"/>
      <c r="I54" s="14"/>
    </row>
    <row r="55">
      <c r="H55" s="13"/>
      <c r="I55" s="14"/>
    </row>
    <row r="56">
      <c r="H56" s="13"/>
      <c r="I56" s="14"/>
    </row>
    <row r="57">
      <c r="H57" s="13"/>
      <c r="I57" s="14"/>
    </row>
    <row r="58">
      <c r="H58" s="13"/>
      <c r="I58" s="14"/>
    </row>
    <row r="59">
      <c r="H59" s="13"/>
      <c r="I59" s="14"/>
    </row>
    <row r="60">
      <c r="H60" s="13"/>
      <c r="I60" s="14"/>
    </row>
    <row r="61">
      <c r="H61" s="13"/>
      <c r="I61" s="14"/>
    </row>
    <row r="62">
      <c r="H62" s="13"/>
      <c r="I62" s="14"/>
    </row>
    <row r="63">
      <c r="H63" s="13"/>
      <c r="I63" s="14"/>
    </row>
    <row r="64">
      <c r="H64" s="13"/>
      <c r="I64" s="14"/>
    </row>
    <row r="65">
      <c r="H65" s="13"/>
      <c r="I65" s="14"/>
    </row>
    <row r="66">
      <c r="H66" s="13"/>
      <c r="I66" s="14"/>
    </row>
    <row r="67">
      <c r="H67" s="13"/>
      <c r="I67" s="14"/>
    </row>
    <row r="68">
      <c r="H68" s="13"/>
      <c r="I68" s="14"/>
    </row>
    <row r="69">
      <c r="H69" s="13"/>
      <c r="I69" s="14"/>
    </row>
    <row r="70">
      <c r="H70" s="13"/>
      <c r="I70" s="14"/>
    </row>
    <row r="71">
      <c r="H71" s="13"/>
      <c r="I71" s="14"/>
    </row>
    <row r="72">
      <c r="H72" s="13"/>
      <c r="I72" s="14"/>
    </row>
    <row r="73">
      <c r="H73" s="13"/>
      <c r="I73" s="14"/>
    </row>
    <row r="74">
      <c r="H74" s="13"/>
      <c r="I74" s="14"/>
    </row>
    <row r="75">
      <c r="H75" s="13"/>
      <c r="I75" s="14"/>
    </row>
    <row r="76">
      <c r="H76" s="13"/>
      <c r="I76" s="14"/>
    </row>
    <row r="77">
      <c r="H77" s="13"/>
      <c r="I77" s="14"/>
    </row>
    <row r="78">
      <c r="H78" s="13"/>
      <c r="I78" s="14"/>
    </row>
    <row r="79">
      <c r="H79" s="13"/>
      <c r="I79" s="14"/>
    </row>
    <row r="80">
      <c r="H80" s="13"/>
      <c r="I80" s="14"/>
    </row>
    <row r="81">
      <c r="H81" s="13"/>
      <c r="I81" s="14"/>
    </row>
    <row r="82">
      <c r="H82" s="13"/>
      <c r="I82" s="14"/>
    </row>
    <row r="83">
      <c r="H83" s="13"/>
      <c r="I83" s="14"/>
    </row>
    <row r="84">
      <c r="H84" s="13"/>
      <c r="I84" s="14"/>
    </row>
    <row r="85">
      <c r="H85" s="13"/>
      <c r="I85" s="14"/>
    </row>
    <row r="86">
      <c r="H86" s="13"/>
      <c r="I86" s="14"/>
    </row>
    <row r="87">
      <c r="H87" s="13"/>
      <c r="I87" s="14"/>
    </row>
    <row r="88">
      <c r="H88" s="13"/>
      <c r="I88" s="14"/>
    </row>
    <row r="89">
      <c r="H89" s="13"/>
      <c r="I89" s="14"/>
    </row>
    <row r="90">
      <c r="H90" s="13"/>
      <c r="I90" s="14"/>
    </row>
    <row r="91">
      <c r="H91" s="13"/>
      <c r="I91" s="14"/>
    </row>
    <row r="92">
      <c r="H92" s="13"/>
      <c r="I92" s="14"/>
    </row>
    <row r="93">
      <c r="H93" s="13"/>
      <c r="I93" s="14"/>
    </row>
    <row r="94">
      <c r="H94" s="13"/>
      <c r="I94" s="14"/>
    </row>
    <row r="95">
      <c r="H95" s="13"/>
      <c r="I95" s="14"/>
    </row>
    <row r="96">
      <c r="H96" s="13"/>
      <c r="I96" s="14"/>
    </row>
    <row r="97">
      <c r="H97" s="13"/>
      <c r="I97" s="14"/>
    </row>
    <row r="98">
      <c r="H98" s="13"/>
      <c r="I98" s="14"/>
    </row>
    <row r="99">
      <c r="H99" s="13"/>
      <c r="I99" s="14"/>
    </row>
    <row r="100">
      <c r="H100" s="13"/>
      <c r="I100" s="14"/>
    </row>
    <row r="101">
      <c r="H101" s="13"/>
      <c r="I101" s="14"/>
    </row>
    <row r="102">
      <c r="H102" s="13"/>
      <c r="I102" s="14"/>
    </row>
    <row r="103">
      <c r="H103" s="13"/>
      <c r="I103" s="14"/>
    </row>
    <row r="104">
      <c r="H104" s="13"/>
      <c r="I104" s="14"/>
    </row>
    <row r="105">
      <c r="H105" s="13"/>
      <c r="I105" s="14"/>
    </row>
    <row r="106">
      <c r="H106" s="13"/>
      <c r="I106" s="14"/>
    </row>
    <row r="107">
      <c r="H107" s="13"/>
      <c r="I107" s="14"/>
    </row>
    <row r="108">
      <c r="H108" s="13"/>
      <c r="I108" s="14"/>
    </row>
    <row r="109">
      <c r="H109" s="13"/>
      <c r="I109" s="14"/>
    </row>
    <row r="110">
      <c r="H110" s="13"/>
      <c r="I110" s="14"/>
    </row>
    <row r="111">
      <c r="H111" s="13"/>
      <c r="I111" s="14"/>
    </row>
    <row r="112">
      <c r="H112" s="13"/>
      <c r="I112" s="14"/>
    </row>
    <row r="113">
      <c r="H113" s="13"/>
      <c r="I113" s="14"/>
    </row>
    <row r="114">
      <c r="H114" s="13"/>
      <c r="I114" s="14"/>
    </row>
    <row r="115">
      <c r="H115" s="13"/>
      <c r="I115" s="14"/>
    </row>
    <row r="116">
      <c r="H116" s="13"/>
      <c r="I116" s="14"/>
    </row>
    <row r="117">
      <c r="H117" s="13"/>
      <c r="I117" s="14"/>
    </row>
    <row r="118">
      <c r="H118" s="13"/>
      <c r="I118" s="14"/>
    </row>
    <row r="119">
      <c r="H119" s="13"/>
      <c r="I119" s="14"/>
    </row>
    <row r="120">
      <c r="H120" s="13"/>
      <c r="I120" s="14"/>
    </row>
    <row r="121">
      <c r="H121" s="13"/>
      <c r="I121" s="14"/>
    </row>
    <row r="122">
      <c r="H122" s="13"/>
      <c r="I122" s="14"/>
    </row>
    <row r="123">
      <c r="H123" s="13"/>
      <c r="I123" s="14"/>
    </row>
    <row r="124">
      <c r="H124" s="13"/>
      <c r="I124" s="14"/>
    </row>
    <row r="125">
      <c r="H125" s="13"/>
      <c r="I125" s="14"/>
    </row>
    <row r="126">
      <c r="H126" s="13"/>
      <c r="I126" s="14"/>
    </row>
    <row r="127">
      <c r="H127" s="13"/>
      <c r="I127" s="14"/>
    </row>
    <row r="128">
      <c r="H128" s="13"/>
      <c r="I128" s="14"/>
    </row>
    <row r="129">
      <c r="H129" s="13"/>
      <c r="I129" s="14"/>
    </row>
    <row r="130">
      <c r="H130" s="13"/>
      <c r="I130" s="14"/>
    </row>
    <row r="131">
      <c r="H131" s="13"/>
      <c r="I131" s="14"/>
    </row>
    <row r="132">
      <c r="H132" s="13"/>
      <c r="I132" s="14"/>
    </row>
    <row r="133">
      <c r="H133" s="13"/>
      <c r="I133" s="14"/>
    </row>
    <row r="134">
      <c r="H134" s="13"/>
      <c r="I134" s="14"/>
    </row>
    <row r="135">
      <c r="H135" s="13"/>
      <c r="I135" s="14"/>
    </row>
    <row r="136">
      <c r="H136" s="13"/>
      <c r="I136" s="14"/>
    </row>
    <row r="137">
      <c r="H137" s="13"/>
      <c r="I137" s="14"/>
    </row>
    <row r="138">
      <c r="H138" s="13"/>
      <c r="I138" s="14"/>
    </row>
    <row r="139">
      <c r="H139" s="13"/>
      <c r="I139" s="14"/>
    </row>
    <row r="140">
      <c r="H140" s="13"/>
      <c r="I140" s="14"/>
    </row>
    <row r="141">
      <c r="H141" s="13"/>
      <c r="I141" s="14"/>
    </row>
    <row r="142">
      <c r="H142" s="13"/>
      <c r="I142" s="14"/>
    </row>
    <row r="143">
      <c r="H143" s="13"/>
      <c r="I143" s="14"/>
    </row>
    <row r="144">
      <c r="H144" s="13"/>
      <c r="I144" s="14"/>
    </row>
    <row r="145">
      <c r="H145" s="13"/>
      <c r="I145" s="14"/>
    </row>
    <row r="146">
      <c r="H146" s="13"/>
      <c r="I146" s="14"/>
    </row>
    <row r="147">
      <c r="H147" s="13"/>
      <c r="I147" s="14"/>
    </row>
    <row r="148">
      <c r="H148" s="13"/>
      <c r="I148" s="14"/>
    </row>
    <row r="149">
      <c r="H149" s="13"/>
      <c r="I149" s="14"/>
    </row>
    <row r="150">
      <c r="H150" s="13"/>
      <c r="I150" s="14"/>
    </row>
    <row r="151">
      <c r="H151" s="13"/>
      <c r="I151" s="14"/>
    </row>
    <row r="152">
      <c r="H152" s="13"/>
      <c r="I152" s="14"/>
    </row>
    <row r="153">
      <c r="H153" s="13"/>
      <c r="I153" s="14"/>
    </row>
    <row r="154">
      <c r="H154" s="13"/>
      <c r="I154" s="14"/>
    </row>
    <row r="155">
      <c r="H155" s="13"/>
      <c r="I155" s="14"/>
    </row>
    <row r="156">
      <c r="H156" s="13"/>
      <c r="I156" s="14"/>
    </row>
    <row r="157">
      <c r="H157" s="13"/>
      <c r="I157" s="14"/>
    </row>
    <row r="158">
      <c r="H158" s="13"/>
      <c r="I158" s="14"/>
    </row>
    <row r="159">
      <c r="H159" s="13"/>
      <c r="I159" s="14"/>
    </row>
    <row r="160">
      <c r="H160" s="13"/>
      <c r="I160" s="14"/>
    </row>
    <row r="161">
      <c r="H161" s="13"/>
      <c r="I161" s="14"/>
    </row>
    <row r="162">
      <c r="H162" s="13"/>
      <c r="I162" s="14"/>
    </row>
    <row r="163">
      <c r="H163" s="13"/>
      <c r="I163" s="14"/>
    </row>
    <row r="164">
      <c r="H164" s="13"/>
      <c r="I164" s="14"/>
    </row>
    <row r="165">
      <c r="H165" s="13"/>
      <c r="I165" s="14"/>
    </row>
    <row r="166">
      <c r="H166" s="13"/>
      <c r="I166" s="14"/>
    </row>
    <row r="167">
      <c r="H167" s="13"/>
      <c r="I167" s="14"/>
    </row>
    <row r="168">
      <c r="H168" s="13"/>
      <c r="I168" s="14"/>
    </row>
    <row r="169">
      <c r="H169" s="13"/>
      <c r="I169" s="14"/>
    </row>
    <row r="170">
      <c r="H170" s="13"/>
      <c r="I170" s="14"/>
    </row>
    <row r="171">
      <c r="H171" s="13"/>
      <c r="I171" s="14"/>
    </row>
    <row r="172">
      <c r="H172" s="13"/>
      <c r="I172" s="14"/>
    </row>
    <row r="173">
      <c r="H173" s="13"/>
      <c r="I173" s="14"/>
    </row>
    <row r="174">
      <c r="H174" s="13"/>
      <c r="I174" s="14"/>
    </row>
    <row r="175">
      <c r="H175" s="13"/>
      <c r="I175" s="14"/>
    </row>
    <row r="176">
      <c r="H176" s="13"/>
      <c r="I176" s="14"/>
    </row>
    <row r="177">
      <c r="H177" s="13"/>
      <c r="I177" s="14"/>
    </row>
    <row r="178">
      <c r="H178" s="13"/>
      <c r="I178" s="14"/>
    </row>
    <row r="179">
      <c r="H179" s="13"/>
      <c r="I179" s="14"/>
    </row>
    <row r="180">
      <c r="H180" s="13"/>
      <c r="I180" s="14"/>
    </row>
    <row r="181">
      <c r="H181" s="13"/>
      <c r="I181" s="14"/>
    </row>
    <row r="182">
      <c r="H182" s="13"/>
      <c r="I182" s="14"/>
    </row>
    <row r="183">
      <c r="H183" s="13"/>
      <c r="I183" s="14"/>
    </row>
    <row r="184">
      <c r="H184" s="13"/>
      <c r="I184" s="14"/>
    </row>
    <row r="185">
      <c r="H185" s="13"/>
      <c r="I185" s="14"/>
    </row>
    <row r="186">
      <c r="H186" s="13"/>
      <c r="I186" s="14"/>
    </row>
    <row r="187">
      <c r="H187" s="13"/>
      <c r="I187" s="14"/>
    </row>
    <row r="188">
      <c r="H188" s="13"/>
      <c r="I188" s="14"/>
    </row>
    <row r="189">
      <c r="H189" s="13"/>
      <c r="I189" s="14"/>
    </row>
    <row r="190">
      <c r="H190" s="13"/>
      <c r="I190" s="14"/>
    </row>
    <row r="191">
      <c r="H191" s="13"/>
      <c r="I191" s="14"/>
    </row>
    <row r="192">
      <c r="H192" s="13"/>
      <c r="I192" s="14"/>
    </row>
    <row r="193">
      <c r="H193" s="13"/>
      <c r="I193" s="14"/>
    </row>
    <row r="194">
      <c r="H194" s="13"/>
      <c r="I194" s="14"/>
    </row>
    <row r="195">
      <c r="H195" s="13"/>
      <c r="I195" s="14"/>
    </row>
    <row r="196">
      <c r="H196" s="13"/>
      <c r="I196" s="14"/>
    </row>
    <row r="197">
      <c r="H197" s="13"/>
      <c r="I197" s="14"/>
    </row>
    <row r="198">
      <c r="H198" s="13"/>
      <c r="I198" s="14"/>
    </row>
    <row r="199">
      <c r="H199" s="13"/>
      <c r="I199" s="14"/>
    </row>
    <row r="200">
      <c r="H200" s="13"/>
      <c r="I200" s="14"/>
    </row>
    <row r="201">
      <c r="H201" s="13"/>
      <c r="I201" s="14"/>
    </row>
    <row r="202">
      <c r="H202" s="13"/>
      <c r="I202" s="14"/>
    </row>
    <row r="203">
      <c r="H203" s="13"/>
      <c r="I203" s="14"/>
    </row>
    <row r="204">
      <c r="H204" s="13"/>
      <c r="I204" s="14"/>
    </row>
    <row r="205">
      <c r="H205" s="13"/>
      <c r="I205" s="14"/>
    </row>
    <row r="206">
      <c r="H206" s="13"/>
      <c r="I206" s="14"/>
    </row>
    <row r="207">
      <c r="H207" s="13"/>
      <c r="I207" s="14"/>
    </row>
    <row r="208">
      <c r="H208" s="13"/>
      <c r="I208" s="14"/>
    </row>
    <row r="209">
      <c r="H209" s="13"/>
      <c r="I209" s="14"/>
    </row>
    <row r="210">
      <c r="H210" s="13"/>
      <c r="I210" s="14"/>
    </row>
    <row r="211">
      <c r="H211" s="13"/>
      <c r="I211" s="14"/>
    </row>
    <row r="212">
      <c r="H212" s="13"/>
      <c r="I212" s="14"/>
    </row>
    <row r="213">
      <c r="H213" s="13"/>
      <c r="I213" s="14"/>
    </row>
    <row r="214">
      <c r="H214" s="13"/>
      <c r="I214" s="14"/>
    </row>
    <row r="215">
      <c r="H215" s="13"/>
      <c r="I215" s="14"/>
    </row>
    <row r="216">
      <c r="H216" s="13"/>
      <c r="I216" s="14"/>
    </row>
    <row r="217">
      <c r="H217" s="13"/>
      <c r="I217" s="14"/>
    </row>
    <row r="218">
      <c r="H218" s="13"/>
      <c r="I218" s="14"/>
    </row>
    <row r="219">
      <c r="H219" s="13"/>
      <c r="I219" s="14"/>
    </row>
    <row r="220">
      <c r="H220" s="13"/>
      <c r="I220" s="14"/>
    </row>
    <row r="221">
      <c r="H221" s="13"/>
      <c r="I221" s="14"/>
    </row>
    <row r="222">
      <c r="H222" s="13"/>
      <c r="I222" s="14"/>
    </row>
    <row r="223">
      <c r="H223" s="13"/>
      <c r="I223" s="14"/>
    </row>
    <row r="224">
      <c r="H224" s="13"/>
      <c r="I224" s="14"/>
    </row>
    <row r="225">
      <c r="H225" s="13"/>
      <c r="I225" s="14"/>
    </row>
    <row r="226">
      <c r="H226" s="13"/>
      <c r="I226" s="14"/>
    </row>
    <row r="227">
      <c r="H227" s="13"/>
      <c r="I227" s="14"/>
    </row>
    <row r="228">
      <c r="H228" s="13"/>
      <c r="I228" s="14"/>
    </row>
    <row r="229">
      <c r="H229" s="13"/>
      <c r="I229" s="14"/>
    </row>
    <row r="230">
      <c r="H230" s="13"/>
      <c r="I230" s="14"/>
    </row>
    <row r="231">
      <c r="H231" s="13"/>
      <c r="I231" s="14"/>
    </row>
    <row r="232">
      <c r="H232" s="13"/>
      <c r="I232" s="14"/>
    </row>
    <row r="233">
      <c r="H233" s="13"/>
      <c r="I233" s="14"/>
    </row>
    <row r="234">
      <c r="H234" s="13"/>
      <c r="I234" s="14"/>
    </row>
    <row r="235">
      <c r="H235" s="13"/>
      <c r="I235" s="14"/>
    </row>
    <row r="236">
      <c r="H236" s="13"/>
      <c r="I236" s="14"/>
    </row>
    <row r="237">
      <c r="H237" s="13"/>
      <c r="I237" s="14"/>
    </row>
    <row r="238">
      <c r="H238" s="13"/>
      <c r="I238" s="14"/>
    </row>
    <row r="239">
      <c r="H239" s="13"/>
      <c r="I239" s="14"/>
    </row>
    <row r="240">
      <c r="H240" s="13"/>
      <c r="I240" s="14"/>
    </row>
    <row r="241">
      <c r="H241" s="13"/>
      <c r="I241" s="14"/>
    </row>
    <row r="242">
      <c r="H242" s="13"/>
      <c r="I242" s="14"/>
    </row>
    <row r="243">
      <c r="H243" s="13"/>
      <c r="I243" s="14"/>
    </row>
    <row r="244">
      <c r="H244" s="13"/>
      <c r="I244" s="14"/>
    </row>
    <row r="245">
      <c r="H245" s="13"/>
      <c r="I245" s="14"/>
    </row>
    <row r="246">
      <c r="H246" s="13"/>
      <c r="I246" s="14"/>
    </row>
    <row r="247">
      <c r="H247" s="13"/>
      <c r="I247" s="14"/>
    </row>
    <row r="248">
      <c r="H248" s="13"/>
      <c r="I248" s="14"/>
    </row>
    <row r="249">
      <c r="H249" s="13"/>
      <c r="I249" s="14"/>
    </row>
    <row r="250">
      <c r="H250" s="13"/>
      <c r="I250" s="14"/>
    </row>
    <row r="251">
      <c r="H251" s="13"/>
      <c r="I251" s="14"/>
    </row>
    <row r="252">
      <c r="H252" s="13"/>
      <c r="I252" s="14"/>
    </row>
    <row r="253">
      <c r="H253" s="13"/>
      <c r="I253" s="14"/>
    </row>
    <row r="254">
      <c r="H254" s="13"/>
      <c r="I254" s="14"/>
    </row>
    <row r="255">
      <c r="H255" s="13"/>
      <c r="I255" s="14"/>
    </row>
    <row r="256">
      <c r="H256" s="13"/>
      <c r="I256" s="14"/>
    </row>
    <row r="257">
      <c r="H257" s="13"/>
      <c r="I257" s="14"/>
    </row>
    <row r="258">
      <c r="H258" s="13"/>
      <c r="I258" s="14"/>
    </row>
    <row r="259">
      <c r="H259" s="13"/>
      <c r="I259" s="14"/>
    </row>
    <row r="260">
      <c r="H260" s="13"/>
      <c r="I260" s="14"/>
    </row>
    <row r="261">
      <c r="H261" s="13"/>
      <c r="I261" s="14"/>
    </row>
    <row r="262">
      <c r="H262" s="13"/>
      <c r="I262" s="14"/>
    </row>
    <row r="263">
      <c r="H263" s="13"/>
      <c r="I263" s="14"/>
    </row>
    <row r="264">
      <c r="H264" s="13"/>
      <c r="I264" s="14"/>
    </row>
    <row r="265">
      <c r="H265" s="13"/>
      <c r="I265" s="14"/>
    </row>
    <row r="266">
      <c r="H266" s="13"/>
      <c r="I266" s="14"/>
    </row>
    <row r="267">
      <c r="H267" s="13"/>
      <c r="I267" s="14"/>
    </row>
    <row r="268">
      <c r="H268" s="13"/>
      <c r="I268" s="14"/>
    </row>
    <row r="269">
      <c r="H269" s="13"/>
      <c r="I269" s="14"/>
    </row>
    <row r="270">
      <c r="H270" s="13"/>
      <c r="I270" s="14"/>
    </row>
    <row r="271">
      <c r="H271" s="13"/>
      <c r="I271" s="14"/>
    </row>
    <row r="272">
      <c r="H272" s="13"/>
      <c r="I272" s="14"/>
    </row>
    <row r="273">
      <c r="H273" s="13"/>
      <c r="I273" s="14"/>
    </row>
    <row r="274">
      <c r="H274" s="13"/>
      <c r="I274" s="14"/>
    </row>
    <row r="275">
      <c r="H275" s="13"/>
      <c r="I275" s="14"/>
    </row>
    <row r="276">
      <c r="H276" s="13"/>
      <c r="I276" s="14"/>
    </row>
    <row r="277">
      <c r="H277" s="13"/>
      <c r="I277" s="14"/>
    </row>
    <row r="278">
      <c r="H278" s="13"/>
      <c r="I278" s="14"/>
    </row>
    <row r="279">
      <c r="H279" s="13"/>
      <c r="I279" s="14"/>
    </row>
    <row r="280">
      <c r="H280" s="13"/>
      <c r="I280" s="14"/>
    </row>
    <row r="281">
      <c r="H281" s="13"/>
      <c r="I281" s="14"/>
    </row>
    <row r="282">
      <c r="H282" s="13"/>
      <c r="I282" s="14"/>
    </row>
    <row r="283">
      <c r="H283" s="13"/>
      <c r="I283" s="14"/>
    </row>
    <row r="284">
      <c r="H284" s="13"/>
      <c r="I284" s="14"/>
    </row>
    <row r="285">
      <c r="H285" s="13"/>
      <c r="I285" s="14"/>
    </row>
    <row r="286">
      <c r="H286" s="13"/>
      <c r="I286" s="14"/>
    </row>
    <row r="287">
      <c r="H287" s="13"/>
      <c r="I287" s="14"/>
    </row>
    <row r="288">
      <c r="H288" s="13"/>
      <c r="I288" s="14"/>
    </row>
    <row r="289">
      <c r="H289" s="13"/>
      <c r="I289" s="14"/>
    </row>
    <row r="290">
      <c r="H290" s="13"/>
      <c r="I290" s="14"/>
    </row>
    <row r="291">
      <c r="H291" s="13"/>
      <c r="I291" s="14"/>
    </row>
    <row r="292">
      <c r="H292" s="13"/>
      <c r="I292" s="14"/>
    </row>
    <row r="293">
      <c r="H293" s="13"/>
      <c r="I293" s="14"/>
    </row>
    <row r="294">
      <c r="H294" s="13"/>
      <c r="I294" s="14"/>
    </row>
    <row r="295">
      <c r="H295" s="13"/>
      <c r="I295" s="14"/>
    </row>
    <row r="296">
      <c r="H296" s="13"/>
      <c r="I296" s="14"/>
    </row>
    <row r="297">
      <c r="H297" s="13"/>
      <c r="I297" s="14"/>
    </row>
    <row r="298">
      <c r="H298" s="13"/>
      <c r="I298" s="14"/>
    </row>
    <row r="299">
      <c r="H299" s="13"/>
      <c r="I299" s="14"/>
    </row>
    <row r="300">
      <c r="H300" s="13"/>
      <c r="I300" s="14"/>
    </row>
    <row r="301">
      <c r="H301" s="13"/>
      <c r="I301" s="14"/>
    </row>
    <row r="302">
      <c r="H302" s="13"/>
      <c r="I302" s="14"/>
    </row>
    <row r="303">
      <c r="H303" s="13"/>
      <c r="I303" s="14"/>
    </row>
    <row r="304">
      <c r="H304" s="13"/>
      <c r="I304" s="14"/>
    </row>
    <row r="305">
      <c r="H305" s="13"/>
      <c r="I305" s="14"/>
    </row>
    <row r="306">
      <c r="H306" s="13"/>
      <c r="I306" s="14"/>
    </row>
    <row r="307">
      <c r="H307" s="13"/>
      <c r="I307" s="14"/>
    </row>
    <row r="308">
      <c r="H308" s="13"/>
      <c r="I308" s="14"/>
    </row>
    <row r="309">
      <c r="H309" s="13"/>
      <c r="I309" s="14"/>
    </row>
    <row r="310">
      <c r="H310" s="13"/>
      <c r="I310" s="14"/>
    </row>
    <row r="311">
      <c r="H311" s="13"/>
      <c r="I311" s="14"/>
    </row>
    <row r="312">
      <c r="H312" s="13"/>
      <c r="I312" s="14"/>
    </row>
    <row r="313">
      <c r="H313" s="13"/>
      <c r="I313" s="14"/>
    </row>
    <row r="314">
      <c r="H314" s="13"/>
      <c r="I314" s="14"/>
    </row>
    <row r="315">
      <c r="H315" s="13"/>
      <c r="I315" s="14"/>
    </row>
    <row r="316">
      <c r="H316" s="13"/>
      <c r="I316" s="14"/>
    </row>
    <row r="317">
      <c r="H317" s="13"/>
      <c r="I317" s="14"/>
    </row>
    <row r="318">
      <c r="H318" s="13"/>
      <c r="I318" s="14"/>
    </row>
    <row r="319">
      <c r="H319" s="13"/>
      <c r="I319" s="14"/>
    </row>
    <row r="320">
      <c r="H320" s="13"/>
      <c r="I320" s="14"/>
    </row>
    <row r="321">
      <c r="H321" s="13"/>
      <c r="I321" s="14"/>
    </row>
    <row r="322">
      <c r="H322" s="13"/>
      <c r="I322" s="14"/>
    </row>
    <row r="323">
      <c r="H323" s="13"/>
      <c r="I323" s="14"/>
    </row>
    <row r="324">
      <c r="H324" s="13"/>
      <c r="I324" s="14"/>
    </row>
    <row r="325">
      <c r="H325" s="13"/>
      <c r="I325" s="14"/>
    </row>
    <row r="326">
      <c r="H326" s="13"/>
      <c r="I326" s="14"/>
    </row>
    <row r="327">
      <c r="H327" s="13"/>
      <c r="I327" s="14"/>
    </row>
    <row r="328">
      <c r="H328" s="13"/>
      <c r="I328" s="14"/>
    </row>
    <row r="329">
      <c r="H329" s="13"/>
      <c r="I329" s="14"/>
    </row>
    <row r="330">
      <c r="H330" s="13"/>
      <c r="I330" s="14"/>
    </row>
    <row r="331">
      <c r="H331" s="13"/>
      <c r="I331" s="14"/>
    </row>
    <row r="332">
      <c r="H332" s="13"/>
      <c r="I332" s="14"/>
    </row>
    <row r="333">
      <c r="H333" s="13"/>
      <c r="I333" s="14"/>
    </row>
    <row r="334">
      <c r="H334" s="13"/>
      <c r="I334" s="14"/>
    </row>
    <row r="335">
      <c r="H335" s="13"/>
      <c r="I335" s="14"/>
    </row>
    <row r="336">
      <c r="H336" s="13"/>
      <c r="I336" s="14"/>
    </row>
    <row r="337">
      <c r="H337" s="13"/>
      <c r="I337" s="14"/>
    </row>
    <row r="338">
      <c r="H338" s="13"/>
      <c r="I338" s="14"/>
    </row>
    <row r="339">
      <c r="H339" s="13"/>
      <c r="I339" s="14"/>
    </row>
    <row r="340">
      <c r="H340" s="13"/>
      <c r="I340" s="14"/>
    </row>
    <row r="341">
      <c r="H341" s="13"/>
      <c r="I341" s="14"/>
    </row>
    <row r="342">
      <c r="H342" s="13"/>
      <c r="I342" s="14"/>
    </row>
    <row r="343">
      <c r="H343" s="13"/>
      <c r="I343" s="14"/>
    </row>
    <row r="344">
      <c r="H344" s="13"/>
      <c r="I344" s="14"/>
    </row>
    <row r="345">
      <c r="H345" s="13"/>
      <c r="I345" s="14"/>
    </row>
    <row r="346">
      <c r="H346" s="13"/>
      <c r="I346" s="14"/>
    </row>
    <row r="347">
      <c r="H347" s="13"/>
      <c r="I347" s="14"/>
    </row>
    <row r="348">
      <c r="H348" s="13"/>
      <c r="I348" s="14"/>
    </row>
    <row r="349">
      <c r="H349" s="13"/>
      <c r="I349" s="14"/>
    </row>
    <row r="350">
      <c r="H350" s="13"/>
      <c r="I350" s="14"/>
    </row>
    <row r="351">
      <c r="H351" s="13"/>
      <c r="I351" s="14"/>
    </row>
    <row r="352">
      <c r="H352" s="13"/>
      <c r="I352" s="14"/>
    </row>
    <row r="353">
      <c r="H353" s="13"/>
      <c r="I353" s="14"/>
    </row>
    <row r="354">
      <c r="H354" s="13"/>
      <c r="I354" s="14"/>
    </row>
    <row r="355">
      <c r="H355" s="13"/>
      <c r="I355" s="14"/>
    </row>
    <row r="356">
      <c r="H356" s="13"/>
      <c r="I356" s="14"/>
    </row>
    <row r="357">
      <c r="H357" s="13"/>
      <c r="I357" s="14"/>
    </row>
    <row r="358">
      <c r="H358" s="13"/>
      <c r="I358" s="14"/>
    </row>
    <row r="359">
      <c r="H359" s="13"/>
      <c r="I359" s="14"/>
    </row>
    <row r="360">
      <c r="H360" s="13"/>
      <c r="I360" s="14"/>
    </row>
    <row r="361">
      <c r="H361" s="13"/>
      <c r="I361" s="14"/>
    </row>
    <row r="362">
      <c r="H362" s="13"/>
      <c r="I362" s="14"/>
    </row>
    <row r="363">
      <c r="H363" s="13"/>
      <c r="I363" s="14"/>
    </row>
    <row r="364">
      <c r="H364" s="13"/>
      <c r="I364" s="14"/>
    </row>
    <row r="365">
      <c r="H365" s="13"/>
      <c r="I365" s="14"/>
    </row>
    <row r="366">
      <c r="H366" s="13"/>
      <c r="I366" s="14"/>
    </row>
    <row r="367">
      <c r="H367" s="13"/>
      <c r="I367" s="14"/>
    </row>
    <row r="368">
      <c r="H368" s="13"/>
      <c r="I368" s="14"/>
    </row>
    <row r="369">
      <c r="H369" s="13"/>
      <c r="I369" s="14"/>
    </row>
    <row r="370">
      <c r="H370" s="13"/>
      <c r="I370" s="14"/>
    </row>
    <row r="371">
      <c r="H371" s="13"/>
      <c r="I371" s="14"/>
    </row>
    <row r="372">
      <c r="H372" s="13"/>
      <c r="I372" s="14"/>
    </row>
    <row r="373">
      <c r="H373" s="13"/>
      <c r="I373" s="14"/>
    </row>
    <row r="374">
      <c r="H374" s="13"/>
      <c r="I374" s="14"/>
    </row>
    <row r="375">
      <c r="H375" s="13"/>
      <c r="I375" s="14"/>
    </row>
    <row r="376">
      <c r="H376" s="13"/>
      <c r="I376" s="14"/>
    </row>
    <row r="377">
      <c r="H377" s="13"/>
      <c r="I377" s="14"/>
    </row>
    <row r="378">
      <c r="H378" s="13"/>
      <c r="I378" s="14"/>
    </row>
    <row r="379">
      <c r="H379" s="13"/>
      <c r="I379" s="14"/>
    </row>
    <row r="380">
      <c r="H380" s="13"/>
      <c r="I380" s="14"/>
    </row>
    <row r="381">
      <c r="H381" s="13"/>
      <c r="I381" s="14"/>
    </row>
    <row r="382">
      <c r="H382" s="13"/>
      <c r="I382" s="14"/>
    </row>
    <row r="383">
      <c r="H383" s="13"/>
      <c r="I383" s="14"/>
    </row>
    <row r="384">
      <c r="H384" s="13"/>
      <c r="I384" s="14"/>
    </row>
    <row r="385">
      <c r="H385" s="13"/>
      <c r="I385" s="14"/>
    </row>
    <row r="386">
      <c r="H386" s="13"/>
      <c r="I386" s="14"/>
    </row>
    <row r="387">
      <c r="H387" s="13"/>
      <c r="I387" s="14"/>
    </row>
    <row r="388">
      <c r="H388" s="13"/>
      <c r="I388" s="14"/>
    </row>
    <row r="389">
      <c r="H389" s="13"/>
      <c r="I389" s="14"/>
    </row>
    <row r="390">
      <c r="H390" s="13"/>
      <c r="I390" s="14"/>
    </row>
    <row r="391">
      <c r="H391" s="13"/>
      <c r="I391" s="14"/>
    </row>
    <row r="392">
      <c r="H392" s="13"/>
      <c r="I392" s="14"/>
    </row>
    <row r="393">
      <c r="H393" s="13"/>
      <c r="I393" s="14"/>
    </row>
    <row r="394">
      <c r="H394" s="13"/>
      <c r="I394" s="14"/>
    </row>
    <row r="395">
      <c r="H395" s="13"/>
      <c r="I395" s="14"/>
    </row>
    <row r="396">
      <c r="H396" s="13"/>
      <c r="I396" s="14"/>
    </row>
    <row r="397">
      <c r="H397" s="13"/>
      <c r="I397" s="14"/>
    </row>
    <row r="398">
      <c r="H398" s="13"/>
      <c r="I398" s="14"/>
    </row>
    <row r="399">
      <c r="H399" s="13"/>
      <c r="I399" s="14"/>
    </row>
    <row r="400">
      <c r="H400" s="13"/>
      <c r="I400" s="14"/>
    </row>
    <row r="401">
      <c r="H401" s="13"/>
      <c r="I401" s="14"/>
    </row>
    <row r="402">
      <c r="H402" s="13"/>
      <c r="I402" s="14"/>
    </row>
    <row r="403">
      <c r="H403" s="13"/>
      <c r="I403" s="14"/>
    </row>
    <row r="404">
      <c r="H404" s="13"/>
      <c r="I404" s="14"/>
    </row>
    <row r="405">
      <c r="H405" s="13"/>
      <c r="I405" s="14"/>
    </row>
    <row r="406">
      <c r="H406" s="13"/>
      <c r="I406" s="14"/>
    </row>
    <row r="407">
      <c r="H407" s="13"/>
      <c r="I407" s="14"/>
    </row>
    <row r="408">
      <c r="H408" s="13"/>
      <c r="I408" s="14"/>
    </row>
    <row r="409">
      <c r="H409" s="13"/>
      <c r="I409" s="14"/>
    </row>
    <row r="410">
      <c r="H410" s="13"/>
      <c r="I410" s="14"/>
    </row>
    <row r="411">
      <c r="H411" s="13"/>
      <c r="I411" s="14"/>
    </row>
    <row r="412">
      <c r="H412" s="13"/>
      <c r="I412" s="14"/>
    </row>
    <row r="413">
      <c r="H413" s="13"/>
      <c r="I413" s="14"/>
    </row>
    <row r="414">
      <c r="H414" s="13"/>
      <c r="I414" s="14"/>
    </row>
    <row r="415">
      <c r="H415" s="13"/>
      <c r="I415" s="14"/>
    </row>
    <row r="416">
      <c r="H416" s="13"/>
      <c r="I416" s="14"/>
    </row>
    <row r="417">
      <c r="H417" s="13"/>
      <c r="I417" s="14"/>
    </row>
    <row r="418">
      <c r="H418" s="13"/>
      <c r="I418" s="14"/>
    </row>
    <row r="419">
      <c r="H419" s="13"/>
      <c r="I419" s="14"/>
    </row>
    <row r="420">
      <c r="H420" s="13"/>
      <c r="I420" s="14"/>
    </row>
    <row r="421">
      <c r="H421" s="13"/>
      <c r="I421" s="14"/>
    </row>
    <row r="422">
      <c r="H422" s="13"/>
      <c r="I422" s="14"/>
    </row>
    <row r="423">
      <c r="H423" s="13"/>
      <c r="I423" s="14"/>
    </row>
    <row r="424">
      <c r="H424" s="13"/>
      <c r="I424" s="14"/>
    </row>
    <row r="425">
      <c r="H425" s="13"/>
      <c r="I425" s="14"/>
    </row>
    <row r="426">
      <c r="H426" s="13"/>
      <c r="I426" s="14"/>
    </row>
    <row r="427">
      <c r="H427" s="13"/>
      <c r="I427" s="14"/>
    </row>
    <row r="428">
      <c r="H428" s="13"/>
      <c r="I428" s="14"/>
    </row>
    <row r="429">
      <c r="H429" s="13"/>
      <c r="I429" s="14"/>
    </row>
    <row r="430">
      <c r="H430" s="13"/>
      <c r="I430" s="14"/>
    </row>
    <row r="431">
      <c r="H431" s="13"/>
      <c r="I431" s="14"/>
    </row>
    <row r="432">
      <c r="H432" s="13"/>
      <c r="I432" s="14"/>
    </row>
    <row r="433">
      <c r="H433" s="13"/>
      <c r="I433" s="14"/>
    </row>
    <row r="434">
      <c r="H434" s="13"/>
      <c r="I434" s="14"/>
    </row>
    <row r="435">
      <c r="H435" s="13"/>
      <c r="I435" s="14"/>
    </row>
    <row r="436">
      <c r="H436" s="13"/>
      <c r="I436" s="14"/>
    </row>
    <row r="437">
      <c r="H437" s="13"/>
      <c r="I437" s="14"/>
    </row>
    <row r="438">
      <c r="H438" s="13"/>
      <c r="I438" s="14"/>
    </row>
    <row r="439">
      <c r="H439" s="13"/>
      <c r="I439" s="14"/>
    </row>
    <row r="440">
      <c r="H440" s="13"/>
      <c r="I440" s="14"/>
    </row>
    <row r="441">
      <c r="H441" s="13"/>
      <c r="I441" s="14"/>
    </row>
    <row r="442">
      <c r="H442" s="13"/>
      <c r="I442" s="14"/>
    </row>
    <row r="443">
      <c r="H443" s="13"/>
      <c r="I443" s="14"/>
    </row>
    <row r="444">
      <c r="H444" s="13"/>
      <c r="I444" s="14"/>
    </row>
    <row r="445">
      <c r="H445" s="13"/>
      <c r="I445" s="14"/>
    </row>
    <row r="446">
      <c r="H446" s="13"/>
      <c r="I446" s="14"/>
    </row>
    <row r="447">
      <c r="H447" s="13"/>
      <c r="I447" s="14"/>
    </row>
    <row r="448">
      <c r="H448" s="13"/>
      <c r="I448" s="14"/>
    </row>
    <row r="449">
      <c r="H449" s="13"/>
      <c r="I449" s="14"/>
    </row>
    <row r="450">
      <c r="H450" s="13"/>
      <c r="I450" s="14"/>
    </row>
    <row r="451">
      <c r="H451" s="13"/>
      <c r="I451" s="14"/>
    </row>
    <row r="452">
      <c r="H452" s="13"/>
      <c r="I452" s="14"/>
    </row>
    <row r="453">
      <c r="H453" s="13"/>
      <c r="I453" s="14"/>
    </row>
    <row r="454">
      <c r="H454" s="13"/>
      <c r="I454" s="14"/>
    </row>
    <row r="455">
      <c r="H455" s="13"/>
      <c r="I455" s="14"/>
    </row>
    <row r="456">
      <c r="H456" s="13"/>
      <c r="I456" s="14"/>
    </row>
    <row r="457">
      <c r="H457" s="13"/>
      <c r="I457" s="14"/>
    </row>
    <row r="458">
      <c r="H458" s="13"/>
      <c r="I458" s="14"/>
    </row>
    <row r="459">
      <c r="H459" s="13"/>
      <c r="I459" s="14"/>
    </row>
    <row r="460">
      <c r="H460" s="13"/>
      <c r="I460" s="14"/>
    </row>
    <row r="461">
      <c r="H461" s="13"/>
      <c r="I461" s="14"/>
    </row>
    <row r="462">
      <c r="H462" s="13"/>
      <c r="I462" s="14"/>
    </row>
    <row r="463">
      <c r="H463" s="13"/>
      <c r="I463" s="14"/>
    </row>
    <row r="464">
      <c r="H464" s="13"/>
      <c r="I464" s="14"/>
    </row>
    <row r="465">
      <c r="H465" s="13"/>
      <c r="I465" s="14"/>
    </row>
    <row r="466">
      <c r="H466" s="13"/>
      <c r="I466" s="14"/>
    </row>
    <row r="467">
      <c r="H467" s="13"/>
      <c r="I467" s="14"/>
    </row>
    <row r="468">
      <c r="H468" s="13"/>
      <c r="I468" s="14"/>
    </row>
    <row r="469">
      <c r="H469" s="13"/>
      <c r="I469" s="14"/>
    </row>
    <row r="470">
      <c r="H470" s="13"/>
      <c r="I470" s="14"/>
    </row>
    <row r="471">
      <c r="H471" s="13"/>
      <c r="I471" s="14"/>
    </row>
    <row r="472">
      <c r="H472" s="13"/>
      <c r="I472" s="14"/>
    </row>
    <row r="473">
      <c r="H473" s="13"/>
      <c r="I473" s="14"/>
    </row>
    <row r="474">
      <c r="H474" s="13"/>
      <c r="I474" s="14"/>
    </row>
    <row r="475">
      <c r="H475" s="13"/>
      <c r="I475" s="14"/>
    </row>
    <row r="476">
      <c r="H476" s="13"/>
      <c r="I476" s="14"/>
    </row>
    <row r="477">
      <c r="H477" s="13"/>
      <c r="I477" s="14"/>
    </row>
    <row r="478">
      <c r="H478" s="13"/>
      <c r="I478" s="14"/>
    </row>
    <row r="479">
      <c r="H479" s="13"/>
      <c r="I479" s="14"/>
    </row>
    <row r="480">
      <c r="H480" s="13"/>
      <c r="I480" s="14"/>
    </row>
    <row r="481">
      <c r="H481" s="13"/>
      <c r="I481" s="14"/>
    </row>
    <row r="482">
      <c r="H482" s="13"/>
      <c r="I482" s="14"/>
    </row>
    <row r="483">
      <c r="H483" s="13"/>
      <c r="I483" s="14"/>
    </row>
    <row r="484">
      <c r="H484" s="13"/>
      <c r="I484" s="14"/>
    </row>
    <row r="485">
      <c r="H485" s="13"/>
      <c r="I485" s="14"/>
    </row>
    <row r="486">
      <c r="H486" s="13"/>
      <c r="I486" s="14"/>
    </row>
    <row r="487">
      <c r="H487" s="13"/>
      <c r="I487" s="14"/>
    </row>
    <row r="488">
      <c r="H488" s="13"/>
      <c r="I488" s="14"/>
    </row>
    <row r="489">
      <c r="H489" s="13"/>
      <c r="I489" s="14"/>
    </row>
    <row r="490">
      <c r="H490" s="13"/>
      <c r="I490" s="14"/>
    </row>
    <row r="491">
      <c r="H491" s="13"/>
      <c r="I491" s="14"/>
    </row>
    <row r="492">
      <c r="H492" s="13"/>
      <c r="I492" s="14"/>
    </row>
    <row r="493">
      <c r="H493" s="13"/>
      <c r="I493" s="14"/>
    </row>
    <row r="494">
      <c r="H494" s="13"/>
      <c r="I494" s="14"/>
    </row>
    <row r="495">
      <c r="H495" s="13"/>
      <c r="I495" s="14"/>
    </row>
    <row r="496">
      <c r="H496" s="13"/>
      <c r="I496" s="14"/>
    </row>
    <row r="497">
      <c r="H497" s="13"/>
      <c r="I497" s="14"/>
    </row>
    <row r="498">
      <c r="H498" s="13"/>
      <c r="I498" s="14"/>
    </row>
    <row r="499">
      <c r="H499" s="13"/>
      <c r="I499" s="14"/>
    </row>
    <row r="500">
      <c r="H500" s="13"/>
      <c r="I500" s="14"/>
    </row>
    <row r="501">
      <c r="H501" s="13"/>
      <c r="I501" s="14"/>
    </row>
    <row r="502">
      <c r="H502" s="13"/>
      <c r="I502" s="14"/>
    </row>
    <row r="503">
      <c r="H503" s="13"/>
      <c r="I503" s="14"/>
    </row>
    <row r="504">
      <c r="H504" s="13"/>
      <c r="I504" s="14"/>
    </row>
    <row r="505">
      <c r="H505" s="13"/>
      <c r="I505" s="14"/>
    </row>
    <row r="506">
      <c r="H506" s="13"/>
      <c r="I506" s="14"/>
    </row>
    <row r="507">
      <c r="H507" s="13"/>
      <c r="I507" s="14"/>
    </row>
    <row r="508">
      <c r="H508" s="13"/>
      <c r="I508" s="14"/>
    </row>
    <row r="509">
      <c r="H509" s="13"/>
      <c r="I509" s="14"/>
    </row>
    <row r="510">
      <c r="H510" s="13"/>
      <c r="I510" s="14"/>
    </row>
    <row r="511">
      <c r="H511" s="13"/>
      <c r="I511" s="14"/>
    </row>
    <row r="512">
      <c r="H512" s="13"/>
      <c r="I512" s="14"/>
    </row>
    <row r="513">
      <c r="H513" s="13"/>
      <c r="I513" s="14"/>
    </row>
    <row r="514">
      <c r="H514" s="13"/>
      <c r="I514" s="14"/>
    </row>
    <row r="515">
      <c r="H515" s="13"/>
      <c r="I515" s="14"/>
    </row>
    <row r="516">
      <c r="H516" s="13"/>
      <c r="I516" s="14"/>
    </row>
    <row r="517">
      <c r="H517" s="13"/>
      <c r="I517" s="14"/>
    </row>
    <row r="518">
      <c r="H518" s="13"/>
      <c r="I518" s="14"/>
    </row>
    <row r="519">
      <c r="H519" s="13"/>
      <c r="I519" s="14"/>
    </row>
    <row r="520">
      <c r="H520" s="13"/>
      <c r="I520" s="14"/>
    </row>
    <row r="521">
      <c r="H521" s="13"/>
      <c r="I521" s="14"/>
    </row>
    <row r="522">
      <c r="H522" s="13"/>
      <c r="I522" s="14"/>
    </row>
    <row r="523">
      <c r="H523" s="13"/>
      <c r="I523" s="14"/>
    </row>
    <row r="524">
      <c r="H524" s="13"/>
      <c r="I524" s="14"/>
    </row>
    <row r="525">
      <c r="H525" s="13"/>
      <c r="I525" s="14"/>
    </row>
    <row r="526">
      <c r="H526" s="13"/>
      <c r="I526" s="14"/>
    </row>
    <row r="527">
      <c r="H527" s="13"/>
      <c r="I527" s="14"/>
    </row>
    <row r="528">
      <c r="H528" s="13"/>
      <c r="I528" s="14"/>
    </row>
    <row r="529">
      <c r="H529" s="13"/>
      <c r="I529" s="14"/>
    </row>
    <row r="530">
      <c r="H530" s="13"/>
      <c r="I530" s="14"/>
    </row>
    <row r="531">
      <c r="H531" s="13"/>
      <c r="I531" s="14"/>
    </row>
    <row r="532">
      <c r="H532" s="13"/>
      <c r="I532" s="14"/>
    </row>
    <row r="533">
      <c r="H533" s="13"/>
      <c r="I533" s="14"/>
    </row>
    <row r="534">
      <c r="H534" s="13"/>
      <c r="I534" s="14"/>
    </row>
    <row r="535">
      <c r="H535" s="13"/>
      <c r="I535" s="14"/>
    </row>
    <row r="536">
      <c r="H536" s="13"/>
      <c r="I536" s="14"/>
    </row>
    <row r="537">
      <c r="H537" s="13"/>
      <c r="I537" s="14"/>
    </row>
    <row r="538">
      <c r="H538" s="13"/>
      <c r="I538" s="14"/>
    </row>
    <row r="539">
      <c r="H539" s="13"/>
      <c r="I539" s="14"/>
    </row>
    <row r="540">
      <c r="H540" s="13"/>
      <c r="I540" s="14"/>
    </row>
    <row r="541">
      <c r="H541" s="13"/>
      <c r="I541" s="14"/>
    </row>
    <row r="542">
      <c r="H542" s="13"/>
      <c r="I542" s="14"/>
    </row>
    <row r="543">
      <c r="H543" s="13"/>
      <c r="I543" s="14"/>
    </row>
    <row r="544">
      <c r="H544" s="13"/>
      <c r="I544" s="14"/>
    </row>
    <row r="545">
      <c r="H545" s="13"/>
      <c r="I545" s="14"/>
    </row>
    <row r="546">
      <c r="H546" s="13"/>
      <c r="I546" s="14"/>
    </row>
    <row r="547">
      <c r="H547" s="13"/>
      <c r="I547" s="14"/>
    </row>
    <row r="548">
      <c r="H548" s="13"/>
      <c r="I548" s="14"/>
    </row>
    <row r="549">
      <c r="H549" s="13"/>
      <c r="I549" s="14"/>
    </row>
    <row r="550">
      <c r="H550" s="13"/>
      <c r="I550" s="14"/>
    </row>
    <row r="551">
      <c r="H551" s="13"/>
      <c r="I551" s="14"/>
    </row>
    <row r="552">
      <c r="H552" s="13"/>
      <c r="I552" s="14"/>
    </row>
    <row r="553">
      <c r="H553" s="13"/>
      <c r="I553" s="14"/>
    </row>
    <row r="554">
      <c r="H554" s="13"/>
      <c r="I554" s="14"/>
    </row>
    <row r="555">
      <c r="H555" s="13"/>
      <c r="I555" s="14"/>
    </row>
    <row r="556">
      <c r="H556" s="13"/>
      <c r="I556" s="14"/>
    </row>
    <row r="557">
      <c r="H557" s="13"/>
      <c r="I557" s="14"/>
    </row>
    <row r="558">
      <c r="H558" s="13"/>
      <c r="I558" s="14"/>
    </row>
    <row r="559">
      <c r="H559" s="13"/>
      <c r="I559" s="14"/>
    </row>
    <row r="560">
      <c r="H560" s="13"/>
      <c r="I560" s="14"/>
    </row>
    <row r="561">
      <c r="H561" s="13"/>
      <c r="I561" s="14"/>
    </row>
    <row r="562">
      <c r="H562" s="13"/>
      <c r="I562" s="14"/>
    </row>
    <row r="563">
      <c r="H563" s="13"/>
      <c r="I563" s="14"/>
    </row>
    <row r="564">
      <c r="H564" s="13"/>
      <c r="I564" s="14"/>
    </row>
    <row r="565">
      <c r="H565" s="13"/>
      <c r="I565" s="14"/>
    </row>
    <row r="566">
      <c r="H566" s="13"/>
      <c r="I566" s="14"/>
    </row>
    <row r="567">
      <c r="H567" s="13"/>
      <c r="I567" s="14"/>
    </row>
    <row r="568">
      <c r="H568" s="13"/>
      <c r="I568" s="14"/>
    </row>
    <row r="569">
      <c r="H569" s="13"/>
      <c r="I569" s="14"/>
    </row>
    <row r="570">
      <c r="H570" s="13"/>
      <c r="I570" s="14"/>
    </row>
    <row r="571">
      <c r="H571" s="13"/>
      <c r="I571" s="14"/>
    </row>
    <row r="572">
      <c r="H572" s="13"/>
      <c r="I572" s="14"/>
    </row>
    <row r="573">
      <c r="H573" s="13"/>
      <c r="I573" s="14"/>
    </row>
    <row r="574">
      <c r="H574" s="13"/>
      <c r="I574" s="14"/>
    </row>
    <row r="575">
      <c r="H575" s="13"/>
      <c r="I575" s="14"/>
    </row>
    <row r="576">
      <c r="H576" s="13"/>
      <c r="I576" s="14"/>
    </row>
    <row r="577">
      <c r="H577" s="13"/>
      <c r="I577" s="14"/>
    </row>
    <row r="578">
      <c r="H578" s="13"/>
      <c r="I578" s="14"/>
    </row>
    <row r="579">
      <c r="H579" s="13"/>
      <c r="I579" s="14"/>
    </row>
    <row r="580">
      <c r="H580" s="13"/>
      <c r="I580" s="14"/>
    </row>
    <row r="581">
      <c r="H581" s="13"/>
      <c r="I581" s="14"/>
    </row>
    <row r="582">
      <c r="H582" s="13"/>
      <c r="I582" s="14"/>
    </row>
    <row r="583">
      <c r="H583" s="13"/>
      <c r="I583" s="14"/>
    </row>
    <row r="584">
      <c r="H584" s="13"/>
      <c r="I584" s="14"/>
    </row>
    <row r="585">
      <c r="H585" s="13"/>
      <c r="I585" s="14"/>
    </row>
    <row r="586">
      <c r="H586" s="13"/>
      <c r="I586" s="14"/>
    </row>
    <row r="587">
      <c r="H587" s="13"/>
      <c r="I587" s="14"/>
    </row>
    <row r="588">
      <c r="H588" s="13"/>
      <c r="I588" s="14"/>
    </row>
    <row r="589">
      <c r="H589" s="13"/>
      <c r="I589" s="14"/>
    </row>
    <row r="590">
      <c r="H590" s="13"/>
      <c r="I590" s="14"/>
    </row>
    <row r="591">
      <c r="H591" s="13"/>
      <c r="I591" s="14"/>
    </row>
    <row r="592">
      <c r="H592" s="13"/>
      <c r="I592" s="14"/>
    </row>
    <row r="593">
      <c r="H593" s="13"/>
      <c r="I593" s="14"/>
    </row>
    <row r="594">
      <c r="H594" s="13"/>
      <c r="I594" s="14"/>
    </row>
    <row r="595">
      <c r="H595" s="13"/>
      <c r="I595" s="14"/>
    </row>
    <row r="596">
      <c r="H596" s="13"/>
      <c r="I596" s="14"/>
    </row>
    <row r="597">
      <c r="H597" s="13"/>
      <c r="I597" s="14"/>
    </row>
    <row r="598">
      <c r="H598" s="13"/>
      <c r="I598" s="14"/>
    </row>
    <row r="599">
      <c r="H599" s="13"/>
      <c r="I599" s="14"/>
    </row>
    <row r="600">
      <c r="H600" s="13"/>
      <c r="I600" s="14"/>
    </row>
    <row r="601">
      <c r="H601" s="13"/>
      <c r="I601" s="14"/>
    </row>
    <row r="602">
      <c r="H602" s="13"/>
      <c r="I602" s="14"/>
    </row>
    <row r="603">
      <c r="H603" s="13"/>
      <c r="I603" s="14"/>
    </row>
    <row r="604">
      <c r="H604" s="13"/>
      <c r="I604" s="14"/>
    </row>
    <row r="605">
      <c r="H605" s="13"/>
      <c r="I605" s="14"/>
    </row>
    <row r="606">
      <c r="H606" s="13"/>
      <c r="I606" s="14"/>
    </row>
    <row r="607">
      <c r="H607" s="13"/>
      <c r="I607" s="14"/>
    </row>
    <row r="608">
      <c r="H608" s="13"/>
      <c r="I608" s="14"/>
    </row>
    <row r="609">
      <c r="H609" s="13"/>
      <c r="I609" s="14"/>
    </row>
    <row r="610">
      <c r="H610" s="13"/>
      <c r="I610" s="14"/>
    </row>
    <row r="611">
      <c r="H611" s="13"/>
      <c r="I611" s="14"/>
    </row>
    <row r="612">
      <c r="H612" s="13"/>
      <c r="I612" s="14"/>
    </row>
    <row r="613">
      <c r="H613" s="13"/>
      <c r="I613" s="14"/>
    </row>
    <row r="614">
      <c r="H614" s="13"/>
      <c r="I614" s="14"/>
    </row>
    <row r="615">
      <c r="H615" s="13"/>
      <c r="I615" s="14"/>
    </row>
    <row r="616">
      <c r="H616" s="13"/>
      <c r="I616" s="14"/>
    </row>
    <row r="617">
      <c r="H617" s="13"/>
      <c r="I617" s="14"/>
    </row>
    <row r="618">
      <c r="H618" s="13"/>
      <c r="I618" s="14"/>
    </row>
    <row r="619">
      <c r="H619" s="13"/>
      <c r="I619" s="14"/>
    </row>
    <row r="620">
      <c r="H620" s="13"/>
      <c r="I620" s="14"/>
    </row>
    <row r="621">
      <c r="H621" s="13"/>
      <c r="I621" s="14"/>
    </row>
    <row r="622">
      <c r="H622" s="13"/>
      <c r="I622" s="14"/>
    </row>
    <row r="623">
      <c r="H623" s="13"/>
      <c r="I623" s="14"/>
    </row>
    <row r="624">
      <c r="H624" s="13"/>
      <c r="I624" s="14"/>
    </row>
    <row r="625">
      <c r="H625" s="13"/>
      <c r="I625" s="14"/>
    </row>
    <row r="626">
      <c r="H626" s="13"/>
      <c r="I626" s="14"/>
    </row>
    <row r="627">
      <c r="H627" s="13"/>
      <c r="I627" s="14"/>
    </row>
    <row r="628">
      <c r="H628" s="13"/>
      <c r="I628" s="14"/>
    </row>
    <row r="629">
      <c r="H629" s="13"/>
      <c r="I629" s="14"/>
    </row>
    <row r="630">
      <c r="H630" s="13"/>
      <c r="I630" s="14"/>
    </row>
    <row r="631">
      <c r="H631" s="13"/>
      <c r="I631" s="14"/>
    </row>
    <row r="632">
      <c r="H632" s="13"/>
      <c r="I632" s="14"/>
    </row>
    <row r="633">
      <c r="H633" s="13"/>
      <c r="I633" s="14"/>
    </row>
    <row r="634">
      <c r="H634" s="13"/>
      <c r="I634" s="14"/>
    </row>
    <row r="635">
      <c r="H635" s="13"/>
      <c r="I635" s="14"/>
    </row>
    <row r="636">
      <c r="H636" s="13"/>
      <c r="I636" s="14"/>
    </row>
    <row r="637">
      <c r="H637" s="13"/>
      <c r="I637" s="14"/>
    </row>
    <row r="638">
      <c r="H638" s="13"/>
      <c r="I638" s="14"/>
    </row>
    <row r="639">
      <c r="H639" s="13"/>
      <c r="I639" s="14"/>
    </row>
    <row r="640">
      <c r="H640" s="13"/>
      <c r="I640" s="14"/>
    </row>
    <row r="641">
      <c r="H641" s="13"/>
      <c r="I641" s="14"/>
    </row>
    <row r="642">
      <c r="H642" s="13"/>
      <c r="I642" s="14"/>
    </row>
    <row r="643">
      <c r="H643" s="13"/>
      <c r="I643" s="14"/>
    </row>
    <row r="644">
      <c r="H644" s="13"/>
      <c r="I644" s="14"/>
    </row>
    <row r="645">
      <c r="H645" s="13"/>
      <c r="I645" s="14"/>
    </row>
    <row r="646">
      <c r="H646" s="13"/>
      <c r="I646" s="14"/>
    </row>
    <row r="647">
      <c r="H647" s="13"/>
      <c r="I647" s="14"/>
    </row>
    <row r="648">
      <c r="H648" s="13"/>
      <c r="I648" s="14"/>
    </row>
    <row r="649">
      <c r="H649" s="13"/>
      <c r="I649" s="14"/>
    </row>
    <row r="650">
      <c r="H650" s="13"/>
      <c r="I650" s="14"/>
    </row>
    <row r="651">
      <c r="H651" s="13"/>
      <c r="I651" s="14"/>
    </row>
    <row r="652">
      <c r="H652" s="13"/>
      <c r="I652" s="14"/>
    </row>
    <row r="653">
      <c r="H653" s="13"/>
      <c r="I653" s="14"/>
    </row>
    <row r="654">
      <c r="H654" s="13"/>
      <c r="I654" s="14"/>
    </row>
    <row r="655">
      <c r="H655" s="13"/>
      <c r="I655" s="14"/>
    </row>
    <row r="656">
      <c r="H656" s="13"/>
      <c r="I656" s="14"/>
    </row>
    <row r="657">
      <c r="H657" s="13"/>
      <c r="I657" s="14"/>
    </row>
    <row r="658">
      <c r="H658" s="13"/>
      <c r="I658" s="14"/>
    </row>
    <row r="659">
      <c r="H659" s="13"/>
      <c r="I659" s="14"/>
    </row>
    <row r="660">
      <c r="H660" s="13"/>
      <c r="I660" s="14"/>
    </row>
    <row r="661">
      <c r="H661" s="13"/>
      <c r="I661" s="14"/>
    </row>
    <row r="662">
      <c r="H662" s="13"/>
      <c r="I662" s="14"/>
    </row>
    <row r="663">
      <c r="H663" s="13"/>
      <c r="I663" s="14"/>
    </row>
    <row r="664">
      <c r="H664" s="13"/>
      <c r="I664" s="14"/>
    </row>
    <row r="665">
      <c r="H665" s="13"/>
      <c r="I665" s="14"/>
    </row>
    <row r="666">
      <c r="H666" s="13"/>
      <c r="I666" s="14"/>
    </row>
    <row r="667">
      <c r="H667" s="13"/>
      <c r="I667" s="14"/>
    </row>
    <row r="668">
      <c r="H668" s="13"/>
      <c r="I668" s="14"/>
    </row>
    <row r="669">
      <c r="H669" s="13"/>
      <c r="I669" s="14"/>
    </row>
    <row r="670">
      <c r="H670" s="13"/>
      <c r="I670" s="14"/>
    </row>
    <row r="671">
      <c r="H671" s="13"/>
      <c r="I671" s="14"/>
    </row>
    <row r="672">
      <c r="H672" s="13"/>
      <c r="I672" s="14"/>
    </row>
    <row r="673">
      <c r="H673" s="13"/>
      <c r="I673" s="14"/>
    </row>
    <row r="674">
      <c r="H674" s="13"/>
      <c r="I674" s="14"/>
    </row>
    <row r="675">
      <c r="H675" s="13"/>
      <c r="I675" s="14"/>
    </row>
    <row r="676">
      <c r="H676" s="13"/>
      <c r="I676" s="14"/>
    </row>
    <row r="677">
      <c r="H677" s="13"/>
      <c r="I677" s="14"/>
    </row>
    <row r="678">
      <c r="H678" s="13"/>
      <c r="I678" s="14"/>
    </row>
    <row r="679">
      <c r="H679" s="13"/>
      <c r="I679" s="14"/>
    </row>
    <row r="680">
      <c r="H680" s="13"/>
      <c r="I680" s="14"/>
    </row>
    <row r="681">
      <c r="H681" s="13"/>
      <c r="I681" s="14"/>
    </row>
    <row r="682">
      <c r="H682" s="13"/>
      <c r="I682" s="14"/>
    </row>
    <row r="683">
      <c r="H683" s="13"/>
      <c r="I683" s="14"/>
    </row>
    <row r="684">
      <c r="H684" s="13"/>
      <c r="I684" s="14"/>
    </row>
    <row r="685">
      <c r="H685" s="13"/>
      <c r="I685" s="14"/>
    </row>
    <row r="686">
      <c r="H686" s="13"/>
      <c r="I686" s="14"/>
    </row>
    <row r="687">
      <c r="H687" s="13"/>
      <c r="I687" s="14"/>
    </row>
    <row r="688">
      <c r="H688" s="13"/>
      <c r="I688" s="14"/>
    </row>
    <row r="689">
      <c r="H689" s="13"/>
      <c r="I689" s="14"/>
    </row>
    <row r="690">
      <c r="H690" s="13"/>
      <c r="I690" s="14"/>
    </row>
    <row r="691">
      <c r="H691" s="13"/>
      <c r="I691" s="14"/>
    </row>
    <row r="692">
      <c r="H692" s="13"/>
      <c r="I692" s="14"/>
    </row>
    <row r="693">
      <c r="H693" s="13"/>
      <c r="I693" s="14"/>
    </row>
    <row r="694">
      <c r="H694" s="13"/>
      <c r="I694" s="14"/>
    </row>
    <row r="695">
      <c r="H695" s="13"/>
      <c r="I695" s="14"/>
    </row>
    <row r="696">
      <c r="H696" s="13"/>
      <c r="I696" s="14"/>
    </row>
    <row r="697">
      <c r="H697" s="13"/>
      <c r="I697" s="14"/>
    </row>
    <row r="698">
      <c r="H698" s="13"/>
      <c r="I698" s="14"/>
    </row>
    <row r="699">
      <c r="H699" s="13"/>
      <c r="I699" s="14"/>
    </row>
    <row r="700">
      <c r="H700" s="13"/>
      <c r="I700" s="14"/>
    </row>
    <row r="701">
      <c r="H701" s="13"/>
      <c r="I701" s="14"/>
    </row>
    <row r="702">
      <c r="H702" s="13"/>
      <c r="I702" s="14"/>
    </row>
    <row r="703">
      <c r="H703" s="13"/>
      <c r="I703" s="14"/>
    </row>
    <row r="704">
      <c r="H704" s="13"/>
      <c r="I704" s="14"/>
    </row>
    <row r="705">
      <c r="H705" s="13"/>
      <c r="I705" s="14"/>
    </row>
    <row r="706">
      <c r="H706" s="13"/>
      <c r="I706" s="14"/>
    </row>
    <row r="707">
      <c r="H707" s="13"/>
      <c r="I707" s="14"/>
    </row>
    <row r="708">
      <c r="H708" s="13"/>
      <c r="I708" s="14"/>
    </row>
    <row r="709">
      <c r="H709" s="13"/>
      <c r="I709" s="14"/>
    </row>
    <row r="710">
      <c r="H710" s="13"/>
      <c r="I710" s="14"/>
    </row>
    <row r="711">
      <c r="H711" s="13"/>
      <c r="I711" s="14"/>
    </row>
    <row r="712">
      <c r="H712" s="13"/>
      <c r="I712" s="14"/>
    </row>
    <row r="713">
      <c r="H713" s="13"/>
      <c r="I713" s="14"/>
    </row>
    <row r="714">
      <c r="H714" s="13"/>
      <c r="I714" s="14"/>
    </row>
    <row r="715">
      <c r="H715" s="13"/>
      <c r="I715" s="14"/>
    </row>
    <row r="716">
      <c r="H716" s="13"/>
      <c r="I716" s="14"/>
    </row>
    <row r="717">
      <c r="H717" s="13"/>
      <c r="I717" s="14"/>
    </row>
    <row r="718">
      <c r="H718" s="13"/>
      <c r="I718" s="14"/>
    </row>
    <row r="719">
      <c r="H719" s="13"/>
      <c r="I719" s="14"/>
    </row>
    <row r="720">
      <c r="H720" s="13"/>
      <c r="I720" s="14"/>
    </row>
    <row r="721">
      <c r="H721" s="13"/>
      <c r="I721" s="14"/>
    </row>
    <row r="722">
      <c r="H722" s="13"/>
      <c r="I722" s="14"/>
    </row>
    <row r="723">
      <c r="H723" s="13"/>
      <c r="I723" s="14"/>
    </row>
    <row r="724">
      <c r="H724" s="13"/>
      <c r="I724" s="14"/>
    </row>
    <row r="725">
      <c r="H725" s="13"/>
      <c r="I725" s="14"/>
    </row>
    <row r="726">
      <c r="H726" s="13"/>
      <c r="I726" s="14"/>
    </row>
    <row r="727">
      <c r="H727" s="13"/>
      <c r="I727" s="14"/>
    </row>
    <row r="728">
      <c r="H728" s="13"/>
      <c r="I728" s="14"/>
    </row>
    <row r="729">
      <c r="H729" s="13"/>
      <c r="I729" s="14"/>
    </row>
    <row r="730">
      <c r="H730" s="13"/>
      <c r="I730" s="14"/>
    </row>
    <row r="731">
      <c r="H731" s="13"/>
      <c r="I731" s="14"/>
    </row>
    <row r="732">
      <c r="H732" s="13"/>
      <c r="I732" s="14"/>
    </row>
    <row r="733">
      <c r="H733" s="13"/>
      <c r="I733" s="14"/>
    </row>
    <row r="734">
      <c r="H734" s="13"/>
      <c r="I734" s="14"/>
    </row>
    <row r="735">
      <c r="H735" s="13"/>
      <c r="I735" s="14"/>
    </row>
    <row r="736">
      <c r="H736" s="13"/>
      <c r="I736" s="14"/>
    </row>
    <row r="737">
      <c r="H737" s="13"/>
      <c r="I737" s="14"/>
    </row>
    <row r="738">
      <c r="H738" s="13"/>
      <c r="I738" s="14"/>
    </row>
    <row r="739">
      <c r="H739" s="13"/>
      <c r="I739" s="14"/>
    </row>
    <row r="740">
      <c r="H740" s="13"/>
      <c r="I740" s="14"/>
    </row>
    <row r="741">
      <c r="H741" s="13"/>
      <c r="I741" s="14"/>
    </row>
    <row r="742">
      <c r="H742" s="13"/>
      <c r="I742" s="14"/>
    </row>
    <row r="743">
      <c r="H743" s="13"/>
      <c r="I743" s="14"/>
    </row>
    <row r="744">
      <c r="H744" s="13"/>
      <c r="I744" s="14"/>
    </row>
    <row r="745">
      <c r="H745" s="13"/>
      <c r="I745" s="14"/>
    </row>
    <row r="746">
      <c r="H746" s="13"/>
      <c r="I746" s="14"/>
    </row>
    <row r="747">
      <c r="H747" s="13"/>
      <c r="I747" s="14"/>
    </row>
    <row r="748">
      <c r="H748" s="13"/>
      <c r="I748" s="14"/>
    </row>
    <row r="749">
      <c r="H749" s="13"/>
      <c r="I749" s="14"/>
    </row>
    <row r="750">
      <c r="H750" s="13"/>
      <c r="I750" s="14"/>
    </row>
    <row r="751">
      <c r="H751" s="13"/>
      <c r="I751" s="14"/>
    </row>
    <row r="752">
      <c r="H752" s="13"/>
      <c r="I752" s="14"/>
    </row>
    <row r="753">
      <c r="H753" s="13"/>
      <c r="I753" s="14"/>
    </row>
    <row r="754">
      <c r="H754" s="13"/>
      <c r="I754" s="14"/>
    </row>
    <row r="755">
      <c r="H755" s="13"/>
      <c r="I755" s="14"/>
    </row>
    <row r="756">
      <c r="H756" s="13"/>
      <c r="I756" s="14"/>
    </row>
    <row r="757">
      <c r="H757" s="13"/>
      <c r="I757" s="14"/>
    </row>
    <row r="758">
      <c r="H758" s="13"/>
      <c r="I758" s="14"/>
    </row>
    <row r="759">
      <c r="H759" s="13"/>
      <c r="I759" s="14"/>
    </row>
    <row r="760">
      <c r="H760" s="13"/>
      <c r="I760" s="14"/>
    </row>
    <row r="761">
      <c r="H761" s="13"/>
      <c r="I761" s="14"/>
    </row>
    <row r="762">
      <c r="H762" s="13"/>
      <c r="I762" s="14"/>
    </row>
    <row r="763">
      <c r="H763" s="13"/>
      <c r="I763" s="14"/>
    </row>
    <row r="764">
      <c r="H764" s="13"/>
      <c r="I764" s="14"/>
    </row>
    <row r="765">
      <c r="H765" s="13"/>
      <c r="I765" s="14"/>
    </row>
    <row r="766">
      <c r="H766" s="13"/>
      <c r="I766" s="14"/>
    </row>
    <row r="767">
      <c r="H767" s="13"/>
      <c r="I767" s="14"/>
    </row>
    <row r="768">
      <c r="H768" s="13"/>
      <c r="I768" s="14"/>
    </row>
    <row r="769">
      <c r="H769" s="13"/>
      <c r="I769" s="14"/>
    </row>
    <row r="770">
      <c r="H770" s="13"/>
      <c r="I770" s="14"/>
    </row>
    <row r="771">
      <c r="H771" s="13"/>
      <c r="I771" s="14"/>
    </row>
    <row r="772">
      <c r="H772" s="13"/>
      <c r="I772" s="14"/>
    </row>
    <row r="773">
      <c r="H773" s="13"/>
      <c r="I773" s="14"/>
    </row>
    <row r="774">
      <c r="H774" s="13"/>
      <c r="I774" s="14"/>
    </row>
    <row r="775">
      <c r="H775" s="13"/>
      <c r="I775" s="14"/>
    </row>
    <row r="776">
      <c r="H776" s="13"/>
      <c r="I776" s="14"/>
    </row>
    <row r="777">
      <c r="H777" s="13"/>
      <c r="I777" s="14"/>
    </row>
    <row r="778">
      <c r="H778" s="13"/>
      <c r="I778" s="14"/>
    </row>
    <row r="779">
      <c r="H779" s="13"/>
      <c r="I779" s="14"/>
    </row>
    <row r="780">
      <c r="H780" s="13"/>
      <c r="I780" s="14"/>
    </row>
    <row r="781">
      <c r="H781" s="13"/>
      <c r="I781" s="14"/>
    </row>
    <row r="782">
      <c r="H782" s="13"/>
      <c r="I782" s="14"/>
    </row>
    <row r="783">
      <c r="H783" s="13"/>
      <c r="I783" s="14"/>
    </row>
    <row r="784">
      <c r="H784" s="13"/>
      <c r="I784" s="14"/>
    </row>
    <row r="785">
      <c r="H785" s="13"/>
      <c r="I785" s="14"/>
    </row>
    <row r="786">
      <c r="H786" s="13"/>
      <c r="I786" s="14"/>
    </row>
    <row r="787">
      <c r="H787" s="13"/>
      <c r="I787" s="14"/>
    </row>
    <row r="788">
      <c r="H788" s="13"/>
      <c r="I788" s="14"/>
    </row>
    <row r="789">
      <c r="H789" s="13"/>
      <c r="I789" s="14"/>
    </row>
    <row r="790">
      <c r="H790" s="13"/>
      <c r="I790" s="14"/>
    </row>
    <row r="791">
      <c r="H791" s="13"/>
      <c r="I791" s="14"/>
    </row>
    <row r="792">
      <c r="H792" s="13"/>
      <c r="I792" s="14"/>
    </row>
    <row r="793">
      <c r="H793" s="13"/>
      <c r="I793" s="14"/>
    </row>
    <row r="794">
      <c r="H794" s="13"/>
      <c r="I794" s="14"/>
    </row>
    <row r="795">
      <c r="H795" s="13"/>
      <c r="I795" s="14"/>
    </row>
    <row r="796">
      <c r="H796" s="13"/>
      <c r="I796" s="14"/>
    </row>
    <row r="797">
      <c r="H797" s="13"/>
      <c r="I797" s="14"/>
    </row>
    <row r="798">
      <c r="H798" s="13"/>
      <c r="I798" s="14"/>
    </row>
    <row r="799">
      <c r="H799" s="13"/>
      <c r="I799" s="14"/>
    </row>
    <row r="800">
      <c r="H800" s="13"/>
      <c r="I800" s="14"/>
    </row>
    <row r="801">
      <c r="H801" s="13"/>
      <c r="I801" s="14"/>
    </row>
    <row r="802">
      <c r="H802" s="13"/>
      <c r="I802" s="14"/>
    </row>
    <row r="803">
      <c r="H803" s="13"/>
      <c r="I803" s="14"/>
    </row>
    <row r="804">
      <c r="H804" s="13"/>
      <c r="I804" s="14"/>
    </row>
    <row r="805">
      <c r="H805" s="13"/>
      <c r="I805" s="14"/>
    </row>
    <row r="806">
      <c r="H806" s="13"/>
      <c r="I806" s="14"/>
    </row>
    <row r="807">
      <c r="H807" s="13"/>
      <c r="I807" s="14"/>
    </row>
    <row r="808">
      <c r="H808" s="13"/>
      <c r="I808" s="14"/>
    </row>
    <row r="809">
      <c r="H809" s="13"/>
      <c r="I809" s="14"/>
    </row>
    <row r="810">
      <c r="H810" s="13"/>
      <c r="I810" s="14"/>
    </row>
    <row r="811">
      <c r="H811" s="13"/>
      <c r="I811" s="14"/>
    </row>
    <row r="812">
      <c r="H812" s="13"/>
      <c r="I812" s="14"/>
    </row>
    <row r="813">
      <c r="H813" s="13"/>
      <c r="I813" s="14"/>
    </row>
    <row r="814">
      <c r="H814" s="13"/>
      <c r="I814" s="14"/>
    </row>
    <row r="815">
      <c r="H815" s="13"/>
      <c r="I815" s="14"/>
    </row>
    <row r="816">
      <c r="H816" s="13"/>
      <c r="I816" s="14"/>
    </row>
    <row r="817">
      <c r="H817" s="13"/>
      <c r="I817" s="14"/>
    </row>
    <row r="818">
      <c r="H818" s="13"/>
      <c r="I818" s="14"/>
    </row>
    <row r="819">
      <c r="H819" s="13"/>
      <c r="I819" s="14"/>
    </row>
    <row r="820">
      <c r="H820" s="13"/>
      <c r="I820" s="14"/>
    </row>
    <row r="821">
      <c r="H821" s="13"/>
      <c r="I821" s="14"/>
    </row>
    <row r="822">
      <c r="H822" s="13"/>
      <c r="I822" s="14"/>
    </row>
    <row r="823">
      <c r="H823" s="13"/>
      <c r="I823" s="14"/>
    </row>
    <row r="824">
      <c r="H824" s="13"/>
      <c r="I824" s="14"/>
    </row>
    <row r="825">
      <c r="H825" s="13"/>
      <c r="I825" s="14"/>
    </row>
    <row r="826">
      <c r="H826" s="13"/>
      <c r="I826" s="14"/>
    </row>
    <row r="827">
      <c r="H827" s="13"/>
      <c r="I827" s="14"/>
    </row>
    <row r="828">
      <c r="H828" s="13"/>
      <c r="I828" s="14"/>
    </row>
    <row r="829">
      <c r="H829" s="13"/>
      <c r="I829" s="14"/>
    </row>
    <row r="830">
      <c r="H830" s="13"/>
      <c r="I830" s="14"/>
    </row>
    <row r="831">
      <c r="H831" s="13"/>
      <c r="I831" s="14"/>
    </row>
    <row r="832">
      <c r="H832" s="13"/>
      <c r="I832" s="14"/>
    </row>
    <row r="833">
      <c r="H833" s="13"/>
      <c r="I833" s="14"/>
    </row>
    <row r="834">
      <c r="H834" s="13"/>
      <c r="I834" s="14"/>
    </row>
    <row r="835">
      <c r="H835" s="13"/>
      <c r="I835" s="14"/>
    </row>
    <row r="836">
      <c r="H836" s="13"/>
      <c r="I836" s="14"/>
    </row>
    <row r="837">
      <c r="H837" s="13"/>
      <c r="I837" s="14"/>
    </row>
    <row r="838">
      <c r="H838" s="13"/>
      <c r="I838" s="14"/>
    </row>
    <row r="839">
      <c r="H839" s="13"/>
      <c r="I839" s="14"/>
    </row>
    <row r="840">
      <c r="H840" s="13"/>
      <c r="I840" s="14"/>
    </row>
    <row r="841">
      <c r="H841" s="13"/>
      <c r="I841" s="14"/>
    </row>
    <row r="842">
      <c r="H842" s="13"/>
      <c r="I842" s="14"/>
    </row>
    <row r="843">
      <c r="H843" s="13"/>
      <c r="I843" s="14"/>
    </row>
    <row r="844">
      <c r="H844" s="13"/>
      <c r="I844" s="14"/>
    </row>
    <row r="845">
      <c r="H845" s="13"/>
      <c r="I845" s="14"/>
    </row>
    <row r="846">
      <c r="H846" s="13"/>
      <c r="I846" s="14"/>
    </row>
    <row r="847">
      <c r="H847" s="13"/>
      <c r="I847" s="14"/>
    </row>
    <row r="848">
      <c r="H848" s="13"/>
      <c r="I848" s="14"/>
    </row>
    <row r="849">
      <c r="H849" s="13"/>
      <c r="I849" s="14"/>
    </row>
    <row r="850">
      <c r="H850" s="13"/>
      <c r="I850" s="14"/>
    </row>
    <row r="851">
      <c r="H851" s="13"/>
      <c r="I851" s="14"/>
    </row>
    <row r="852">
      <c r="H852" s="13"/>
      <c r="I852" s="14"/>
    </row>
    <row r="853">
      <c r="H853" s="13"/>
      <c r="I853" s="14"/>
    </row>
    <row r="854">
      <c r="H854" s="13"/>
      <c r="I854" s="14"/>
    </row>
    <row r="855">
      <c r="H855" s="13"/>
      <c r="I855" s="14"/>
    </row>
    <row r="856">
      <c r="H856" s="13"/>
      <c r="I856" s="14"/>
    </row>
    <row r="857">
      <c r="H857" s="13"/>
      <c r="I857" s="14"/>
    </row>
    <row r="858">
      <c r="H858" s="13"/>
      <c r="I858" s="14"/>
    </row>
    <row r="859">
      <c r="H859" s="13"/>
      <c r="I859" s="14"/>
    </row>
    <row r="860">
      <c r="H860" s="13"/>
      <c r="I860" s="14"/>
    </row>
    <row r="861">
      <c r="H861" s="13"/>
      <c r="I861" s="14"/>
    </row>
    <row r="862">
      <c r="H862" s="13"/>
      <c r="I862" s="14"/>
    </row>
    <row r="863">
      <c r="H863" s="13"/>
      <c r="I863" s="14"/>
    </row>
    <row r="864">
      <c r="H864" s="13"/>
      <c r="I864" s="14"/>
    </row>
    <row r="865">
      <c r="H865" s="13"/>
      <c r="I865" s="14"/>
    </row>
    <row r="866">
      <c r="H866" s="13"/>
      <c r="I866" s="14"/>
    </row>
    <row r="867">
      <c r="H867" s="13"/>
      <c r="I867" s="14"/>
    </row>
    <row r="868">
      <c r="H868" s="13"/>
      <c r="I868" s="14"/>
    </row>
    <row r="869">
      <c r="H869" s="13"/>
      <c r="I869" s="14"/>
    </row>
    <row r="870">
      <c r="H870" s="13"/>
      <c r="I870" s="14"/>
    </row>
    <row r="871">
      <c r="H871" s="13"/>
      <c r="I871" s="14"/>
    </row>
    <row r="872">
      <c r="H872" s="13"/>
      <c r="I872" s="14"/>
    </row>
    <row r="873">
      <c r="H873" s="13"/>
      <c r="I873" s="14"/>
    </row>
    <row r="874">
      <c r="H874" s="13"/>
      <c r="I874" s="14"/>
    </row>
    <row r="875">
      <c r="H875" s="13"/>
      <c r="I875" s="14"/>
    </row>
    <row r="876">
      <c r="H876" s="13"/>
      <c r="I876" s="14"/>
    </row>
    <row r="877">
      <c r="H877" s="13"/>
      <c r="I877" s="14"/>
    </row>
    <row r="878">
      <c r="H878" s="13"/>
      <c r="I878" s="14"/>
    </row>
    <row r="879">
      <c r="H879" s="13"/>
      <c r="I879" s="14"/>
    </row>
    <row r="880">
      <c r="H880" s="13"/>
      <c r="I880" s="14"/>
    </row>
    <row r="881">
      <c r="H881" s="13"/>
      <c r="I881" s="14"/>
    </row>
    <row r="882">
      <c r="H882" s="13"/>
      <c r="I882" s="14"/>
    </row>
    <row r="883">
      <c r="H883" s="13"/>
      <c r="I883" s="14"/>
    </row>
    <row r="884">
      <c r="H884" s="13"/>
      <c r="I884" s="14"/>
    </row>
    <row r="885">
      <c r="H885" s="13"/>
      <c r="I885" s="14"/>
    </row>
    <row r="886">
      <c r="H886" s="13"/>
      <c r="I886" s="14"/>
    </row>
    <row r="887">
      <c r="H887" s="13"/>
      <c r="I887" s="14"/>
    </row>
    <row r="888">
      <c r="H888" s="13"/>
      <c r="I888" s="14"/>
    </row>
    <row r="889">
      <c r="H889" s="13"/>
      <c r="I889" s="14"/>
    </row>
    <row r="890">
      <c r="H890" s="13"/>
      <c r="I890" s="14"/>
    </row>
    <row r="891">
      <c r="H891" s="13"/>
      <c r="I891" s="14"/>
    </row>
    <row r="892">
      <c r="H892" s="13"/>
      <c r="I892" s="14"/>
    </row>
    <row r="893">
      <c r="H893" s="13"/>
      <c r="I893" s="14"/>
    </row>
    <row r="894">
      <c r="H894" s="13"/>
      <c r="I894" s="14"/>
    </row>
    <row r="895">
      <c r="H895" s="13"/>
      <c r="I895" s="14"/>
    </row>
    <row r="896">
      <c r="H896" s="13"/>
      <c r="I896" s="14"/>
    </row>
    <row r="897">
      <c r="H897" s="13"/>
      <c r="I897" s="14"/>
    </row>
    <row r="898">
      <c r="H898" s="13"/>
      <c r="I898" s="14"/>
    </row>
    <row r="899">
      <c r="H899" s="13"/>
      <c r="I899" s="14"/>
    </row>
    <row r="900">
      <c r="H900" s="13"/>
      <c r="I900" s="14"/>
    </row>
    <row r="901">
      <c r="H901" s="13"/>
      <c r="I901" s="14"/>
    </row>
    <row r="902">
      <c r="H902" s="13"/>
      <c r="I902" s="14"/>
    </row>
    <row r="903">
      <c r="H903" s="13"/>
      <c r="I903" s="14"/>
    </row>
    <row r="904">
      <c r="H904" s="13"/>
      <c r="I904" s="14"/>
    </row>
    <row r="905">
      <c r="H905" s="13"/>
      <c r="I905" s="14"/>
    </row>
    <row r="906">
      <c r="H906" s="13"/>
      <c r="I906" s="14"/>
    </row>
    <row r="907">
      <c r="H907" s="13"/>
      <c r="I907" s="14"/>
    </row>
    <row r="908">
      <c r="H908" s="13"/>
      <c r="I908" s="14"/>
    </row>
    <row r="909">
      <c r="H909" s="13"/>
      <c r="I909" s="14"/>
    </row>
    <row r="910">
      <c r="H910" s="13"/>
      <c r="I910" s="14"/>
    </row>
    <row r="911">
      <c r="H911" s="13"/>
      <c r="I911" s="14"/>
    </row>
    <row r="912">
      <c r="H912" s="13"/>
      <c r="I912" s="14"/>
    </row>
    <row r="913">
      <c r="H913" s="13"/>
      <c r="I913" s="14"/>
    </row>
    <row r="914">
      <c r="H914" s="13"/>
      <c r="I914" s="14"/>
    </row>
    <row r="915">
      <c r="H915" s="13"/>
      <c r="I915" s="14"/>
    </row>
    <row r="916">
      <c r="H916" s="13"/>
      <c r="I916" s="14"/>
    </row>
    <row r="917">
      <c r="H917" s="13"/>
      <c r="I917" s="14"/>
    </row>
    <row r="918">
      <c r="H918" s="13"/>
      <c r="I918" s="14"/>
    </row>
    <row r="919">
      <c r="H919" s="13"/>
      <c r="I919" s="14"/>
    </row>
    <row r="920">
      <c r="H920" s="13"/>
      <c r="I920" s="14"/>
    </row>
    <row r="921">
      <c r="H921" s="13"/>
      <c r="I921" s="14"/>
    </row>
    <row r="922">
      <c r="H922" s="13"/>
      <c r="I922" s="14"/>
    </row>
    <row r="923">
      <c r="H923" s="13"/>
      <c r="I923" s="14"/>
    </row>
    <row r="924">
      <c r="H924" s="13"/>
      <c r="I924" s="14"/>
    </row>
    <row r="925">
      <c r="H925" s="13"/>
      <c r="I925" s="14"/>
    </row>
    <row r="926">
      <c r="H926" s="13"/>
      <c r="I926" s="14"/>
    </row>
    <row r="927">
      <c r="H927" s="13"/>
      <c r="I927" s="14"/>
    </row>
    <row r="928">
      <c r="H928" s="13"/>
      <c r="I928" s="14"/>
    </row>
    <row r="929">
      <c r="H929" s="13"/>
      <c r="I929" s="14"/>
    </row>
    <row r="930">
      <c r="H930" s="13"/>
      <c r="I930" s="14"/>
    </row>
    <row r="931">
      <c r="H931" s="13"/>
      <c r="I931" s="14"/>
    </row>
    <row r="932">
      <c r="H932" s="13"/>
      <c r="I932" s="14"/>
    </row>
    <row r="933">
      <c r="H933" s="13"/>
      <c r="I933" s="14"/>
    </row>
    <row r="934">
      <c r="H934" s="13"/>
      <c r="I934" s="14"/>
    </row>
    <row r="935">
      <c r="H935" s="13"/>
      <c r="I935" s="14"/>
    </row>
    <row r="936">
      <c r="H936" s="13"/>
      <c r="I936" s="14"/>
    </row>
    <row r="937">
      <c r="H937" s="13"/>
      <c r="I937" s="14"/>
    </row>
    <row r="938">
      <c r="H938" s="13"/>
      <c r="I938" s="14"/>
    </row>
    <row r="939">
      <c r="H939" s="13"/>
      <c r="I939" s="14"/>
    </row>
    <row r="940">
      <c r="H940" s="13"/>
      <c r="I940" s="14"/>
    </row>
    <row r="941">
      <c r="H941" s="13"/>
      <c r="I941" s="14"/>
    </row>
    <row r="942">
      <c r="H942" s="13"/>
      <c r="I942" s="14"/>
    </row>
    <row r="943">
      <c r="H943" s="13"/>
      <c r="I943" s="14"/>
    </row>
    <row r="944">
      <c r="H944" s="13"/>
      <c r="I944" s="14"/>
    </row>
    <row r="945">
      <c r="H945" s="13"/>
      <c r="I945" s="14"/>
    </row>
    <row r="946">
      <c r="H946" s="13"/>
      <c r="I946" s="14"/>
    </row>
    <row r="947">
      <c r="H947" s="13"/>
      <c r="I947" s="14"/>
    </row>
    <row r="948">
      <c r="H948" s="13"/>
      <c r="I948" s="14"/>
    </row>
    <row r="949">
      <c r="H949" s="13"/>
      <c r="I949" s="14"/>
    </row>
    <row r="950">
      <c r="H950" s="13"/>
      <c r="I950" s="14"/>
    </row>
    <row r="951">
      <c r="H951" s="13"/>
      <c r="I951" s="14"/>
    </row>
    <row r="952">
      <c r="H952" s="13"/>
      <c r="I952" s="14"/>
    </row>
    <row r="953">
      <c r="H953" s="13"/>
      <c r="I953" s="14"/>
    </row>
    <row r="954">
      <c r="H954" s="13"/>
      <c r="I954" s="14"/>
    </row>
    <row r="955">
      <c r="H955" s="13"/>
      <c r="I955" s="14"/>
    </row>
    <row r="956">
      <c r="H956" s="13"/>
      <c r="I956" s="14"/>
    </row>
    <row r="957">
      <c r="H957" s="13"/>
      <c r="I957" s="14"/>
    </row>
    <row r="958">
      <c r="H958" s="13"/>
      <c r="I958" s="14"/>
    </row>
    <row r="959">
      <c r="H959" s="13"/>
      <c r="I959" s="14"/>
    </row>
    <row r="960">
      <c r="H960" s="13"/>
      <c r="I960" s="14"/>
    </row>
    <row r="961">
      <c r="H961" s="13"/>
      <c r="I961" s="14"/>
    </row>
    <row r="962">
      <c r="H962" s="13"/>
      <c r="I962" s="14"/>
    </row>
    <row r="963">
      <c r="H963" s="13"/>
      <c r="I963" s="14"/>
    </row>
    <row r="964">
      <c r="H964" s="13"/>
      <c r="I964" s="14"/>
    </row>
    <row r="965">
      <c r="H965" s="13"/>
      <c r="I965" s="14"/>
    </row>
    <row r="966">
      <c r="H966" s="13"/>
      <c r="I966" s="14"/>
    </row>
    <row r="967">
      <c r="H967" s="13"/>
      <c r="I967" s="14"/>
    </row>
    <row r="968">
      <c r="H968" s="13"/>
      <c r="I968" s="14"/>
    </row>
    <row r="969">
      <c r="H969" s="13"/>
      <c r="I969" s="14"/>
    </row>
    <row r="970">
      <c r="H970" s="13"/>
      <c r="I970" s="14"/>
    </row>
    <row r="971">
      <c r="H971" s="13"/>
      <c r="I971" s="14"/>
    </row>
    <row r="972">
      <c r="H972" s="13"/>
      <c r="I972" s="14"/>
    </row>
    <row r="973">
      <c r="H973" s="13"/>
      <c r="I973" s="14"/>
    </row>
    <row r="974">
      <c r="H974" s="13"/>
      <c r="I974" s="14"/>
    </row>
    <row r="975">
      <c r="H975" s="13"/>
      <c r="I975" s="14"/>
    </row>
    <row r="976">
      <c r="H976" s="13"/>
      <c r="I976" s="14"/>
    </row>
    <row r="977">
      <c r="H977" s="13"/>
      <c r="I977" s="14"/>
    </row>
    <row r="978">
      <c r="H978" s="13"/>
      <c r="I978" s="14"/>
    </row>
    <row r="979">
      <c r="H979" s="13"/>
      <c r="I979" s="14"/>
    </row>
    <row r="980">
      <c r="H980" s="13"/>
      <c r="I980" s="14"/>
    </row>
    <row r="981">
      <c r="H981" s="13"/>
      <c r="I981" s="14"/>
    </row>
    <row r="982">
      <c r="H982" s="13"/>
      <c r="I982" s="14"/>
    </row>
    <row r="983">
      <c r="H983" s="13"/>
      <c r="I983" s="14"/>
    </row>
    <row r="984">
      <c r="H984" s="13"/>
      <c r="I984" s="14"/>
    </row>
    <row r="985">
      <c r="H985" s="13"/>
      <c r="I985" s="14"/>
    </row>
    <row r="986">
      <c r="H986" s="13"/>
      <c r="I986" s="14"/>
    </row>
    <row r="987">
      <c r="H987" s="13"/>
      <c r="I987" s="14"/>
    </row>
    <row r="988">
      <c r="H988" s="13"/>
      <c r="I988" s="14"/>
    </row>
    <row r="989">
      <c r="H989" s="13"/>
      <c r="I989" s="14"/>
    </row>
    <row r="990">
      <c r="H990" s="13"/>
      <c r="I990" s="14"/>
    </row>
    <row r="991">
      <c r="H991" s="13"/>
      <c r="I991" s="14"/>
    </row>
    <row r="992">
      <c r="H992" s="13"/>
      <c r="I992" s="14"/>
    </row>
    <row r="993">
      <c r="H993" s="13"/>
      <c r="I993" s="14"/>
    </row>
    <row r="994">
      <c r="H994" s="13"/>
      <c r="I994" s="14"/>
    </row>
    <row r="995">
      <c r="H995" s="13"/>
      <c r="I995" s="14"/>
    </row>
    <row r="996">
      <c r="H996" s="13"/>
      <c r="I996" s="14"/>
    </row>
    <row r="997">
      <c r="H997" s="13"/>
      <c r="I997" s="14"/>
    </row>
    <row r="998">
      <c r="H998" s="13"/>
      <c r="I998" s="14"/>
    </row>
    <row r="999">
      <c r="H999" s="13"/>
      <c r="I999" s="14"/>
    </row>
    <row r="1000">
      <c r="H1000" s="13"/>
      <c r="I1000" s="14"/>
    </row>
    <row r="1001">
      <c r="H1001" s="13"/>
      <c r="I1001" s="14"/>
    </row>
    <row r="1002">
      <c r="H1002" s="13"/>
      <c r="I1002" s="14"/>
    </row>
    <row r="1003">
      <c r="H1003" s="13"/>
      <c r="I1003" s="14"/>
    </row>
    <row r="1004">
      <c r="H1004" s="13"/>
      <c r="I1004" s="14"/>
    </row>
    <row r="1005">
      <c r="H1005" s="13"/>
      <c r="I1005" s="14"/>
    </row>
    <row r="1006">
      <c r="H1006" s="13"/>
      <c r="I1006" s="14"/>
    </row>
    <row r="1007">
      <c r="H1007" s="13"/>
      <c r="I1007" s="14"/>
    </row>
    <row r="1008">
      <c r="H1008" s="13"/>
      <c r="I1008" s="14"/>
    </row>
    <row r="1009">
      <c r="H1009" s="13"/>
      <c r="I1009" s="14"/>
    </row>
    <row r="1010">
      <c r="H1010" s="13"/>
      <c r="I1010" s="14"/>
    </row>
  </sheetData>
  <hyperlinks>
    <hyperlink r:id="rId2" ref="B3"/>
    <hyperlink r:id="rId3" ref="B4"/>
    <hyperlink r:id="rId4" ref="B5"/>
    <hyperlink r:id="rId5" ref="B6"/>
    <hyperlink r:id="rId6" ref="B7"/>
    <hyperlink r:id="rId7" ref="B9"/>
    <hyperlink r:id="rId8" ref="B10"/>
    <hyperlink r:id="rId9" ref="B11"/>
    <hyperlink r:id="rId10" ref="B12"/>
    <hyperlink r:id="rId11" ref="B15"/>
    <hyperlink r:id="rId12" ref="B17"/>
    <hyperlink r:id="rId13" ref="B19"/>
    <hyperlink r:id="rId14" ref="B21"/>
    <hyperlink r:id="rId15" ref="B22"/>
    <hyperlink r:id="rId16" ref="B23"/>
    <hyperlink r:id="rId17" ref="B24"/>
    <hyperlink r:id="rId18" ref="B25"/>
    <hyperlink r:id="rId19" ref="B26"/>
    <hyperlink r:id="rId20" ref="B27"/>
  </hyperlinks>
  <drawing r:id="rId21"/>
  <legacy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31.75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>
      <c r="A2" s="4" t="s">
        <v>9</v>
      </c>
      <c r="B2" s="5"/>
      <c r="C2" s="6"/>
      <c r="D2" s="6"/>
      <c r="E2" s="6"/>
      <c r="F2" s="6"/>
      <c r="G2" s="7"/>
      <c r="H2" s="8"/>
      <c r="I2" s="9"/>
    </row>
    <row r="3">
      <c r="A3" s="15"/>
      <c r="B3" s="15"/>
      <c r="G3" s="3"/>
      <c r="H3" s="13"/>
      <c r="I3" s="14"/>
    </row>
    <row r="4">
      <c r="A4" s="17" t="s">
        <v>50</v>
      </c>
      <c r="B4" s="6"/>
      <c r="C4" s="6"/>
      <c r="D4" s="6"/>
      <c r="E4" s="6"/>
      <c r="F4" s="6"/>
      <c r="G4" s="7"/>
      <c r="H4" s="8"/>
      <c r="I4" s="9"/>
    </row>
    <row r="5">
      <c r="A5" s="15"/>
      <c r="B5" s="12" t="s">
        <v>23</v>
      </c>
      <c r="C5" s="1" t="s">
        <v>11</v>
      </c>
      <c r="D5" s="1">
        <v>1.45</v>
      </c>
      <c r="E5" s="1">
        <v>2.21</v>
      </c>
      <c r="F5" s="1">
        <v>1.7</v>
      </c>
      <c r="G5" s="3">
        <v>0.9332</v>
      </c>
      <c r="H5" s="13">
        <f t="shared" ref="H5:H6" si="1">10*LOG10(1-POW(((F5-1)/(F5+1)), 2))</f>
        <v>-0.3021861561</v>
      </c>
      <c r="I5" s="14">
        <f t="shared" ref="I5:I6" si="2">POW(10, H5/20)</f>
        <v>0.9658077637</v>
      </c>
    </row>
    <row r="6">
      <c r="A6" s="15"/>
      <c r="B6" s="12" t="s">
        <v>51</v>
      </c>
      <c r="C6" s="1" t="s">
        <v>14</v>
      </c>
      <c r="D6" s="1">
        <v>1.47</v>
      </c>
      <c r="E6" s="1">
        <v>1.6</v>
      </c>
      <c r="F6" s="1">
        <v>1.52</v>
      </c>
      <c r="G6" s="3">
        <v>0.9568</v>
      </c>
      <c r="H6" s="13">
        <f t="shared" si="1"/>
        <v>-0.1889750229</v>
      </c>
      <c r="I6" s="14">
        <f t="shared" si="2"/>
        <v>0.9784784132</v>
      </c>
    </row>
    <row r="7">
      <c r="A7" s="17" t="s">
        <v>52</v>
      </c>
      <c r="B7" s="10"/>
      <c r="C7" s="10"/>
      <c r="D7" s="10"/>
      <c r="E7" s="10"/>
      <c r="F7" s="10"/>
      <c r="G7" s="10"/>
      <c r="H7" s="8"/>
      <c r="I7" s="9"/>
    </row>
    <row r="8">
      <c r="A8" s="1"/>
      <c r="B8" s="1" t="s">
        <v>53</v>
      </c>
      <c r="C8" s="1" t="s">
        <v>11</v>
      </c>
      <c r="D8" s="1">
        <v>1.13</v>
      </c>
      <c r="E8" s="1">
        <v>1.17</v>
      </c>
      <c r="F8" s="1">
        <v>1.15</v>
      </c>
      <c r="G8" s="3">
        <v>0.9954</v>
      </c>
      <c r="H8" s="13">
        <f t="shared" ref="H8:H13" si="3">10*LOG10(1-POW(((F8-1)/(F8+1)), 2))</f>
        <v>-0.0211908815</v>
      </c>
      <c r="I8" s="14">
        <f t="shared" ref="I8:I13" si="4">POW(10, H8/20)</f>
        <v>0.9975632832</v>
      </c>
    </row>
    <row r="9">
      <c r="A9" s="15"/>
      <c r="B9" s="1" t="s">
        <v>54</v>
      </c>
      <c r="C9" s="1" t="s">
        <v>11</v>
      </c>
      <c r="D9" s="1">
        <v>1.64</v>
      </c>
      <c r="E9" s="1">
        <v>2.03</v>
      </c>
      <c r="F9" s="1">
        <v>1.8</v>
      </c>
      <c r="G9" s="3">
        <v>0.9182</v>
      </c>
      <c r="H9" s="13">
        <f t="shared" si="3"/>
        <v>-0.3698356625</v>
      </c>
      <c r="I9" s="14">
        <f t="shared" si="4"/>
        <v>0.9583148475</v>
      </c>
    </row>
    <row r="10">
      <c r="A10" s="15"/>
      <c r="B10" s="1" t="s">
        <v>55</v>
      </c>
      <c r="C10" s="1" t="s">
        <v>14</v>
      </c>
      <c r="D10" s="1">
        <v>1.52</v>
      </c>
      <c r="E10" s="1">
        <v>1.81</v>
      </c>
      <c r="F10" s="1">
        <v>1.65</v>
      </c>
      <c r="G10" s="3">
        <v>0.9393</v>
      </c>
      <c r="H10" s="13">
        <f t="shared" si="3"/>
        <v>-0.2694781233</v>
      </c>
      <c r="I10" s="14">
        <f t="shared" si="4"/>
        <v>0.9694515154</v>
      </c>
    </row>
    <row r="11">
      <c r="A11" s="15"/>
      <c r="B11" s="1" t="s">
        <v>56</v>
      </c>
      <c r="C11" s="1" t="s">
        <v>14</v>
      </c>
      <c r="D11" s="1">
        <v>1.36</v>
      </c>
      <c r="E11" s="1">
        <v>1.75</v>
      </c>
      <c r="F11" s="1">
        <v>1.54</v>
      </c>
      <c r="G11" s="3">
        <v>0.9553</v>
      </c>
      <c r="H11" s="13">
        <f t="shared" si="3"/>
        <v>-0.2008672108</v>
      </c>
      <c r="I11" s="14">
        <f t="shared" si="4"/>
        <v>0.9771396572</v>
      </c>
    </row>
    <row r="12">
      <c r="A12" s="15"/>
      <c r="B12" s="20" t="s">
        <v>57</v>
      </c>
      <c r="C12" s="1" t="s">
        <v>14</v>
      </c>
      <c r="D12" s="1">
        <v>1.05</v>
      </c>
      <c r="E12" s="1">
        <v>1.24</v>
      </c>
      <c r="F12" s="1">
        <v>1.13</v>
      </c>
      <c r="G12" s="3">
        <v>0.9963</v>
      </c>
      <c r="H12" s="13">
        <f t="shared" si="3"/>
        <v>-0.01620772066</v>
      </c>
      <c r="I12" s="14">
        <f t="shared" si="4"/>
        <v>0.9981357571</v>
      </c>
    </row>
    <row r="13">
      <c r="A13" s="15"/>
      <c r="B13" s="12" t="s">
        <v>58</v>
      </c>
      <c r="C13" s="1" t="s">
        <v>14</v>
      </c>
      <c r="D13" s="1">
        <v>1.25</v>
      </c>
      <c r="E13" s="1">
        <v>1.44</v>
      </c>
      <c r="F13" s="1">
        <v>1.32</v>
      </c>
      <c r="G13" s="3">
        <v>0.9811</v>
      </c>
      <c r="H13" s="13">
        <f t="shared" si="3"/>
        <v>-0.08342047248</v>
      </c>
      <c r="I13" s="14">
        <f t="shared" si="4"/>
        <v>0.9904418356</v>
      </c>
    </row>
    <row r="14">
      <c r="A14" s="17" t="s">
        <v>37</v>
      </c>
      <c r="B14" s="5"/>
      <c r="C14" s="6"/>
      <c r="D14" s="6"/>
      <c r="E14" s="6"/>
      <c r="F14" s="6"/>
      <c r="G14" s="7"/>
      <c r="H14" s="8"/>
      <c r="I14" s="9"/>
    </row>
    <row r="15">
      <c r="B15" s="1" t="s">
        <v>59</v>
      </c>
      <c r="C15" s="1" t="s">
        <v>11</v>
      </c>
      <c r="D15" s="1">
        <v>1.44</v>
      </c>
      <c r="E15" s="1">
        <v>1.69</v>
      </c>
      <c r="F15" s="1">
        <v>1.52</v>
      </c>
      <c r="G15" s="3">
        <v>0.957</v>
      </c>
      <c r="H15" s="13">
        <f>10*LOG10(1-POW(((F15-1)/(F15+1)), 2))</f>
        <v>-0.1889750229</v>
      </c>
      <c r="I15" s="14">
        <f>POW(10, H15/20)</f>
        <v>0.9784784132</v>
      </c>
    </row>
  </sheetData>
  <conditionalFormatting sqref="I3:I15">
    <cfRule type="colorScale" priority="1">
      <colorScale>
        <cfvo type="min"/>
        <cfvo type="percentile" val="60"/>
        <cfvo type="percentile" val="100"/>
        <color rgb="FFEA4335"/>
        <color rgb="FFFFE599"/>
        <color rgb="FF34A853"/>
      </colorScale>
    </cfRule>
  </conditionalFormatting>
  <hyperlinks>
    <hyperlink r:id="rId2" ref="B5"/>
    <hyperlink r:id="rId3" ref="B6"/>
    <hyperlink r:id="rId4" ref="B12"/>
    <hyperlink r:id="rId5" ref="B13"/>
  </hyperlinks>
  <drawing r:id="rId6"/>
  <legacyDrawing r:id="rId7"/>
</worksheet>
</file>