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3040" windowHeight="9744"/>
  </bookViews>
  <sheets>
    <sheet name="Tokens" sheetId="1" r:id="rId1"/>
  </sheets>
  <calcPr calcId="145621"/>
</workbook>
</file>

<file path=xl/calcChain.xml><?xml version="1.0" encoding="utf-8"?>
<calcChain xmlns="http://schemas.openxmlformats.org/spreadsheetml/2006/main">
  <c r="G96" i="1" l="1"/>
  <c r="G91" i="1"/>
  <c r="D1" i="1"/>
  <c r="D2" i="1"/>
  <c r="B76" i="1" l="1"/>
  <c r="I40" i="1"/>
  <c r="G40" i="1"/>
  <c r="H71" i="1"/>
  <c r="H72" i="1"/>
  <c r="H73" i="1"/>
  <c r="H74" i="1"/>
  <c r="C39" i="1" l="1"/>
  <c r="C34" i="1"/>
  <c r="J5" i="1"/>
  <c r="J6" i="1"/>
  <c r="J7" i="1"/>
  <c r="J8" i="1"/>
  <c r="J9" i="1"/>
  <c r="J10" i="1"/>
  <c r="J11" i="1"/>
  <c r="J12" i="1"/>
  <c r="J13" i="1"/>
  <c r="J14" i="1"/>
  <c r="J15" i="1"/>
  <c r="J52" i="1"/>
  <c r="J16" i="1"/>
  <c r="J17" i="1"/>
  <c r="J18" i="1"/>
  <c r="J19" i="1"/>
  <c r="J20" i="1"/>
  <c r="J21" i="1"/>
  <c r="J22" i="1"/>
  <c r="J23" i="1"/>
  <c r="J24" i="1"/>
  <c r="J25" i="1"/>
  <c r="J51" i="1"/>
  <c r="J26" i="1"/>
  <c r="J27" i="1"/>
  <c r="J28" i="1"/>
  <c r="J50" i="1"/>
  <c r="J29" i="1"/>
  <c r="J30" i="1"/>
  <c r="J54" i="1"/>
  <c r="J31" i="1"/>
  <c r="J32" i="1"/>
  <c r="J33" i="1"/>
  <c r="J53" i="1"/>
  <c r="J34" i="1"/>
  <c r="J35" i="1"/>
  <c r="J36" i="1"/>
  <c r="J37" i="1"/>
  <c r="J38" i="1"/>
  <c r="J39" i="1"/>
  <c r="J80" i="1"/>
  <c r="J41" i="1"/>
  <c r="J42" i="1"/>
  <c r="J43" i="1"/>
  <c r="J81" i="1"/>
  <c r="J40" i="1"/>
  <c r="J4" i="1"/>
  <c r="H40" i="1"/>
  <c r="H5" i="1"/>
  <c r="H6" i="1"/>
  <c r="H7" i="1"/>
  <c r="H8" i="1"/>
  <c r="H9" i="1"/>
  <c r="H10" i="1"/>
  <c r="H11" i="1"/>
  <c r="H12" i="1"/>
  <c r="H13" i="1"/>
  <c r="H14" i="1"/>
  <c r="H15" i="1"/>
  <c r="H52" i="1"/>
  <c r="H16" i="1"/>
  <c r="H17" i="1"/>
  <c r="H18" i="1"/>
  <c r="H19" i="1"/>
  <c r="H20" i="1"/>
  <c r="H21" i="1"/>
  <c r="H22" i="1"/>
  <c r="H23" i="1"/>
  <c r="H24" i="1"/>
  <c r="H25" i="1"/>
  <c r="H51" i="1"/>
  <c r="H26" i="1"/>
  <c r="H27" i="1"/>
  <c r="H28" i="1"/>
  <c r="H50" i="1"/>
  <c r="H29" i="1"/>
  <c r="H30" i="1"/>
  <c r="H54" i="1"/>
  <c r="H31" i="1"/>
  <c r="H32" i="1"/>
  <c r="H33" i="1"/>
  <c r="H53" i="1"/>
  <c r="H34" i="1"/>
  <c r="H35" i="1"/>
  <c r="H36" i="1"/>
  <c r="H37" i="1"/>
  <c r="H38" i="1"/>
  <c r="H39" i="1"/>
  <c r="H80" i="1"/>
  <c r="H41" i="1"/>
  <c r="H42" i="1"/>
  <c r="H43" i="1"/>
  <c r="H81" i="1"/>
  <c r="H4" i="1"/>
  <c r="C41" i="1"/>
  <c r="K41" i="1" s="1"/>
  <c r="C40" i="1"/>
  <c r="K40" i="1" s="1"/>
  <c r="C42" i="1"/>
  <c r="K42" i="1" s="1"/>
  <c r="C43" i="1"/>
  <c r="K43" i="1" s="1"/>
  <c r="C33" i="1"/>
  <c r="K33" i="1" s="1"/>
  <c r="C32" i="1"/>
  <c r="C38" i="1"/>
  <c r="K38" i="1" s="1"/>
  <c r="C36" i="1"/>
  <c r="C30" i="1"/>
  <c r="C37" i="1"/>
  <c r="K37" i="1" s="1"/>
  <c r="C29" i="1"/>
  <c r="K29" i="1" s="1"/>
  <c r="C28" i="1"/>
  <c r="K28" i="1" s="1"/>
  <c r="C35" i="1"/>
  <c r="K35" i="1" s="1"/>
  <c r="C31" i="1"/>
  <c r="C50" i="1"/>
  <c r="C21" i="1"/>
  <c r="K21" i="1" s="1"/>
  <c r="C25" i="1"/>
  <c r="K25" i="1" s="1"/>
  <c r="C26" i="1"/>
  <c r="K26" i="1" s="1"/>
  <c r="C54" i="1"/>
  <c r="C27" i="1"/>
  <c r="K27" i="1" s="1"/>
  <c r="C24" i="1"/>
  <c r="C20" i="1"/>
  <c r="K20" i="1" s="1"/>
  <c r="C51" i="1"/>
  <c r="C23" i="1"/>
  <c r="K23" i="1" s="1"/>
  <c r="C19" i="1"/>
  <c r="K19" i="1" s="1"/>
  <c r="C18" i="1"/>
  <c r="K18" i="1" s="1"/>
  <c r="C22" i="1"/>
  <c r="K22" i="1" s="1"/>
  <c r="C16" i="1"/>
  <c r="C13" i="1"/>
  <c r="K13" i="1" s="1"/>
  <c r="C12" i="1"/>
  <c r="K12" i="1" s="1"/>
  <c r="C15" i="1"/>
  <c r="K15" i="1" s="1"/>
  <c r="C17" i="1"/>
  <c r="K17" i="1" s="1"/>
  <c r="C14" i="1"/>
  <c r="K14" i="1" s="1"/>
  <c r="C11" i="1"/>
  <c r="K11" i="1" s="1"/>
  <c r="C10" i="1"/>
  <c r="K10" i="1" s="1"/>
  <c r="C8" i="1"/>
  <c r="C9" i="1"/>
  <c r="K9" i="1" s="1"/>
  <c r="C7" i="1"/>
  <c r="K7" i="1" s="1"/>
  <c r="C6" i="1"/>
  <c r="K6" i="1" s="1"/>
  <c r="C5" i="1"/>
  <c r="K5" i="1" s="1"/>
  <c r="C4" i="1"/>
  <c r="K4" i="1" s="1"/>
  <c r="C3" i="1"/>
  <c r="K3" i="1" s="1"/>
  <c r="K32" i="1" l="1"/>
  <c r="K34" i="1"/>
  <c r="K16" i="1"/>
  <c r="K39" i="1"/>
  <c r="K31" i="1"/>
  <c r="K8" i="1"/>
  <c r="K24" i="1"/>
  <c r="K30" i="1"/>
  <c r="K36" i="1"/>
</calcChain>
</file>

<file path=xl/sharedStrings.xml><?xml version="1.0" encoding="utf-8"?>
<sst xmlns="http://schemas.openxmlformats.org/spreadsheetml/2006/main" count="111" uniqueCount="99">
  <si>
    <t>[CTokenBool]</t>
  </si>
  <si>
    <t>[CBracketedReference]</t>
  </si>
  <si>
    <t>[CTokenCell]</t>
  </si>
  <si>
    <t>[CConstant]</t>
  </si>
  <si>
    <t>[CConstantArray]</t>
  </si>
  <si>
    <t>[CDynamicDataExchange]</t>
  </si>
  <si>
    <t>[CEmptyArgument]</t>
  </si>
  <si>
    <t>[CError]</t>
  </si>
  <si>
    <t>[CTokenExcelConditionalRefFunction]</t>
  </si>
  <si>
    <t>[CExcelFunction]</t>
  </si>
  <si>
    <t>[CTokenExcelRefFunction]</t>
  </si>
  <si>
    <t>[CFile]</t>
  </si>
  <si>
    <t>[CFormula]</t>
  </si>
  <si>
    <t>[CFunctionCall]</t>
  </si>
  <si>
    <t>[CHorizontalRange]</t>
  </si>
  <si>
    <t>[CinfixFenia]</t>
  </si>
  <si>
    <t>[CIntersectionReference]</t>
  </si>
  <si>
    <t>[CTokenMultipleSheets]</t>
  </si>
  <si>
    <t>[CNamedRange]</t>
  </si>
  <si>
    <t>[CRefFunctionName]</t>
  </si>
  <si>
    <t>[CNumber]</t>
  </si>
  <si>
    <t>[CpostFixFenia]</t>
  </si>
  <si>
    <t>[CPrefix]</t>
  </si>
  <si>
    <t>[CPrefixedUDF]</t>
  </si>
  <si>
    <t>[CPrefixFileAndMultipleSheets]</t>
  </si>
  <si>
    <t>[CPrefixFileOnly]</t>
  </si>
  <si>
    <t>[CprefixFenia]</t>
  </si>
  <si>
    <t>[CQuotedFileSheet]</t>
  </si>
  <si>
    <t>[CRangeReference]</t>
  </si>
  <si>
    <t>[CReference]</t>
  </si>
  <si>
    <t>[CRefError]</t>
  </si>
  <si>
    <t>[CSheet]</t>
  </si>
  <si>
    <t>[CText]</t>
  </si>
  <si>
    <t>[CUDFName]</t>
  </si>
  <si>
    <t>[CUnion]</t>
  </si>
  <si>
    <t>[CVerticalRange]</t>
  </si>
  <si>
    <t>[CStructureReference]</t>
  </si>
  <si>
    <t>[CTableOnlyStructuredReference]</t>
  </si>
  <si>
    <t>[CQuotedExternalMultipleSheets]</t>
  </si>
  <si>
    <t>RESERVED_NAME</t>
  </si>
  <si>
    <t>Prefixed right ref. limit</t>
  </si>
  <si>
    <t>Complex ranges</t>
  </si>
  <si>
    <t>_xll.</t>
  </si>
  <si>
    <t>REFERENCE-FUNCTION - IF</t>
  </si>
  <si>
    <t>REFERENCE-FUNCTION - CHOOSE</t>
  </si>
  <si>
    <t>REFERENCE-FUNCTION - INDEX</t>
  </si>
  <si>
    <t>REFERENCE-FUNCTION - OFFSET</t>
  </si>
  <si>
    <t>REFERENCE-FUNCTION - INDIRECT</t>
  </si>
  <si>
    <t>\synt{Formula}</t>
  </si>
  <si>
    <t>\synt{Reference}</t>
  </si>
  <si>
    <t>CELL</t>
  </si>
  <si>
    <t>\synt{FunctionCall}</t>
  </si>
  <si>
    <t>\synt{BinOp}</t>
  </si>
  <si>
    <t>\synt{Constant}</t>
  </si>
  <si>
    <t>EXCEL-FUNCTION</t>
  </si>
  <si>
    <t>NUMBER</t>
  </si>
  <si>
    <t>\synt{Prefix}</t>
  </si>
  <si>
    <t>\synt{RefFunctionName}</t>
  </si>
  <si>
    <t>SHEET</t>
  </si>
  <si>
    <t>REF-FUNCTION-COND</t>
  </si>
  <si>
    <t>\synt{Reference} ':' \synt{Reference}</t>
  </si>
  <si>
    <t>\synt{UnOpPrefix}</t>
  </si>
  <si>
    <t>STRING</t>
  </si>
  <si>
    <t>\synt{NamedRange}</t>
  </si>
  <si>
    <t>BOOL</t>
  </si>
  <si>
    <t>FILE</t>
  </si>
  <si>
    <t>REF-FUNCTION</t>
  </si>
  <si>
    <t>QUOTED-FILE-SHEET</t>
  </si>
  <si>
    <t>UDF</t>
  </si>
  <si>
    <t>(' \synt{Reference} ')'</t>
  </si>
  <si>
    <t>REFERENCE-FUNCTION -OFFSET</t>
  </si>
  <si>
    <t>ERROR-REF</t>
  </si>
  <si>
    <t>VERTICAL-RANGE</t>
  </si>
  <si>
    <t>REFERENCE-FUNCTION -INDIRECT</t>
  </si>
  <si>
    <t>FILE '!'</t>
  </si>
  <si>
    <t>ERROR</t>
  </si>
  <si>
    <t>'\%'</t>
  </si>
  <si>
    <t>Empty argument</t>
  </si>
  <si>
    <t>DDECALL</t>
  </si>
  <si>
    <t>Intersection</t>
  </si>
  <si>
    <t>MULTIPLE-SHEETS</t>
  </si>
  <si>
    <t>UDF reference</t>
  </si>
  <si>
    <t>HORIZONTAL-RANGE</t>
  </si>
  <si>
    <t>\synt{Union}</t>
  </si>
  <si>
    <t>FILE MULTIPLE-SHEETS</t>
  </si>
  <si>
    <t>\synt{ConstantArray}</t>
  </si>
  <si>
    <t>\synt{StructureReference}</t>
  </si>
  <si>
    <t>dataset</t>
  </si>
  <si>
    <t>(No column name)</t>
  </si>
  <si>
    <t>Fuse</t>
  </si>
  <si>
    <t>Enron</t>
  </si>
  <si>
    <t>Euses</t>
  </si>
  <si>
    <t>Sony</t>
  </si>
  <si>
    <t>While the \texttt{IF} and \texttt{CHOOSE} functions can be part of reference expressions, there were no formulas in the datasets using them as such.</t>
  </si>
  <si>
    <t>Named ranges with Cell.mpla</t>
  </si>
  <si>
    <t>Named ranges greek characters, ?</t>
  </si>
  <si>
    <t>Formula with string containing '\'</t>
  </si>
  <si>
    <t>Whitespace-only sheet name</t>
  </si>
  <si>
    <t>Strange characters in struncured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</si>
</sst>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0" applyFont="1" applyFill="1"/>
    <xf numFmtId="0" fontId="18" fillId="0" borderId="0" xfId="0" quotePrefix="1" applyFont="1" applyFill="1"/>
    <xf numFmtId="10" fontId="0" fillId="0" borderId="0" xfId="0" applyNumberFormat="1"/>
    <xf numFmtId="0" fontId="0" fillId="0" borderId="0" xfId="0" applyFont="1"/>
    <xf numFmtId="3" fontId="0" fillId="0" borderId="0" xfId="0" applyNumberFormat="1"/>
    <xf numFmtId="3" fontId="16" fillId="0" borderId="0" xfId="0" applyNumberFormat="1" applyFont="1"/>
    <xf numFmtId="10" fontId="16" fillId="0" borderId="0" xfId="0" applyNumberFormat="1" applyFont="1"/>
    <xf numFmtId="164" fontId="16" fillId="0" borderId="0" xfId="0" applyNumberFormat="1" applyFont="1"/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topLeftCell="A61" workbookViewId="0">
      <selection activeCell="D82" sqref="D82"/>
    </sheetView>
  </sheetViews>
  <sheetFormatPr defaultRowHeight="14.4" x14ac:dyDescent="0.3"/>
  <cols>
    <col min="1" max="1" width="34.44140625" customWidth="1"/>
    <col min="2" max="3" width="32.33203125" bestFit="1" customWidth="1"/>
    <col min="4" max="4" width="41.77734375" customWidth="1"/>
    <col min="5" max="5" width="8.77734375" customWidth="1"/>
    <col min="6" max="6" width="2" customWidth="1"/>
    <col min="7" max="7" width="8.88671875" style="6" bestFit="1" customWidth="1"/>
    <col min="8" max="8" width="15.33203125" style="4" customWidth="1"/>
    <col min="9" max="9" width="10.88671875" style="6" bestFit="1" customWidth="1"/>
    <col min="10" max="10" width="8.88671875" style="4"/>
    <col min="15" max="15" width="31.44140625" bestFit="1" customWidth="1"/>
  </cols>
  <sheetData>
    <row r="1" spans="1:11" x14ac:dyDescent="0.3">
      <c r="D1">
        <f>C2-D2</f>
        <v>7541840</v>
      </c>
    </row>
    <row r="2" spans="1:11" x14ac:dyDescent="0.3">
      <c r="C2">
        <v>8577426</v>
      </c>
      <c r="D2">
        <f>1035586</f>
        <v>1035586</v>
      </c>
    </row>
    <row r="3" spans="1:11" x14ac:dyDescent="0.3">
      <c r="A3" s="2" t="s">
        <v>48</v>
      </c>
      <c r="B3" t="s">
        <v>12</v>
      </c>
      <c r="C3" s="2" t="str">
        <f>"=1+2"</f>
        <v>=1+2</v>
      </c>
      <c r="G3" s="6">
        <v>8576969</v>
      </c>
      <c r="I3" s="6">
        <v>189335068</v>
      </c>
      <c r="K3" t="str">
        <f>A3&amp;" &amp; \texttt{" &amp;C3&amp; "} &amp; " &amp;" &amp; \textbf{"&amp;TEXT(G3,"#,###")&amp; "} &amp; "&amp;TEXT(H3,"0.00%") &amp;" &amp; \textbf{"&amp;TEXT(I3,"#,###")&amp; "} &amp; "&amp;TEXT(J3,"0.00%") &amp; "\\"</f>
        <v>\synt{Formula} &amp; \texttt{=1+2} &amp;  &amp; \textbf{8,576,969} &amp; 0.00% &amp; \textbf{189,335,068} &amp; 0.00%\\</v>
      </c>
    </row>
    <row r="4" spans="1:11" x14ac:dyDescent="0.3">
      <c r="A4" s="2" t="s">
        <v>49</v>
      </c>
      <c r="B4" t="s">
        <v>29</v>
      </c>
      <c r="C4" s="2" t="str">
        <f>"=E9/E10"</f>
        <v>=E9/E10</v>
      </c>
      <c r="E4">
        <v>1</v>
      </c>
      <c r="G4" s="6">
        <v>8048520</v>
      </c>
      <c r="H4" s="4">
        <f t="shared" ref="H4:H43" si="0">G4/$G$3</f>
        <v>0.93838744199728363</v>
      </c>
      <c r="I4" s="6">
        <v>187297690</v>
      </c>
      <c r="J4" s="4">
        <f t="shared" ref="J4:J43" si="1">I4/$I$3</f>
        <v>0.9892392992934621</v>
      </c>
      <c r="K4" t="str">
        <f>A4&amp;" &amp; \texttt{" &amp;C4&amp; "} &amp; " &amp;" &amp; "&amp;TEXT(G4,"#,###")&amp; " &amp; "&amp;TEXT(H4,"0.00%") &amp;" &amp; "&amp;IF(D4=1,"\textbf{","")&amp;TEXT(I4,"#,###")&amp;IF(D4=1,"}","")&amp; " &amp; "&amp;IF(E4=1,"\textbf{","")&amp;TEXT(J4,"0.00%") &amp;IF(E4=1,"}","")&amp; "\\"</f>
        <v>\synt{Reference} &amp; \texttt{=E9/E10} &amp;  &amp; 8,048,520 &amp; 93.84% &amp; 187,297,690 &amp; \textbf{98.92%}\\</v>
      </c>
    </row>
    <row r="5" spans="1:11" x14ac:dyDescent="0.3">
      <c r="A5" s="2" t="s">
        <v>50</v>
      </c>
      <c r="B5" t="s">
        <v>2</v>
      </c>
      <c r="C5" s="2" t="str">
        <f>"=A5"</f>
        <v>=A5</v>
      </c>
      <c r="G5" s="6">
        <v>7961614</v>
      </c>
      <c r="H5" s="4">
        <f t="shared" si="0"/>
        <v>0.92825495813264569</v>
      </c>
      <c r="I5" s="6">
        <v>186125582</v>
      </c>
      <c r="J5" s="4">
        <f t="shared" si="1"/>
        <v>0.98304864474445908</v>
      </c>
      <c r="K5" t="str">
        <f t="shared" ref="K5:K43" si="2">A5&amp;" &amp; \texttt{" &amp;C5&amp; "} &amp; " &amp;" &amp; "&amp;TEXT(G5,"#,###")&amp; " &amp; "&amp;TEXT(H5,"0.00%") &amp;" &amp; "&amp;IF(D5=1,"\textbf{","")&amp;TEXT(I5,"#,###")&amp;IF(D5=1,"}","")&amp; " &amp; "&amp;IF(E5=1,"\textbf{","")&amp;TEXT(J5,"0.00%") &amp;IF(E5=1,"}","")&amp; "\\"</f>
        <v>CELL &amp; \texttt{=A5} &amp;  &amp; 7,961,614 &amp; 92.83% &amp; 186,125,582 &amp; 98.30%\\</v>
      </c>
    </row>
    <row r="6" spans="1:11" x14ac:dyDescent="0.3">
      <c r="A6" s="2" t="s">
        <v>51</v>
      </c>
      <c r="B6" t="s">
        <v>13</v>
      </c>
      <c r="C6" s="2" t="str">
        <f>"=SUM(A5:A22)"</f>
        <v>=SUM(A5:A22)</v>
      </c>
      <c r="E6">
        <v>1</v>
      </c>
      <c r="G6" s="6">
        <v>7017678</v>
      </c>
      <c r="H6" s="4">
        <f t="shared" si="0"/>
        <v>0.81820022900863931</v>
      </c>
      <c r="I6" s="6">
        <v>163982378</v>
      </c>
      <c r="J6" s="4">
        <f t="shared" si="1"/>
        <v>0.86609617400618044</v>
      </c>
      <c r="K6" t="str">
        <f t="shared" si="2"/>
        <v>\synt{FunctionCall} &amp; \texttt{=SUM(A5:A22)} &amp;  &amp; 7,017,678 &amp; 81.82% &amp; 163,982,378 &amp; \textbf{86.61%}\\</v>
      </c>
    </row>
    <row r="7" spans="1:11" x14ac:dyDescent="0.3">
      <c r="A7" s="2" t="s">
        <v>52</v>
      </c>
      <c r="B7" t="s">
        <v>15</v>
      </c>
      <c r="C7" s="2" t="str">
        <f>"=H10-H8"</f>
        <v>=H10-H8</v>
      </c>
      <c r="E7">
        <v>1</v>
      </c>
      <c r="G7" s="6">
        <v>3294376</v>
      </c>
      <c r="H7" s="4">
        <f t="shared" si="0"/>
        <v>0.38409559367650742</v>
      </c>
      <c r="I7" s="6">
        <v>91984979</v>
      </c>
      <c r="J7" s="4">
        <f t="shared" si="1"/>
        <v>0.48583170551374033</v>
      </c>
      <c r="K7" t="str">
        <f t="shared" si="2"/>
        <v>\synt{BinOp} &amp; \texttt{=H10-H8} &amp;  &amp; 3,294,376 &amp; 38.41% &amp; 91,984,979 &amp; \textbf{48.58%}\\</v>
      </c>
    </row>
    <row r="8" spans="1:11" x14ac:dyDescent="0.3">
      <c r="A8" s="2" t="s">
        <v>54</v>
      </c>
      <c r="B8" t="s">
        <v>9</v>
      </c>
      <c r="C8" s="2" t="str">
        <f>"=SUM(A5:A22)"</f>
        <v>=SUM(A5:A22)</v>
      </c>
      <c r="E8">
        <v>1</v>
      </c>
      <c r="G8" s="6">
        <v>4271892</v>
      </c>
      <c r="H8" s="4">
        <f t="shared" si="0"/>
        <v>0.49806545878853009</v>
      </c>
      <c r="I8" s="6">
        <v>80850975</v>
      </c>
      <c r="J8" s="4">
        <f t="shared" si="1"/>
        <v>0.42702588513608053</v>
      </c>
      <c r="K8" t="str">
        <f t="shared" si="2"/>
        <v>EXCEL-FUNCTION &amp; \texttt{=SUM(A5:A22)} &amp;  &amp; 4,271,892 &amp; 49.81% &amp; 80,850,975 &amp; \textbf{42.70%}\\</v>
      </c>
    </row>
    <row r="9" spans="1:11" x14ac:dyDescent="0.3">
      <c r="A9" s="2" t="s">
        <v>53</v>
      </c>
      <c r="B9" t="s">
        <v>3</v>
      </c>
      <c r="C9" s="2" t="str">
        <f>"=A5+134"</f>
        <v>=A5+134</v>
      </c>
      <c r="E9">
        <v>1</v>
      </c>
      <c r="G9" s="6">
        <v>4537173</v>
      </c>
      <c r="H9" s="4">
        <f t="shared" si="0"/>
        <v>0.5289949165025547</v>
      </c>
      <c r="I9" s="6">
        <v>80185313</v>
      </c>
      <c r="J9" s="4">
        <f t="shared" si="1"/>
        <v>0.42351009692509789</v>
      </c>
      <c r="K9" t="str">
        <f t="shared" si="2"/>
        <v>\synt{Constant} &amp; \texttt{=A5+134} &amp;  &amp; 4,537,173 &amp; 52.90% &amp; 80,185,313 &amp; \textbf{42.35%}\\</v>
      </c>
    </row>
    <row r="10" spans="1:11" x14ac:dyDescent="0.3">
      <c r="A10" s="2" t="s">
        <v>55</v>
      </c>
      <c r="B10" t="s">
        <v>20</v>
      </c>
      <c r="C10" s="2" t="str">
        <f>"=(B8/48)*15"</f>
        <v>=(B8/48)*15</v>
      </c>
      <c r="E10">
        <v>1</v>
      </c>
      <c r="G10" s="6">
        <v>2473935</v>
      </c>
      <c r="H10" s="4">
        <f t="shared" si="0"/>
        <v>0.28843930763886405</v>
      </c>
      <c r="I10" s="6">
        <v>67421408</v>
      </c>
      <c r="J10" s="4">
        <f t="shared" si="1"/>
        <v>0.35609572337650625</v>
      </c>
      <c r="K10" t="str">
        <f t="shared" si="2"/>
        <v>NUMBER &amp; \texttt{=(B8/48)*15} &amp;  &amp; 2,473,935 &amp; 28.84% &amp; 67,421,408 &amp; \textbf{35.61%}\\</v>
      </c>
    </row>
    <row r="11" spans="1:11" x14ac:dyDescent="0.3">
      <c r="A11" s="2" t="s">
        <v>56</v>
      </c>
      <c r="B11" t="s">
        <v>22</v>
      </c>
      <c r="C11" s="2" t="str">
        <f>"=Sheet1!B1"</f>
        <v>=Sheet1!B1</v>
      </c>
      <c r="E11">
        <v>1</v>
      </c>
      <c r="G11" s="6">
        <v>2918585</v>
      </c>
      <c r="H11" s="4">
        <f t="shared" si="0"/>
        <v>0.34028163095844233</v>
      </c>
      <c r="I11" s="6">
        <v>54019709</v>
      </c>
      <c r="J11" s="4">
        <f t="shared" si="1"/>
        <v>0.28531275040923743</v>
      </c>
      <c r="K11" t="str">
        <f t="shared" si="2"/>
        <v>\synt{Prefix} &amp; \texttt{=Sheet1!B1} &amp;  &amp; 2,918,585 &amp; 34.03% &amp; 54,019,709 &amp; \textbf{28.53%}\\</v>
      </c>
    </row>
    <row r="12" spans="1:11" x14ac:dyDescent="0.3">
      <c r="A12" s="2" t="s">
        <v>60</v>
      </c>
      <c r="B12" t="s">
        <v>28</v>
      </c>
      <c r="C12" s="2" t="str">
        <f>"=SUM(A5:A22)"</f>
        <v>=SUM(A5:A22)</v>
      </c>
      <c r="E12">
        <v>1</v>
      </c>
      <c r="G12" s="6">
        <v>1509887</v>
      </c>
      <c r="H12" s="4">
        <f t="shared" si="0"/>
        <v>0.17603969420899154</v>
      </c>
      <c r="I12" s="6">
        <v>46037124</v>
      </c>
      <c r="J12" s="4">
        <f t="shared" si="1"/>
        <v>0.24315159619558696</v>
      </c>
      <c r="K12" t="str">
        <f t="shared" si="2"/>
        <v>\synt{Reference} ':' \synt{Reference} &amp; \texttt{=SUM(A5:A22)} &amp;  &amp; 1,509,887 &amp; 17.60% &amp; 46,037,124 &amp; \textbf{24.32%}\\</v>
      </c>
    </row>
    <row r="13" spans="1:11" x14ac:dyDescent="0.3">
      <c r="A13" s="2" t="s">
        <v>61</v>
      </c>
      <c r="B13" t="s">
        <v>26</v>
      </c>
      <c r="C13" s="2" t="str">
        <f>"=+B11+1"</f>
        <v>=+B11+1</v>
      </c>
      <c r="E13">
        <v>1</v>
      </c>
      <c r="G13" s="6">
        <v>1399182</v>
      </c>
      <c r="H13" s="4">
        <f t="shared" si="0"/>
        <v>0.16313245390067282</v>
      </c>
      <c r="I13" s="6">
        <v>34963857</v>
      </c>
      <c r="J13" s="4">
        <f t="shared" si="1"/>
        <v>0.1846665668929329</v>
      </c>
      <c r="K13" t="str">
        <f t="shared" si="2"/>
        <v>\synt{UnOpPrefix} &amp; \texttt{=+B11+1} &amp;  &amp; 1,399,182 &amp; 16.31% &amp; 34,963,857 &amp; \textbf{18.47%}\\</v>
      </c>
    </row>
    <row r="14" spans="1:11" x14ac:dyDescent="0.3">
      <c r="A14" s="2" t="s">
        <v>57</v>
      </c>
      <c r="B14" t="s">
        <v>19</v>
      </c>
      <c r="C14" s="2" t="str">
        <f>"=SUM(J9:INDEX(J9:J41,B43))"</f>
        <v>=SUM(J9:INDEX(J9:J41,B43))</v>
      </c>
      <c r="E14">
        <v>1</v>
      </c>
      <c r="G14" s="6">
        <v>722407</v>
      </c>
      <c r="H14" s="4">
        <f t="shared" si="0"/>
        <v>8.4226374142194055E-2</v>
      </c>
      <c r="I14" s="6">
        <v>28592583</v>
      </c>
      <c r="J14" s="4">
        <f t="shared" si="1"/>
        <v>0.15101578013007078</v>
      </c>
      <c r="K14" t="str">
        <f t="shared" si="2"/>
        <v>\synt{RefFunctionName} &amp; \texttt{=SUM(J9:INDEX(J9:J41,B43))} &amp;  &amp; 722,407 &amp; 8.42% &amp; 28,592,583 &amp; \textbf{15.10%}\\</v>
      </c>
    </row>
    <row r="15" spans="1:11" x14ac:dyDescent="0.3">
      <c r="A15" s="2" t="s">
        <v>59</v>
      </c>
      <c r="B15" t="s">
        <v>8</v>
      </c>
      <c r="C15" s="2" t="str">
        <f>"=IF(A1&lt;0,0,1)"</f>
        <v>=IF(A1&lt;0,0,1)</v>
      </c>
      <c r="E15">
        <v>1</v>
      </c>
      <c r="G15" s="6">
        <v>682713</v>
      </c>
      <c r="H15" s="4">
        <f t="shared" si="0"/>
        <v>7.9598398921577079E-2</v>
      </c>
      <c r="I15" s="6">
        <v>27747635</v>
      </c>
      <c r="J15" s="4">
        <f t="shared" si="1"/>
        <v>0.14655306749619146</v>
      </c>
      <c r="K15" t="str">
        <f t="shared" si="2"/>
        <v>REF-FUNCTION-COND &amp; \texttt{=IF(A1&lt;0,0,1)} &amp;  &amp; 682,713 &amp; 7.96% &amp; 27,747,635 &amp; \textbf{14.66%}\\</v>
      </c>
    </row>
    <row r="16" spans="1:11" x14ac:dyDescent="0.3">
      <c r="A16" s="2" t="s">
        <v>62</v>
      </c>
      <c r="B16" t="s">
        <v>32</v>
      </c>
      <c r="C16" s="2" t="str">
        <f>"=IF(AD3&lt;0,buy,sell)"</f>
        <v>=IF(AD3&lt;0,buy,sell)</v>
      </c>
      <c r="E16">
        <v>1</v>
      </c>
      <c r="G16" s="6">
        <v>2529561</v>
      </c>
      <c r="H16" s="4">
        <f t="shared" si="0"/>
        <v>0.29492481551466493</v>
      </c>
      <c r="I16" s="6">
        <v>25350954</v>
      </c>
      <c r="J16" s="4">
        <f t="shared" si="1"/>
        <v>0.13389465706374057</v>
      </c>
      <c r="K16" t="str">
        <f t="shared" si="2"/>
        <v>STRING &amp; \texttt{=IF(AD3&lt;0,buy,sell)} &amp;  &amp; 2,529,561 &amp; 29.49% &amp; 25,350,954 &amp; \textbf{13.39%}\\</v>
      </c>
    </row>
    <row r="17" spans="1:11" x14ac:dyDescent="0.3">
      <c r="A17" s="2" t="s">
        <v>58</v>
      </c>
      <c r="B17" t="s">
        <v>31</v>
      </c>
      <c r="C17" s="2" t="str">
        <f>"=Sheet1!B1"</f>
        <v>=Sheet1!B1</v>
      </c>
      <c r="G17" s="6">
        <v>1271751</v>
      </c>
      <c r="H17" s="4">
        <f t="shared" si="0"/>
        <v>0.14827510744180142</v>
      </c>
      <c r="I17" s="6">
        <v>20255725</v>
      </c>
      <c r="J17" s="4">
        <f t="shared" si="1"/>
        <v>0.10698348284851278</v>
      </c>
      <c r="K17" t="str">
        <f t="shared" si="2"/>
        <v>SHEET &amp; \texttt{=Sheet1!B1} &amp;  &amp; 1,271,751 &amp; 14.83% &amp; 20,255,725 &amp; 10.70%\\</v>
      </c>
    </row>
    <row r="18" spans="1:11" x14ac:dyDescent="0.3">
      <c r="A18" s="2" t="s">
        <v>64</v>
      </c>
      <c r="B18" t="s">
        <v>0</v>
      </c>
      <c r="C18" s="2" t="str">
        <f>"=IF(AND(R11=1,R14=TRUE),G19,0)"</f>
        <v>=IF(AND(R11=1,R14=TRUE),G19,0)</v>
      </c>
      <c r="G18" s="6">
        <v>204060</v>
      </c>
      <c r="H18" s="4">
        <f t="shared" si="0"/>
        <v>2.3791621492394339E-2</v>
      </c>
      <c r="I18" s="6">
        <v>17442457</v>
      </c>
      <c r="J18" s="4">
        <f t="shared" si="1"/>
        <v>9.2124809124107948E-2</v>
      </c>
      <c r="K18" t="str">
        <f t="shared" si="2"/>
        <v>BOOL &amp; \texttt{=IF(AND(R11=1,R14=TRUE),G19,0)} &amp;  &amp; 204,060 &amp; 2.38% &amp; 17,442,457 &amp; 9.21%\\</v>
      </c>
    </row>
    <row r="19" spans="1:11" x14ac:dyDescent="0.3">
      <c r="A19" s="2" t="s">
        <v>65</v>
      </c>
      <c r="B19" t="s">
        <v>11</v>
      </c>
      <c r="C19" s="2" t="str">
        <f>"=[11]Sheet1!C5"</f>
        <v>=[11]Sheet1!C5</v>
      </c>
      <c r="E19">
        <v>1</v>
      </c>
      <c r="G19" s="6">
        <v>755875</v>
      </c>
      <c r="H19" s="4">
        <f t="shared" si="0"/>
        <v>8.8128451904163352E-2</v>
      </c>
      <c r="I19" s="6">
        <v>15759824</v>
      </c>
      <c r="J19" s="4">
        <f t="shared" si="1"/>
        <v>8.3237744420383869E-2</v>
      </c>
      <c r="K19" t="str">
        <f t="shared" si="2"/>
        <v>FILE &amp; \texttt{=[11]Sheet1!C5} &amp;  &amp; 755,875 &amp; 8.81% &amp; 15,759,824 &amp; \textbf{8.32%}\\</v>
      </c>
    </row>
    <row r="20" spans="1:11" x14ac:dyDescent="0.3">
      <c r="A20" s="2" t="s">
        <v>67</v>
      </c>
      <c r="B20" t="s">
        <v>27</v>
      </c>
      <c r="C20" s="2" t="str">
        <f>"=('[2]Detail I\&amp;E'!D62)/1000"</f>
        <v>=('[2]Detail I\&amp;E'!D62)/1000</v>
      </c>
      <c r="G20" s="6">
        <v>318600</v>
      </c>
      <c r="H20" s="4">
        <f t="shared" si="0"/>
        <v>3.7145989451518362E-2</v>
      </c>
      <c r="I20" s="6">
        <v>10466380</v>
      </c>
      <c r="J20" s="4">
        <f t="shared" si="1"/>
        <v>5.5279669585562456E-2</v>
      </c>
      <c r="K20" t="str">
        <f t="shared" si="2"/>
        <v>QUOTED-FILE-SHEET &amp; \texttt{=('[2]Detail I\&amp;E'!D62)/1000} &amp;  &amp; 318,600 &amp; 3.71% &amp; 10,466,380 &amp; 5.53%\\</v>
      </c>
    </row>
    <row r="21" spans="1:11" x14ac:dyDescent="0.3">
      <c r="A21" s="2" t="s">
        <v>72</v>
      </c>
      <c r="B21" t="s">
        <v>35</v>
      </c>
      <c r="C21" s="2" t="str">
        <f>"=COUNT(A:A)"</f>
        <v>=COUNT(A:A)</v>
      </c>
      <c r="E21">
        <v>1</v>
      </c>
      <c r="G21" s="6">
        <v>244153</v>
      </c>
      <c r="H21" s="4">
        <f t="shared" si="0"/>
        <v>2.8466116643303712E-2</v>
      </c>
      <c r="I21" s="6">
        <v>7927994</v>
      </c>
      <c r="J21" s="4">
        <f t="shared" si="1"/>
        <v>4.1872824108843902E-2</v>
      </c>
      <c r="K21" t="str">
        <f t="shared" si="2"/>
        <v>VERTICAL-RANGE &amp; \texttt{=COUNT(A:A)} &amp;  &amp; 244,153 &amp; 2.85% &amp; 7,927,994 &amp; \textbf{4.19%}\\</v>
      </c>
    </row>
    <row r="22" spans="1:11" x14ac:dyDescent="0.3">
      <c r="A22" s="2" t="s">
        <v>63</v>
      </c>
      <c r="B22" t="s">
        <v>18</v>
      </c>
      <c r="C22" s="2" t="str">
        <f>"=SUM(freq)"</f>
        <v>=SUM(freq)</v>
      </c>
      <c r="E22">
        <v>1</v>
      </c>
      <c r="G22" s="6">
        <v>206336</v>
      </c>
      <c r="H22" s="4">
        <f t="shared" si="0"/>
        <v>2.4056983300277755E-2</v>
      </c>
      <c r="I22" s="6">
        <v>3389407</v>
      </c>
      <c r="J22" s="4">
        <f t="shared" si="1"/>
        <v>1.7901633520949221E-2</v>
      </c>
      <c r="K22" t="str">
        <f t="shared" si="2"/>
        <v>\synt{NamedRange} &amp; \texttt{=SUM(freq)} &amp;  &amp; 206,336 &amp; 2.41% &amp; 3,389,407 &amp; \textbf{1.79%}\\</v>
      </c>
    </row>
    <row r="23" spans="1:11" x14ac:dyDescent="0.3">
      <c r="A23" s="2" t="s">
        <v>66</v>
      </c>
      <c r="B23" t="s">
        <v>10</v>
      </c>
      <c r="C23" s="2" t="str">
        <f>"=SUM(J9:INDEX(J9:J41,B43))"</f>
        <v>=SUM(J9:INDEX(J9:J41,B43))</v>
      </c>
      <c r="E23">
        <v>1</v>
      </c>
      <c r="G23" s="6">
        <v>49753</v>
      </c>
      <c r="H23" s="4">
        <f t="shared" si="0"/>
        <v>5.8007671474619993E-3</v>
      </c>
      <c r="I23" s="6">
        <v>1967840</v>
      </c>
      <c r="J23" s="4">
        <f t="shared" si="1"/>
        <v>1.0393425902485218E-2</v>
      </c>
      <c r="K23" t="str">
        <f t="shared" si="2"/>
        <v>REF-FUNCTION &amp; \texttt{=SUM(J9:INDEX(J9:J41,B43))} &amp;  &amp; 49,753 &amp; 0.58% &amp; 1,967,840 &amp; \textbf{1.04%}\\</v>
      </c>
    </row>
    <row r="24" spans="1:11" x14ac:dyDescent="0.3">
      <c r="A24" s="2" t="s">
        <v>68</v>
      </c>
      <c r="B24" t="s">
        <v>33</v>
      </c>
      <c r="C24" s="2" t="str">
        <f>"=SQRT(_eoq2(C5,C4,C6,C7))"</f>
        <v>=SQRT(_eoq2(C5,C4,C6,C7))</v>
      </c>
      <c r="D24">
        <v>1</v>
      </c>
      <c r="E24">
        <v>1</v>
      </c>
      <c r="G24" s="6">
        <v>72552</v>
      </c>
      <c r="H24" s="4">
        <f t="shared" si="0"/>
        <v>8.4589322871517891E-3</v>
      </c>
      <c r="I24" s="6">
        <v>1963284</v>
      </c>
      <c r="J24" s="4">
        <f t="shared" si="1"/>
        <v>1.036936274266952E-2</v>
      </c>
      <c r="K24" t="str">
        <f t="shared" si="2"/>
        <v>UDF &amp; \texttt{=SQRT(_eoq2(C5,C4,C6,C7))} &amp;  &amp; 72,552 &amp; 0.85% &amp; \textbf{1,963,284} &amp; \textbf{1.04%}\\</v>
      </c>
    </row>
    <row r="25" spans="1:11" x14ac:dyDescent="0.3">
      <c r="A25" s="2" t="s">
        <v>71</v>
      </c>
      <c r="B25" t="s">
        <v>30</v>
      </c>
      <c r="C25" s="2" t="str">
        <f>"=AVERAGE(#REF!)"</f>
        <v>=AVERAGE(#REF!)</v>
      </c>
      <c r="E25">
        <v>1</v>
      </c>
      <c r="G25" s="6">
        <v>57375</v>
      </c>
      <c r="H25" s="4">
        <f t="shared" si="0"/>
        <v>6.6894260664810612E-3</v>
      </c>
      <c r="I25" s="6">
        <v>1435260</v>
      </c>
      <c r="J25" s="4">
        <f t="shared" si="1"/>
        <v>7.5805291389548606E-3</v>
      </c>
      <c r="K25" t="str">
        <f t="shared" si="2"/>
        <v>ERROR-REF &amp; \texttt{=AVERAGE(#REF!)} &amp;  &amp; 57,375 &amp; 0.67% &amp; 1,435,260 &amp; \textbf{0.76%}\\</v>
      </c>
    </row>
    <row r="26" spans="1:11" x14ac:dyDescent="0.3">
      <c r="A26" s="2" t="s">
        <v>42</v>
      </c>
      <c r="B26" t="s">
        <v>42</v>
      </c>
      <c r="C26" s="2" t="str">
        <f>"=_xll.RiskTriang(F9,F7,F8)"</f>
        <v>=_xll.RiskTriang(F9,F7,F8)</v>
      </c>
      <c r="E26">
        <v>1</v>
      </c>
      <c r="G26" s="6">
        <v>50575</v>
      </c>
      <c r="H26" s="4">
        <f t="shared" si="0"/>
        <v>5.8966051993425651E-3</v>
      </c>
      <c r="I26" s="6">
        <v>1221357</v>
      </c>
      <c r="J26" s="4">
        <f t="shared" si="1"/>
        <v>6.4507701235779523E-3</v>
      </c>
      <c r="K26" t="str">
        <f t="shared" si="2"/>
        <v>_xll. &amp; \texttt{=_xll.RiskTriang(F9,F7,F8)} &amp;  &amp; 50,575 &amp; 0.59% &amp; 1,221,357 &amp; \textbf{0.65%}\\</v>
      </c>
    </row>
    <row r="27" spans="1:11" x14ac:dyDescent="0.3">
      <c r="A27" s="3" t="s">
        <v>69</v>
      </c>
      <c r="B27" t="s">
        <v>1</v>
      </c>
      <c r="C27" s="2" t="str">
        <f>"=(2*(B29))/(1+B29)"</f>
        <v>=(2*(B29))/(1+B29)</v>
      </c>
      <c r="G27" s="6">
        <v>29191</v>
      </c>
      <c r="H27" s="4">
        <f t="shared" si="0"/>
        <v>3.4034167547999767E-3</v>
      </c>
      <c r="I27" s="6">
        <v>1201914</v>
      </c>
      <c r="J27" s="4">
        <f t="shared" si="1"/>
        <v>6.3480791630211898E-3</v>
      </c>
      <c r="K27" t="str">
        <f t="shared" si="2"/>
        <v>(' \synt{Reference} ')' &amp; \texttt{=(2*(B29))/(1+B29)} &amp;  &amp; 29,191 &amp; 0.34% &amp; 1,201,914 &amp; 0.63%\\</v>
      </c>
    </row>
    <row r="28" spans="1:11" x14ac:dyDescent="0.3">
      <c r="A28" s="2" t="s">
        <v>76</v>
      </c>
      <c r="B28" t="s">
        <v>21</v>
      </c>
      <c r="C28" s="2" t="str">
        <f>"=IF(E5&gt;I8,3%,0%)"</f>
        <v>=IF(E5&gt;I8,3%,0%)</v>
      </c>
      <c r="G28" s="6">
        <v>334627</v>
      </c>
      <c r="H28" s="4">
        <f t="shared" si="0"/>
        <v>3.9014598280581403E-2</v>
      </c>
      <c r="I28" s="6">
        <v>792299</v>
      </c>
      <c r="J28" s="4">
        <f t="shared" si="1"/>
        <v>4.1846394773523941E-3</v>
      </c>
      <c r="K28" t="str">
        <f t="shared" si="2"/>
        <v>'\%' &amp; \texttt{=IF(E5&gt;I8,3%,0%)} &amp;  &amp; 334,627 &amp; 3.90% &amp; 792,299 &amp; 0.42%\\</v>
      </c>
    </row>
    <row r="29" spans="1:11" x14ac:dyDescent="0.3">
      <c r="A29" s="2" t="s">
        <v>77</v>
      </c>
      <c r="B29" t="s">
        <v>6</v>
      </c>
      <c r="C29" s="2" t="str">
        <f>"=DCOUNT(Lettergrades,,I80:I81)"</f>
        <v>=DCOUNT(Lettergrades,,I80:I81)</v>
      </c>
      <c r="E29">
        <v>1</v>
      </c>
      <c r="G29" s="6">
        <v>13180</v>
      </c>
      <c r="H29" s="4">
        <f t="shared" si="0"/>
        <v>1.536673386600791E-3</v>
      </c>
      <c r="I29" s="6">
        <v>324621</v>
      </c>
      <c r="J29" s="4">
        <f t="shared" si="1"/>
        <v>1.7145318267189678E-3</v>
      </c>
      <c r="K29" t="str">
        <f t="shared" si="2"/>
        <v>Empty argument &amp; \texttt{=DCOUNT(Lettergrades,,I80:I81)} &amp;  &amp; 13,180 &amp; 0.15% &amp; 324,621 &amp; \textbf{0.17%}\\</v>
      </c>
    </row>
    <row r="30" spans="1:11" x14ac:dyDescent="0.3">
      <c r="A30" s="10" t="s">
        <v>79</v>
      </c>
      <c r="B30" t="s">
        <v>16</v>
      </c>
      <c r="C30" s="2" t="str">
        <f>"=Ending_Inventory Jan"</f>
        <v>=Ending_Inventory Jan</v>
      </c>
      <c r="D30">
        <v>1</v>
      </c>
      <c r="G30" s="6">
        <v>17817</v>
      </c>
      <c r="H30" s="4">
        <f t="shared" si="0"/>
        <v>2.0773072632068509E-3</v>
      </c>
      <c r="I30" s="7">
        <v>225621</v>
      </c>
      <c r="J30" s="8">
        <f t="shared" si="1"/>
        <v>1.1916492934103469E-3</v>
      </c>
      <c r="K30" t="str">
        <f t="shared" si="2"/>
        <v>Intersection &amp; \texttt{=Ending_Inventory Jan} &amp;  &amp; 17,817 &amp; 0.21% &amp; \textbf{225,621} &amp; 0.12%\\</v>
      </c>
    </row>
    <row r="31" spans="1:11" x14ac:dyDescent="0.3">
      <c r="A31" s="2" t="s">
        <v>74</v>
      </c>
      <c r="B31" t="s">
        <v>25</v>
      </c>
      <c r="C31" s="2" t="str">
        <f>"=[1]!today"</f>
        <v>=[1]!today</v>
      </c>
      <c r="D31">
        <v>1</v>
      </c>
      <c r="E31">
        <v>1</v>
      </c>
      <c r="G31" s="6">
        <v>9152</v>
      </c>
      <c r="H31" s="4">
        <f t="shared" si="0"/>
        <v>1.0670436141252231E-3</v>
      </c>
      <c r="I31" s="7">
        <v>171048</v>
      </c>
      <c r="J31" s="8">
        <f t="shared" si="1"/>
        <v>9.0341425815528269E-4</v>
      </c>
      <c r="K31" t="str">
        <f t="shared" si="2"/>
        <v>FILE '!' &amp; \texttt{=[1]!today} &amp;  &amp; 9,152 &amp; 0.11% &amp; \textbf{171,048} &amp; \textbf{0.09%}\\</v>
      </c>
    </row>
    <row r="32" spans="1:11" x14ac:dyDescent="0.3">
      <c r="A32" s="2" t="s">
        <v>81</v>
      </c>
      <c r="B32" t="s">
        <v>23</v>
      </c>
      <c r="C32" s="2" t="str">
        <f>"=[1]!wbname()"</f>
        <v>=[1]!wbname()</v>
      </c>
      <c r="D32">
        <v>1</v>
      </c>
      <c r="G32" s="6">
        <v>7074</v>
      </c>
      <c r="H32" s="4">
        <f t="shared" si="0"/>
        <v>8.2476688443201785E-4</v>
      </c>
      <c r="I32" s="7">
        <v>139851</v>
      </c>
      <c r="J32" s="8">
        <f t="shared" si="1"/>
        <v>7.3864288046206E-4</v>
      </c>
      <c r="K32" t="str">
        <f t="shared" si="2"/>
        <v>UDF reference &amp; \texttt{=[1]!wbname()} &amp;  &amp; 7,074 &amp; 0.08% &amp; \textbf{139,851} &amp; 0.07%\\</v>
      </c>
    </row>
    <row r="33" spans="1:11" x14ac:dyDescent="0.3">
      <c r="A33" s="2" t="s">
        <v>82</v>
      </c>
      <c r="B33" t="s">
        <v>14</v>
      </c>
      <c r="C33" s="2" t="str">
        <f>"=MATCH(F3,Prices!2:2,0)"</f>
        <v>=MATCH(F3,Prices!2:2,0)</v>
      </c>
      <c r="E33">
        <v>1</v>
      </c>
      <c r="G33" s="6">
        <v>5140</v>
      </c>
      <c r="H33" s="4">
        <f t="shared" si="0"/>
        <v>5.9927930251351031E-4</v>
      </c>
      <c r="I33" s="7">
        <v>137418</v>
      </c>
      <c r="J33" s="8">
        <f t="shared" si="1"/>
        <v>7.2579264608286934E-4</v>
      </c>
      <c r="K33" t="str">
        <f t="shared" si="2"/>
        <v>HORIZONTAL-RANGE &amp; \texttt{=MATCH(F3,Prices!2:2,0)} &amp;  &amp; 5,140 &amp; 0.06% &amp; 137,418 &amp; \textbf{0.07%}\\</v>
      </c>
    </row>
    <row r="34" spans="1:11" x14ac:dyDescent="0.3">
      <c r="A34" s="2" t="s">
        <v>86</v>
      </c>
      <c r="B34" t="s">
        <v>36</v>
      </c>
      <c r="C34" s="2" t="str">
        <f>"=MAX(Vertices[In-Degree])"</f>
        <v>=MAX(Vertices[In-Degree])</v>
      </c>
      <c r="G34" s="6">
        <v>1016</v>
      </c>
      <c r="H34" s="4">
        <f t="shared" si="0"/>
        <v>1.184567648548106E-4</v>
      </c>
      <c r="I34" s="7">
        <v>54153</v>
      </c>
      <c r="J34" s="8">
        <f t="shared" si="1"/>
        <v>2.8601674571981564E-4</v>
      </c>
      <c r="K34" t="str">
        <f t="shared" si="2"/>
        <v>\synt{StructureReference} &amp; \texttt{=MAX(Vertices[In-Degree])} &amp;  &amp; 1,016 &amp; 0.01% &amp; 54,153 &amp; 0.03%\\</v>
      </c>
    </row>
    <row r="35" spans="1:11" x14ac:dyDescent="0.3">
      <c r="A35" s="2" t="s">
        <v>75</v>
      </c>
      <c r="B35" t="s">
        <v>7</v>
      </c>
      <c r="C35" s="2" t="str">
        <f>"=IF(R14=TRUE,G19,#N/A)"</f>
        <v>=IF(R14=TRUE,G19,#N/A)</v>
      </c>
      <c r="E35">
        <v>1</v>
      </c>
      <c r="G35" s="6">
        <v>549</v>
      </c>
      <c r="H35" s="4">
        <f t="shared" si="0"/>
        <v>6.4008625891034463E-5</v>
      </c>
      <c r="I35" s="7">
        <v>28706</v>
      </c>
      <c r="J35" s="8">
        <f t="shared" si="1"/>
        <v>1.5161480809249768E-4</v>
      </c>
      <c r="K35" t="str">
        <f t="shared" si="2"/>
        <v>ERROR &amp; \texttt{=IF(R14=TRUE,G19,#N/A)} &amp;  &amp; 549 &amp; 0.01% &amp; 28,706 &amp; \textbf{0.02%}\\</v>
      </c>
    </row>
    <row r="36" spans="1:11" x14ac:dyDescent="0.3">
      <c r="A36" s="2" t="s">
        <v>80</v>
      </c>
      <c r="B36" t="s">
        <v>17</v>
      </c>
      <c r="C36" s="2" t="str">
        <f>"=SUM(Sheet1:Sheet20!I29)"</f>
        <v>=SUM(Sheet1:Sheet20!I29)</v>
      </c>
      <c r="D36">
        <v>1</v>
      </c>
      <c r="E36">
        <v>1</v>
      </c>
      <c r="G36" s="6">
        <v>289</v>
      </c>
      <c r="H36" s="4">
        <f t="shared" si="0"/>
        <v>3.3694886853386084E-5</v>
      </c>
      <c r="I36" s="7">
        <v>25218</v>
      </c>
      <c r="J36" s="8">
        <f t="shared" si="1"/>
        <v>1.3319244166643234E-4</v>
      </c>
      <c r="K36" t="str">
        <f t="shared" si="2"/>
        <v>MULTIPLE-SHEETS &amp; \texttt{=SUM(Sheet1:Sheet20!I29)} &amp;  &amp; 289 &amp; 0.00% &amp; \textbf{25,218} &amp; \textbf{0.01%}\\</v>
      </c>
    </row>
    <row r="37" spans="1:11" x14ac:dyDescent="0.3">
      <c r="A37" s="2" t="s">
        <v>41</v>
      </c>
      <c r="B37" t="s">
        <v>41</v>
      </c>
      <c r="C37" s="2" t="str">
        <f>"=SUM(I8:K8:M8)"</f>
        <v>=SUM(I8:K8:M8)</v>
      </c>
      <c r="D37">
        <v>1</v>
      </c>
      <c r="E37">
        <v>1</v>
      </c>
      <c r="G37" s="6">
        <v>433</v>
      </c>
      <c r="H37" s="4">
        <f t="shared" si="0"/>
        <v>5.0484034628083651E-5</v>
      </c>
      <c r="I37" s="7">
        <v>9166</v>
      </c>
      <c r="J37" s="9">
        <f t="shared" si="1"/>
        <v>4.8411528285927463E-5</v>
      </c>
      <c r="K37" t="str">
        <f t="shared" si="2"/>
        <v>Complex ranges &amp; \texttt{=SUM(I8:K8:M8)} &amp;  &amp; 433 &amp; 0.01% &amp; \textbf{9,166} &amp; \textbf{0.00%}\\</v>
      </c>
    </row>
    <row r="38" spans="1:11" x14ac:dyDescent="0.3">
      <c r="A38" s="2" t="s">
        <v>40</v>
      </c>
      <c r="B38" t="s">
        <v>40</v>
      </c>
      <c r="C38" s="2" t="str">
        <f>"=SUM('Tot-1'!$B8:'Tot-1'!B8)"</f>
        <v>=SUM('Tot-1'!$B8:'Tot-1'!B8)</v>
      </c>
      <c r="D38">
        <v>1</v>
      </c>
      <c r="E38">
        <v>1</v>
      </c>
      <c r="G38" s="6">
        <v>345</v>
      </c>
      <c r="H38" s="4">
        <f t="shared" si="0"/>
        <v>4.022399987687958E-5</v>
      </c>
      <c r="I38" s="7">
        <v>3941</v>
      </c>
      <c r="J38" s="9">
        <f t="shared" si="1"/>
        <v>2.0814950139083585E-5</v>
      </c>
      <c r="K38" t="str">
        <f>A38&amp;" &amp; \texttt{" &amp;C38&amp; "} &amp; " &amp;" &amp; "&amp;TEXT(G38,"#,###")&amp; " &amp; "&amp;TEXT(H38,"0.00%") &amp;" &amp; "&amp;IF(D38=1,"\textbf{","")&amp;TEXT(I38,"#,###")&amp;IF(D38=1,"}","")&amp; " &amp; "&amp;IF(E38=1,"\textbf{","")&amp;TEXT(J38,"0.00%") &amp;IF(E38=1,"}","")&amp; "\\"</f>
        <v>Prefixed right ref. limit &amp; \texttt{=SUM('Tot-1'!$B8:'Tot-1'!B8)} &amp;  &amp; 345 &amp; 0.00% &amp; \textbf{3,941} &amp; \textbf{0.00%}\\</v>
      </c>
    </row>
    <row r="39" spans="1:11" x14ac:dyDescent="0.3">
      <c r="A39" s="2" t="s">
        <v>78</v>
      </c>
      <c r="B39" t="s">
        <v>5</v>
      </c>
      <c r="C39" s="2" t="str">
        <f>"=TWINDDE|RSFRec!'NGH2 NET.CHNG''"</f>
        <v>=TWINDDE|RSFRec!'NGH2 NET.CHNG''</v>
      </c>
      <c r="D39">
        <v>1</v>
      </c>
      <c r="G39" s="6">
        <v>3279</v>
      </c>
      <c r="H39" s="4">
        <f t="shared" si="0"/>
        <v>3.823028857863425E-4</v>
      </c>
      <c r="I39" s="7">
        <v>3689</v>
      </c>
      <c r="J39" s="8">
        <f t="shared" si="1"/>
        <v>1.9483976417934367E-5</v>
      </c>
      <c r="K39" t="str">
        <f t="shared" si="2"/>
        <v>DDECALL &amp; \texttt{=TWINDDE|RSFRec!'NGH2 NET.CHNG''} &amp;  &amp; 3,279 &amp; 0.04% &amp; \textbf{3,689} &amp; 0.00%\\</v>
      </c>
    </row>
    <row r="40" spans="1:11" x14ac:dyDescent="0.3">
      <c r="A40" s="2" t="s">
        <v>84</v>
      </c>
      <c r="B40" s="5" t="s">
        <v>24</v>
      </c>
      <c r="C40" s="2" t="str">
        <f>"=SUM([2]Section3A:formulas!B11)"</f>
        <v>=SUM([2]Section3A:formulas!B11)</v>
      </c>
      <c r="D40">
        <v>1</v>
      </c>
      <c r="E40" s="5"/>
      <c r="F40" s="5"/>
      <c r="G40" s="6">
        <f>14+G80</f>
        <v>32</v>
      </c>
      <c r="H40" s="4">
        <f t="shared" si="0"/>
        <v>3.7309217277105699E-6</v>
      </c>
      <c r="I40" s="7">
        <f>199+I80</f>
        <v>1054</v>
      </c>
      <c r="J40" s="8">
        <f t="shared" si="1"/>
        <v>5.5668504051241051E-6</v>
      </c>
      <c r="K40" t="str">
        <f>A40&amp;" &amp; \texttt{" &amp;C40&amp; "} &amp; " &amp;" &amp; "&amp;TEXT(G40,"#,###")&amp; " &amp; "&amp;TEXT(H40,"0.00%") &amp;" &amp; "&amp;IF(D40=1,"\textbf{","")&amp;TEXT(I40,"#,###")&amp;IF(D40=1,"}","")&amp; " &amp; "&amp;IF(E40=1,"\textbf{","")&amp;TEXT(J40,"0.00%") &amp;IF(E40=1,"}","")&amp; "\\"</f>
        <v>FILE MULTIPLE-SHEETS &amp; \texttt{=SUM([2]Section3A:formulas!B11)} &amp;  &amp; 32 &amp; 0.00% &amp; \textbf{1,054} &amp; 0.00%\\</v>
      </c>
    </row>
    <row r="41" spans="1:11" x14ac:dyDescent="0.3">
      <c r="A41" s="2" t="s">
        <v>85</v>
      </c>
      <c r="B41" t="s">
        <v>4</v>
      </c>
      <c r="C41" s="2" t="str">
        <f>"=FVSCHEDULE(1,{0.09;0.11;0.1})"</f>
        <v>=FVSCHEDULE(1,{0.09;0.11;0.1})</v>
      </c>
      <c r="D41">
        <v>1</v>
      </c>
      <c r="G41" s="6">
        <v>75</v>
      </c>
      <c r="H41" s="4">
        <f t="shared" si="0"/>
        <v>8.7443477993216486E-6</v>
      </c>
      <c r="I41" s="7">
        <v>743</v>
      </c>
      <c r="J41" s="8">
        <f t="shared" si="1"/>
        <v>3.9242598206899526E-6</v>
      </c>
      <c r="K41" t="str">
        <f t="shared" si="2"/>
        <v>\synt{ConstantArray} &amp; \texttt{=FVSCHEDULE(1,{0.09;0.11;0.1})} &amp;  &amp; 75 &amp; 0.00% &amp; \textbf{743} &amp; 0.00%\\</v>
      </c>
    </row>
    <row r="42" spans="1:11" x14ac:dyDescent="0.3">
      <c r="A42" s="2" t="s">
        <v>39</v>
      </c>
      <c r="B42" t="s">
        <v>39</v>
      </c>
      <c r="C42" s="2" t="str">
        <f>"=C23/_xlnm.Print_Area"</f>
        <v>=C23/_xlnm.Print_Area</v>
      </c>
      <c r="D42">
        <v>1</v>
      </c>
      <c r="G42" s="6">
        <v>32</v>
      </c>
      <c r="H42" s="4">
        <f t="shared" si="0"/>
        <v>3.7309217277105699E-6</v>
      </c>
      <c r="I42" s="7">
        <v>672</v>
      </c>
      <c r="J42" s="8">
        <f t="shared" si="1"/>
        <v>3.5492632563979113E-6</v>
      </c>
      <c r="K42" t="str">
        <f t="shared" si="2"/>
        <v>RESERVED_NAME &amp; \texttt{=C23/_xlnm.Print_Area} &amp;  &amp; 32 &amp; 0.00% &amp; \textbf{672} &amp; 0.00%\\</v>
      </c>
    </row>
    <row r="43" spans="1:11" x14ac:dyDescent="0.3">
      <c r="A43" s="2" t="s">
        <v>83</v>
      </c>
      <c r="B43" t="s">
        <v>34</v>
      </c>
      <c r="C43" s="2" t="str">
        <f>"=LARGE((F38,C38),1)"</f>
        <v>=LARGE((F38,C38),1)</v>
      </c>
      <c r="D43">
        <v>1</v>
      </c>
      <c r="G43" s="6">
        <v>24</v>
      </c>
      <c r="H43" s="4">
        <f t="shared" si="0"/>
        <v>2.7981912957829274E-6</v>
      </c>
      <c r="I43" s="7">
        <v>578</v>
      </c>
      <c r="J43" s="8">
        <f t="shared" si="1"/>
        <v>3.052788931842251E-6</v>
      </c>
      <c r="K43" t="str">
        <f t="shared" si="2"/>
        <v>\synt{Union} &amp; \texttt{=LARGE((F38,C38),1)} &amp;  &amp; 24 &amp; 0.00% &amp; \textbf{578} &amp; 0.00%\\</v>
      </c>
    </row>
    <row r="50" spans="1:10" x14ac:dyDescent="0.3">
      <c r="A50" s="2" t="s">
        <v>73</v>
      </c>
      <c r="B50" s="2"/>
      <c r="C50" s="2" t="str">
        <f>"=SUM(J9:INDEX(J9:J41,B43))"</f>
        <v>=SUM(J9:INDEX(J9:J41,B43))</v>
      </c>
      <c r="D50" t="s">
        <v>47</v>
      </c>
      <c r="G50" s="6">
        <v>4530</v>
      </c>
      <c r="H50" s="4">
        <f t="shared" ref="H50:H56" si="3">G50/$G$3</f>
        <v>5.281586070790276E-4</v>
      </c>
      <c r="I50" s="6">
        <v>549846</v>
      </c>
      <c r="J50" s="4">
        <f t="shared" ref="J50:J56" si="4">I50/$I$3</f>
        <v>2.9040895899960805E-3</v>
      </c>
    </row>
    <row r="51" spans="1:10" x14ac:dyDescent="0.3">
      <c r="A51" s="2" t="s">
        <v>45</v>
      </c>
      <c r="B51" s="2"/>
      <c r="C51" s="2" t="str">
        <f>"=SUM(J9:INDEX(J9:J41,B43))"</f>
        <v>=SUM(J9:INDEX(J9:J41,B43))</v>
      </c>
      <c r="D51" t="s">
        <v>45</v>
      </c>
      <c r="G51" s="6">
        <v>36565</v>
      </c>
      <c r="H51" s="4">
        <f t="shared" si="3"/>
        <v>4.2631610304292812E-3</v>
      </c>
      <c r="I51" s="6">
        <v>1302505</v>
      </c>
      <c r="J51" s="4">
        <f t="shared" si="4"/>
        <v>6.8793647883550026E-3</v>
      </c>
    </row>
    <row r="52" spans="1:10" x14ac:dyDescent="0.3">
      <c r="A52" s="2" t="s">
        <v>43</v>
      </c>
      <c r="B52" s="2"/>
      <c r="C52" s="2"/>
      <c r="D52" t="s">
        <v>43</v>
      </c>
      <c r="G52" s="6">
        <v>681838</v>
      </c>
      <c r="H52" s="4">
        <f t="shared" si="3"/>
        <v>7.9496381530584984E-2</v>
      </c>
      <c r="I52" s="6">
        <v>27648922</v>
      </c>
      <c r="J52" s="4">
        <f t="shared" si="4"/>
        <v>0.14603170079406527</v>
      </c>
    </row>
    <row r="53" spans="1:10" x14ac:dyDescent="0.3">
      <c r="A53" s="2" t="s">
        <v>44</v>
      </c>
      <c r="B53" s="2"/>
      <c r="C53" s="2"/>
      <c r="D53" t="s">
        <v>44</v>
      </c>
      <c r="G53" s="6">
        <v>985</v>
      </c>
      <c r="H53" s="4">
        <f t="shared" si="3"/>
        <v>1.1484243443109098E-4</v>
      </c>
      <c r="I53" s="6">
        <v>107129</v>
      </c>
      <c r="J53" s="4">
        <f t="shared" si="4"/>
        <v>5.6581699909918426E-4</v>
      </c>
    </row>
    <row r="54" spans="1:10" x14ac:dyDescent="0.3">
      <c r="A54" s="2" t="s">
        <v>70</v>
      </c>
      <c r="B54" s="2"/>
      <c r="C54" s="2" t="str">
        <f>"=SUM(J9:INDEX(J9:J41,B43))"</f>
        <v>=SUM(J9:INDEX(J9:J41,B43))</v>
      </c>
      <c r="D54" t="s">
        <v>46</v>
      </c>
      <c r="G54" s="6">
        <v>8760</v>
      </c>
      <c r="H54" s="4">
        <f t="shared" si="3"/>
        <v>1.0213398229607686E-3</v>
      </c>
      <c r="I54" s="6">
        <v>186925</v>
      </c>
      <c r="J54" s="4">
        <f t="shared" si="4"/>
        <v>9.8727088422943397E-4</v>
      </c>
    </row>
    <row r="55" spans="1:10" x14ac:dyDescent="0.3">
      <c r="A55" s="2"/>
      <c r="B55" s="2"/>
      <c r="C55" s="2"/>
    </row>
    <row r="56" spans="1:10" x14ac:dyDescent="0.3">
      <c r="A56" s="2"/>
      <c r="B56" s="2"/>
      <c r="C56" s="2"/>
    </row>
    <row r="59" spans="1:10" x14ac:dyDescent="0.3">
      <c r="A59" t="s">
        <v>93</v>
      </c>
    </row>
    <row r="70" spans="1:10" x14ac:dyDescent="0.3">
      <c r="A70" t="s">
        <v>87</v>
      </c>
      <c r="B70" t="s">
        <v>88</v>
      </c>
    </row>
    <row r="71" spans="1:10" x14ac:dyDescent="0.3">
      <c r="A71" t="s">
        <v>89</v>
      </c>
      <c r="B71">
        <v>179885</v>
      </c>
      <c r="C71" t="s">
        <v>89</v>
      </c>
      <c r="D71">
        <v>11052382</v>
      </c>
      <c r="H71" s="4">
        <f t="shared" ref="H71:H74" si="5">B71/D71</f>
        <v>1.6275677044097825E-2</v>
      </c>
    </row>
    <row r="72" spans="1:10" x14ac:dyDescent="0.3">
      <c r="A72" t="s">
        <v>90</v>
      </c>
      <c r="B72">
        <v>458</v>
      </c>
      <c r="C72" t="s">
        <v>90</v>
      </c>
      <c r="D72">
        <v>21160683</v>
      </c>
      <c r="H72" s="4">
        <f t="shared" si="5"/>
        <v>2.164391385665576E-5</v>
      </c>
    </row>
    <row r="73" spans="1:10" x14ac:dyDescent="0.3">
      <c r="A73" t="s">
        <v>91</v>
      </c>
      <c r="B73">
        <v>1986</v>
      </c>
      <c r="C73" t="s">
        <v>91</v>
      </c>
      <c r="D73">
        <v>1260846</v>
      </c>
      <c r="H73" s="4">
        <f t="shared" si="5"/>
        <v>1.5751328869663703E-3</v>
      </c>
    </row>
    <row r="74" spans="1:10" x14ac:dyDescent="0.3">
      <c r="A74" t="s">
        <v>92</v>
      </c>
      <c r="B74">
        <v>43292</v>
      </c>
      <c r="C74" t="s">
        <v>92</v>
      </c>
      <c r="D74">
        <v>155861157</v>
      </c>
      <c r="H74" s="4">
        <f t="shared" si="5"/>
        <v>2.7776003228309156E-4</v>
      </c>
    </row>
    <row r="76" spans="1:10" x14ac:dyDescent="0.3">
      <c r="B76" s="4">
        <f>B71/SUM(B71:B74)</f>
        <v>0.79728837297946553</v>
      </c>
    </row>
    <row r="78" spans="1:10" x14ac:dyDescent="0.3">
      <c r="D78" s="2" t="s">
        <v>86</v>
      </c>
      <c r="G78" s="6">
        <v>1016</v>
      </c>
    </row>
    <row r="80" spans="1:10" x14ac:dyDescent="0.3">
      <c r="D80" s="1" t="s">
        <v>38</v>
      </c>
      <c r="E80" s="1"/>
      <c r="F80" s="1"/>
      <c r="G80" s="6">
        <v>18</v>
      </c>
      <c r="H80" s="4">
        <f>G80/$G$3</f>
        <v>2.0986434718371954E-6</v>
      </c>
      <c r="I80" s="6">
        <v>855</v>
      </c>
      <c r="J80" s="4">
        <f>I80/$I$3</f>
        <v>4.5158036967562716E-6</v>
      </c>
    </row>
    <row r="81" spans="4:10" x14ac:dyDescent="0.3">
      <c r="D81" t="s">
        <v>37</v>
      </c>
      <c r="G81" s="6">
        <v>4</v>
      </c>
      <c r="H81" s="4">
        <f>G81/$G$3</f>
        <v>4.6636521596382123E-7</v>
      </c>
      <c r="I81" s="6">
        <v>257</v>
      </c>
      <c r="J81" s="4">
        <f>I81/$I$3</f>
        <v>1.3573819299021774E-6</v>
      </c>
    </row>
    <row r="82" spans="4:10" x14ac:dyDescent="0.3">
      <c r="D82" t="s">
        <v>94</v>
      </c>
      <c r="G82" s="6">
        <v>1</v>
      </c>
      <c r="I82" s="6">
        <v>2</v>
      </c>
    </row>
    <row r="83" spans="4:10" x14ac:dyDescent="0.3">
      <c r="D83" t="s">
        <v>95</v>
      </c>
      <c r="G83" s="6">
        <v>3</v>
      </c>
      <c r="I83" s="6">
        <v>3</v>
      </c>
    </row>
    <row r="84" spans="4:10" x14ac:dyDescent="0.3">
      <c r="D84" t="s">
        <v>96</v>
      </c>
      <c r="G84" s="6">
        <v>65</v>
      </c>
      <c r="I84" s="6">
        <v>130</v>
      </c>
    </row>
    <row r="85" spans="4:10" x14ac:dyDescent="0.3">
      <c r="D85" t="s">
        <v>97</v>
      </c>
      <c r="G85" s="6">
        <v>839</v>
      </c>
    </row>
    <row r="86" spans="4:10" x14ac:dyDescent="0.3">
      <c r="D86" t="s">
        <v>98</v>
      </c>
    </row>
    <row r="91" spans="4:10" x14ac:dyDescent="0.3">
      <c r="G91" s="6">
        <f>SUM(G80:G87)</f>
        <v>930</v>
      </c>
    </row>
    <row r="96" spans="4:10" x14ac:dyDescent="0.3">
      <c r="G96" s="6">
        <f>G91+457</f>
        <v>1387</v>
      </c>
    </row>
  </sheetData>
  <sortState ref="D3:I51">
    <sortCondition descending="1" ref="I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Tokens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Fenia</dc:creator>
  <cp:lastModifiedBy>Efthimia Aivaloglou</cp:lastModifiedBy>
  <dcterms:created xsi:type="dcterms:W3CDTF">2016-01-26T15:48:38Z</dcterms:created>
  <dcterms:modified xsi:type="dcterms:W3CDTF">2016-02-10T14:21:15Z</dcterms:modified>
</cp:coreProperties>
</file>