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kylerprowten/Desktop/"/>
    </mc:Choice>
  </mc:AlternateContent>
  <xr:revisionPtr revIDLastSave="0" documentId="8_{42E2A60A-B0F1-804E-82EE-0A64498408E6}" xr6:coauthVersionLast="47" xr6:coauthVersionMax="47" xr10:uidLastSave="{00000000-0000-0000-0000-000000000000}"/>
  <bookViews>
    <workbookView xWindow="700" yWindow="500" windowWidth="26120" windowHeight="16280" activeTab="4" xr2:uid="{BA8EF330-9682-2B4D-AD62-DD4599E4BCFD}"/>
  </bookViews>
  <sheets>
    <sheet name="Week 1" sheetId="5" r:id="rId1"/>
    <sheet name="Week 2" sheetId="6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Week 9" sheetId="13" r:id="rId9"/>
    <sheet name="Week 10" sheetId="14" r:id="rId10"/>
    <sheet name="Week 11" sheetId="15" r:id="rId11"/>
    <sheet name="Week 12" sheetId="16" r:id="rId12"/>
    <sheet name="Week 13" sheetId="17" r:id="rId13"/>
    <sheet name="Week 14" sheetId="18" r:id="rId14"/>
    <sheet name="Week 15" sheetId="19" r:id="rId15"/>
    <sheet name="Week 16" sheetId="20" r:id="rId16"/>
    <sheet name="Overall Semester Budget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2" i="3"/>
  <c r="D3" i="3"/>
  <c r="D3" i="5"/>
  <c r="B2" i="6" s="1"/>
  <c r="D2" i="5"/>
  <c r="F2" i="3" l="1"/>
  <c r="B3" i="3" s="1"/>
  <c r="E3" i="3" s="1"/>
  <c r="B3" i="6"/>
  <c r="D3" i="6" s="1"/>
  <c r="D2" i="6"/>
  <c r="B2" i="7" l="1"/>
  <c r="F3" i="3"/>
  <c r="B4" i="3" s="1"/>
  <c r="E4" i="3" s="1"/>
  <c r="B3" i="7" l="1"/>
  <c r="D3" i="7" s="1"/>
  <c r="D2" i="7"/>
  <c r="B2" i="8" l="1"/>
  <c r="F4" i="3"/>
  <c r="B5" i="3" s="1"/>
  <c r="E5" i="3" s="1"/>
  <c r="B3" i="8" l="1"/>
  <c r="D3" i="8" s="1"/>
  <c r="D2" i="8"/>
  <c r="B2" i="9" l="1"/>
  <c r="F5" i="3"/>
  <c r="B6" i="3" s="1"/>
  <c r="E6" i="3" s="1"/>
  <c r="B3" i="9" l="1"/>
  <c r="D3" i="9" s="1"/>
  <c r="D2" i="9"/>
  <c r="B2" i="10" l="1"/>
  <c r="F6" i="3"/>
  <c r="B7" i="3" s="1"/>
  <c r="E7" i="3" s="1"/>
  <c r="B3" i="10" l="1"/>
  <c r="D3" i="10" s="1"/>
  <c r="D2" i="10"/>
  <c r="B2" i="11" l="1"/>
  <c r="F7" i="3"/>
  <c r="B8" i="3" s="1"/>
  <c r="E8" i="3" s="1"/>
  <c r="B3" i="11" l="1"/>
  <c r="D3" i="11" s="1"/>
  <c r="D2" i="11"/>
  <c r="B2" i="12" l="1"/>
  <c r="F8" i="3"/>
  <c r="B9" i="3" s="1"/>
  <c r="E9" i="3" s="1"/>
  <c r="B3" i="12" l="1"/>
  <c r="D3" i="12" s="1"/>
  <c r="D2" i="12"/>
  <c r="B2" i="13" l="1"/>
  <c r="F9" i="3"/>
  <c r="B11" i="3" s="1"/>
  <c r="E11" i="3" s="1"/>
  <c r="B3" i="13" l="1"/>
  <c r="D3" i="13" s="1"/>
  <c r="D2" i="13"/>
  <c r="E2" i="3"/>
  <c r="B2" i="14" l="1"/>
  <c r="F11" i="3"/>
  <c r="B12" i="3" s="1"/>
  <c r="E12" i="3" s="1"/>
  <c r="D2" i="14" l="1"/>
  <c r="B3" i="14"/>
  <c r="D3" i="14" s="1"/>
  <c r="B2" i="15" l="1"/>
  <c r="F12" i="3"/>
  <c r="B13" i="3" s="1"/>
  <c r="E13" i="3" s="1"/>
  <c r="B3" i="15" l="1"/>
  <c r="D3" i="15" s="1"/>
  <c r="D2" i="15"/>
  <c r="B2" i="16" l="1"/>
  <c r="F13" i="3"/>
  <c r="B14" i="3" s="1"/>
  <c r="E14" i="3" s="1"/>
  <c r="D2" i="16" l="1"/>
  <c r="B3" i="16"/>
  <c r="D3" i="16" s="1"/>
  <c r="B2" i="17" l="1"/>
  <c r="F14" i="3"/>
  <c r="B15" i="3" s="1"/>
  <c r="E15" i="3" s="1"/>
  <c r="B3" i="17" l="1"/>
  <c r="D3" i="17" s="1"/>
  <c r="D2" i="17"/>
  <c r="B2" i="18" l="1"/>
  <c r="B3" i="18" s="1"/>
  <c r="F15" i="3"/>
  <c r="B16" i="3" s="1"/>
  <c r="E16" i="3" s="1"/>
  <c r="D2" i="18" l="1"/>
  <c r="D3" i="18"/>
  <c r="B2" i="19" l="1"/>
  <c r="F16" i="3"/>
  <c r="B17" i="3" s="1"/>
  <c r="E17" i="3" s="1"/>
  <c r="B3" i="19" l="1"/>
  <c r="D3" i="19" s="1"/>
  <c r="D2" i="19"/>
  <c r="B2" i="20" l="1"/>
  <c r="F17" i="3"/>
  <c r="B18" i="3" s="1"/>
  <c r="E18" i="3" s="1"/>
  <c r="B3" i="20" l="1"/>
  <c r="D3" i="20" s="1"/>
  <c r="F18" i="3" s="1"/>
  <c r="D2" i="20"/>
</calcChain>
</file>

<file path=xl/sharedStrings.xml><?xml version="1.0" encoding="utf-8"?>
<sst xmlns="http://schemas.openxmlformats.org/spreadsheetml/2006/main" count="108" uniqueCount="27">
  <si>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</si>
  <si>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</si>
  <si>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</si>
  <si>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</si>
  <si>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</si>
  <si>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</si>
  <si>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</si>
  <si>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</si>
  <si>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10</t>
  </si>
  <si>
    <t>Week 11</t>
  </si>
  <si>
    <t>Week 12</t>
  </si>
  <si>
    <t>Week 13</t>
  </si>
  <si>
    <t>Week 14</t>
  </si>
  <si>
    <t>Week 15</t>
  </si>
  <si>
    <t>Week 16</t>
  </si>
  <si>
    <t>Week</t>
  </si>
  <si>
    <t>Budget for Week</t>
  </si>
  <si>
    <t>Money Left at End of Week</t>
  </si>
  <si>
    <t>Money That Should Be Left at End of Week</t>
  </si>
  <si>
    <t>Money that is Left in Your Account</t>
  </si>
  <si>
    <t>Money at Beginning of Week</t>
  </si>
  <si>
    <t>Money You Spent that Week</t>
  </si>
  <si>
    <t>Weekly Budget</t>
  </si>
  <si>
    <t>Your Spending</t>
  </si>
  <si>
    <t>Weekly Spending</t>
  </si>
  <si>
    <t>Week 9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</si>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</sst>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0" fontId="2" fillId="2" borderId="1" xfId="0" applyFont="1" applyFill="1" applyBorder="1" applyAlignment="1">
      <alignment wrapText="1"/>
    </xf>
    <xf numFmtId="164" fontId="1" fillId="3" borderId="0" xfId="0" applyNumberFormat="1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 applyProtection="1">
      <protection locked="0"/>
    </xf>
  </cellXfs>
  <cellStyles count="1">
    <cellStyle name="Normal" xfId="0" builtinId="0"/>
  </cellStyles>
  <dxfs count="168"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BC5"/>
      <color rgb="FFFFAAB3"/>
      <color rgb="FFF1B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CC9317-6DE1-FC43-929E-0783D539E95D}" name="Table3" displayName="Table3" ref="A1:D3" totalsRowShown="0" headerRowDxfId="163" headerRowBorderDxfId="162" tableBorderDxfId="161">
  <autoFilter ref="A1:D3" xr:uid="{8CCC9317-6DE1-FC43-929E-0783D539E95D}"/>
  <tableColumns count="4">
    <tableColumn id="1" xr3:uid="{C346683C-19F2-2848-8CA0-F651D1197266}" name="Week 1" dataDxfId="160"/>
    <tableColumn id="2" xr3:uid="{75173D98-BE8B-894F-88F0-04C1E1914A65}" name="Money at Beginning of Week"/>
    <tableColumn id="3" xr3:uid="{4A63BDAC-7BDB-9442-B210-74539597ADA5}" name="Weekly Spending"/>
    <tableColumn id="4" xr3:uid="{D5C5AAC9-B99B-D343-9031-9CFF146BCC41}" name="Money Left at End of Week" dataDxfId="159">
      <calculatedColumnFormula>SUM(Table3[[#This Row],[Money at Beginning of Week]]-Table3[[#This Row],[Weekly Spending]])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45F1E0-F402-D241-9816-8381A8047562}" name="Table356891011121314" displayName="Table356891011121314" ref="A1:D3" totalsRowShown="0" headerRowDxfId="74" headerRowBorderDxfId="73" tableBorderDxfId="72">
  <autoFilter ref="A1:D3" xr:uid="{6645F1E0-F402-D241-9816-8381A8047562}"/>
  <tableColumns count="4">
    <tableColumn id="1" xr3:uid="{BA60A246-962A-754C-9129-280532086CE5}" name="Week 10" dataDxfId="71"/>
    <tableColumn id="2" xr3:uid="{D92ABCF1-117D-3441-A3A6-7B879C0DFE4C}" name="Money at Beginning of Week"/>
    <tableColumn id="3" xr3:uid="{4DB56013-A503-5C42-A40D-12FB281F1B74}" name="Weekly Spending"/>
    <tableColumn id="4" xr3:uid="{8DA94C51-F559-864D-A323-4E03A3C3936D}" name="Money Left at End of Week" dataDxfId="70">
      <calculatedColumnFormula>SUM(Table356891011121314[[#This Row],[Money at Beginning of Week]]-Table356891011121314[[#This Row],[Weekly Spending]])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876952-9CAC-E040-9451-F12ADED4A4E0}" name="Table35689101112131415" displayName="Table35689101112131415" ref="A1:D3" totalsRowShown="0" headerRowDxfId="64" headerRowBorderDxfId="63" tableBorderDxfId="62">
  <autoFilter ref="A1:D3" xr:uid="{BD876952-9CAC-E040-9451-F12ADED4A4E0}"/>
  <tableColumns count="4">
    <tableColumn id="1" xr3:uid="{7AFE4BF9-7138-264F-91E6-99D88498EFBC}" name="Week 11" dataDxfId="61"/>
    <tableColumn id="2" xr3:uid="{726EF7DD-3DCE-104B-89A6-071287DCF0ED}" name="Money at Beginning of Week"/>
    <tableColumn id="3" xr3:uid="{E8FE4819-5152-DE41-8804-17757A52565F}" name="Weekly Spending"/>
    <tableColumn id="4" xr3:uid="{C1DF20B8-371C-F54D-8156-414FFE05659F}" name="Money Left at End of Week" dataDxfId="60">
      <calculatedColumnFormula>SUM(Table35689101112131415[[#This Row],[Money at Beginning of Week]]-Table35689101112131415[[#This Row],[Weekly Spending]])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1FD33-9329-E648-BF2E-5332CD0E6AA1}" name="Table3568910111213141516" displayName="Table3568910111213141516" ref="A1:D3" totalsRowShown="0" headerRowDxfId="54" headerRowBorderDxfId="53" tableBorderDxfId="52">
  <autoFilter ref="A1:D3" xr:uid="{2981FD33-9329-E648-BF2E-5332CD0E6AA1}"/>
  <tableColumns count="4">
    <tableColumn id="1" xr3:uid="{B61E0C38-7EF1-1F4F-AF14-635E7C320EE7}" name="Week 12" dataDxfId="51"/>
    <tableColumn id="2" xr3:uid="{5A06ADE8-8B90-F541-88D9-D1C2FAC24FF4}" name="Money at Beginning of Week"/>
    <tableColumn id="3" xr3:uid="{6926F8BD-90A5-9142-A021-DA4DB6C98D29}" name="Weekly Spending"/>
    <tableColumn id="4" xr3:uid="{6C68733F-D163-3546-9645-52C149556B93}" name="Money Left at End of Week" dataDxfId="50">
      <calculatedColumnFormula>SUM(Table3568910111213141516[[#This Row],[Money at Beginning of Week]]-Table3568910111213141516[[#This Row],[Weekly Spending]])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5FF9FF-DFC8-5A4F-A6C9-23CC2EE31317}" name="Table356891011121314151617" displayName="Table356891011121314151617" ref="A1:D3" totalsRowShown="0" headerRowDxfId="44" headerRowBorderDxfId="43" tableBorderDxfId="42">
  <autoFilter ref="A1:D3" xr:uid="{3A5FF9FF-DFC8-5A4F-A6C9-23CC2EE31317}"/>
  <tableColumns count="4">
    <tableColumn id="1" xr3:uid="{D8E495EF-9A0D-D94F-9B82-DC1328446A62}" name="Week 13" dataDxfId="41"/>
    <tableColumn id="2" xr3:uid="{F58AF8FC-34D9-AD4B-935A-CDE0C0B1FC34}" name="Money at Beginning of Week"/>
    <tableColumn id="3" xr3:uid="{1158AE5F-6E52-6843-A510-1BD74C819627}" name="Weekly Spending"/>
    <tableColumn id="4" xr3:uid="{4DEBFF16-8874-184E-B572-590814789954}" name="Money Left at End of Week" dataDxfId="40">
      <calculatedColumnFormula>SUM(Table356891011121314151617[[#This Row],[Money at Beginning of Week]]-Table356891011121314151617[[#This Row],[Weekly Spending]])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988164-3527-BA4E-A692-3EA48DE39155}" name="Table35689101112131415161718" displayName="Table35689101112131415161718" ref="A1:D3" totalsRowShown="0" headerRowDxfId="34" headerRowBorderDxfId="33" tableBorderDxfId="32">
  <autoFilter ref="A1:D3" xr:uid="{7A988164-3527-BA4E-A692-3EA48DE39155}"/>
  <tableColumns count="4">
    <tableColumn id="1" xr3:uid="{9BEEE9BE-50FB-E440-A3E9-18E93D231D49}" name="Week 14" dataDxfId="31"/>
    <tableColumn id="2" xr3:uid="{02B6B4AC-C73F-BC40-8A76-B6381DEB70D1}" name="Money at Beginning of Week"/>
    <tableColumn id="3" xr3:uid="{CFFAE16E-0875-FA4B-A4C9-274524B95711}" name="Weekly Spending"/>
    <tableColumn id="4" xr3:uid="{D32C3961-AA1D-DB4C-9986-465A3E81264A}" name="Money Left at End of Week" dataDxfId="30">
      <calculatedColumnFormula>SUM(Table35689101112131415161718[[#This Row],[Money at Beginning of Week]]-Table35689101112131415161718[[#This Row],[Weekly Spending]])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483D4D-5603-F744-A676-6C5E8A6FFE71}" name="Table3568910111213141516171819" displayName="Table3568910111213141516171819" ref="A1:D3" totalsRowShown="0" headerRowDxfId="24" headerRowBorderDxfId="23" tableBorderDxfId="22">
  <autoFilter ref="A1:D3" xr:uid="{49483D4D-5603-F744-A676-6C5E8A6FFE71}"/>
  <tableColumns count="4">
    <tableColumn id="1" xr3:uid="{C79C5E8D-BFBF-6249-8919-074C1B794B4D}" name="Week 15" dataDxfId="21"/>
    <tableColumn id="2" xr3:uid="{23F9E51B-373F-0147-B7BE-364DBC09AE09}" name="Money at Beginning of Week"/>
    <tableColumn id="3" xr3:uid="{424B4ED1-9641-864A-ADC1-36866C83A910}" name="Weekly Spending"/>
    <tableColumn id="4" xr3:uid="{CB95A491-E418-2045-A6F7-B93CE785AF2A}" name="Money Left at End of Week" dataDxfId="20">
      <calculatedColumnFormula>SUM(Table3568910111213141516171819[[#This Row],[Money at Beginning of Week]]-Table3568910111213141516171819[[#This Row],[Weekly Spending]])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4AC6A22-30BB-9148-91C7-FC6B7214D6F5}" name="Table356891011121314151617181920" displayName="Table356891011121314151617181920" ref="A1:D3" totalsRowShown="0" headerRowDxfId="14" headerRowBorderDxfId="13" tableBorderDxfId="12">
  <autoFilter ref="A1:D3" xr:uid="{E4AC6A22-30BB-9148-91C7-FC6B7214D6F5}"/>
  <tableColumns count="4">
    <tableColumn id="1" xr3:uid="{331BA683-C1B7-D343-AD23-0069C109084D}" name="Week 16" dataDxfId="11"/>
    <tableColumn id="2" xr3:uid="{8D2EC1E0-6044-D143-9499-A153002BA929}" name="Money at Beginning of Week"/>
    <tableColumn id="3" xr3:uid="{4A2ABFCA-42D3-D94A-A012-09C874131094}" name="Weekly Spending"/>
    <tableColumn id="4" xr3:uid="{1589BDB7-C8F4-744F-A0D7-DB697515D0BA}" name="Money Left at End of Week" dataDxfId="10">
      <calculatedColumnFormula>SUM(Table356891011121314151617181920[[#This Row],[Money at Beginning of Week]]-Table356891011121314151617181920[[#This Row],[Weekly Spending]])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C6871E-9F9D-8440-8607-309271C5E76A}" name="Table13" displayName="Table13" ref="A1:F18" totalsRowShown="0" headerRowDxfId="7" dataDxfId="6">
  <autoFilter ref="A1:F18" xr:uid="{14C6871E-9F9D-8440-8607-309271C5E76A}"/>
  <tableColumns count="6">
    <tableColumn id="1" xr3:uid="{97582049-8AD6-6147-9D84-B720AF86C488}" name="Week" dataDxfId="5"/>
    <tableColumn id="7" xr3:uid="{31522E64-391F-AA4E-B798-079971E1E8FA}" name="Money at Beginning of Week" dataDxfId="4"/>
    <tableColumn id="2" xr3:uid="{6EE1E5EB-854E-A34C-9B5E-128123251299}" name="Budget for Week" dataDxfId="3"/>
    <tableColumn id="5" xr3:uid="{B2C8C47F-825D-D744-B71D-DE60B549E742}" name="Money You Spent that Week" dataDxfId="2">
      <calculatedColumnFormula>'Week 1'!$C$3</calculatedColumnFormula>
    </tableColumn>
    <tableColumn id="3" xr3:uid="{34196F94-2B85-044D-8CE3-980029FA9A2B}" name="Money That Should Be Left at End of Week" dataDxfId="1">
      <calculatedColumnFormula>SUM(Table13[[#This Row],[Money at Beginning of Week]]-Table13[[#This Row],[Budget for Week]])</calculatedColumnFormula>
    </tableColumn>
    <tableColumn id="6" xr3:uid="{A19AD6F0-E679-2442-BAD7-5A2A9CD7C145}" name="Money that is Left in Your Account" dataDxfId="0">
      <calculatedColumnFormula>SUM(Table13[[#This Row],[Money at Beginning of Week]]-Table13[[#This Row],[Money You Spent that Week]])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721241-F569-E343-B48E-CF0FC7CA5BE1}" name="Table35" displayName="Table35" ref="A1:D3" totalsRowShown="0" headerRowDxfId="154" headerRowBorderDxfId="153" tableBorderDxfId="152">
  <autoFilter ref="A1:D3" xr:uid="{80721241-F569-E343-B48E-CF0FC7CA5BE1}"/>
  <tableColumns count="4">
    <tableColumn id="1" xr3:uid="{097632A7-8F01-6B4B-AAD0-1436492EE95B}" name="Week 2" dataDxfId="151"/>
    <tableColumn id="2" xr3:uid="{4D0BA43B-65AB-D549-B6B1-93F6E28CFA58}" name="Money at Beginning of Week"/>
    <tableColumn id="3" xr3:uid="{08ED522C-A006-5C45-B41E-FCCD4C1BF803}" name="Weekly Spending"/>
    <tableColumn id="4" xr3:uid="{E2D83D6E-A1AE-ED4B-A219-1312A6326CF8}" name="Money Left at End of Week" dataDxfId="150">
      <calculatedColumnFormula>SUM(Table35[[#This Row],[Money at Beginning of Week]]-Table35[[#This Row],[Weekly Spending]])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2491F8-1CB3-B345-9749-71EE87207CD5}" name="Table356" displayName="Table356" ref="A1:D3" totalsRowShown="0" headerRowDxfId="144" headerRowBorderDxfId="143" tableBorderDxfId="142">
  <autoFilter ref="A1:D3" xr:uid="{232491F8-1CB3-B345-9749-71EE87207CD5}"/>
  <tableColumns count="4">
    <tableColumn id="1" xr3:uid="{A6379079-0872-AE4E-83AD-22A38BDDB5DB}" name="Week 3" dataDxfId="141"/>
    <tableColumn id="2" xr3:uid="{A8424397-29C5-0E4C-9E23-62259D1B875B}" name="Money at Beginning of Week"/>
    <tableColumn id="3" xr3:uid="{C4A1E891-7BD5-AB4A-84F5-2DFA7E9C804E}" name="Weekly Spending"/>
    <tableColumn id="4" xr3:uid="{67C222DD-2A6B-224E-ABAB-8351B3F458C1}" name="Money Left at End of Week" dataDxfId="140">
      <calculatedColumnFormula>SUM(Table356[[#This Row],[Money at Beginning of Week]]-Table356[[#This Row],[Weekly Spending]])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B5827B-7F73-4D41-9409-04D040268E36}" name="Table3568" displayName="Table3568" ref="A1:D3" totalsRowShown="0" headerRowDxfId="134" headerRowBorderDxfId="133" tableBorderDxfId="132">
  <autoFilter ref="A1:D3" xr:uid="{52B5827B-7F73-4D41-9409-04D040268E36}"/>
  <tableColumns count="4">
    <tableColumn id="1" xr3:uid="{19C9C3D8-787E-734C-AB11-85F717244D4A}" name="Week 4" dataDxfId="131"/>
    <tableColumn id="2" xr3:uid="{2BBBB8A3-6CC7-BC43-B582-733255B32186}" name="Money at Beginning of Week"/>
    <tableColumn id="3" xr3:uid="{33001908-8939-A045-8FA8-8D5721D6DA2A}" name="Weekly Spending"/>
    <tableColumn id="4" xr3:uid="{181CE7A9-0FE5-2A41-87D9-9814712273F5}" name="Money Left at End of Week" dataDxfId="130">
      <calculatedColumnFormula>SUM(Table3568[[#This Row],[Money at Beginning of Week]]-Table3568[[#This Row],[Weekly Spending]])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071217-0128-8D4A-967A-59CCE73C5DBD}" name="Table35689" displayName="Table35689" ref="A1:D3" totalsRowShown="0" headerRowDxfId="124" headerRowBorderDxfId="123" tableBorderDxfId="122">
  <autoFilter ref="A1:D3" xr:uid="{CE071217-0128-8D4A-967A-59CCE73C5DBD}"/>
  <tableColumns count="4">
    <tableColumn id="1" xr3:uid="{43FD0D0B-7529-C147-BEBF-D072C2223A49}" name="Week 5" dataDxfId="121"/>
    <tableColumn id="2" xr3:uid="{EC629571-B311-0148-B958-1A65C67F9668}" name="Money at Beginning of Week"/>
    <tableColumn id="3" xr3:uid="{58A42586-D200-9F47-9529-6798C5C998AD}" name="Weekly Spending"/>
    <tableColumn id="4" xr3:uid="{95FC0518-6B83-AF47-95B0-ADD9308FF48C}" name="Money Left at End of Week" dataDxfId="120">
      <calculatedColumnFormula>SUM(Table35689[[#This Row],[Money at Beginning of Week]]-Table35689[[#This Row],[Weekly Spending]])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FD152C-2EB8-1A49-8E3B-768EAEF35A19}" name="Table3568910" displayName="Table3568910" ref="A1:D3" totalsRowShown="0" headerRowDxfId="114" headerRowBorderDxfId="113" tableBorderDxfId="112">
  <autoFilter ref="A1:D3" xr:uid="{AEFD152C-2EB8-1A49-8E3B-768EAEF35A19}"/>
  <tableColumns count="4">
    <tableColumn id="1" xr3:uid="{AF090BF3-7E49-FC49-BFB6-6348D2075F47}" name="Week 6" dataDxfId="111"/>
    <tableColumn id="2" xr3:uid="{44FDFA29-701D-824F-955F-C9B87548DFF3}" name="Money at Beginning of Week"/>
    <tableColumn id="3" xr3:uid="{034E29CF-3517-7F44-B553-63080673230F}" name="Weekly Spending"/>
    <tableColumn id="4" xr3:uid="{5F7F042A-E7EE-EB4E-894D-9C4257CE0CBF}" name="Money Left at End of Week" dataDxfId="110">
      <calculatedColumnFormula>SUM(Table3568910[[#This Row],[Money at Beginning of Week]]-Table3568910[[#This Row],[Weekly Spending]])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2FA548-60C5-334A-AB00-F490CB8C3F35}" name="Table356891011" displayName="Table356891011" ref="A1:D3" totalsRowShown="0" headerRowDxfId="104" headerRowBorderDxfId="103" tableBorderDxfId="102">
  <autoFilter ref="A1:D3" xr:uid="{E62FA548-60C5-334A-AB00-F490CB8C3F35}"/>
  <tableColumns count="4">
    <tableColumn id="1" xr3:uid="{A25F1533-C67E-1848-A6FD-039CC9C6EE9B}" name="Week 7" dataDxfId="101"/>
    <tableColumn id="2" xr3:uid="{77578900-89A5-0248-A1F4-01E5C4D4738C}" name="Money at Beginning of Week"/>
    <tableColumn id="3" xr3:uid="{09C6CBD0-3301-884D-814F-23F770CF1E86}" name="Weekly Spending"/>
    <tableColumn id="4" xr3:uid="{D30EEEEA-D953-E14A-A378-830699FC0ADA}" name="Money Left at End of Week" dataDxfId="100">
      <calculatedColumnFormula>SUM(Table356891011[[#This Row],[Money at Beginning of Week]]-Table356891011[[#This Row],[Weekly Spending]])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95A0B3-1C74-924D-A18D-F5B2761DC5FA}" name="Table35689101112" displayName="Table35689101112" ref="A1:D3" totalsRowShown="0" headerRowDxfId="94" headerRowBorderDxfId="93" tableBorderDxfId="92">
  <autoFilter ref="A1:D3" xr:uid="{3D95A0B3-1C74-924D-A18D-F5B2761DC5FA}"/>
  <tableColumns count="4">
    <tableColumn id="1" xr3:uid="{00325DB8-458B-7B4A-96C7-D15E85A6E3AB}" name="Week 8" dataDxfId="91"/>
    <tableColumn id="2" xr3:uid="{B1213BAA-E3EA-514D-9380-C1819A61E6B4}" name="Money at Beginning of Week"/>
    <tableColumn id="3" xr3:uid="{0AAF964C-2912-2043-ABF4-AEB8A9C86FD7}" name="Weekly Spending"/>
    <tableColumn id="4" xr3:uid="{57D8DA55-A959-C14C-9AA5-B01D81A8AFBC}" name="Money Left at End of Week" dataDxfId="90">
      <calculatedColumnFormula>SUM(Table35689101112[[#This Row],[Money at Beginning of Week]]-Table35689101112[[#This Row],[Weekly Spending]])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57F7D48-CCEE-1642-94AB-F0D311E4FD78}" name="Table3568910111213" displayName="Table3568910111213" ref="A1:D3" totalsRowShown="0" headerRowDxfId="84" headerRowBorderDxfId="83" tableBorderDxfId="82">
  <autoFilter ref="A1:D3" xr:uid="{857F7D48-CCEE-1642-94AB-F0D311E4FD78}"/>
  <tableColumns count="4">
    <tableColumn id="1" xr3:uid="{CA523708-7D2A-2B4F-B301-F9A6F587DC7E}" name="Week 9" dataDxfId="81"/>
    <tableColumn id="2" xr3:uid="{4513FEB7-4D8B-5E4F-8091-608EDCF7F8AE}" name="Money at Beginning of Week"/>
    <tableColumn id="3" xr3:uid="{A3F0D8BF-54E1-1548-914D-97C9784BFFE4}" name="Weekly Spending"/>
    <tableColumn id="4" xr3:uid="{AA8D0D0C-56AA-9847-BE75-D4D3DBF0F5C9}" name="Money Left at End of Week" dataDxfId="80">
      <calculatedColumnFormula>SUM(Table3568910111213[[#This Row],[Money at Beginning of Week]]-Table3568910111213[[#This Row],[Weekly Spending]])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7CC4-B48E-6543-9005-604653BE4C1E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5" customWidth="1"/>
    <col min="2" max="2" width="34.5" customWidth="1"/>
    <col min="3" max="3" width="29.33203125" customWidth="1"/>
    <col min="4" max="4" width="39" customWidth="1"/>
  </cols>
  <sheetData>
    <row r="1" spans="1:4" ht="81" customHeight="1" thickBot="1" x14ac:dyDescent="0.4">
      <c r="A1" s="4" t="s">
        <v>0</v>
      </c>
      <c r="B1" s="4" t="s">
        <v>20</v>
      </c>
      <c r="C1" s="4" t="s">
        <v>24</v>
      </c>
      <c r="D1" s="5" t="s">
        <v>17</v>
      </c>
    </row>
    <row r="2" spans="1:4" ht="78" customHeight="1" thickBot="1" x14ac:dyDescent="0.4">
      <c r="A2" s="2" t="s">
        <v>22</v>
      </c>
      <c r="B2" s="3">
        <v>1446</v>
      </c>
      <c r="C2" s="3">
        <v>90.37</v>
      </c>
      <c r="D2" s="3">
        <f>SUM(Table3[[#This Row],[Money at Beginning of Week]]-Table3[[#This Row],[Weekly Spending]])</f>
        <v>1355.63</v>
      </c>
    </row>
    <row r="3" spans="1:4" ht="71" customHeight="1" thickBot="1" x14ac:dyDescent="0.4">
      <c r="A3" s="2" t="s">
        <v>23</v>
      </c>
      <c r="B3" s="1">
        <v>1446</v>
      </c>
      <c r="C3" s="12">
        <v>0</v>
      </c>
      <c r="D3" s="1">
        <f>SUM(Table3[[#This Row],[Money at Beginning of Week]]-Table3[[#This Row],[Weekly Spending]])</f>
        <v>1446</v>
      </c>
    </row>
  </sheetData>
  <sheetProtection algorithmName="SHA-512" hashValue="OFeEK+l2VMCCPKPxkZP5UYwKIUWlBCtIn2M9ktU/C5rykq90RHZkGbEWr4uchQ02jJozn2aUotwKcCVXoK0C2A==" saltValue="NOOpbm7m9FwEnJ5XR90r8w==" spinCount="100000" sheet="1" objects="1" scenarios="1"/>
  <conditionalFormatting sqref="D3">
    <cfRule type="cellIs" dxfId="167" priority="4" operator="lessThan">
      <formula>$D$2</formula>
    </cfRule>
    <cfRule type="cellIs" dxfId="166" priority="5" operator="greaterThanOrEqual">
      <formula>$D$2</formula>
    </cfRule>
  </conditionalFormatting>
  <conditionalFormatting sqref="C3">
    <cfRule type="cellIs" dxfId="165" priority="2" operator="greaterThan">
      <formula>$C$2</formula>
    </cfRule>
    <cfRule type="cellIs" dxfId="164" priority="3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8AA3-9ECE-E74D-A4DE-3F0B245855BC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5.83203125" customWidth="1"/>
    <col min="2" max="2" width="37.33203125" customWidth="1"/>
    <col min="3" max="3" width="32.83203125" customWidth="1"/>
    <col min="4" max="4" width="38.1640625" customWidth="1"/>
  </cols>
  <sheetData>
    <row r="1" spans="1:4" ht="61" thickBot="1" x14ac:dyDescent="0.4">
      <c r="A1" s="4" t="s">
        <v>8</v>
      </c>
      <c r="B1" s="4" t="s">
        <v>20</v>
      </c>
      <c r="C1" s="4" t="s">
        <v>24</v>
      </c>
      <c r="D1" s="5" t="s">
        <v>17</v>
      </c>
    </row>
    <row r="2" spans="1:4" ht="76" customHeight="1" thickBot="1" x14ac:dyDescent="0.4">
      <c r="A2" s="2" t="s">
        <v>22</v>
      </c>
      <c r="B2" s="3">
        <f>'Week 9'!D3</f>
        <v>705</v>
      </c>
      <c r="C2" s="3">
        <v>90.37</v>
      </c>
      <c r="D2" s="3">
        <f>SUM(Table356891011121314[[#This Row],[Money at Beginning of Week]]-Table356891011121314[[#This Row],[Weekly Spending]])</f>
        <v>614.63</v>
      </c>
    </row>
    <row r="3" spans="1:4" ht="91" thickBot="1" x14ac:dyDescent="0.4">
      <c r="A3" s="2" t="s">
        <v>23</v>
      </c>
      <c r="B3" s="1">
        <f>$B$2</f>
        <v>705</v>
      </c>
      <c r="C3" s="12">
        <v>90</v>
      </c>
      <c r="D3" s="1">
        <f>SUM(Table356891011121314[[#This Row],[Money at Beginning of Week]]-Table356891011121314[[#This Row],[Weekly Spending]])</f>
        <v>615</v>
      </c>
    </row>
  </sheetData>
  <sheetProtection algorithmName="SHA-512" hashValue="0O/30lJj4S8iWXArmj3lHMf0sDddxmpld6OE3WXwWMeEhq1iazdhpYJnqqj3QY85pyH287HjSZSM1gjm+Pzsqw==" saltValue="vCZttSYb24yeGVRl5n/1Qw==" spinCount="100000" sheet="1" objects="1" scenarios="1"/>
  <conditionalFormatting sqref="D3">
    <cfRule type="cellIs" dxfId="79" priority="3" operator="lessThan">
      <formula>$D$2</formula>
    </cfRule>
    <cfRule type="cellIs" dxfId="78" priority="4" operator="greaterThanOrEqual">
      <formula>$D$2</formula>
    </cfRule>
    <cfRule type="cellIs" dxfId="77" priority="5" operator="greaterThanOrEqual">
      <formula>$D$2</formula>
    </cfRule>
  </conditionalFormatting>
  <conditionalFormatting sqref="C3">
    <cfRule type="cellIs" dxfId="76" priority="1" operator="greaterThan">
      <formula>$C$2</formula>
    </cfRule>
    <cfRule type="cellIs" dxfId="7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B5EA-256E-6C4C-8CDE-A9FCB44CE13E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6.83203125" customWidth="1"/>
    <col min="2" max="2" width="37" customWidth="1"/>
    <col min="3" max="3" width="32.83203125" customWidth="1"/>
    <col min="4" max="4" width="33" customWidth="1"/>
  </cols>
  <sheetData>
    <row r="1" spans="1:4" ht="61" thickBot="1" x14ac:dyDescent="0.4">
      <c r="A1" s="4" t="s">
        <v>9</v>
      </c>
      <c r="B1" s="4" t="s">
        <v>20</v>
      </c>
      <c r="C1" s="4" t="s">
        <v>24</v>
      </c>
      <c r="D1" s="5" t="s">
        <v>17</v>
      </c>
    </row>
    <row r="2" spans="1:4" ht="67" customHeight="1" thickBot="1" x14ac:dyDescent="0.4">
      <c r="A2" s="2" t="s">
        <v>22</v>
      </c>
      <c r="B2" s="3">
        <f>'Week 10'!D3</f>
        <v>615</v>
      </c>
      <c r="C2" s="3">
        <v>90.37</v>
      </c>
      <c r="D2" s="3">
        <f>SUM(Table35689101112131415[[#This Row],[Money at Beginning of Week]]-Table35689101112131415[[#This Row],[Weekly Spending]])</f>
        <v>524.63</v>
      </c>
    </row>
    <row r="3" spans="1:4" ht="82" customHeight="1" thickBot="1" x14ac:dyDescent="0.4">
      <c r="A3" s="2" t="s">
        <v>23</v>
      </c>
      <c r="B3" s="1">
        <f>$B$2</f>
        <v>615</v>
      </c>
      <c r="C3" s="12">
        <v>91</v>
      </c>
      <c r="D3" s="1">
        <f>SUM(Table35689101112131415[[#This Row],[Money at Beginning of Week]]-Table35689101112131415[[#This Row],[Weekly Spending]])</f>
        <v>524</v>
      </c>
    </row>
  </sheetData>
  <sheetProtection algorithmName="SHA-512" hashValue="GJ3jDpHvmZNWozVmbQ7J2r/4/gEbgB+r6TfsGVgxkeBd+Rl7JqZAx7V4BkGqoGE5NapY2ws20tOkJreOCVSGSA==" saltValue="GZHHJzuY+N9iucEho2ukcQ==" spinCount="100000" sheet="1" objects="1" scenarios="1"/>
  <conditionalFormatting sqref="D3">
    <cfRule type="cellIs" dxfId="69" priority="3" operator="lessThan">
      <formula>$D$2</formula>
    </cfRule>
    <cfRule type="cellIs" dxfId="68" priority="4" operator="greaterThanOrEqual">
      <formula>$D$2</formula>
    </cfRule>
    <cfRule type="cellIs" dxfId="67" priority="5" operator="greaterThanOrEqual">
      <formula>$D$2</formula>
    </cfRule>
  </conditionalFormatting>
  <conditionalFormatting sqref="C3">
    <cfRule type="cellIs" dxfId="66" priority="1" operator="greaterThan">
      <formula>$C$2</formula>
    </cfRule>
    <cfRule type="cellIs" dxfId="6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5BB9-E7C9-9543-9CA1-31D247F56CB2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5.5" customWidth="1"/>
    <col min="2" max="2" width="32.6640625" customWidth="1"/>
    <col min="3" max="3" width="31.1640625" customWidth="1"/>
    <col min="4" max="4" width="30.1640625" customWidth="1"/>
  </cols>
  <sheetData>
    <row r="1" spans="1:4" ht="61" thickBot="1" x14ac:dyDescent="0.4">
      <c r="A1" s="4" t="s">
        <v>10</v>
      </c>
      <c r="B1" s="4" t="s">
        <v>20</v>
      </c>
      <c r="C1" s="4" t="s">
        <v>24</v>
      </c>
      <c r="D1" s="5" t="s">
        <v>17</v>
      </c>
    </row>
    <row r="2" spans="1:4" ht="69" customHeight="1" thickBot="1" x14ac:dyDescent="0.4">
      <c r="A2" s="2" t="s">
        <v>22</v>
      </c>
      <c r="B2" s="3">
        <f>'Week 11'!D3</f>
        <v>524</v>
      </c>
      <c r="C2" s="3">
        <v>90.37</v>
      </c>
      <c r="D2" s="3">
        <f>SUM(Table3568910111213141516[[#This Row],[Money at Beginning of Week]]-Table3568910111213141516[[#This Row],[Weekly Spending]])</f>
        <v>433.63</v>
      </c>
    </row>
    <row r="3" spans="1:4" ht="91" thickBot="1" x14ac:dyDescent="0.4">
      <c r="A3" s="2" t="s">
        <v>23</v>
      </c>
      <c r="B3" s="1">
        <f>$B$2</f>
        <v>524</v>
      </c>
      <c r="C3" s="12">
        <v>90</v>
      </c>
      <c r="D3" s="1">
        <f>SUM(Table3568910111213141516[[#This Row],[Money at Beginning of Week]]-Table3568910111213141516[[#This Row],[Weekly Spending]])</f>
        <v>434</v>
      </c>
    </row>
  </sheetData>
  <sheetProtection algorithmName="SHA-512" hashValue="VozuR1x9r9LeAbXTrO4sCHwFlFXqev50ofVyp5ULF/H5xVxOlZDyvSBWD8EJ57zdVjRy66E7SWDJdIhLzAGwTg==" saltValue="uy4p/kWTpvA+1eWyk+lFUw==" spinCount="100000" sheet="1" objects="1" scenarios="1"/>
  <conditionalFormatting sqref="D3">
    <cfRule type="cellIs" dxfId="59" priority="3" operator="lessThan">
      <formula>$D$2</formula>
    </cfRule>
    <cfRule type="cellIs" dxfId="58" priority="4" operator="greaterThanOrEqual">
      <formula>$D$2</formula>
    </cfRule>
    <cfRule type="cellIs" dxfId="57" priority="5" operator="greaterThanOrEqual">
      <formula>$D$2</formula>
    </cfRule>
  </conditionalFormatting>
  <conditionalFormatting sqref="C3">
    <cfRule type="cellIs" dxfId="56" priority="1" operator="greaterThan">
      <formula>$C$2</formula>
    </cfRule>
    <cfRule type="cellIs" dxfId="5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1CC-C3D5-0C43-A502-814FD392BB4A}">
  <dimension ref="A1:D3"/>
  <sheetViews>
    <sheetView workbookViewId="0">
      <selection activeCell="D3" sqref="D3"/>
    </sheetView>
  </sheetViews>
  <sheetFormatPr baseColWidth="10" defaultRowHeight="16" x14ac:dyDescent="0.2"/>
  <cols>
    <col min="1" max="1" width="25.6640625" customWidth="1"/>
    <col min="2" max="2" width="31.83203125" customWidth="1"/>
    <col min="3" max="3" width="36" customWidth="1"/>
    <col min="4" max="4" width="27" customWidth="1"/>
  </cols>
  <sheetData>
    <row r="1" spans="1:4" ht="61" thickBot="1" x14ac:dyDescent="0.4">
      <c r="A1" s="4" t="s">
        <v>11</v>
      </c>
      <c r="B1" s="4" t="s">
        <v>20</v>
      </c>
      <c r="C1" s="4" t="s">
        <v>24</v>
      </c>
      <c r="D1" s="5" t="s">
        <v>17</v>
      </c>
    </row>
    <row r="2" spans="1:4" ht="74" customHeight="1" thickBot="1" x14ac:dyDescent="0.4">
      <c r="A2" s="2" t="s">
        <v>22</v>
      </c>
      <c r="B2" s="3">
        <f>'Week 12'!D3</f>
        <v>434</v>
      </c>
      <c r="C2" s="3">
        <v>90.37</v>
      </c>
      <c r="D2" s="3">
        <f>SUM(Table356891011121314151617[[#This Row],[Money at Beginning of Week]]-Table356891011121314151617[[#This Row],[Weekly Spending]])</f>
        <v>343.63</v>
      </c>
    </row>
    <row r="3" spans="1:4" ht="91" thickBot="1" x14ac:dyDescent="0.4">
      <c r="A3" s="2" t="s">
        <v>23</v>
      </c>
      <c r="B3" s="1">
        <f>$B$2</f>
        <v>434</v>
      </c>
      <c r="C3" s="12">
        <v>92</v>
      </c>
      <c r="D3" s="1">
        <f>SUM(Table356891011121314151617[[#This Row],[Money at Beginning of Week]]-Table356891011121314151617[[#This Row],[Weekly Spending]])</f>
        <v>342</v>
      </c>
    </row>
  </sheetData>
  <sheetProtection algorithmName="SHA-512" hashValue="xydOKYAzxa1mLTvRX5h0hbJBqe1f1BrnlBvbFKzHNWJvnEPH75pWKXMaTfkTFmeTj6CbHKkF8LyP37479zyvWA==" saltValue="5U77RS/QAVJd9ebe2pboew==" spinCount="100000" sheet="1" objects="1" scenarios="1"/>
  <conditionalFormatting sqref="D3">
    <cfRule type="cellIs" dxfId="49" priority="3" operator="lessThan">
      <formula>$D$2</formula>
    </cfRule>
    <cfRule type="cellIs" dxfId="48" priority="4" operator="greaterThanOrEqual">
      <formula>$D$2</formula>
    </cfRule>
    <cfRule type="cellIs" dxfId="47" priority="5" operator="greaterThanOrEqual">
      <formula>$D$2</formula>
    </cfRule>
  </conditionalFormatting>
  <conditionalFormatting sqref="C3">
    <cfRule type="cellIs" dxfId="46" priority="1" operator="greaterThan">
      <formula>$C$2</formula>
    </cfRule>
    <cfRule type="cellIs" dxfId="4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5FC7-CF1F-4944-A28F-947696EFEA83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6.5" customWidth="1"/>
    <col min="2" max="2" width="32.5" customWidth="1"/>
    <col min="3" max="3" width="31.33203125" customWidth="1"/>
    <col min="4" max="4" width="31.1640625" customWidth="1"/>
  </cols>
  <sheetData>
    <row r="1" spans="1:4" ht="61" thickBot="1" x14ac:dyDescent="0.4">
      <c r="A1" s="4" t="s">
        <v>12</v>
      </c>
      <c r="B1" s="4" t="s">
        <v>20</v>
      </c>
      <c r="C1" s="4" t="s">
        <v>24</v>
      </c>
      <c r="D1" s="5" t="s">
        <v>17</v>
      </c>
    </row>
    <row r="2" spans="1:4" ht="61" thickBot="1" x14ac:dyDescent="0.4">
      <c r="A2" s="2" t="s">
        <v>22</v>
      </c>
      <c r="B2" s="3">
        <f>'Week 13'!D3</f>
        <v>342</v>
      </c>
      <c r="C2" s="3">
        <v>90.37</v>
      </c>
      <c r="D2" s="3">
        <f>SUM(Table35689101112131415161718[[#This Row],[Money at Beginning of Week]]-Table35689101112131415161718[[#This Row],[Weekly Spending]])</f>
        <v>251.63</v>
      </c>
    </row>
    <row r="3" spans="1:4" ht="91" thickBot="1" x14ac:dyDescent="0.4">
      <c r="A3" s="2" t="s">
        <v>23</v>
      </c>
      <c r="B3" s="1">
        <f>$B$2</f>
        <v>342</v>
      </c>
      <c r="C3" s="12">
        <v>89</v>
      </c>
      <c r="D3" s="1">
        <f>SUM(Table35689101112131415161718[[#This Row],[Money at Beginning of Week]]-Table35689101112131415161718[[#This Row],[Weekly Spending]])</f>
        <v>253</v>
      </c>
    </row>
  </sheetData>
  <sheetProtection algorithmName="SHA-512" hashValue="tfh8dx5aSPVFsp6fWPlNLoPGZ+3EnQgFHVQhdolaE9ddnNFM0gdo339Ag77gCMbVx81j6aVcnG2K29Ra92zVzA==" saltValue="5yJ9ZP3fn2XjZQ+HCp8NSw==" spinCount="100000" sheet="1" objects="1" scenarios="1"/>
  <conditionalFormatting sqref="D3">
    <cfRule type="cellIs" dxfId="39" priority="3" operator="lessThan">
      <formula>$D$2</formula>
    </cfRule>
    <cfRule type="cellIs" dxfId="38" priority="4" operator="greaterThanOrEqual">
      <formula>$D$2</formula>
    </cfRule>
    <cfRule type="cellIs" dxfId="37" priority="5" operator="greaterThanOrEqual">
      <formula>$D$2</formula>
    </cfRule>
  </conditionalFormatting>
  <conditionalFormatting sqref="C3">
    <cfRule type="cellIs" dxfId="36" priority="1" operator="greaterThan">
      <formula>$C$2</formula>
    </cfRule>
    <cfRule type="cellIs" dxfId="3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D-40F6-2E4C-9DAE-AF3B4513D820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7.5" customWidth="1"/>
    <col min="2" max="2" width="35.5" customWidth="1"/>
    <col min="3" max="3" width="30.33203125" customWidth="1"/>
    <col min="4" max="4" width="40.33203125" customWidth="1"/>
  </cols>
  <sheetData>
    <row r="1" spans="1:4" ht="61" thickBot="1" x14ac:dyDescent="0.4">
      <c r="A1" s="4" t="s">
        <v>13</v>
      </c>
      <c r="B1" s="4" t="s">
        <v>20</v>
      </c>
      <c r="C1" s="4" t="s">
        <v>24</v>
      </c>
      <c r="D1" s="5" t="s">
        <v>17</v>
      </c>
    </row>
    <row r="2" spans="1:4" ht="64" customHeight="1" thickBot="1" x14ac:dyDescent="0.4">
      <c r="A2" s="2" t="s">
        <v>22</v>
      </c>
      <c r="B2" s="3">
        <f>'Week 14'!D3</f>
        <v>253</v>
      </c>
      <c r="C2" s="3">
        <v>90.37</v>
      </c>
      <c r="D2" s="3">
        <f>SUM(Table3568910111213141516171819[[#This Row],[Money at Beginning of Week]]-Table3568910111213141516171819[[#This Row],[Weekly Spending]])</f>
        <v>162.63</v>
      </c>
    </row>
    <row r="3" spans="1:4" ht="73" customHeight="1" thickBot="1" x14ac:dyDescent="0.4">
      <c r="A3" s="2" t="s">
        <v>23</v>
      </c>
      <c r="B3" s="1">
        <f>$B$2</f>
        <v>253</v>
      </c>
      <c r="C3" s="12">
        <v>91</v>
      </c>
      <c r="D3" s="1">
        <f>SUM(Table3568910111213141516171819[[#This Row],[Money at Beginning of Week]]-Table3568910111213141516171819[[#This Row],[Weekly Spending]])</f>
        <v>162</v>
      </c>
    </row>
  </sheetData>
  <sheetProtection algorithmName="SHA-512" hashValue="GyC7SUsvcddC19IFdNICF6IzCS4FC9WLVgv0LXBkY9MwjRnacmEPAz9rhNeyoV15JAhAA3L7qNEczN+Qry7eqA==" saltValue="cUfwgH/fx7vzV9edk6JxwQ==" spinCount="100000" sheet="1" objects="1" scenarios="1"/>
  <conditionalFormatting sqref="D3">
    <cfRule type="cellIs" dxfId="29" priority="3" operator="lessThan">
      <formula>$D$2</formula>
    </cfRule>
    <cfRule type="cellIs" dxfId="28" priority="4" operator="greaterThanOrEqual">
      <formula>$D$2</formula>
    </cfRule>
    <cfRule type="cellIs" dxfId="27" priority="5" operator="greaterThanOrEqual">
      <formula>$D$2</formula>
    </cfRule>
  </conditionalFormatting>
  <conditionalFormatting sqref="C3">
    <cfRule type="cellIs" dxfId="26" priority="1" operator="greaterThan">
      <formula>$C$2</formula>
    </cfRule>
    <cfRule type="cellIs" dxfId="2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13B4-3E5F-6A42-BEDC-1F837BFA9DF8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4.83203125" customWidth="1"/>
    <col min="2" max="2" width="36" customWidth="1"/>
    <col min="3" max="3" width="32" customWidth="1"/>
    <col min="4" max="4" width="36" customWidth="1"/>
  </cols>
  <sheetData>
    <row r="1" spans="1:4" ht="61" thickBot="1" x14ac:dyDescent="0.4">
      <c r="A1" s="4" t="s">
        <v>14</v>
      </c>
      <c r="B1" s="4" t="s">
        <v>20</v>
      </c>
      <c r="C1" s="4" t="s">
        <v>24</v>
      </c>
      <c r="D1" s="5" t="s">
        <v>17</v>
      </c>
    </row>
    <row r="2" spans="1:4" ht="82" customHeight="1" thickBot="1" x14ac:dyDescent="0.4">
      <c r="A2" s="2" t="s">
        <v>22</v>
      </c>
      <c r="B2" s="3">
        <f>'Week 15'!D3</f>
        <v>162</v>
      </c>
      <c r="C2" s="3">
        <v>90.37</v>
      </c>
      <c r="D2" s="3">
        <f>SUM(Table356891011121314151617181920[[#This Row],[Money at Beginning of Week]]-Table356891011121314151617181920[[#This Row],[Weekly Spending]])</f>
        <v>71.63</v>
      </c>
    </row>
    <row r="3" spans="1:4" ht="95" customHeight="1" thickBot="1" x14ac:dyDescent="0.4">
      <c r="A3" s="2" t="s">
        <v>23</v>
      </c>
      <c r="B3" s="1">
        <f>$B$2</f>
        <v>162</v>
      </c>
      <c r="C3" s="12">
        <v>80</v>
      </c>
      <c r="D3" s="1">
        <f>SUM(Table356891011121314151617181920[[#This Row],[Money at Beginning of Week]]-Table356891011121314151617181920[[#This Row],[Weekly Spending]])</f>
        <v>82</v>
      </c>
    </row>
  </sheetData>
  <sheetProtection algorithmName="SHA-512" hashValue="pjajYMixMF8UwjQnimkaOtCvIFyUqf5HioMO+o4HnNEO/AXFyqJkib615u3CDMjVEJabTMb8GuysGHbcku5org==" saltValue="ATZH3KLXvo5mUYGZ/lmUDg==" spinCount="100000" sheet="1" objects="1" scenarios="1"/>
  <conditionalFormatting sqref="D3">
    <cfRule type="cellIs" dxfId="19" priority="3" operator="lessThan">
      <formula>$D$2</formula>
    </cfRule>
    <cfRule type="cellIs" dxfId="18" priority="4" operator="greaterThanOrEqual">
      <formula>$D$2</formula>
    </cfRule>
    <cfRule type="cellIs" dxfId="17" priority="5" operator="greaterThanOrEqual">
      <formula>$D$2</formula>
    </cfRule>
  </conditionalFormatting>
  <conditionalFormatting sqref="C3">
    <cfRule type="cellIs" dxfId="16" priority="1" operator="greaterThan">
      <formula>$C$2</formula>
    </cfRule>
    <cfRule type="cellIs" dxfId="1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EEF9-3185-3C4B-B537-FA78D691D17F}">
  <dimension ref="A1:J70"/>
  <sheetViews>
    <sheetView zoomScale="56" workbookViewId="0">
      <selection activeCell="D6" sqref="D6"/>
    </sheetView>
  </sheetViews>
  <sheetFormatPr baseColWidth="10" defaultColWidth="30.1640625" defaultRowHeight="52" customHeight="1" x14ac:dyDescent="0.4"/>
  <cols>
    <col min="1" max="1" width="32.1640625" style="6" customWidth="1"/>
    <col min="2" max="2" width="63.33203125" style="6" bestFit="1" customWidth="1"/>
    <col min="3" max="4" width="61.83203125" style="6" bestFit="1" customWidth="1"/>
    <col min="5" max="5" width="67.5" style="6" customWidth="1"/>
    <col min="6" max="6" width="71.5" style="6" bestFit="1" customWidth="1"/>
    <col min="7" max="7" width="70.1640625" style="6" bestFit="1" customWidth="1"/>
    <col min="8" max="16384" width="30.1640625" style="6"/>
  </cols>
  <sheetData>
    <row r="1" spans="1:10" s="11" customFormat="1" ht="96" x14ac:dyDescent="0.55000000000000004">
      <c r="A1" s="9" t="s">
        <v>15</v>
      </c>
      <c r="B1" s="9" t="s">
        <v>20</v>
      </c>
      <c r="C1" s="9" t="s">
        <v>16</v>
      </c>
      <c r="D1" s="10" t="s">
        <v>21</v>
      </c>
      <c r="E1" s="9" t="s">
        <v>18</v>
      </c>
      <c r="F1" s="9" t="s">
        <v>19</v>
      </c>
      <c r="G1" s="9"/>
      <c r="H1" s="9"/>
      <c r="I1" s="9"/>
      <c r="J1" s="9"/>
    </row>
    <row r="2" spans="1:10" ht="63" customHeight="1" x14ac:dyDescent="0.4">
      <c r="A2" s="6">
        <v>1</v>
      </c>
      <c r="B2" s="7">
        <v>1446</v>
      </c>
      <c r="C2" s="7">
        <v>90.37</v>
      </c>
      <c r="D2" s="7">
        <f>'Week 1'!$C$3</f>
        <v>0</v>
      </c>
      <c r="E2" s="7">
        <f>SUM(Table13[[#This Row],[Money at Beginning of Week]]-Table13[[#This Row],[Budget for Week]])</f>
        <v>1355.63</v>
      </c>
      <c r="F2" s="7">
        <f>'Week 1'!$D$3</f>
        <v>1446</v>
      </c>
      <c r="H2" s="7"/>
      <c r="I2" s="7"/>
    </row>
    <row r="3" spans="1:10" ht="63" customHeight="1" x14ac:dyDescent="0.4">
      <c r="A3" s="6">
        <v>2</v>
      </c>
      <c r="B3" s="7">
        <f>F2</f>
        <v>1446</v>
      </c>
      <c r="C3" s="7">
        <v>90.37</v>
      </c>
      <c r="D3" s="7">
        <f>'Week 2'!$C$3</f>
        <v>80</v>
      </c>
      <c r="E3" s="7">
        <f>SUM(Table13[[#This Row],[Money at Beginning of Week]]-Table13[[#This Row],[Budget for Week]])</f>
        <v>1355.63</v>
      </c>
      <c r="F3" s="7">
        <f>'Week 2'!$D$3</f>
        <v>1366</v>
      </c>
      <c r="H3" s="7"/>
      <c r="I3" s="7"/>
    </row>
    <row r="4" spans="1:10" ht="63" customHeight="1" x14ac:dyDescent="0.4">
      <c r="A4" s="6">
        <v>3</v>
      </c>
      <c r="B4" s="7">
        <f t="shared" ref="B4:B18" si="0">F3</f>
        <v>1366</v>
      </c>
      <c r="C4" s="7">
        <v>90.37</v>
      </c>
      <c r="D4" s="7">
        <f>'Week 3'!$C$3</f>
        <v>90</v>
      </c>
      <c r="E4" s="7">
        <f>SUM(Table13[[#This Row],[Money at Beginning of Week]]-Table13[[#This Row],[Budget for Week]])</f>
        <v>1275.6300000000001</v>
      </c>
      <c r="F4" s="7">
        <f>'Week 3'!$D$3</f>
        <v>1276</v>
      </c>
      <c r="H4" s="7"/>
      <c r="I4" s="7"/>
    </row>
    <row r="5" spans="1:10" ht="63" customHeight="1" x14ac:dyDescent="0.4">
      <c r="A5" s="6">
        <v>4</v>
      </c>
      <c r="B5" s="7">
        <f t="shared" si="0"/>
        <v>1276</v>
      </c>
      <c r="C5" s="7">
        <v>90.37</v>
      </c>
      <c r="D5" s="7">
        <f>'Week 4'!$C$3</f>
        <v>100</v>
      </c>
      <c r="E5" s="7">
        <f>SUM(Table13[[#This Row],[Money at Beginning of Week]]-Table13[[#This Row],[Budget for Week]])</f>
        <v>1185.6300000000001</v>
      </c>
      <c r="F5" s="7">
        <f>'Week 4'!$D$3</f>
        <v>1176</v>
      </c>
      <c r="H5" s="7"/>
      <c r="I5" s="7"/>
    </row>
    <row r="6" spans="1:10" ht="63" customHeight="1" x14ac:dyDescent="0.4">
      <c r="A6" s="6">
        <v>5</v>
      </c>
      <c r="B6" s="7">
        <f t="shared" si="0"/>
        <v>1176</v>
      </c>
      <c r="C6" s="7">
        <v>90.37</v>
      </c>
      <c r="D6" s="7">
        <f>'Week 5'!$C$3</f>
        <v>91</v>
      </c>
      <c r="E6" s="7">
        <f>SUM(Table13[[#This Row],[Money at Beginning of Week]]-Table13[[#This Row],[Budget for Week]])</f>
        <v>1085.6300000000001</v>
      </c>
      <c r="F6" s="7">
        <f>'Week 5'!$D$3</f>
        <v>1085</v>
      </c>
      <c r="H6" s="7"/>
      <c r="I6" s="7"/>
    </row>
    <row r="7" spans="1:10" ht="63" customHeight="1" x14ac:dyDescent="0.4">
      <c r="A7" s="6">
        <v>6</v>
      </c>
      <c r="B7" s="7">
        <f t="shared" si="0"/>
        <v>1085</v>
      </c>
      <c r="C7" s="7">
        <v>90.37</v>
      </c>
      <c r="D7" s="7">
        <f>'Week 6'!$C$3</f>
        <v>90</v>
      </c>
      <c r="E7" s="7">
        <f>SUM(Table13[[#This Row],[Money at Beginning of Week]]-Table13[[#This Row],[Budget for Week]])</f>
        <v>994.63</v>
      </c>
      <c r="F7" s="7">
        <f>'Week 6'!$D$3</f>
        <v>995</v>
      </c>
      <c r="H7" s="7"/>
      <c r="I7" s="7"/>
    </row>
    <row r="8" spans="1:10" ht="63" customHeight="1" x14ac:dyDescent="0.4">
      <c r="A8" s="6">
        <v>7</v>
      </c>
      <c r="B8" s="7">
        <f t="shared" si="0"/>
        <v>995</v>
      </c>
      <c r="C8" s="7">
        <v>90.37</v>
      </c>
      <c r="D8" s="7">
        <f>'Week 7'!$C$3</f>
        <v>100</v>
      </c>
      <c r="E8" s="7">
        <f>SUM(Table13[[#This Row],[Money at Beginning of Week]]-Table13[[#This Row],[Budget for Week]])</f>
        <v>904.63</v>
      </c>
      <c r="F8" s="7">
        <f>'Week 7'!$D$3</f>
        <v>895</v>
      </c>
      <c r="H8" s="7"/>
      <c r="I8" s="7"/>
    </row>
    <row r="9" spans="1:10" ht="63" customHeight="1" x14ac:dyDescent="0.4">
      <c r="A9" s="6">
        <v>8</v>
      </c>
      <c r="B9" s="7">
        <f t="shared" si="0"/>
        <v>895</v>
      </c>
      <c r="C9" s="7">
        <v>90.37</v>
      </c>
      <c r="D9" s="7">
        <f>'Week 8'!$C$3</f>
        <v>90</v>
      </c>
      <c r="E9" s="7">
        <f>SUM(Table13[[#This Row],[Money at Beginning of Week]]-Table13[[#This Row],[Budget for Week]])</f>
        <v>804.63</v>
      </c>
      <c r="F9" s="7">
        <f>'Week 8'!$D$3</f>
        <v>805</v>
      </c>
      <c r="H9" s="7"/>
      <c r="I9" s="7"/>
    </row>
    <row r="10" spans="1:10" ht="63" customHeight="1" x14ac:dyDescent="0.4">
      <c r="A10" s="6" t="s">
        <v>26</v>
      </c>
      <c r="B10" s="6" t="s">
        <v>26</v>
      </c>
      <c r="C10" s="6" t="s">
        <v>26</v>
      </c>
      <c r="D10" s="6" t="s">
        <v>26</v>
      </c>
      <c r="E10" s="6" t="s">
        <v>26</v>
      </c>
      <c r="F10" s="6" t="s">
        <v>26</v>
      </c>
      <c r="H10" s="7"/>
      <c r="I10" s="7"/>
    </row>
    <row r="11" spans="1:10" ht="63" customHeight="1" x14ac:dyDescent="0.4">
      <c r="A11" s="6">
        <v>9</v>
      </c>
      <c r="B11" s="7">
        <f>F9</f>
        <v>805</v>
      </c>
      <c r="C11" s="7">
        <v>90.37</v>
      </c>
      <c r="D11" s="7">
        <f>'Week 9'!$C$3</f>
        <v>100</v>
      </c>
      <c r="E11" s="7">
        <f>SUM(Table13[[#This Row],[Money at Beginning of Week]]-Table13[[#This Row],[Budget for Week]])</f>
        <v>714.63</v>
      </c>
      <c r="F11" s="7">
        <f>'Week 9'!$D$3</f>
        <v>705</v>
      </c>
      <c r="H11" s="7"/>
      <c r="I11" s="7"/>
    </row>
    <row r="12" spans="1:10" ht="63" customHeight="1" x14ac:dyDescent="0.4">
      <c r="A12" s="6">
        <v>10</v>
      </c>
      <c r="B12" s="7">
        <f t="shared" si="0"/>
        <v>705</v>
      </c>
      <c r="C12" s="7">
        <v>90.37</v>
      </c>
      <c r="D12" s="7">
        <f>'Week 10'!$C$3</f>
        <v>90</v>
      </c>
      <c r="E12" s="7">
        <f>SUM(Table13[[#This Row],[Money at Beginning of Week]]-Table13[[#This Row],[Budget for Week]])</f>
        <v>614.63</v>
      </c>
      <c r="F12" s="7">
        <f>'Week 10'!$D$3</f>
        <v>615</v>
      </c>
      <c r="H12" s="7"/>
      <c r="I12" s="7"/>
    </row>
    <row r="13" spans="1:10" ht="63" customHeight="1" x14ac:dyDescent="0.4">
      <c r="A13" s="6">
        <v>11</v>
      </c>
      <c r="B13" s="7">
        <f t="shared" si="0"/>
        <v>615</v>
      </c>
      <c r="C13" s="7">
        <v>90.37</v>
      </c>
      <c r="D13" s="7">
        <f>'Week 11'!$C$3</f>
        <v>91</v>
      </c>
      <c r="E13" s="7">
        <f>SUM(Table13[[#This Row],[Money at Beginning of Week]]-Table13[[#This Row],[Budget for Week]])</f>
        <v>524.63</v>
      </c>
      <c r="F13" s="7">
        <f>'Week 11'!$D$3</f>
        <v>524</v>
      </c>
      <c r="H13" s="7"/>
      <c r="I13" s="7"/>
    </row>
    <row r="14" spans="1:10" ht="63" customHeight="1" x14ac:dyDescent="0.4">
      <c r="A14" s="6">
        <v>12</v>
      </c>
      <c r="B14" s="7">
        <f t="shared" si="0"/>
        <v>524</v>
      </c>
      <c r="C14" s="7">
        <v>90.37</v>
      </c>
      <c r="D14" s="7">
        <f>'Week 12'!$C$3</f>
        <v>90</v>
      </c>
      <c r="E14" s="7">
        <f>SUM(Table13[[#This Row],[Money at Beginning of Week]]-Table13[[#This Row],[Budget for Week]])</f>
        <v>433.63</v>
      </c>
      <c r="F14" s="7">
        <f>'Week 12'!$D$3</f>
        <v>434</v>
      </c>
      <c r="H14" s="7"/>
      <c r="I14" s="7"/>
    </row>
    <row r="15" spans="1:10" ht="63" customHeight="1" x14ac:dyDescent="0.4">
      <c r="A15" s="6">
        <v>13</v>
      </c>
      <c r="B15" s="7">
        <f t="shared" si="0"/>
        <v>434</v>
      </c>
      <c r="C15" s="7">
        <v>90.37</v>
      </c>
      <c r="D15" s="7">
        <f>'Week 13'!$C$3</f>
        <v>92</v>
      </c>
      <c r="E15" s="7">
        <f>SUM(Table13[[#This Row],[Money at Beginning of Week]]-Table13[[#This Row],[Budget for Week]])</f>
        <v>343.63</v>
      </c>
      <c r="F15" s="7">
        <f>'Week 13'!$D$3</f>
        <v>342</v>
      </c>
      <c r="H15" s="7"/>
      <c r="I15" s="7"/>
    </row>
    <row r="16" spans="1:10" ht="63" customHeight="1" x14ac:dyDescent="0.4">
      <c r="A16" s="6">
        <v>14</v>
      </c>
      <c r="B16" s="7">
        <f t="shared" si="0"/>
        <v>342</v>
      </c>
      <c r="C16" s="7">
        <v>90.37</v>
      </c>
      <c r="D16" s="7">
        <f>'Week 14'!$C$3</f>
        <v>89</v>
      </c>
      <c r="E16" s="7">
        <f>SUM(Table13[[#This Row],[Money at Beginning of Week]]-Table13[[#This Row],[Budget for Week]])</f>
        <v>251.63</v>
      </c>
      <c r="F16" s="7">
        <f>'Week 14'!$D$3</f>
        <v>253</v>
      </c>
      <c r="H16" s="7"/>
      <c r="I16" s="7"/>
    </row>
    <row r="17" spans="1:9" ht="63" customHeight="1" x14ac:dyDescent="0.4">
      <c r="A17" s="6">
        <v>15</v>
      </c>
      <c r="B17" s="7">
        <f t="shared" si="0"/>
        <v>253</v>
      </c>
      <c r="C17" s="7">
        <v>90.37</v>
      </c>
      <c r="D17" s="7">
        <f>'Week 15'!$C$3</f>
        <v>91</v>
      </c>
      <c r="E17" s="7">
        <f>SUM(Table13[[#This Row],[Money at Beginning of Week]]-Table13[[#This Row],[Budget for Week]])</f>
        <v>162.63</v>
      </c>
      <c r="F17" s="7">
        <f>'Week 15'!$D$3</f>
        <v>162</v>
      </c>
      <c r="H17" s="7"/>
      <c r="I17" s="7"/>
    </row>
    <row r="18" spans="1:9" ht="63" customHeight="1" x14ac:dyDescent="0.4">
      <c r="A18" s="6">
        <v>16</v>
      </c>
      <c r="B18" s="7">
        <f t="shared" si="0"/>
        <v>162</v>
      </c>
      <c r="C18" s="7">
        <v>90.37</v>
      </c>
      <c r="D18" s="7">
        <f>'Week 16'!$C$3</f>
        <v>80</v>
      </c>
      <c r="E18" s="7">
        <f>SUM(Table13[[#This Row],[Money at Beginning of Week]]-Table13[[#This Row],[Budget for Week]])</f>
        <v>71.63</v>
      </c>
      <c r="F18" s="7">
        <f>'Week 16'!$D$3</f>
        <v>82</v>
      </c>
      <c r="H18" s="7"/>
      <c r="I18" s="7"/>
    </row>
    <row r="20" spans="1:9" ht="34" x14ac:dyDescent="0.4">
      <c r="A20" s="8"/>
      <c r="B20" s="8"/>
      <c r="C20" s="8"/>
      <c r="D20" s="8"/>
      <c r="E20" s="8"/>
      <c r="F20" s="8"/>
      <c r="G20" s="8"/>
    </row>
    <row r="21" spans="1:9" ht="34" x14ac:dyDescent="0.4">
      <c r="A21" s="8"/>
      <c r="B21" s="8"/>
      <c r="C21" s="8"/>
      <c r="D21" s="8"/>
      <c r="E21" s="8"/>
      <c r="F21" s="8"/>
      <c r="G21" s="8"/>
    </row>
    <row r="22" spans="1:9" ht="34" x14ac:dyDescent="0.4">
      <c r="A22" s="8"/>
      <c r="B22" s="8"/>
      <c r="C22" s="8"/>
      <c r="D22" s="8"/>
      <c r="E22" s="8"/>
      <c r="F22" s="8"/>
      <c r="G22" s="8"/>
    </row>
    <row r="23" spans="1:9" ht="34" x14ac:dyDescent="0.4">
      <c r="A23" s="8"/>
      <c r="B23" s="8"/>
      <c r="C23" s="8"/>
      <c r="D23" s="8"/>
      <c r="E23" s="8"/>
      <c r="F23" s="8"/>
      <c r="G23" s="8"/>
    </row>
    <row r="24" spans="1:9" ht="34" x14ac:dyDescent="0.4">
      <c r="A24" s="8"/>
      <c r="B24" s="8"/>
      <c r="C24" s="8"/>
      <c r="D24" s="8"/>
      <c r="E24" s="8"/>
      <c r="F24" s="8"/>
      <c r="G24" s="8"/>
    </row>
    <row r="25" spans="1:9" ht="34" x14ac:dyDescent="0.4">
      <c r="A25" s="8"/>
      <c r="B25" s="8"/>
      <c r="C25" s="8"/>
      <c r="D25" s="8"/>
      <c r="E25" s="8"/>
      <c r="F25" s="8"/>
      <c r="G25" s="8"/>
    </row>
    <row r="26" spans="1:9" ht="34" x14ac:dyDescent="0.4">
      <c r="A26" s="8"/>
      <c r="B26" s="8"/>
      <c r="C26" s="8"/>
      <c r="D26" s="8"/>
      <c r="E26" s="8"/>
      <c r="F26" s="8"/>
      <c r="G26" s="8"/>
    </row>
    <row r="27" spans="1:9" ht="34" x14ac:dyDescent="0.4">
      <c r="A27" s="8"/>
      <c r="B27" s="8"/>
      <c r="C27" s="8"/>
      <c r="D27" s="8"/>
      <c r="E27" s="8"/>
      <c r="F27" s="8"/>
      <c r="G27" s="8"/>
    </row>
    <row r="28" spans="1:9" ht="34" x14ac:dyDescent="0.4">
      <c r="A28" s="8"/>
      <c r="B28" s="8"/>
      <c r="C28" s="8"/>
      <c r="D28" s="8"/>
      <c r="E28" s="8"/>
      <c r="F28" s="8"/>
      <c r="G28" s="8"/>
    </row>
    <row r="29" spans="1:9" ht="34" x14ac:dyDescent="0.4">
      <c r="A29" s="8"/>
      <c r="B29" s="8"/>
      <c r="C29" s="8"/>
      <c r="D29" s="8"/>
      <c r="E29" s="8"/>
      <c r="F29" s="8"/>
      <c r="G29" s="8"/>
    </row>
    <row r="30" spans="1:9" ht="34" x14ac:dyDescent="0.4">
      <c r="A30" s="8"/>
      <c r="B30" s="8"/>
      <c r="C30" s="8"/>
      <c r="D30" s="8"/>
      <c r="E30" s="8"/>
      <c r="F30" s="8"/>
      <c r="G30" s="8"/>
    </row>
    <row r="31" spans="1:9" ht="34" x14ac:dyDescent="0.4">
      <c r="A31" s="8"/>
      <c r="B31" s="8"/>
      <c r="C31" s="8"/>
      <c r="D31" s="8"/>
      <c r="E31" s="8"/>
      <c r="F31" s="8"/>
      <c r="G31" s="8"/>
    </row>
    <row r="32" spans="1:9" ht="34" x14ac:dyDescent="0.4">
      <c r="A32" s="8"/>
      <c r="B32" s="8"/>
      <c r="C32" s="8"/>
      <c r="D32" s="8"/>
      <c r="E32" s="8"/>
      <c r="F32" s="8"/>
      <c r="G32" s="8"/>
    </row>
    <row r="33" spans="1:7" ht="34" x14ac:dyDescent="0.4">
      <c r="A33" s="8"/>
      <c r="B33" s="8"/>
      <c r="C33" s="8"/>
      <c r="D33" s="8"/>
      <c r="E33" s="8"/>
      <c r="F33" s="8"/>
      <c r="G33" s="8"/>
    </row>
    <row r="34" spans="1:7" ht="34" x14ac:dyDescent="0.4">
      <c r="A34" s="8"/>
      <c r="B34" s="8"/>
      <c r="C34" s="8"/>
      <c r="D34" s="8"/>
      <c r="E34" s="8"/>
      <c r="F34" s="8"/>
      <c r="G34" s="8"/>
    </row>
    <row r="35" spans="1:7" ht="34" x14ac:dyDescent="0.4">
      <c r="A35" s="8"/>
      <c r="B35" s="8"/>
      <c r="C35" s="8"/>
      <c r="D35" s="8"/>
      <c r="E35" s="8"/>
      <c r="F35" s="8"/>
      <c r="G35" s="8"/>
    </row>
    <row r="36" spans="1:7" ht="34" x14ac:dyDescent="0.4">
      <c r="A36" s="8"/>
      <c r="B36" s="8"/>
      <c r="C36" s="8"/>
      <c r="D36" s="8"/>
      <c r="E36" s="8"/>
      <c r="F36" s="8"/>
      <c r="G36" s="8"/>
    </row>
    <row r="37" spans="1:7" ht="34" x14ac:dyDescent="0.4">
      <c r="A37" s="8"/>
      <c r="B37" s="8"/>
      <c r="C37" s="8"/>
      <c r="D37" s="8"/>
      <c r="E37" s="8"/>
      <c r="F37" s="8"/>
      <c r="G37" s="8"/>
    </row>
    <row r="38" spans="1:7" ht="34" x14ac:dyDescent="0.4">
      <c r="A38" s="8"/>
      <c r="B38" s="8"/>
      <c r="C38" s="8"/>
      <c r="D38" s="8"/>
      <c r="E38" s="8"/>
      <c r="F38" s="8"/>
      <c r="G38" s="8"/>
    </row>
    <row r="39" spans="1:7" ht="34" x14ac:dyDescent="0.4">
      <c r="A39" s="8"/>
      <c r="B39" s="8"/>
      <c r="C39" s="8"/>
      <c r="D39" s="8"/>
      <c r="E39" s="8"/>
      <c r="F39" s="8"/>
      <c r="G39" s="8"/>
    </row>
    <row r="40" spans="1:7" ht="34" x14ac:dyDescent="0.4">
      <c r="A40" s="8"/>
      <c r="B40" s="8"/>
      <c r="C40" s="8"/>
      <c r="D40" s="8"/>
      <c r="E40" s="8"/>
      <c r="F40" s="8"/>
      <c r="G40" s="8"/>
    </row>
    <row r="41" spans="1:7" ht="34" x14ac:dyDescent="0.4">
      <c r="A41" s="8"/>
      <c r="B41" s="8"/>
      <c r="C41" s="8"/>
      <c r="D41" s="8"/>
      <c r="E41" s="8"/>
      <c r="F41" s="8"/>
      <c r="G41" s="8"/>
    </row>
    <row r="42" spans="1:7" ht="34" x14ac:dyDescent="0.4">
      <c r="A42" s="8"/>
      <c r="B42" s="8"/>
      <c r="C42" s="8"/>
      <c r="D42" s="8"/>
      <c r="E42" s="8"/>
      <c r="F42" s="8"/>
      <c r="G42" s="8"/>
    </row>
    <row r="43" spans="1:7" ht="34" x14ac:dyDescent="0.4">
      <c r="A43" s="8"/>
      <c r="B43" s="8"/>
      <c r="C43" s="8"/>
      <c r="D43" s="8"/>
      <c r="E43" s="8"/>
      <c r="F43" s="8"/>
      <c r="G43" s="8"/>
    </row>
    <row r="44" spans="1:7" ht="34" x14ac:dyDescent="0.4">
      <c r="A44" s="8"/>
      <c r="B44" s="8"/>
      <c r="C44" s="8"/>
      <c r="D44" s="8"/>
      <c r="E44" s="8"/>
      <c r="F44" s="8"/>
      <c r="G44" s="8"/>
    </row>
    <row r="45" spans="1:7" ht="34" x14ac:dyDescent="0.4">
      <c r="A45" s="8"/>
      <c r="B45" s="8"/>
      <c r="C45" s="8"/>
      <c r="D45" s="8"/>
      <c r="E45" s="8"/>
      <c r="F45" s="8"/>
      <c r="G45" s="8"/>
    </row>
    <row r="46" spans="1:7" ht="34" x14ac:dyDescent="0.4">
      <c r="A46" s="8"/>
      <c r="B46" s="8"/>
      <c r="C46" s="8"/>
      <c r="D46" s="8"/>
      <c r="E46" s="8"/>
    </row>
    <row r="47" spans="1:7" ht="34" x14ac:dyDescent="0.4">
      <c r="A47" s="8"/>
      <c r="B47" s="8"/>
      <c r="C47" s="8"/>
      <c r="D47" s="8"/>
      <c r="E47" s="8"/>
    </row>
    <row r="48" spans="1:7" ht="34" x14ac:dyDescent="0.4">
      <c r="A48" s="8"/>
      <c r="B48" s="8"/>
      <c r="C48" s="8"/>
      <c r="D48" s="8"/>
      <c r="E48" s="8"/>
    </row>
    <row r="49" spans="1:5" ht="34" x14ac:dyDescent="0.4">
      <c r="A49" s="8"/>
      <c r="B49" s="8"/>
      <c r="C49" s="8"/>
      <c r="D49" s="8"/>
      <c r="E49" s="8"/>
    </row>
    <row r="50" spans="1:5" ht="34" x14ac:dyDescent="0.4">
      <c r="A50" s="8"/>
      <c r="B50" s="8"/>
      <c r="C50" s="8"/>
      <c r="D50" s="8"/>
      <c r="E50" s="8"/>
    </row>
    <row r="51" spans="1:5" ht="34" x14ac:dyDescent="0.4">
      <c r="A51" s="8"/>
      <c r="B51" s="8"/>
      <c r="C51" s="8"/>
      <c r="D51" s="8"/>
      <c r="E51" s="8"/>
    </row>
    <row r="52" spans="1:5" ht="34" x14ac:dyDescent="0.4">
      <c r="A52" s="8"/>
      <c r="B52" s="8"/>
      <c r="C52" s="8"/>
      <c r="D52" s="8"/>
      <c r="E52" s="8"/>
    </row>
    <row r="53" spans="1:5" ht="34" x14ac:dyDescent="0.4">
      <c r="A53" s="8"/>
      <c r="B53" s="8"/>
      <c r="C53" s="8"/>
      <c r="D53" s="8"/>
      <c r="E53" s="8"/>
    </row>
    <row r="54" spans="1:5" ht="34" x14ac:dyDescent="0.4">
      <c r="A54" s="8"/>
      <c r="B54" s="8"/>
      <c r="C54" s="8"/>
      <c r="D54" s="8"/>
      <c r="E54" s="8"/>
    </row>
    <row r="55" spans="1:5" ht="34" x14ac:dyDescent="0.4">
      <c r="A55" s="8"/>
      <c r="B55" s="8"/>
      <c r="C55" s="8"/>
      <c r="D55" s="8"/>
      <c r="E55" s="8"/>
    </row>
    <row r="56" spans="1:5" ht="34" x14ac:dyDescent="0.4">
      <c r="A56" s="8"/>
      <c r="B56" s="8"/>
      <c r="C56" s="8"/>
      <c r="D56" s="8"/>
      <c r="E56" s="8"/>
    </row>
    <row r="57" spans="1:5" ht="34" x14ac:dyDescent="0.4">
      <c r="A57" s="8"/>
      <c r="B57" s="8"/>
      <c r="C57" s="8"/>
      <c r="D57" s="8"/>
      <c r="E57" s="8"/>
    </row>
    <row r="58" spans="1:5" ht="34" x14ac:dyDescent="0.4">
      <c r="A58" s="8"/>
      <c r="B58" s="8"/>
      <c r="C58" s="8"/>
      <c r="D58" s="8"/>
      <c r="E58" s="8"/>
    </row>
    <row r="59" spans="1:5" ht="34" x14ac:dyDescent="0.4">
      <c r="A59" s="8"/>
      <c r="B59" s="8"/>
      <c r="C59" s="8"/>
      <c r="D59" s="8"/>
      <c r="E59" s="8"/>
    </row>
    <row r="60" spans="1:5" ht="34" x14ac:dyDescent="0.4">
      <c r="A60" s="8"/>
      <c r="B60" s="8"/>
      <c r="C60" s="8"/>
      <c r="D60" s="8"/>
      <c r="E60" s="8"/>
    </row>
    <row r="61" spans="1:5" ht="34" x14ac:dyDescent="0.4">
      <c r="A61" s="8"/>
      <c r="B61" s="8"/>
      <c r="C61" s="8"/>
      <c r="D61" s="8"/>
      <c r="E61" s="8"/>
    </row>
    <row r="62" spans="1:5" ht="34" x14ac:dyDescent="0.4">
      <c r="A62" s="8"/>
      <c r="B62" s="8"/>
      <c r="C62" s="8"/>
      <c r="D62" s="8"/>
      <c r="E62" s="8"/>
    </row>
    <row r="63" spans="1:5" ht="34" x14ac:dyDescent="0.4">
      <c r="A63" s="8"/>
      <c r="B63" s="8"/>
      <c r="C63" s="8"/>
      <c r="D63" s="8"/>
      <c r="E63" s="8"/>
    </row>
    <row r="64" spans="1:5" ht="34" x14ac:dyDescent="0.4">
      <c r="A64" s="8"/>
      <c r="B64" s="8"/>
      <c r="C64" s="8"/>
      <c r="D64" s="8"/>
      <c r="E64" s="8"/>
    </row>
    <row r="65" spans="1:5" ht="34" x14ac:dyDescent="0.4">
      <c r="A65" s="8"/>
      <c r="B65" s="8"/>
      <c r="C65" s="8"/>
      <c r="D65" s="8"/>
      <c r="E65" s="8"/>
    </row>
    <row r="66" spans="1:5" ht="34" x14ac:dyDescent="0.4">
      <c r="A66" s="8"/>
      <c r="B66" s="8"/>
      <c r="C66" s="8"/>
      <c r="D66" s="8"/>
      <c r="E66" s="8"/>
    </row>
    <row r="67" spans="1:5" ht="34" x14ac:dyDescent="0.4">
      <c r="A67" s="8"/>
      <c r="B67" s="8"/>
      <c r="C67" s="8"/>
      <c r="D67" s="8"/>
      <c r="E67" s="8"/>
    </row>
    <row r="68" spans="1:5" ht="34" x14ac:dyDescent="0.4">
      <c r="A68" s="8"/>
      <c r="B68" s="8"/>
      <c r="C68" s="8"/>
      <c r="D68" s="8"/>
      <c r="E68" s="8"/>
    </row>
    <row r="69" spans="1:5" ht="34" x14ac:dyDescent="0.4">
      <c r="A69" s="8"/>
      <c r="B69" s="8"/>
      <c r="C69" s="8"/>
      <c r="D69" s="8"/>
      <c r="E69" s="8"/>
    </row>
    <row r="70" spans="1:5" ht="34" x14ac:dyDescent="0.4">
      <c r="A70" s="8"/>
      <c r="B70" s="8"/>
      <c r="C70" s="8"/>
      <c r="D70" s="8"/>
      <c r="E70" s="8"/>
    </row>
  </sheetData>
  <sheetProtection algorithmName="SHA-512" hashValue="lOw9vRIPncXx/r5WuLsq4tUUo/JQM5iDBu9/STwvx+0a2jVNjjMZVNtfNG3ecM3XAhCHoUBA846YqczZyRC2QQ==" saltValue="5D3M7xvzndcFqdvL0PaW2g==" spinCount="100000" sheet="1" objects="1" scenarios="1"/>
  <conditionalFormatting sqref="D2:D9 D11:D18">
    <cfRule type="cellIs" dxfId="9" priority="1" operator="greaterThan">
      <formula>90.37</formula>
    </cfRule>
    <cfRule type="cellIs" dxfId="8" priority="2" operator="lessThanOrEqual">
      <formula>90.37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E484-2A44-5547-82E3-7DC2A20F639C}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28.1640625" customWidth="1"/>
    <col min="2" max="2" width="32.6640625" customWidth="1"/>
    <col min="3" max="3" width="28.5" customWidth="1"/>
    <col min="4" max="4" width="36.6640625" customWidth="1"/>
  </cols>
  <sheetData>
    <row r="1" spans="1:4" ht="61" thickBot="1" x14ac:dyDescent="0.4">
      <c r="A1" s="4" t="s">
        <v>1</v>
      </c>
      <c r="B1" s="4" t="s">
        <v>20</v>
      </c>
      <c r="C1" s="4" t="s">
        <v>24</v>
      </c>
      <c r="D1" s="5" t="s">
        <v>17</v>
      </c>
    </row>
    <row r="2" spans="1:4" ht="76" customHeight="1" thickBot="1" x14ac:dyDescent="0.4">
      <c r="A2" s="2" t="s">
        <v>22</v>
      </c>
      <c r="B2" s="3">
        <f>'Week 1'!D3</f>
        <v>1446</v>
      </c>
      <c r="C2" s="3">
        <v>90.37</v>
      </c>
      <c r="D2" s="3">
        <f>SUM(Table35[[#This Row],[Money at Beginning of Week]]-Table35[[#This Row],[Weekly Spending]])</f>
        <v>1355.63</v>
      </c>
    </row>
    <row r="3" spans="1:4" ht="75" customHeight="1" thickBot="1" x14ac:dyDescent="0.4">
      <c r="A3" s="2" t="s">
        <v>23</v>
      </c>
      <c r="B3" s="1">
        <f>$B$2</f>
        <v>1446</v>
      </c>
      <c r="C3" s="12">
        <v>80</v>
      </c>
      <c r="D3" s="1">
        <f>SUM(Table35[[#This Row],[Money at Beginning of Week]]-Table35[[#This Row],[Weekly Spending]])</f>
        <v>1366</v>
      </c>
    </row>
  </sheetData>
  <sheetProtection algorithmName="SHA-512" hashValue="fVQQGuOrdDC2LemJTcj7aH9zmk+f3NaQmmSnIsUMF/LsS4RiFBc7Qr9vK+IdeKdM3XCXbvLnjug671Yd+5GWbg==" saltValue="vuUigaxA000iGCDjdWb8rA==" spinCount="100000" sheet="1" objects="1" scenarios="1"/>
  <conditionalFormatting sqref="C3">
    <cfRule type="cellIs" dxfId="158" priority="3" operator="greaterThan">
      <formula>$C$2</formula>
    </cfRule>
    <cfRule type="cellIs" dxfId="157" priority="4" operator="lessThanOrEqual">
      <formula>$C$2</formula>
    </cfRule>
  </conditionalFormatting>
  <conditionalFormatting sqref="D3">
    <cfRule type="cellIs" dxfId="156" priority="1" operator="lessThan">
      <formula>$D$2</formula>
    </cfRule>
    <cfRule type="cellIs" dxfId="155" priority="2" operator="greaterThanOrEqual">
      <formula>$D$2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3E5F-1D42-D64D-A817-BF2CA99CBE54}">
  <dimension ref="A1:D3"/>
  <sheetViews>
    <sheetView workbookViewId="0">
      <selection activeCell="D2" sqref="D2"/>
    </sheetView>
  </sheetViews>
  <sheetFormatPr baseColWidth="10" defaultRowHeight="16" x14ac:dyDescent="0.2"/>
  <cols>
    <col min="1" max="1" width="26.33203125" customWidth="1"/>
    <col min="2" max="2" width="34.1640625" customWidth="1"/>
    <col min="3" max="3" width="34.5" customWidth="1"/>
    <col min="4" max="4" width="38.1640625" customWidth="1"/>
  </cols>
  <sheetData>
    <row r="1" spans="1:4" ht="61" thickBot="1" x14ac:dyDescent="0.4">
      <c r="A1" s="4" t="s">
        <v>2</v>
      </c>
      <c r="B1" s="4" t="s">
        <v>20</v>
      </c>
      <c r="C1" s="4" t="s">
        <v>24</v>
      </c>
      <c r="D1" s="5" t="s">
        <v>17</v>
      </c>
    </row>
    <row r="2" spans="1:4" ht="82" customHeight="1" thickBot="1" x14ac:dyDescent="0.4">
      <c r="A2" s="2" t="s">
        <v>22</v>
      </c>
      <c r="B2" s="3">
        <f>'Week 2'!D3</f>
        <v>1366</v>
      </c>
      <c r="C2" s="3">
        <v>90.37</v>
      </c>
      <c r="D2" s="3">
        <f>SUM(Table356[[#This Row],[Money at Beginning of Week]]-Table356[[#This Row],[Weekly Spending]])</f>
        <v>1275.6300000000001</v>
      </c>
    </row>
    <row r="3" spans="1:4" ht="62" customHeight="1" thickBot="1" x14ac:dyDescent="0.4">
      <c r="A3" s="2" t="s">
        <v>23</v>
      </c>
      <c r="B3" s="1">
        <f>$B$2</f>
        <v>1366</v>
      </c>
      <c r="C3" s="12">
        <v>90</v>
      </c>
      <c r="D3" s="1">
        <f>SUM(Table356[[#This Row],[Money at Beginning of Week]]-Table356[[#This Row],[Weekly Spending]])</f>
        <v>1276</v>
      </c>
    </row>
  </sheetData>
  <sheetProtection algorithmName="SHA-512" hashValue="pZZrUrf2EmxUKcKg9WYpDVVHHKiYwUK7Uan78BD/DGImjtiYj/slqPCnxr+131evx8HE22Lf0ZgbOKyxSGiigg==" saltValue="PkjhbLb+Qy59GEzILCzy5w==" spinCount="100000" sheet="1" objects="1" scenarios="1"/>
  <conditionalFormatting sqref="D3">
    <cfRule type="cellIs" dxfId="149" priority="3" operator="lessThan">
      <formula>$D$2</formula>
    </cfRule>
    <cfRule type="cellIs" dxfId="148" priority="4" operator="greaterThanOrEqual">
      <formula>$D$2</formula>
    </cfRule>
    <cfRule type="cellIs" dxfId="147" priority="5" operator="greaterThanOrEqual">
      <formula>$D$2</formula>
    </cfRule>
  </conditionalFormatting>
  <conditionalFormatting sqref="C3">
    <cfRule type="cellIs" dxfId="146" priority="1" operator="greaterThan">
      <formula>$C$2</formula>
    </cfRule>
    <cfRule type="cellIs" dxfId="14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FC3B-42B5-2E46-B278-C0D618942607}">
  <dimension ref="A1:D3"/>
  <sheetViews>
    <sheetView workbookViewId="0">
      <selection activeCell="D17" sqref="D17"/>
    </sheetView>
  </sheetViews>
  <sheetFormatPr baseColWidth="10" defaultRowHeight="16" x14ac:dyDescent="0.2"/>
  <cols>
    <col min="1" max="1" width="31.6640625" customWidth="1"/>
    <col min="2" max="2" width="35.5" customWidth="1"/>
    <col min="3" max="3" width="30.83203125" customWidth="1"/>
    <col min="4" max="4" width="25.6640625" customWidth="1"/>
  </cols>
  <sheetData>
    <row r="1" spans="1:4" ht="61" thickBot="1" x14ac:dyDescent="0.4">
      <c r="A1" s="4" t="s">
        <v>3</v>
      </c>
      <c r="B1" s="4" t="s">
        <v>20</v>
      </c>
      <c r="C1" s="4" t="s">
        <v>24</v>
      </c>
      <c r="D1" s="5" t="s">
        <v>17</v>
      </c>
    </row>
    <row r="2" spans="1:4" ht="61" thickBot="1" x14ac:dyDescent="0.4">
      <c r="A2" s="2" t="s">
        <v>22</v>
      </c>
      <c r="B2" s="3">
        <f>'Week 3'!D3</f>
        <v>1276</v>
      </c>
      <c r="C2" s="3">
        <v>90.37</v>
      </c>
      <c r="D2" s="3">
        <f>SUM(Table3568[[#This Row],[Money at Beginning of Week]]-Table3568[[#This Row],[Weekly Spending]])</f>
        <v>1185.6300000000001</v>
      </c>
    </row>
    <row r="3" spans="1:4" ht="61" thickBot="1" x14ac:dyDescent="0.4">
      <c r="A3" s="2" t="s">
        <v>23</v>
      </c>
      <c r="B3" s="1">
        <f>$B$2</f>
        <v>1276</v>
      </c>
      <c r="C3" s="12">
        <v>100</v>
      </c>
      <c r="D3" s="1">
        <f>SUM(Table3568[[#This Row],[Money at Beginning of Week]]-Table3568[[#This Row],[Weekly Spending]])</f>
        <v>1176</v>
      </c>
    </row>
  </sheetData>
  <sheetProtection algorithmName="SHA-512" hashValue="+N+UQld819SRm3QMVYm2HjutmHGiJASrD16rj44AtdqSBAO3Cx3YL6KK3O+MuhNc7b9kXleqJsl182EuElOBzw==" saltValue="6wJkaSVnihzJ+gWUVxuzyg==" spinCount="100000" sheet="1" objects="1" scenarios="1"/>
  <conditionalFormatting sqref="D3">
    <cfRule type="cellIs" dxfId="139" priority="3" operator="lessThan">
      <formula>$D$2</formula>
    </cfRule>
    <cfRule type="cellIs" dxfId="138" priority="4" operator="greaterThanOrEqual">
      <formula>$D$2</formula>
    </cfRule>
    <cfRule type="cellIs" dxfId="137" priority="5" operator="greaterThanOrEqual">
      <formula>$D$2</formula>
    </cfRule>
  </conditionalFormatting>
  <conditionalFormatting sqref="C3">
    <cfRule type="cellIs" dxfId="136" priority="1" operator="greaterThan">
      <formula>$C$2</formula>
    </cfRule>
    <cfRule type="cellIs" dxfId="13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0D9-02B1-4D4C-83DD-0A55A15C5431}">
  <dimension ref="A1:D3"/>
  <sheetViews>
    <sheetView tabSelected="1" workbookViewId="0">
      <selection activeCell="C4" sqref="C4"/>
    </sheetView>
  </sheetViews>
  <sheetFormatPr baseColWidth="10" defaultRowHeight="16" x14ac:dyDescent="0.2"/>
  <cols>
    <col min="1" max="1" width="26.83203125" customWidth="1"/>
    <col min="2" max="2" width="35.1640625" customWidth="1"/>
    <col min="3" max="3" width="30.33203125" customWidth="1"/>
    <col min="4" max="4" width="37.83203125" customWidth="1"/>
  </cols>
  <sheetData>
    <row r="1" spans="1:4" ht="61" thickBot="1" x14ac:dyDescent="0.4">
      <c r="A1" s="4" t="s">
        <v>4</v>
      </c>
      <c r="B1" s="4" t="s">
        <v>20</v>
      </c>
      <c r="C1" s="4" t="s">
        <v>24</v>
      </c>
      <c r="D1" s="5" t="s">
        <v>17</v>
      </c>
    </row>
    <row r="2" spans="1:4" ht="65" customHeight="1" thickBot="1" x14ac:dyDescent="0.4">
      <c r="A2" s="2" t="s">
        <v>22</v>
      </c>
      <c r="B2" s="3">
        <f>'Week 4'!D3</f>
        <v>1176</v>
      </c>
      <c r="C2" s="3">
        <v>90.37</v>
      </c>
      <c r="D2" s="3">
        <f>SUM(Table35689[[#This Row],[Money at Beginning of Week]]-Table35689[[#This Row],[Weekly Spending]])</f>
        <v>1085.6300000000001</v>
      </c>
    </row>
    <row r="3" spans="1:4" ht="91" thickBot="1" x14ac:dyDescent="0.4">
      <c r="A3" s="2" t="s">
        <v>23</v>
      </c>
      <c r="B3" s="1">
        <f>$B$2</f>
        <v>1176</v>
      </c>
      <c r="C3" s="12">
        <v>91</v>
      </c>
      <c r="D3" s="1">
        <f>SUM(Table35689[[#This Row],[Money at Beginning of Week]]-Table35689[[#This Row],[Weekly Spending]])</f>
        <v>1085</v>
      </c>
    </row>
  </sheetData>
  <sheetProtection algorithmName="SHA-512" hashValue="BxiVMU22EBAsHCD2oh3yhd69uupJ7xrZfGuMMeg6fEsFpB2pn4H7zrYyOAcWccmFb1aa0p8BmdHq5hj410YPpQ==" saltValue="+YIpoWONMqUccK+FFlZKUA==" spinCount="100000" sheet="1" objects="1" scenarios="1"/>
  <conditionalFormatting sqref="D3">
    <cfRule type="cellIs" dxfId="129" priority="3" operator="lessThan">
      <formula>$D$2</formula>
    </cfRule>
    <cfRule type="cellIs" dxfId="128" priority="4" operator="greaterThanOrEqual">
      <formula>$D$2</formula>
    </cfRule>
    <cfRule type="cellIs" dxfId="127" priority="5" operator="greaterThanOrEqual">
      <formula>$D$2</formula>
    </cfRule>
  </conditionalFormatting>
  <conditionalFormatting sqref="C3">
    <cfRule type="cellIs" dxfId="126" priority="1" operator="greaterThan">
      <formula>$C$2</formula>
    </cfRule>
    <cfRule type="cellIs" dxfId="12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7B0F-6194-5E40-9A6A-3D7BC316A936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5.1640625" customWidth="1"/>
    <col min="2" max="2" width="33.1640625" customWidth="1"/>
    <col min="3" max="3" width="32.6640625" customWidth="1"/>
    <col min="4" max="4" width="38.83203125" customWidth="1"/>
  </cols>
  <sheetData>
    <row r="1" spans="1:4" ht="61" thickBot="1" x14ac:dyDescent="0.4">
      <c r="A1" s="4" t="s">
        <v>5</v>
      </c>
      <c r="B1" s="4" t="s">
        <v>20</v>
      </c>
      <c r="C1" s="4" t="s">
        <v>24</v>
      </c>
      <c r="D1" s="5" t="s">
        <v>17</v>
      </c>
    </row>
    <row r="2" spans="1:4" ht="72" customHeight="1" thickBot="1" x14ac:dyDescent="0.4">
      <c r="A2" s="2" t="s">
        <v>22</v>
      </c>
      <c r="B2" s="3">
        <f>'Week 5'!D3</f>
        <v>1085</v>
      </c>
      <c r="C2" s="3">
        <v>90.37</v>
      </c>
      <c r="D2" s="3">
        <f>SUM(Table3568910[[#This Row],[Money at Beginning of Week]]-Table3568910[[#This Row],[Weekly Spending]])</f>
        <v>994.63</v>
      </c>
    </row>
    <row r="3" spans="1:4" ht="86" customHeight="1" thickBot="1" x14ac:dyDescent="0.4">
      <c r="A3" s="2" t="s">
        <v>23</v>
      </c>
      <c r="B3" s="1">
        <f>$B$2</f>
        <v>1085</v>
      </c>
      <c r="C3" s="12">
        <v>90</v>
      </c>
      <c r="D3" s="1">
        <f>SUM(Table3568910[[#This Row],[Money at Beginning of Week]]-Table3568910[[#This Row],[Weekly Spending]])</f>
        <v>995</v>
      </c>
    </row>
  </sheetData>
  <sheetProtection algorithmName="SHA-512" hashValue="5xAOLDQ1Yqz1+j9cW4Ge+fJcYQoFUyct8FwoCSM2Yjug24PTGRL6OVeahQH3AVlWcHzFloPRLmC3xf8uAmQlcg==" saltValue="zhN/Fvj88+cVsFHe+PZkBA==" spinCount="100000" sheet="1" objects="1" scenarios="1"/>
  <conditionalFormatting sqref="D3">
    <cfRule type="cellIs" dxfId="119" priority="3" operator="lessThan">
      <formula>$D$2</formula>
    </cfRule>
    <cfRule type="cellIs" dxfId="118" priority="4" operator="greaterThanOrEqual">
      <formula>$D$2</formula>
    </cfRule>
    <cfRule type="cellIs" dxfId="117" priority="5" operator="greaterThanOrEqual">
      <formula>$D$2</formula>
    </cfRule>
  </conditionalFormatting>
  <conditionalFormatting sqref="C3">
    <cfRule type="cellIs" dxfId="116" priority="1" operator="greaterThan">
      <formula>$C$2</formula>
    </cfRule>
    <cfRule type="cellIs" dxfId="11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41B4-56E3-324F-A992-220A0042C2B1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5.6640625" customWidth="1"/>
    <col min="2" max="2" width="30.33203125" customWidth="1"/>
    <col min="3" max="3" width="26.1640625" customWidth="1"/>
    <col min="4" max="4" width="38.83203125" customWidth="1"/>
  </cols>
  <sheetData>
    <row r="1" spans="1:4" ht="75" customHeight="1" thickBot="1" x14ac:dyDescent="0.4">
      <c r="A1" s="4" t="s">
        <v>6</v>
      </c>
      <c r="B1" s="4" t="s">
        <v>20</v>
      </c>
      <c r="C1" s="4" t="s">
        <v>24</v>
      </c>
      <c r="D1" s="5" t="s">
        <v>17</v>
      </c>
    </row>
    <row r="2" spans="1:4" ht="60" customHeight="1" thickBot="1" x14ac:dyDescent="0.4">
      <c r="A2" s="2" t="s">
        <v>22</v>
      </c>
      <c r="B2" s="3">
        <f>'Week 6'!D3</f>
        <v>995</v>
      </c>
      <c r="C2" s="3">
        <v>90.37</v>
      </c>
      <c r="D2" s="3">
        <f>SUM(Table356891011[[#This Row],[Money at Beginning of Week]]-Table356891011[[#This Row],[Weekly Spending]])</f>
        <v>904.63</v>
      </c>
    </row>
    <row r="3" spans="1:4" ht="91" thickBot="1" x14ac:dyDescent="0.4">
      <c r="A3" s="2" t="s">
        <v>23</v>
      </c>
      <c r="B3" s="1">
        <f>$B$2</f>
        <v>995</v>
      </c>
      <c r="C3" s="12">
        <v>100</v>
      </c>
      <c r="D3" s="1">
        <f>SUM(Table356891011[[#This Row],[Money at Beginning of Week]]-Table356891011[[#This Row],[Weekly Spending]])</f>
        <v>895</v>
      </c>
    </row>
  </sheetData>
  <sheetProtection algorithmName="SHA-512" hashValue="Vh+xSat8EiOCOFvX3RcDqGeKIMkUED2MMvgTvYiF2FUuydIz9biQfe5UDUFlLT509F7Hfc4wt3kREPl27lZufQ==" saltValue="fowBqf336oVdo14Mj3sBIA==" spinCount="100000" sheet="1" objects="1" scenarios="1"/>
  <conditionalFormatting sqref="D3">
    <cfRule type="cellIs" dxfId="109" priority="3" operator="lessThan">
      <formula>$D$2</formula>
    </cfRule>
    <cfRule type="cellIs" dxfId="108" priority="4" operator="greaterThanOrEqual">
      <formula>$D$2</formula>
    </cfRule>
    <cfRule type="cellIs" dxfId="107" priority="5" operator="greaterThanOrEqual">
      <formula>$D$2</formula>
    </cfRule>
  </conditionalFormatting>
  <conditionalFormatting sqref="C3">
    <cfRule type="cellIs" dxfId="106" priority="1" operator="greaterThan">
      <formula>$C$2</formula>
    </cfRule>
    <cfRule type="cellIs" dxfId="10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34D8-ADA3-6045-8621-E3B586A3E8EC}">
  <dimension ref="A1:D3"/>
  <sheetViews>
    <sheetView workbookViewId="0">
      <selection activeCell="C4" sqref="C4"/>
    </sheetView>
  </sheetViews>
  <sheetFormatPr baseColWidth="10" defaultRowHeight="16" x14ac:dyDescent="0.2"/>
  <cols>
    <col min="1" max="1" width="26.6640625" customWidth="1"/>
    <col min="2" max="2" width="35.33203125" customWidth="1"/>
    <col min="3" max="3" width="41.1640625" customWidth="1"/>
    <col min="4" max="4" width="30.5" customWidth="1"/>
  </cols>
  <sheetData>
    <row r="1" spans="1:4" ht="76" customHeight="1" thickBot="1" x14ac:dyDescent="0.4">
      <c r="A1" s="4" t="s">
        <v>7</v>
      </c>
      <c r="B1" s="4" t="s">
        <v>20</v>
      </c>
      <c r="C1" s="4" t="s">
        <v>24</v>
      </c>
      <c r="D1" s="5" t="s">
        <v>17</v>
      </c>
    </row>
    <row r="2" spans="1:4" ht="62" customHeight="1" thickBot="1" x14ac:dyDescent="0.4">
      <c r="A2" s="2" t="s">
        <v>22</v>
      </c>
      <c r="B2" s="3">
        <f>'Week 7'!D3</f>
        <v>895</v>
      </c>
      <c r="C2" s="3">
        <v>90.37</v>
      </c>
      <c r="D2" s="3">
        <f>SUM(Table35689101112[[#This Row],[Money at Beginning of Week]]-Table35689101112[[#This Row],[Weekly Spending]])</f>
        <v>804.63</v>
      </c>
    </row>
    <row r="3" spans="1:4" ht="69" customHeight="1" thickBot="1" x14ac:dyDescent="0.4">
      <c r="A3" s="2" t="s">
        <v>23</v>
      </c>
      <c r="B3" s="1">
        <f>$B$2</f>
        <v>895</v>
      </c>
      <c r="C3" s="12">
        <v>90</v>
      </c>
      <c r="D3" s="1">
        <f>SUM(Table35689101112[[#This Row],[Money at Beginning of Week]]-Table35689101112[[#This Row],[Weekly Spending]])</f>
        <v>805</v>
      </c>
    </row>
  </sheetData>
  <sheetProtection algorithmName="SHA-512" hashValue="wcx0XhgnOEruA0klXufertPfeNsNMNBSmQOWxtgn+LRB9yk3MdmMRsvjk/j9OkoGZPetU3oU7X8xnPeZi7W0Yg==" saltValue="3j/lZ6E1sMYhSkR6Ie+eHQ==" spinCount="100000" sheet="1" objects="1" scenarios="1"/>
  <conditionalFormatting sqref="D3">
    <cfRule type="cellIs" dxfId="99" priority="3" operator="lessThan">
      <formula>$D$2</formula>
    </cfRule>
    <cfRule type="cellIs" dxfId="98" priority="4" operator="greaterThanOrEqual">
      <formula>$D$2</formula>
    </cfRule>
    <cfRule type="cellIs" dxfId="97" priority="5" operator="greaterThanOrEqual">
      <formula>$D$2</formula>
    </cfRule>
  </conditionalFormatting>
  <conditionalFormatting sqref="C3">
    <cfRule type="cellIs" dxfId="96" priority="1" operator="greaterThan">
      <formula>$C$2</formula>
    </cfRule>
    <cfRule type="cellIs" dxfId="9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E742-5499-3B4C-86FC-ED6B069E16D6}">
  <dimension ref="A1:D3"/>
  <sheetViews>
    <sheetView workbookViewId="0">
      <selection activeCell="D3" sqref="D3"/>
    </sheetView>
  </sheetViews>
  <sheetFormatPr baseColWidth="10" defaultRowHeight="16" x14ac:dyDescent="0.2"/>
  <cols>
    <col min="1" max="1" width="27.33203125" customWidth="1"/>
    <col min="2" max="2" width="34.1640625" customWidth="1"/>
    <col min="3" max="3" width="32.5" customWidth="1"/>
    <col min="4" max="4" width="30.5" customWidth="1"/>
  </cols>
  <sheetData>
    <row r="1" spans="1:4" ht="61" thickBot="1" x14ac:dyDescent="0.4">
      <c r="A1" s="4" t="s">
        <v>25</v>
      </c>
      <c r="B1" s="4" t="s">
        <v>20</v>
      </c>
      <c r="C1" s="4" t="s">
        <v>24</v>
      </c>
      <c r="D1" s="5" t="s">
        <v>17</v>
      </c>
    </row>
    <row r="2" spans="1:4" ht="59" customHeight="1" thickBot="1" x14ac:dyDescent="0.4">
      <c r="A2" s="2" t="s">
        <v>22</v>
      </c>
      <c r="B2" s="3">
        <f>'Week 8'!D3</f>
        <v>805</v>
      </c>
      <c r="C2" s="3">
        <v>90.37</v>
      </c>
      <c r="D2" s="3">
        <f>SUM(Table3568910111213[[#This Row],[Money at Beginning of Week]]-Table3568910111213[[#This Row],[Weekly Spending]])</f>
        <v>714.63</v>
      </c>
    </row>
    <row r="3" spans="1:4" ht="75" customHeight="1" thickBot="1" x14ac:dyDescent="0.4">
      <c r="A3" s="2" t="s">
        <v>23</v>
      </c>
      <c r="B3" s="1">
        <f>$B$2</f>
        <v>805</v>
      </c>
      <c r="C3" s="12">
        <v>100</v>
      </c>
      <c r="D3" s="1">
        <f>SUM(Table3568910111213[[#This Row],[Money at Beginning of Week]]-Table3568910111213[[#This Row],[Weekly Spending]])</f>
        <v>705</v>
      </c>
    </row>
  </sheetData>
  <sheetProtection algorithmName="SHA-512" hashValue="GM459Va+RM5HskmBculIu+TCGUizgP/68EzB4rT3uJeHAFhHa/wyKTx2HX2mKgfFBOATkNGrBLfYds6fV/Q7LA==" saltValue="kqgdb04cpsmEJErnwQEK1Q==" spinCount="100000" sheet="1" objects="1" scenarios="1"/>
  <conditionalFormatting sqref="D3">
    <cfRule type="cellIs" dxfId="89" priority="3" operator="lessThan">
      <formula>$D$2</formula>
    </cfRule>
    <cfRule type="cellIs" dxfId="88" priority="4" operator="greaterThanOrEqual">
      <formula>$D$2</formula>
    </cfRule>
    <cfRule type="cellIs" dxfId="87" priority="5" operator="greaterThanOrEqual">
      <formula>$D$2</formula>
    </cfRule>
  </conditionalFormatting>
  <conditionalFormatting sqref="C3">
    <cfRule type="cellIs" dxfId="86" priority="1" operator="greaterThan">
      <formula>$C$2</formula>
    </cfRule>
    <cfRule type="cellIs" dxfId="85" priority="2" operator="lessThanOrEqual">
      <formula>$C$2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Overall Semester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2021-12-03T15:53:35Z</dcterms:created>
  <dcterms:modified xsi:type="dcterms:W3CDTF">2023-04-03T15:47:27Z</dcterms:modified>
</cp:coreProperties>
</file>