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li\Downloads\"/>
    </mc:Choice>
  </mc:AlternateContent>
  <xr:revisionPtr revIDLastSave="0" documentId="13_ncr:1_{2609E7D8-3408-441E-845F-C34D629EE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(5)" sheetId="18" r:id="rId1"/>
    <sheet name="RUBRICA" sheetId="13" r:id="rId2"/>
    <sheet name="EVALUACION FASE 3" sheetId="1" r:id="rId3"/>
    <sheet name="ESCALA_IEP" sheetId="2" state="hidden" r:id="rId4"/>
    <sheet name="ESCALA_PRESENTACION" sheetId="3" state="hidden" r:id="rId5"/>
    <sheet name="ESCALA_TRAB_EQUIP" sheetId="4" state="hidden" r:id="rId6"/>
    <sheet name="RELEVANCIA-PUNTAJE" sheetId="5" state="hidden" r:id="rId7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8" l="1"/>
  <c r="D6" i="18"/>
  <c r="D4" i="18"/>
  <c r="J84" i="18"/>
  <c r="K84" i="18" s="1"/>
  <c r="H84" i="18"/>
  <c r="I84" i="18" s="1"/>
  <c r="F84" i="18"/>
  <c r="G84" i="18" s="1"/>
  <c r="D84" i="18"/>
  <c r="E84" i="18" s="1"/>
  <c r="B84" i="18"/>
  <c r="J83" i="18"/>
  <c r="K83" i="18" s="1"/>
  <c r="H83" i="18"/>
  <c r="I83" i="18" s="1"/>
  <c r="F83" i="18"/>
  <c r="G83" i="18" s="1"/>
  <c r="D83" i="18"/>
  <c r="E83" i="18" s="1"/>
  <c r="B83" i="18"/>
  <c r="J82" i="18"/>
  <c r="K82" i="18" s="1"/>
  <c r="H82" i="18"/>
  <c r="I82" i="18" s="1"/>
  <c r="F82" i="18"/>
  <c r="G82" i="18" s="1"/>
  <c r="D82" i="18"/>
  <c r="E82" i="18" s="1"/>
  <c r="B82" i="18"/>
  <c r="J81" i="18"/>
  <c r="K81" i="18" s="1"/>
  <c r="H81" i="18"/>
  <c r="I81" i="18" s="1"/>
  <c r="F81" i="18"/>
  <c r="G81" i="18" s="1"/>
  <c r="D81" i="18"/>
  <c r="E81" i="18" s="1"/>
  <c r="B81" i="18"/>
  <c r="J80" i="18"/>
  <c r="K80" i="18" s="1"/>
  <c r="H80" i="18"/>
  <c r="I80" i="18" s="1"/>
  <c r="F80" i="18"/>
  <c r="G80" i="18" s="1"/>
  <c r="D80" i="18"/>
  <c r="E80" i="18" s="1"/>
  <c r="B80" i="18"/>
  <c r="J79" i="18"/>
  <c r="K79" i="18" s="1"/>
  <c r="H79" i="18"/>
  <c r="I79" i="18" s="1"/>
  <c r="F79" i="18"/>
  <c r="G79" i="18" s="1"/>
  <c r="D79" i="18"/>
  <c r="E79" i="18" s="1"/>
  <c r="B79" i="18"/>
  <c r="J78" i="18"/>
  <c r="K78" i="18" s="1"/>
  <c r="H78" i="18"/>
  <c r="I78" i="18" s="1"/>
  <c r="F78" i="18"/>
  <c r="G78" i="18" s="1"/>
  <c r="D78" i="18"/>
  <c r="E78" i="18" s="1"/>
  <c r="B78" i="18"/>
  <c r="B76" i="18"/>
  <c r="J71" i="18"/>
  <c r="K71" i="18" s="1"/>
  <c r="H71" i="18"/>
  <c r="I71" i="18" s="1"/>
  <c r="F71" i="18"/>
  <c r="G71" i="18" s="1"/>
  <c r="D71" i="18"/>
  <c r="E71" i="18" s="1"/>
  <c r="B71" i="18"/>
  <c r="J70" i="18"/>
  <c r="K70" i="18" s="1"/>
  <c r="H70" i="18"/>
  <c r="I70" i="18" s="1"/>
  <c r="F70" i="18"/>
  <c r="G70" i="18" s="1"/>
  <c r="D70" i="18"/>
  <c r="E70" i="18" s="1"/>
  <c r="B70" i="18"/>
  <c r="J69" i="18"/>
  <c r="K69" i="18" s="1"/>
  <c r="H69" i="18"/>
  <c r="I69" i="18" s="1"/>
  <c r="F69" i="18"/>
  <c r="G69" i="18" s="1"/>
  <c r="D69" i="18"/>
  <c r="E69" i="18" s="1"/>
  <c r="B69" i="18"/>
  <c r="J68" i="18"/>
  <c r="K68" i="18" s="1"/>
  <c r="H68" i="18"/>
  <c r="I68" i="18" s="1"/>
  <c r="F68" i="18"/>
  <c r="G68" i="18" s="1"/>
  <c r="D68" i="18"/>
  <c r="E68" i="18" s="1"/>
  <c r="B68" i="18"/>
  <c r="J67" i="18"/>
  <c r="K67" i="18" s="1"/>
  <c r="H67" i="18"/>
  <c r="I67" i="18" s="1"/>
  <c r="F67" i="18"/>
  <c r="G67" i="18" s="1"/>
  <c r="D67" i="18"/>
  <c r="E67" i="18" s="1"/>
  <c r="B67" i="18"/>
  <c r="J66" i="18"/>
  <c r="K66" i="18" s="1"/>
  <c r="H66" i="18"/>
  <c r="I66" i="18" s="1"/>
  <c r="F66" i="18"/>
  <c r="G66" i="18" s="1"/>
  <c r="D66" i="18"/>
  <c r="E66" i="18" s="1"/>
  <c r="B66" i="18"/>
  <c r="J65" i="18"/>
  <c r="K65" i="18" s="1"/>
  <c r="H65" i="18"/>
  <c r="I65" i="18" s="1"/>
  <c r="F65" i="18"/>
  <c r="G65" i="18" s="1"/>
  <c r="D65" i="18"/>
  <c r="E65" i="18" s="1"/>
  <c r="B65" i="18"/>
  <c r="B63" i="18"/>
  <c r="J58" i="18"/>
  <c r="K58" i="18" s="1"/>
  <c r="H58" i="18"/>
  <c r="I58" i="18" s="1"/>
  <c r="F58" i="18"/>
  <c r="G58" i="18" s="1"/>
  <c r="D58" i="18"/>
  <c r="E58" i="18" s="1"/>
  <c r="B58" i="18"/>
  <c r="J57" i="18"/>
  <c r="K57" i="18" s="1"/>
  <c r="H57" i="18"/>
  <c r="I57" i="18" s="1"/>
  <c r="F57" i="18"/>
  <c r="G57" i="18" s="1"/>
  <c r="D57" i="18"/>
  <c r="E57" i="18" s="1"/>
  <c r="B57" i="18"/>
  <c r="J56" i="18"/>
  <c r="K56" i="18" s="1"/>
  <c r="H56" i="18"/>
  <c r="I56" i="18" s="1"/>
  <c r="G56" i="18"/>
  <c r="E56" i="18"/>
  <c r="B56" i="18"/>
  <c r="J55" i="18"/>
  <c r="K55" i="18" s="1"/>
  <c r="H55" i="18"/>
  <c r="I55" i="18" s="1"/>
  <c r="F55" i="18"/>
  <c r="G55" i="18" s="1"/>
  <c r="D55" i="18"/>
  <c r="E55" i="18" s="1"/>
  <c r="B55" i="18"/>
  <c r="J54" i="18"/>
  <c r="K54" i="18" s="1"/>
  <c r="H54" i="18"/>
  <c r="I54" i="18" s="1"/>
  <c r="F54" i="18"/>
  <c r="G54" i="18" s="1"/>
  <c r="D54" i="18"/>
  <c r="E54" i="18" s="1"/>
  <c r="B54" i="18"/>
  <c r="J53" i="18"/>
  <c r="K53" i="18" s="1"/>
  <c r="H53" i="18"/>
  <c r="I53" i="18" s="1"/>
  <c r="F53" i="18"/>
  <c r="G53" i="18" s="1"/>
  <c r="D53" i="18"/>
  <c r="E53" i="18" s="1"/>
  <c r="B53" i="18"/>
  <c r="J52" i="18"/>
  <c r="K52" i="18" s="1"/>
  <c r="H52" i="18"/>
  <c r="I52" i="18" s="1"/>
  <c r="G52" i="18"/>
  <c r="E52" i="18"/>
  <c r="B52" i="18"/>
  <c r="B50" i="18"/>
  <c r="J45" i="18"/>
  <c r="K45" i="18" s="1"/>
  <c r="H45" i="18"/>
  <c r="I45" i="18" s="1"/>
  <c r="F45" i="18"/>
  <c r="G45" i="18" s="1"/>
  <c r="D45" i="18"/>
  <c r="E45" i="18" s="1"/>
  <c r="B45" i="18"/>
  <c r="J44" i="18"/>
  <c r="K44" i="18" s="1"/>
  <c r="H44" i="18"/>
  <c r="I44" i="18" s="1"/>
  <c r="F44" i="18"/>
  <c r="G44" i="18" s="1"/>
  <c r="D44" i="18"/>
  <c r="E44" i="18" s="1"/>
  <c r="B44" i="18"/>
  <c r="J43" i="18"/>
  <c r="K43" i="18" s="1"/>
  <c r="H43" i="18"/>
  <c r="I43" i="18" s="1"/>
  <c r="F43" i="18"/>
  <c r="G43" i="18" s="1"/>
  <c r="D43" i="18"/>
  <c r="E43" i="18" s="1"/>
  <c r="B43" i="18"/>
  <c r="J42" i="18"/>
  <c r="K42" i="18" s="1"/>
  <c r="H42" i="18"/>
  <c r="I42" i="18" s="1"/>
  <c r="F42" i="18"/>
  <c r="G42" i="18" s="1"/>
  <c r="D42" i="18"/>
  <c r="E42" i="18" s="1"/>
  <c r="B42" i="18"/>
  <c r="J41" i="18"/>
  <c r="K41" i="18" s="1"/>
  <c r="H41" i="18"/>
  <c r="I41" i="18" s="1"/>
  <c r="F41" i="18"/>
  <c r="G41" i="18" s="1"/>
  <c r="D41" i="18"/>
  <c r="E41" i="18" s="1"/>
  <c r="B41" i="18"/>
  <c r="J40" i="18"/>
  <c r="K40" i="18" s="1"/>
  <c r="H40" i="18"/>
  <c r="I40" i="18" s="1"/>
  <c r="G40" i="18"/>
  <c r="E40" i="18"/>
  <c r="B40" i="18"/>
  <c r="J39" i="18"/>
  <c r="K39" i="18" s="1"/>
  <c r="H39" i="18"/>
  <c r="I39" i="18" s="1"/>
  <c r="G39" i="18"/>
  <c r="E39" i="18"/>
  <c r="B39" i="18"/>
  <c r="B37" i="18"/>
  <c r="J32" i="18"/>
  <c r="K32" i="18" s="1"/>
  <c r="H32" i="18"/>
  <c r="I32" i="18" s="1"/>
  <c r="F32" i="18"/>
  <c r="G32" i="18" s="1"/>
  <c r="D32" i="18"/>
  <c r="E32" i="18" s="1"/>
  <c r="B32" i="18"/>
  <c r="J31" i="18"/>
  <c r="K31" i="18" s="1"/>
  <c r="H31" i="18"/>
  <c r="I31" i="18" s="1"/>
  <c r="F31" i="18"/>
  <c r="G31" i="18" s="1"/>
  <c r="D31" i="18"/>
  <c r="E31" i="18" s="1"/>
  <c r="B31" i="18"/>
  <c r="J30" i="18"/>
  <c r="K30" i="18" s="1"/>
  <c r="H30" i="18"/>
  <c r="I30" i="18" s="1"/>
  <c r="F30" i="18"/>
  <c r="G30" i="18" s="1"/>
  <c r="D30" i="18"/>
  <c r="E30" i="18" s="1"/>
  <c r="B30" i="18"/>
  <c r="J29" i="18"/>
  <c r="K29" i="18" s="1"/>
  <c r="H29" i="18"/>
  <c r="I29" i="18" s="1"/>
  <c r="F29" i="18"/>
  <c r="G29" i="18" s="1"/>
  <c r="D29" i="18"/>
  <c r="E29" i="18" s="1"/>
  <c r="B29" i="18"/>
  <c r="J28" i="18"/>
  <c r="K28" i="18" s="1"/>
  <c r="H28" i="18"/>
  <c r="I28" i="18" s="1"/>
  <c r="F28" i="18"/>
  <c r="G28" i="18" s="1"/>
  <c r="D28" i="18"/>
  <c r="E28" i="18" s="1"/>
  <c r="B28" i="18"/>
  <c r="J27" i="18"/>
  <c r="K27" i="18" s="1"/>
  <c r="H27" i="18"/>
  <c r="I27" i="18" s="1"/>
  <c r="G27" i="18"/>
  <c r="E27" i="18"/>
  <c r="B27" i="18"/>
  <c r="J26" i="18"/>
  <c r="K26" i="18" s="1"/>
  <c r="H26" i="18"/>
  <c r="I26" i="18" s="1"/>
  <c r="G26" i="18"/>
  <c r="E26" i="18"/>
  <c r="B26" i="18"/>
  <c r="B24" i="18"/>
  <c r="J19" i="18"/>
  <c r="K19" i="18" s="1"/>
  <c r="H19" i="18"/>
  <c r="I19" i="18" s="1"/>
  <c r="F19" i="18"/>
  <c r="G19" i="18" s="1"/>
  <c r="D19" i="18"/>
  <c r="E19" i="18" s="1"/>
  <c r="B19" i="18"/>
  <c r="J18" i="18"/>
  <c r="K18" i="18" s="1"/>
  <c r="H18" i="18"/>
  <c r="I18" i="18" s="1"/>
  <c r="F18" i="18"/>
  <c r="G18" i="18" s="1"/>
  <c r="D18" i="18"/>
  <c r="E18" i="18" s="1"/>
  <c r="B18" i="18"/>
  <c r="J17" i="18"/>
  <c r="K17" i="18" s="1"/>
  <c r="H17" i="18"/>
  <c r="I17" i="18" s="1"/>
  <c r="F17" i="18"/>
  <c r="G17" i="18" s="1"/>
  <c r="D17" i="18"/>
  <c r="E17" i="18" s="1"/>
  <c r="B17" i="18"/>
  <c r="J16" i="18"/>
  <c r="K16" i="18" s="1"/>
  <c r="H16" i="18"/>
  <c r="I16" i="18" s="1"/>
  <c r="F16" i="18"/>
  <c r="G16" i="18" s="1"/>
  <c r="D16" i="18"/>
  <c r="E16" i="18" s="1"/>
  <c r="B16" i="18"/>
  <c r="J15" i="18"/>
  <c r="K15" i="18" s="1"/>
  <c r="H15" i="18"/>
  <c r="I15" i="18" s="1"/>
  <c r="F15" i="18"/>
  <c r="G15" i="18" s="1"/>
  <c r="D15" i="18"/>
  <c r="E15" i="18" s="1"/>
  <c r="B15" i="18"/>
  <c r="J14" i="18"/>
  <c r="K14" i="18" s="1"/>
  <c r="H14" i="18"/>
  <c r="I14" i="18" s="1"/>
  <c r="G14" i="18"/>
  <c r="E14" i="18"/>
  <c r="B14" i="18"/>
  <c r="J13" i="18"/>
  <c r="K13" i="18" s="1"/>
  <c r="H13" i="18"/>
  <c r="I13" i="18" s="1"/>
  <c r="G13" i="18"/>
  <c r="E13" i="18"/>
  <c r="B13" i="18"/>
  <c r="B11" i="18"/>
  <c r="E20" i="18" l="1"/>
  <c r="I33" i="18"/>
  <c r="E72" i="18"/>
  <c r="G20" i="18"/>
  <c r="G59" i="18"/>
  <c r="G72" i="18"/>
  <c r="K85" i="18"/>
  <c r="G33" i="18"/>
  <c r="E46" i="18"/>
  <c r="E59" i="18"/>
  <c r="I20" i="18"/>
  <c r="I72" i="18"/>
  <c r="K33" i="18"/>
  <c r="K20" i="18"/>
  <c r="K72" i="18"/>
  <c r="I59" i="18"/>
  <c r="E33" i="18"/>
  <c r="G46" i="18"/>
  <c r="K59" i="18"/>
  <c r="E85" i="18"/>
  <c r="I46" i="18"/>
  <c r="G85" i="18"/>
  <c r="K46" i="18"/>
  <c r="I85" i="18"/>
  <c r="C72" i="18" l="1"/>
  <c r="C73" i="18" s="1"/>
  <c r="C20" i="18"/>
  <c r="C21" i="18" s="1"/>
  <c r="C4" i="18" s="1"/>
  <c r="C33" i="18"/>
  <c r="C34" i="18" s="1"/>
  <c r="C5" i="18" s="1"/>
  <c r="C85" i="18"/>
  <c r="C86" i="18" s="1"/>
  <c r="C59" i="18"/>
  <c r="C60" i="18" s="1"/>
  <c r="C46" i="18"/>
  <c r="C47" i="18" s="1"/>
  <c r="C6" i="18" s="1"/>
  <c r="E5" i="18" l="1"/>
  <c r="E4" i="18"/>
  <c r="E6" i="18"/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F80" i="1"/>
  <c r="G80" i="1" s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H78" i="1"/>
  <c r="I78" i="1" s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H69" i="1"/>
  <c r="I69" i="1" s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J67" i="1"/>
  <c r="K67" i="1" s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H58" i="1"/>
  <c r="I58" i="1" s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D56" i="1"/>
  <c r="E56" i="1" s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F54" i="1"/>
  <c r="G54" i="1" s="1"/>
  <c r="D54" i="1"/>
  <c r="E54" i="1" s="1"/>
  <c r="J53" i="1"/>
  <c r="K53" i="1" s="1"/>
  <c r="H53" i="1"/>
  <c r="I53" i="1" s="1"/>
  <c r="F53" i="1"/>
  <c r="G53" i="1" s="1"/>
  <c r="D53" i="1"/>
  <c r="E53" i="1" s="1"/>
  <c r="J52" i="1"/>
  <c r="K52" i="1" s="1"/>
  <c r="H52" i="1"/>
  <c r="I52" i="1" s="1"/>
  <c r="F52" i="1"/>
  <c r="G52" i="1" s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<sst xmlns="http://schemas.openxmlformats.org/spreadsheetml/2006/main" count="283" uniqueCount="72">
  <si>
    <t>INTEGRANTES</t>
  </si>
  <si>
    <t>Nota docente asignatura</t>
  </si>
  <si>
    <t>Nota comision</t>
  </si>
  <si>
    <t>Nota final</t>
  </si>
  <si>
    <t>ESTUDIANTE 1</t>
  </si>
  <si>
    <t>ESTUDIANTE 2</t>
  </si>
  <si>
    <t>ESTUDIANTE 3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</si>
  <si>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</si>
  <si>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</si>
  <si>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</si>
  <si>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</si>
  <si>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</si>
  <si>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</si>
  <si>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</si>
  <si>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</si>
  <si>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</si>
  <si>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</si>
  <si>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</si>
  <si>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</si>
  <si>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</si>
  <si>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</si>
  <si>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</si>
  <si>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</si>
  <si>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</si>
  <si>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</si>
  <si>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</si>
  <si>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</si>
  <si>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</si>
  <si>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</si>
  <si>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</si>
  <si>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</si>
  <si>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</si>
  <si>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</si>
  <si>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</si>
  <si>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</si>
  <si>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</si>
  <si>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</si>
  <si>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</si>
  <si>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</si>
  <si>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</si>
  <si>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</si>
  <si>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</si>
  <si>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</si>
  <si>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</si>
  <si>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</si>
  <si>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</si>
  <si>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</si>
  <si>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</si>
  <si>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</si>
  <si>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</si>
  <si>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</si>
  <si>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</si>
  <si>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</si>
  <si>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</si>
  <si>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</si>
  <si>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</si>
  <si>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</si>
  <si>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</si>
  <si>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</si>
  <si>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</si>
  <si>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</si>
  <si>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</si>
  <si>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</si>
  <si>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</si>
  <si>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</si>
  <si>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</si>
  <si>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 xml:space="preserve">MONTECINOS CHEUQUIAN AXEL MAXIMILIANO </t>
  </si>
  <si>
    <t xml:space="preserve">MUNOZ ABARCA AXEL </t>
  </si>
  <si>
    <t xml:space="preserve">URBINA OSORIO MAXIMILANO FELIPE </t>
  </si>
  <si>
    <t>x</t>
  </si>
  <si>
    <t>Albarez F</t>
  </si>
  <si>
    <t>Molina 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</si>
</sst>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164" fontId="1" fillId="8" borderId="16" xfId="0" applyNumberFormat="1" applyFont="1" applyFill="1" applyBorder="1" applyAlignment="1">
      <alignment horizontal="center"/>
    </xf>
    <xf numFmtId="164" fontId="17" fillId="8" borderId="16" xfId="0" applyNumberFormat="1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4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ADDC-551E-4D6E-812D-DFBFD95BB7DB}">
  <sheetPr>
    <tabColor rgb="FF92D050"/>
  </sheetPr>
  <dimension ref="A2:K797"/>
  <sheetViews>
    <sheetView tabSelected="1" topLeftCell="A38" zoomScale="120" zoomScaleNormal="120" workbookViewId="0">
      <selection activeCell="C9" sqref="C9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6" width="11.7109375" customWidth="1"/>
    <col min="7" max="7" width="8.7109375" bestFit="1" customWidth="1"/>
    <col min="8" max="8" width="9" bestFit="1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C2" s="29">
        <v>0.7</v>
      </c>
      <c r="D2" s="32">
        <v>0.3</v>
      </c>
      <c r="E2" s="33">
        <v>1</v>
      </c>
      <c r="G2" s="32">
        <v>0.3</v>
      </c>
      <c r="H2" s="32">
        <v>0.3</v>
      </c>
    </row>
    <row r="3" spans="1:11" ht="30" x14ac:dyDescent="0.25">
      <c r="B3" s="2" t="s">
        <v>0</v>
      </c>
      <c r="C3" s="30" t="s">
        <v>1</v>
      </c>
      <c r="D3" s="34" t="s">
        <v>2</v>
      </c>
      <c r="E3" s="35" t="s">
        <v>3</v>
      </c>
      <c r="G3" s="34" t="s">
        <v>70</v>
      </c>
      <c r="H3" s="34" t="s">
        <v>71</v>
      </c>
    </row>
    <row r="4" spans="1:11" x14ac:dyDescent="0.25">
      <c r="A4" s="3">
        <v>1</v>
      </c>
      <c r="B4" s="16" t="s">
        <v>66</v>
      </c>
      <c r="C4" s="31">
        <f>C21</f>
        <v>7</v>
      </c>
      <c r="D4" s="37">
        <f>AVERAGE(G4:H4)</f>
        <v>5.9</v>
      </c>
      <c r="E4" s="40">
        <f>C4*C$2+D4*D$2</f>
        <v>6.67</v>
      </c>
      <c r="G4" s="37">
        <v>6.3</v>
      </c>
      <c r="H4" s="37">
        <v>5.5</v>
      </c>
    </row>
    <row r="5" spans="1:11" x14ac:dyDescent="0.25">
      <c r="A5" s="3">
        <v>2</v>
      </c>
      <c r="B5" s="16" t="s">
        <v>67</v>
      </c>
      <c r="C5" s="31">
        <f>C34</f>
        <v>7</v>
      </c>
      <c r="D5" s="37">
        <f t="shared" ref="D5:D6" si="0">AVERAGE(G5:H5)</f>
        <v>5.9</v>
      </c>
      <c r="E5" s="40">
        <f t="shared" ref="E5:E6" si="1">C5*C$2+D5*D$2</f>
        <v>6.67</v>
      </c>
      <c r="G5" s="37">
        <v>6.3</v>
      </c>
      <c r="H5" s="37">
        <v>5.5</v>
      </c>
    </row>
    <row r="6" spans="1:11" x14ac:dyDescent="0.25">
      <c r="A6" s="3">
        <v>3</v>
      </c>
      <c r="B6" s="16" t="s">
        <v>68</v>
      </c>
      <c r="C6" s="31">
        <f>C47</f>
        <v>7</v>
      </c>
      <c r="D6" s="37">
        <f t="shared" si="0"/>
        <v>5.9</v>
      </c>
      <c r="E6" s="39">
        <f t="shared" si="1"/>
        <v>6.67</v>
      </c>
      <c r="G6" s="37">
        <v>6.3</v>
      </c>
      <c r="H6" s="37">
        <v>5.5</v>
      </c>
    </row>
    <row r="11" spans="1:11" ht="18.75" outlineLevel="1" x14ac:dyDescent="0.25">
      <c r="A11" s="50" t="s">
        <v>7</v>
      </c>
      <c r="B11" s="11" t="str">
        <f>B4</f>
        <v xml:space="preserve">MONTECINOS CHEUQUIAN AXEL MAXIMILIANO </v>
      </c>
      <c r="C11" s="45" t="s">
        <v>8</v>
      </c>
      <c r="D11" s="46" t="s">
        <v>9</v>
      </c>
      <c r="E11" s="47"/>
      <c r="F11" s="47"/>
      <c r="G11" s="47"/>
      <c r="H11" s="47"/>
      <c r="I11" s="47"/>
      <c r="J11" s="47"/>
      <c r="K11" s="48"/>
    </row>
    <row r="12" spans="1:11" outlineLevel="1" x14ac:dyDescent="0.25">
      <c r="A12" s="42"/>
      <c r="B12" s="15" t="s">
        <v>10</v>
      </c>
      <c r="C12" s="44"/>
      <c r="D12" s="46" t="s">
        <v>11</v>
      </c>
      <c r="E12" s="48"/>
      <c r="F12" s="46" t="s">
        <v>12</v>
      </c>
      <c r="G12" s="48"/>
      <c r="H12" s="49" t="s">
        <v>13</v>
      </c>
      <c r="I12" s="48"/>
      <c r="J12" s="46" t="s">
        <v>14</v>
      </c>
      <c r="K12" s="48"/>
    </row>
    <row r="13" spans="1:11" ht="24" outlineLevel="1" x14ac:dyDescent="0.25">
      <c r="A13" s="43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11</v>
      </c>
      <c r="D13" s="12" t="s">
        <v>69</v>
      </c>
      <c r="E13" s="12">
        <f>IF(D13="X",100*0.15,"")</f>
        <v>15</v>
      </c>
      <c r="F13" s="12"/>
      <c r="G13" s="12" t="str">
        <f>IF(F13="X",60*0.15,"")</f>
        <v/>
      </c>
      <c r="H13" s="12" t="str">
        <f t="shared" ref="H13:H17" si="2">IF($C13=ML,"X","")</f>
        <v/>
      </c>
      <c r="I13" s="12" t="str">
        <f>IF(H13="X",30*0.15,"")</f>
        <v/>
      </c>
      <c r="J13" s="12" t="str">
        <f t="shared" ref="J13:J17" si="3">IF($C13=NL,"X","")</f>
        <v/>
      </c>
      <c r="K13" s="12" t="str">
        <f t="shared" ref="K13:K19" si="4">IF($J13="X",0,"")</f>
        <v/>
      </c>
    </row>
    <row r="14" spans="1:11" ht="26.45" customHeight="1" outlineLevel="1" x14ac:dyDescent="0.25">
      <c r="A14" s="43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11</v>
      </c>
      <c r="D14" s="12" t="s">
        <v>69</v>
      </c>
      <c r="E14" s="12">
        <f>IF(D14="X",100*0.25,"")</f>
        <v>25</v>
      </c>
      <c r="F14" s="12"/>
      <c r="G14" s="12" t="str">
        <f>IF(F14="X",60*0.25,"")</f>
        <v/>
      </c>
      <c r="H14" s="12" t="str">
        <f t="shared" si="2"/>
        <v/>
      </c>
      <c r="I14" s="12" t="str">
        <f>IF(H14="X",30*0.25,"")</f>
        <v/>
      </c>
      <c r="J14" s="12" t="str">
        <f t="shared" si="3"/>
        <v/>
      </c>
      <c r="K14" s="12" t="str">
        <f t="shared" si="4"/>
        <v/>
      </c>
    </row>
    <row r="15" spans="1:11" ht="24" outlineLevel="1" x14ac:dyDescent="0.25">
      <c r="A15" s="43"/>
      <c r="B15" s="19" t="str">
        <f>RUBRICA!A6</f>
        <v>3. Responde las preguntas realizadas por la comisión, cumpliendo con los estándares de calidad de la disciplina.</v>
      </c>
      <c r="C15" s="17" t="s">
        <v>11</v>
      </c>
      <c r="D15" s="12" t="str">
        <f t="shared" ref="D15:D17" si="5">IF($C15=CL,"X","")</f>
        <v>X</v>
      </c>
      <c r="E15" s="12">
        <f>IF(D15="X",100*0.2,"")</f>
        <v>20</v>
      </c>
      <c r="F15" s="12" t="str">
        <f t="shared" ref="F15:F17" si="6">IF($C15=L,"X","")</f>
        <v/>
      </c>
      <c r="G15" s="12" t="str">
        <f>IF(F15="X",60*0.2,"")</f>
        <v/>
      </c>
      <c r="H15" s="12" t="str">
        <f t="shared" si="2"/>
        <v/>
      </c>
      <c r="I15" s="12" t="str">
        <f>IF(H15="X",30*0.2,"")</f>
        <v/>
      </c>
      <c r="J15" s="12" t="str">
        <f t="shared" si="3"/>
        <v/>
      </c>
      <c r="K15" s="12" t="str">
        <f t="shared" si="4"/>
        <v/>
      </c>
    </row>
    <row r="16" spans="1:11" ht="24" outlineLevel="1" x14ac:dyDescent="0.25">
      <c r="A16" s="43"/>
      <c r="B16" s="19" t="str">
        <f>RUBRICA!A7</f>
        <v>4. Expone el Proyecto APT, considerando el formato y el tiempo establecido para la presentación.</v>
      </c>
      <c r="C16" s="17" t="s">
        <v>11</v>
      </c>
      <c r="D16" s="12" t="str">
        <f t="shared" si="5"/>
        <v>X</v>
      </c>
      <c r="E16" s="12">
        <f>IF(D16="X",100*0.05,"")</f>
        <v>5</v>
      </c>
      <c r="F16" s="12" t="str">
        <f t="shared" si="6"/>
        <v/>
      </c>
      <c r="G16" s="12" t="str">
        <f>IF(F16="X",60*0.05,"")</f>
        <v/>
      </c>
      <c r="H16" s="12" t="str">
        <f t="shared" si="2"/>
        <v/>
      </c>
      <c r="I16" s="12" t="str">
        <f>IF(H16="X",30*0.05,"")</f>
        <v/>
      </c>
      <c r="J16" s="12" t="str">
        <f t="shared" si="3"/>
        <v/>
      </c>
      <c r="K16" s="12" t="str">
        <f t="shared" si="4"/>
        <v/>
      </c>
    </row>
    <row r="17" spans="1:11" ht="24" outlineLevel="1" x14ac:dyDescent="0.25">
      <c r="A17" s="43"/>
      <c r="B17" s="19" t="str">
        <f>RUBRICA!A8</f>
        <v>5. Expresa sus ideas con fluidez, claridad y precisión, utilizando lenguaje técnico propio de la disciplina.</v>
      </c>
      <c r="C17" s="17" t="s">
        <v>11</v>
      </c>
      <c r="D17" s="12" t="str">
        <f t="shared" si="5"/>
        <v>X</v>
      </c>
      <c r="E17" s="12">
        <f>IF(D17="X",100*0.05,"")</f>
        <v>5</v>
      </c>
      <c r="F17" s="12" t="str">
        <f t="shared" si="6"/>
        <v/>
      </c>
      <c r="G17" s="12" t="str">
        <f>IF(F17="X",60*0.05,"")</f>
        <v/>
      </c>
      <c r="H17" s="12" t="str">
        <f t="shared" si="2"/>
        <v/>
      </c>
      <c r="I17" s="12" t="str">
        <f>IF(H17="X",30*0.05,"")</f>
        <v/>
      </c>
      <c r="J17" s="12" t="str">
        <f t="shared" si="3"/>
        <v/>
      </c>
      <c r="K17" s="12" t="str">
        <f t="shared" si="4"/>
        <v/>
      </c>
    </row>
    <row r="18" spans="1:11" ht="36" outlineLevel="1" x14ac:dyDescent="0.25">
      <c r="A18" s="43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11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si="4"/>
        <v/>
      </c>
    </row>
    <row r="19" spans="1:11" ht="24" outlineLevel="1" x14ac:dyDescent="0.25">
      <c r="A19" s="43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11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4"/>
        <v/>
      </c>
    </row>
    <row r="20" spans="1:11" ht="15.75" customHeight="1" outlineLevel="1" x14ac:dyDescent="0.3">
      <c r="A20" s="42"/>
      <c r="B20" s="18" t="s">
        <v>15</v>
      </c>
      <c r="C20" s="22">
        <f>E20+G20+I20+K20</f>
        <v>100</v>
      </c>
      <c r="D20" s="13"/>
      <c r="E20" s="13">
        <f>SUM(E13:E19)</f>
        <v>100</v>
      </c>
      <c r="F20" s="13"/>
      <c r="G20" s="13">
        <f>SUM(G13:G19)</f>
        <v>0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">
      <c r="A21" s="44"/>
      <c r="B21" s="21" t="s">
        <v>16</v>
      </c>
      <c r="C21" s="14">
        <f>VLOOKUP(C20,ESCALA_IEP!A2:B202,2,FALSE)</f>
        <v>7</v>
      </c>
    </row>
    <row r="22" spans="1:11" ht="15.75" customHeight="1" x14ac:dyDescent="0.25"/>
    <row r="23" spans="1:11" ht="15.75" customHeight="1" x14ac:dyDescent="0.25"/>
    <row r="24" spans="1:11" ht="24" customHeight="1" x14ac:dyDescent="0.25">
      <c r="A24" s="50" t="s">
        <v>7</v>
      </c>
      <c r="B24" s="11" t="str">
        <f>B5</f>
        <v xml:space="preserve">MUNOZ ABARCA AXEL </v>
      </c>
      <c r="C24" s="45" t="s">
        <v>8</v>
      </c>
      <c r="D24" s="46" t="s">
        <v>9</v>
      </c>
      <c r="E24" s="47"/>
      <c r="F24" s="47"/>
      <c r="G24" s="47"/>
      <c r="H24" s="47"/>
      <c r="I24" s="47"/>
      <c r="J24" s="47"/>
      <c r="K24" s="48"/>
    </row>
    <row r="25" spans="1:11" ht="24" customHeight="1" x14ac:dyDescent="0.25">
      <c r="A25" s="42"/>
      <c r="B25" s="15" t="s">
        <v>10</v>
      </c>
      <c r="C25" s="44"/>
      <c r="D25" s="46" t="s">
        <v>11</v>
      </c>
      <c r="E25" s="48"/>
      <c r="F25" s="46" t="s">
        <v>12</v>
      </c>
      <c r="G25" s="48"/>
      <c r="H25" s="49" t="s">
        <v>13</v>
      </c>
      <c r="I25" s="48"/>
      <c r="J25" s="46" t="s">
        <v>14</v>
      </c>
      <c r="K25" s="48"/>
    </row>
    <row r="26" spans="1:11" ht="24" customHeight="1" x14ac:dyDescent="0.25">
      <c r="A26" s="43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11</v>
      </c>
      <c r="D26" s="12" t="s">
        <v>69</v>
      </c>
      <c r="E26" s="12">
        <f>IF(D26="X",100*0.15,"")</f>
        <v>15</v>
      </c>
      <c r="F26" s="12"/>
      <c r="G26" s="12" t="str">
        <f>IF(F26="X",60*0.15,"")</f>
        <v/>
      </c>
      <c r="H26" s="12" t="str">
        <f t="shared" ref="H26:H30" si="7">IF($C26=ML,"X","")</f>
        <v/>
      </c>
      <c r="I26" s="12" t="str">
        <f>IF(H26="X",30*0.15,"")</f>
        <v/>
      </c>
      <c r="J26" s="12" t="str">
        <f t="shared" ref="J26:J30" si="8">IF($C26=NL,"X","")</f>
        <v/>
      </c>
      <c r="K26" s="12" t="str">
        <f t="shared" ref="K26:K32" si="9">IF($J26="X",0,"")</f>
        <v/>
      </c>
    </row>
    <row r="27" spans="1:11" ht="24" customHeight="1" x14ac:dyDescent="0.25">
      <c r="A27" s="43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11</v>
      </c>
      <c r="D27" s="12" t="s">
        <v>69</v>
      </c>
      <c r="E27" s="12">
        <f>IF(D27="X",100*0.25,"")</f>
        <v>25</v>
      </c>
      <c r="F27" s="12"/>
      <c r="G27" s="12" t="str">
        <f>IF(F27="X",60*0.25,"")</f>
        <v/>
      </c>
      <c r="H27" s="12" t="str">
        <f t="shared" si="7"/>
        <v/>
      </c>
      <c r="I27" s="12" t="str">
        <f>IF(H27="X",30*0.25,"")</f>
        <v/>
      </c>
      <c r="J27" s="12" t="str">
        <f t="shared" si="8"/>
        <v/>
      </c>
      <c r="K27" s="12" t="str">
        <f t="shared" si="9"/>
        <v/>
      </c>
    </row>
    <row r="28" spans="1:11" ht="24" customHeight="1" x14ac:dyDescent="0.25">
      <c r="A28" s="43"/>
      <c r="B28" s="19" t="str">
        <f>RUBRICA!A6</f>
        <v>3. Responde las preguntas realizadas por la comisión, cumpliendo con los estándares de calidad de la disciplina.</v>
      </c>
      <c r="C28" s="17" t="s">
        <v>11</v>
      </c>
      <c r="D28" s="12" t="str">
        <f t="shared" ref="D28:D30" si="10">IF($C28=CL,"X","")</f>
        <v>X</v>
      </c>
      <c r="E28" s="12">
        <f>IF(D28="X",100*0.2,"")</f>
        <v>20</v>
      </c>
      <c r="F28" s="12" t="str">
        <f t="shared" ref="F28:F30" si="11">IF($C28=L,"X","")</f>
        <v/>
      </c>
      <c r="G28" s="12" t="str">
        <f>IF(F28="X",60*0.2,"")</f>
        <v/>
      </c>
      <c r="H28" s="12" t="str">
        <f t="shared" si="7"/>
        <v/>
      </c>
      <c r="I28" s="12" t="str">
        <f>IF(H28="X",30*0.2,"")</f>
        <v/>
      </c>
      <c r="J28" s="12" t="str">
        <f t="shared" si="8"/>
        <v/>
      </c>
      <c r="K28" s="12" t="str">
        <f t="shared" si="9"/>
        <v/>
      </c>
    </row>
    <row r="29" spans="1:11" ht="24" customHeight="1" x14ac:dyDescent="0.25">
      <c r="A29" s="43"/>
      <c r="B29" s="19" t="str">
        <f>RUBRICA!A7</f>
        <v>4. Expone el Proyecto APT, considerando el formato y el tiempo establecido para la presentación.</v>
      </c>
      <c r="C29" s="17" t="s">
        <v>11</v>
      </c>
      <c r="D29" s="12" t="str">
        <f t="shared" si="10"/>
        <v>X</v>
      </c>
      <c r="E29" s="12">
        <f>IF(D29="X",100*0.05,"")</f>
        <v>5</v>
      </c>
      <c r="F29" s="12" t="str">
        <f t="shared" si="11"/>
        <v/>
      </c>
      <c r="G29" s="12" t="str">
        <f>IF(F29="X",60*0.05,"")</f>
        <v/>
      </c>
      <c r="H29" s="12" t="str">
        <f t="shared" si="7"/>
        <v/>
      </c>
      <c r="I29" s="12" t="str">
        <f>IF(H29="X",30*0.05,"")</f>
        <v/>
      </c>
      <c r="J29" s="12" t="str">
        <f t="shared" si="8"/>
        <v/>
      </c>
      <c r="K29" s="12" t="str">
        <f t="shared" si="9"/>
        <v/>
      </c>
    </row>
    <row r="30" spans="1:11" ht="24" customHeight="1" x14ac:dyDescent="0.25">
      <c r="A30" s="43"/>
      <c r="B30" s="19" t="str">
        <f>RUBRICA!A8</f>
        <v>5. Expresa sus ideas con fluidez, claridad y precisión, utilizando lenguaje técnico propio de la disciplina.</v>
      </c>
      <c r="C30" s="17" t="s">
        <v>11</v>
      </c>
      <c r="D30" s="12" t="str">
        <f t="shared" si="10"/>
        <v>X</v>
      </c>
      <c r="E30" s="12">
        <f>IF(D30="X",100*0.05,"")</f>
        <v>5</v>
      </c>
      <c r="F30" s="12" t="str">
        <f t="shared" si="11"/>
        <v/>
      </c>
      <c r="G30" s="12" t="str">
        <f>IF(F30="X",60*0.05,"")</f>
        <v/>
      </c>
      <c r="H30" s="12" t="str">
        <f t="shared" si="7"/>
        <v/>
      </c>
      <c r="I30" s="12" t="str">
        <f>IF(H30="X",30*0.05,"")</f>
        <v/>
      </c>
      <c r="J30" s="12" t="str">
        <f t="shared" si="8"/>
        <v/>
      </c>
      <c r="K30" s="12" t="str">
        <f t="shared" si="9"/>
        <v/>
      </c>
    </row>
    <row r="31" spans="1:11" ht="24" customHeight="1" x14ac:dyDescent="0.25">
      <c r="A31" s="43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11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9"/>
        <v/>
      </c>
    </row>
    <row r="32" spans="1:11" ht="24" customHeight="1" x14ac:dyDescent="0.25">
      <c r="A32" s="43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11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9"/>
        <v/>
      </c>
    </row>
    <row r="33" spans="1:11" ht="24" customHeight="1" x14ac:dyDescent="0.3">
      <c r="A33" s="42"/>
      <c r="B33" s="18" t="s">
        <v>15</v>
      </c>
      <c r="C33" s="22">
        <f>E33+G33+I33+K33</f>
        <v>100</v>
      </c>
      <c r="D33" s="13"/>
      <c r="E33" s="13">
        <f>SUM(E26:E32)</f>
        <v>100</v>
      </c>
      <c r="F33" s="13"/>
      <c r="G33" s="13">
        <f>SUM(G26:G32)</f>
        <v>0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">
      <c r="A34" s="44"/>
      <c r="B34" s="21" t="s">
        <v>16</v>
      </c>
      <c r="C34" s="14">
        <f>VLOOKUP(C33,ESCALA_IEP!A15:B215,2,FALSE)</f>
        <v>7</v>
      </c>
    </row>
    <row r="35" spans="1:11" ht="16.149999999999999" customHeight="1" x14ac:dyDescent="0.25"/>
    <row r="36" spans="1:11" ht="13.9" customHeight="1" x14ac:dyDescent="0.25"/>
    <row r="37" spans="1:11" ht="24" customHeight="1" x14ac:dyDescent="0.25">
      <c r="A37" s="50" t="s">
        <v>7</v>
      </c>
      <c r="B37" s="11" t="str">
        <f>B6</f>
        <v xml:space="preserve">URBINA OSORIO MAXIMILANO FELIPE </v>
      </c>
      <c r="C37" s="45" t="s">
        <v>8</v>
      </c>
      <c r="D37" s="46" t="s">
        <v>9</v>
      </c>
      <c r="E37" s="47"/>
      <c r="F37" s="47"/>
      <c r="G37" s="47"/>
      <c r="H37" s="47"/>
      <c r="I37" s="47"/>
      <c r="J37" s="47"/>
      <c r="K37" s="48"/>
    </row>
    <row r="38" spans="1:11" ht="24" customHeight="1" x14ac:dyDescent="0.25">
      <c r="A38" s="42"/>
      <c r="B38" s="15" t="s">
        <v>10</v>
      </c>
      <c r="C38" s="44"/>
      <c r="D38" s="46" t="s">
        <v>11</v>
      </c>
      <c r="E38" s="48"/>
      <c r="F38" s="46" t="s">
        <v>12</v>
      </c>
      <c r="G38" s="48"/>
      <c r="H38" s="49" t="s">
        <v>13</v>
      </c>
      <c r="I38" s="48"/>
      <c r="J38" s="46" t="s">
        <v>14</v>
      </c>
      <c r="K38" s="48"/>
    </row>
    <row r="39" spans="1:11" ht="24" customHeight="1" x14ac:dyDescent="0.25">
      <c r="A39" s="43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11</v>
      </c>
      <c r="D39" s="12" t="s">
        <v>69</v>
      </c>
      <c r="E39" s="12">
        <f>IF(D39="X",100*0.15,"")</f>
        <v>15</v>
      </c>
      <c r="F39" s="12"/>
      <c r="G39" s="12" t="str">
        <f>IF(F39="X",60*0.15,"")</f>
        <v/>
      </c>
      <c r="H39" s="12" t="str">
        <f t="shared" ref="H39:H43" si="12">IF($C39=ML,"X","")</f>
        <v/>
      </c>
      <c r="I39" s="12" t="str">
        <f>IF(H39="X",30*0.15,"")</f>
        <v/>
      </c>
      <c r="J39" s="12" t="str">
        <f t="shared" ref="J39:J43" si="13">IF($C39=NL,"X","")</f>
        <v/>
      </c>
      <c r="K39" s="12" t="str">
        <f t="shared" ref="K39:K45" si="14">IF($J39="X",0,"")</f>
        <v/>
      </c>
    </row>
    <row r="40" spans="1:11" ht="24" customHeight="1" x14ac:dyDescent="0.25">
      <c r="A40" s="43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11</v>
      </c>
      <c r="D40" s="12" t="s">
        <v>69</v>
      </c>
      <c r="E40" s="12">
        <f>IF(D40="X",100*0.25,"")</f>
        <v>25</v>
      </c>
      <c r="F40" s="12"/>
      <c r="G40" s="12" t="str">
        <f>IF(F40="X",60*0.25,"")</f>
        <v/>
      </c>
      <c r="H40" s="12" t="str">
        <f t="shared" si="12"/>
        <v/>
      </c>
      <c r="I40" s="12" t="str">
        <f>IF(H40="X",30*0.25,"")</f>
        <v/>
      </c>
      <c r="J40" s="12" t="str">
        <f t="shared" si="13"/>
        <v/>
      </c>
      <c r="K40" s="12" t="str">
        <f t="shared" si="14"/>
        <v/>
      </c>
    </row>
    <row r="41" spans="1:11" ht="24" customHeight="1" x14ac:dyDescent="0.25">
      <c r="A41" s="43"/>
      <c r="B41" s="19" t="str">
        <f>RUBRICA!A6</f>
        <v>3. Responde las preguntas realizadas por la comisión, cumpliendo con los estándares de calidad de la disciplina.</v>
      </c>
      <c r="C41" s="17" t="s">
        <v>11</v>
      </c>
      <c r="D41" s="12" t="str">
        <f t="shared" ref="D41:D43" si="15">IF($C41=CL,"X","")</f>
        <v>X</v>
      </c>
      <c r="E41" s="12">
        <f>IF(D41="X",100*0.2,"")</f>
        <v>20</v>
      </c>
      <c r="F41" s="12" t="str">
        <f t="shared" ref="F41:F43" si="16">IF($C41=L,"X","")</f>
        <v/>
      </c>
      <c r="G41" s="12" t="str">
        <f>IF(F41="X",60*0.2,"")</f>
        <v/>
      </c>
      <c r="H41" s="12" t="str">
        <f t="shared" si="12"/>
        <v/>
      </c>
      <c r="I41" s="12" t="str">
        <f>IF(H41="X",30*0.2,"")</f>
        <v/>
      </c>
      <c r="J41" s="12" t="str">
        <f t="shared" si="13"/>
        <v/>
      </c>
      <c r="K41" s="12" t="str">
        <f t="shared" si="14"/>
        <v/>
      </c>
    </row>
    <row r="42" spans="1:11" ht="24" customHeight="1" x14ac:dyDescent="0.25">
      <c r="A42" s="43"/>
      <c r="B42" s="19" t="str">
        <f>RUBRICA!A7</f>
        <v>4. Expone el Proyecto APT, considerando el formato y el tiempo establecido para la presentación.</v>
      </c>
      <c r="C42" s="17" t="s">
        <v>11</v>
      </c>
      <c r="D42" s="12" t="str">
        <f t="shared" si="15"/>
        <v>X</v>
      </c>
      <c r="E42" s="12">
        <f>IF(D42="X",100*0.05,"")</f>
        <v>5</v>
      </c>
      <c r="F42" s="12" t="str">
        <f t="shared" si="16"/>
        <v/>
      </c>
      <c r="G42" s="12" t="str">
        <f>IF(F42="X",60*0.05,"")</f>
        <v/>
      </c>
      <c r="H42" s="12" t="str">
        <f t="shared" si="12"/>
        <v/>
      </c>
      <c r="I42" s="12" t="str">
        <f>IF(H42="X",30*0.05,"")</f>
        <v/>
      </c>
      <c r="J42" s="12" t="str">
        <f t="shared" si="13"/>
        <v/>
      </c>
      <c r="K42" s="12" t="str">
        <f t="shared" si="14"/>
        <v/>
      </c>
    </row>
    <row r="43" spans="1:11" ht="24" customHeight="1" x14ac:dyDescent="0.25">
      <c r="A43" s="43"/>
      <c r="B43" s="19" t="str">
        <f>RUBRICA!A8</f>
        <v>5. Expresa sus ideas con fluidez, claridad y precisión, utilizando lenguaje técnico propio de la disciplina.</v>
      </c>
      <c r="C43" s="17" t="s">
        <v>11</v>
      </c>
      <c r="D43" s="12" t="str">
        <f t="shared" si="15"/>
        <v>X</v>
      </c>
      <c r="E43" s="12">
        <f>IF(D43="X",100*0.05,"")</f>
        <v>5</v>
      </c>
      <c r="F43" s="12" t="str">
        <f t="shared" si="16"/>
        <v/>
      </c>
      <c r="G43" s="12" t="str">
        <f>IF(F43="X",60*0.05,"")</f>
        <v/>
      </c>
      <c r="H43" s="12" t="str">
        <f t="shared" si="12"/>
        <v/>
      </c>
      <c r="I43" s="12" t="str">
        <f>IF(H43="X",30*0.05,"")</f>
        <v/>
      </c>
      <c r="J43" s="12" t="str">
        <f t="shared" si="13"/>
        <v/>
      </c>
      <c r="K43" s="12" t="str">
        <f t="shared" si="14"/>
        <v/>
      </c>
    </row>
    <row r="44" spans="1:11" ht="24" customHeight="1" x14ac:dyDescent="0.25">
      <c r="A44" s="43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11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4"/>
        <v/>
      </c>
    </row>
    <row r="45" spans="1:11" ht="24" customHeight="1" x14ac:dyDescent="0.25">
      <c r="A45" s="43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11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4"/>
        <v/>
      </c>
    </row>
    <row r="46" spans="1:11" ht="24" customHeight="1" x14ac:dyDescent="0.3">
      <c r="A46" s="42"/>
      <c r="B46" s="18" t="s">
        <v>15</v>
      </c>
      <c r="C46" s="22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">
      <c r="A47" s="44"/>
      <c r="B47" s="21" t="s">
        <v>16</v>
      </c>
      <c r="C47" s="14">
        <f>VLOOKUP(C46,ESCALA_IEP!A28:B228,2,FALSE)</f>
        <v>7</v>
      </c>
    </row>
    <row r="48" spans="1:11" ht="15.75" customHeight="1" x14ac:dyDescent="0.25"/>
    <row r="49" spans="1:11" ht="15.75" customHeight="1" x14ac:dyDescent="0.25"/>
    <row r="50" spans="1:11" ht="24" customHeight="1" x14ac:dyDescent="0.25">
      <c r="A50" s="41" t="s">
        <v>17</v>
      </c>
      <c r="B50" s="11" t="str">
        <f>B4</f>
        <v xml:space="preserve">MONTECINOS CHEUQUIAN AXEL MAXIMILIANO </v>
      </c>
      <c r="C50" s="45" t="s">
        <v>8</v>
      </c>
      <c r="D50" s="46" t="s">
        <v>9</v>
      </c>
      <c r="E50" s="47"/>
      <c r="F50" s="47"/>
      <c r="G50" s="47"/>
      <c r="H50" s="47"/>
      <c r="I50" s="47"/>
      <c r="J50" s="47"/>
      <c r="K50" s="48"/>
    </row>
    <row r="51" spans="1:11" ht="24" customHeight="1" x14ac:dyDescent="0.25">
      <c r="A51" s="42"/>
      <c r="B51" s="15" t="s">
        <v>10</v>
      </c>
      <c r="C51" s="44"/>
      <c r="D51" s="46" t="s">
        <v>11</v>
      </c>
      <c r="E51" s="48"/>
      <c r="F51" s="46" t="s">
        <v>12</v>
      </c>
      <c r="G51" s="48"/>
      <c r="H51" s="49" t="s">
        <v>13</v>
      </c>
      <c r="I51" s="48"/>
      <c r="J51" s="46" t="s">
        <v>14</v>
      </c>
      <c r="K51" s="48"/>
    </row>
    <row r="52" spans="1:11" ht="24" customHeight="1" x14ac:dyDescent="0.25">
      <c r="A52" s="43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12</v>
      </c>
      <c r="D52" s="12"/>
      <c r="E52" s="12" t="str">
        <f>IF(D52="X",100*0.15,"")</f>
        <v/>
      </c>
      <c r="F52" s="12" t="s">
        <v>69</v>
      </c>
      <c r="G52" s="12">
        <f>IF(F52="X",60*0.15,"")</f>
        <v>9</v>
      </c>
      <c r="H52" s="12" t="str">
        <f t="shared" ref="H52:H56" si="17">IF($C52=ML,"X","")</f>
        <v/>
      </c>
      <c r="I52" s="12" t="str">
        <f>IF(H52="X",30*0.15,"")</f>
        <v/>
      </c>
      <c r="J52" s="12" t="str">
        <f t="shared" ref="J52:J56" si="18">IF($C52=NL,"X","")</f>
        <v/>
      </c>
      <c r="K52" s="12" t="str">
        <f t="shared" ref="K52:K58" si="19">IF($J52="X",0,"")</f>
        <v/>
      </c>
    </row>
    <row r="53" spans="1:11" ht="24" customHeight="1" x14ac:dyDescent="0.25">
      <c r="A53" s="43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12</v>
      </c>
      <c r="D53" s="12" t="str">
        <f t="shared" ref="D53:D55" si="20">IF($C53=CL,"X","")</f>
        <v/>
      </c>
      <c r="E53" s="12" t="str">
        <f>IF(D53="X",100*0.25,"")</f>
        <v/>
      </c>
      <c r="F53" s="12" t="str">
        <f t="shared" ref="F53:F55" si="21">IF($C53=L,"X","")</f>
        <v>X</v>
      </c>
      <c r="G53" s="12">
        <f>IF(F53="X",60*0.25,"")</f>
        <v>15</v>
      </c>
      <c r="H53" s="12" t="str">
        <f t="shared" si="17"/>
        <v/>
      </c>
      <c r="I53" s="12" t="str">
        <f>IF(H53="X",30*0.25,"")</f>
        <v/>
      </c>
      <c r="J53" s="12" t="str">
        <f t="shared" si="18"/>
        <v/>
      </c>
      <c r="K53" s="12" t="str">
        <f t="shared" si="19"/>
        <v/>
      </c>
    </row>
    <row r="54" spans="1:11" ht="24" customHeight="1" x14ac:dyDescent="0.25">
      <c r="A54" s="43"/>
      <c r="B54" s="19" t="str">
        <f>RUBRICA!A6</f>
        <v>3. Responde las preguntas realizadas por la comisión, cumpliendo con los estándares de calidad de la disciplina.</v>
      </c>
      <c r="C54" s="17" t="s">
        <v>11</v>
      </c>
      <c r="D54" s="12" t="str">
        <f t="shared" si="20"/>
        <v>X</v>
      </c>
      <c r="E54" s="12">
        <f>IF(D54="X",100*0.2,"")</f>
        <v>20</v>
      </c>
      <c r="F54" s="12" t="str">
        <f t="shared" si="21"/>
        <v/>
      </c>
      <c r="G54" s="12" t="str">
        <f>IF(F54="X",60*0.2,"")</f>
        <v/>
      </c>
      <c r="H54" s="12" t="str">
        <f t="shared" si="17"/>
        <v/>
      </c>
      <c r="I54" s="12" t="str">
        <f>IF(H54="X",30*0.2,"")</f>
        <v/>
      </c>
      <c r="J54" s="12" t="str">
        <f t="shared" si="18"/>
        <v/>
      </c>
      <c r="K54" s="12" t="str">
        <f t="shared" si="19"/>
        <v/>
      </c>
    </row>
    <row r="55" spans="1:11" ht="24" customHeight="1" x14ac:dyDescent="0.25">
      <c r="A55" s="43"/>
      <c r="B55" s="19" t="str">
        <f>RUBRICA!A7</f>
        <v>4. Expone el Proyecto APT, considerando el formato y el tiempo establecido para la presentación.</v>
      </c>
      <c r="C55" s="17" t="s">
        <v>11</v>
      </c>
      <c r="D55" s="12" t="str">
        <f t="shared" si="20"/>
        <v>X</v>
      </c>
      <c r="E55" s="12">
        <f>IF(D55="X",100*0.05,"")</f>
        <v>5</v>
      </c>
      <c r="F55" s="12" t="str">
        <f t="shared" si="21"/>
        <v/>
      </c>
      <c r="G55" s="12" t="str">
        <f>IF(F55="X",60*0.05,"")</f>
        <v/>
      </c>
      <c r="H55" s="12" t="str">
        <f t="shared" si="17"/>
        <v/>
      </c>
      <c r="I55" s="12" t="str">
        <f>IF(H55="X",30*0.05,"")</f>
        <v/>
      </c>
      <c r="J55" s="12" t="str">
        <f t="shared" si="18"/>
        <v/>
      </c>
      <c r="K55" s="12" t="str">
        <f t="shared" si="19"/>
        <v/>
      </c>
    </row>
    <row r="56" spans="1:11" ht="24" customHeight="1" x14ac:dyDescent="0.25">
      <c r="A56" s="43"/>
      <c r="B56" s="19" t="str">
        <f>RUBRICA!A8</f>
        <v>5. Expresa sus ideas con fluidez, claridad y precisión, utilizando lenguaje técnico propio de la disciplina.</v>
      </c>
      <c r="C56" s="17" t="s">
        <v>11</v>
      </c>
      <c r="D56" s="12" t="s">
        <v>69</v>
      </c>
      <c r="E56" s="12">
        <f>IF(D56="X",100*0.05,"")</f>
        <v>5</v>
      </c>
      <c r="F56" s="12"/>
      <c r="G56" s="12" t="str">
        <f>IF(F56="X",60*0.05,"")</f>
        <v/>
      </c>
      <c r="H56" s="12" t="str">
        <f t="shared" si="17"/>
        <v/>
      </c>
      <c r="I56" s="12" t="str">
        <f>IF(H56="X",30*0.05,"")</f>
        <v/>
      </c>
      <c r="J56" s="12" t="str">
        <f t="shared" si="18"/>
        <v/>
      </c>
      <c r="K56" s="12" t="str">
        <f t="shared" si="19"/>
        <v/>
      </c>
    </row>
    <row r="57" spans="1:11" ht="24" customHeight="1" x14ac:dyDescent="0.25">
      <c r="A57" s="43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11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19"/>
        <v/>
      </c>
    </row>
    <row r="58" spans="1:11" ht="24" customHeight="1" x14ac:dyDescent="0.25">
      <c r="A58" s="43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11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19"/>
        <v/>
      </c>
    </row>
    <row r="59" spans="1:11" ht="24" customHeight="1" x14ac:dyDescent="0.3">
      <c r="A59" s="42"/>
      <c r="B59" s="18" t="s">
        <v>15</v>
      </c>
      <c r="C59" s="22">
        <f>E59+G59+I59+K59</f>
        <v>84</v>
      </c>
      <c r="D59" s="13"/>
      <c r="E59" s="13">
        <f>SUM(E52:E58)</f>
        <v>60</v>
      </c>
      <c r="F59" s="13"/>
      <c r="G59" s="13">
        <f>SUM(G52:G58)</f>
        <v>24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">
      <c r="A60" s="44"/>
      <c r="B60" s="21" t="s">
        <v>16</v>
      </c>
      <c r="C60" s="14">
        <f>VLOOKUP(C59,ESCALA_IEP!A41:B241,2,FALSE)</f>
        <v>5.8</v>
      </c>
    </row>
    <row r="61" spans="1:11" ht="15.75" customHeight="1" x14ac:dyDescent="0.25"/>
    <row r="62" spans="1:11" ht="15.75" customHeight="1" x14ac:dyDescent="0.25"/>
    <row r="63" spans="1:11" ht="24" customHeight="1" x14ac:dyDescent="0.25">
      <c r="A63" s="41" t="s">
        <v>18</v>
      </c>
      <c r="B63" s="11" t="str">
        <f>B5</f>
        <v xml:space="preserve">MUNOZ ABARCA AXEL </v>
      </c>
      <c r="C63" s="45" t="s">
        <v>8</v>
      </c>
      <c r="D63" s="46" t="s">
        <v>9</v>
      </c>
      <c r="E63" s="47"/>
      <c r="F63" s="47"/>
      <c r="G63" s="47"/>
      <c r="H63" s="47"/>
      <c r="I63" s="47"/>
      <c r="J63" s="47"/>
      <c r="K63" s="48"/>
    </row>
    <row r="64" spans="1:11" ht="24" customHeight="1" x14ac:dyDescent="0.25">
      <c r="A64" s="42"/>
      <c r="B64" s="15" t="s">
        <v>10</v>
      </c>
      <c r="C64" s="44"/>
      <c r="D64" s="46" t="s">
        <v>11</v>
      </c>
      <c r="E64" s="48"/>
      <c r="F64" s="46" t="s">
        <v>12</v>
      </c>
      <c r="G64" s="48"/>
      <c r="H64" s="49" t="s">
        <v>13</v>
      </c>
      <c r="I64" s="48"/>
      <c r="J64" s="46" t="s">
        <v>14</v>
      </c>
      <c r="K64" s="48"/>
    </row>
    <row r="65" spans="1:11" ht="24" customHeight="1" x14ac:dyDescent="0.25">
      <c r="A65" s="43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11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 x14ac:dyDescent="0.25">
      <c r="A66" s="43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11</v>
      </c>
      <c r="D66" s="12" t="str">
        <f t="shared" si="22"/>
        <v>X</v>
      </c>
      <c r="E66" s="12">
        <f>IF(D66="X",100*0.25,"")</f>
        <v>25</v>
      </c>
      <c r="F66" s="12" t="str">
        <f t="shared" si="23"/>
        <v/>
      </c>
      <c r="G66" s="12" t="str">
        <f>IF(F66="X",60*0.25,"")</f>
        <v/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 x14ac:dyDescent="0.25">
      <c r="A67" s="43"/>
      <c r="B67" s="19" t="str">
        <f>RUBRICA!A6</f>
        <v>3. Responde las preguntas realizadas por la comisión, cumpliendo con los estándares de calidad de la disciplina.</v>
      </c>
      <c r="C67" s="17" t="s">
        <v>11</v>
      </c>
      <c r="D67" s="12" t="str">
        <f t="shared" si="22"/>
        <v>X</v>
      </c>
      <c r="E67" s="12">
        <f>IF(D67="X",100*0.2,"")</f>
        <v>20</v>
      </c>
      <c r="F67" s="12" t="str">
        <f t="shared" si="23"/>
        <v/>
      </c>
      <c r="G67" s="12" t="str">
        <f>IF(F67="X",60*0.2,"")</f>
        <v/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 x14ac:dyDescent="0.25">
      <c r="A68" s="43"/>
      <c r="B68" s="19" t="str">
        <f>RUBRICA!A7</f>
        <v>4. Expone el Proyecto APT, considerando el formato y el tiempo establecido para la presentación.</v>
      </c>
      <c r="C68" s="17" t="s">
        <v>11</v>
      </c>
      <c r="D68" s="12" t="str">
        <f t="shared" si="22"/>
        <v>X</v>
      </c>
      <c r="E68" s="12">
        <f>IF(D68="X",100*0.05,"")</f>
        <v>5</v>
      </c>
      <c r="F68" s="12" t="str">
        <f t="shared" si="23"/>
        <v/>
      </c>
      <c r="G68" s="12" t="str">
        <f>IF(F68="X",60*0.05,"")</f>
        <v/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25">
      <c r="A69" s="43"/>
      <c r="B69" s="19" t="str">
        <f>RUBRICA!A8</f>
        <v>5. Expresa sus ideas con fluidez, claridad y precisión, utilizando lenguaje técnico propio de la disciplina.</v>
      </c>
      <c r="C69" s="17" t="s">
        <v>11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25">
      <c r="A70" s="43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11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 x14ac:dyDescent="0.25">
      <c r="A71" s="43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11</v>
      </c>
      <c r="D71" s="12" t="str">
        <f>IF($C71=CL,"X","")</f>
        <v>X</v>
      </c>
      <c r="E71" s="12">
        <f>IF(D71="X",100*0.1,"")</f>
        <v>10</v>
      </c>
      <c r="F71" s="12" t="str">
        <f>IF($C71=L,"X","")</f>
        <v/>
      </c>
      <c r="G71" s="12" t="str">
        <f>IF(F71="X",60*0.1,"")</f>
        <v/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 x14ac:dyDescent="0.3">
      <c r="A72" s="42"/>
      <c r="B72" s="18" t="s">
        <v>15</v>
      </c>
      <c r="C72" s="22">
        <f>E72+G72+I72+K72</f>
        <v>100</v>
      </c>
      <c r="D72" s="13"/>
      <c r="E72" s="13">
        <f>SUM(E65:E71)</f>
        <v>100</v>
      </c>
      <c r="F72" s="13"/>
      <c r="G72" s="13">
        <f>SUM(G65:G71)</f>
        <v>0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3">
      <c r="A73" s="44"/>
      <c r="B73" s="21" t="s">
        <v>16</v>
      </c>
      <c r="C73" s="14">
        <f>VLOOKUP(C72,ESCALA_IEP!A54:B254,2,FALSE)</f>
        <v>7</v>
      </c>
    </row>
    <row r="74" spans="1:11" ht="15.75" customHeight="1" x14ac:dyDescent="0.25"/>
    <row r="75" spans="1:11" ht="15.75" customHeight="1" x14ac:dyDescent="0.25"/>
    <row r="76" spans="1:11" ht="24" customHeight="1" x14ac:dyDescent="0.25">
      <c r="A76" s="41" t="s">
        <v>19</v>
      </c>
      <c r="B76" s="11" t="str">
        <f>B6</f>
        <v xml:space="preserve">URBINA OSORIO MAXIMILANO FELIPE </v>
      </c>
      <c r="C76" s="45" t="s">
        <v>8</v>
      </c>
      <c r="D76" s="46" t="s">
        <v>9</v>
      </c>
      <c r="E76" s="47"/>
      <c r="F76" s="47"/>
      <c r="G76" s="47"/>
      <c r="H76" s="47"/>
      <c r="I76" s="47"/>
      <c r="J76" s="47"/>
      <c r="K76" s="48"/>
    </row>
    <row r="77" spans="1:11" ht="24" customHeight="1" x14ac:dyDescent="0.25">
      <c r="A77" s="42"/>
      <c r="B77" s="15" t="s">
        <v>10</v>
      </c>
      <c r="C77" s="44"/>
      <c r="D77" s="46" t="s">
        <v>11</v>
      </c>
      <c r="E77" s="48"/>
      <c r="F77" s="46" t="s">
        <v>12</v>
      </c>
      <c r="G77" s="48"/>
      <c r="H77" s="49" t="s">
        <v>13</v>
      </c>
      <c r="I77" s="48"/>
      <c r="J77" s="46" t="s">
        <v>14</v>
      </c>
      <c r="K77" s="48"/>
    </row>
    <row r="78" spans="1:11" ht="24" customHeight="1" x14ac:dyDescent="0.25">
      <c r="A78" s="43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11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25">
      <c r="A79" s="43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11</v>
      </c>
      <c r="D79" s="12" t="str">
        <f t="shared" si="27"/>
        <v>X</v>
      </c>
      <c r="E79" s="12">
        <f>IF(D79="X",100*0.25,"")</f>
        <v>25</v>
      </c>
      <c r="F79" s="12" t="str">
        <f t="shared" si="28"/>
        <v/>
      </c>
      <c r="G79" s="12" t="str">
        <f>IF(F79="X",60*0.25,"")</f>
        <v/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25">
      <c r="A80" s="43"/>
      <c r="B80" s="19" t="str">
        <f>RUBRICA!A6</f>
        <v>3. Responde las preguntas realizadas por la comisión, cumpliendo con los estándares de calidad de la disciplina.</v>
      </c>
      <c r="C80" s="17" t="s">
        <v>11</v>
      </c>
      <c r="D80" s="12" t="str">
        <f t="shared" si="27"/>
        <v>X</v>
      </c>
      <c r="E80" s="12">
        <f>IF(D80="X",100*0.2,"")</f>
        <v>20</v>
      </c>
      <c r="F80" s="12" t="str">
        <f t="shared" si="28"/>
        <v/>
      </c>
      <c r="G80" s="12" t="str">
        <f>IF(F80="X",60*0.2,"")</f>
        <v/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25">
      <c r="A81" s="43"/>
      <c r="B81" s="19" t="str">
        <f>RUBRICA!A7</f>
        <v>4. Expone el Proyecto APT, considerando el formato y el tiempo establecido para la presentación.</v>
      </c>
      <c r="C81" s="17" t="s">
        <v>11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25">
      <c r="A82" s="43"/>
      <c r="B82" s="19" t="str">
        <f>RUBRICA!A8</f>
        <v>5. Expresa sus ideas con fluidez, claridad y precisión, utilizando lenguaje técnico propio de la disciplina.</v>
      </c>
      <c r="C82" s="17" t="s">
        <v>11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25">
      <c r="A83" s="43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11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25">
      <c r="A84" s="43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11</v>
      </c>
      <c r="D84" s="12" t="str">
        <f>IF($C84=CL,"X","")</f>
        <v>X</v>
      </c>
      <c r="E84" s="12">
        <f>IF(D84="X",100*0.1,"")</f>
        <v>10</v>
      </c>
      <c r="F84" s="12" t="str">
        <f>IF($C84=L,"X","")</f>
        <v/>
      </c>
      <c r="G84" s="12" t="str">
        <f>IF(F84="X",60*0.1,"")</f>
        <v/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3">
      <c r="A85" s="42"/>
      <c r="B85" s="18" t="s">
        <v>15</v>
      </c>
      <c r="C85" s="22">
        <f>E85+G85+I85+K85</f>
        <v>100</v>
      </c>
      <c r="D85" s="13"/>
      <c r="E85" s="13">
        <f>SUM(E78:E84)</f>
        <v>100</v>
      </c>
      <c r="F85" s="13"/>
      <c r="G85" s="13">
        <f>SUM(G78:G84)</f>
        <v>0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3">
      <c r="A86" s="44"/>
      <c r="B86" s="21" t="s">
        <v>16</v>
      </c>
      <c r="C86" s="14">
        <f>VLOOKUP(C85,ESCALA_IEP!A67:B267,2,FALSE)</f>
        <v>7</v>
      </c>
    </row>
    <row r="87" spans="1:11" ht="15.75" customHeight="1" x14ac:dyDescent="0.25"/>
    <row r="88" spans="1:11" ht="15.75" customHeight="1" x14ac:dyDescent="0.25"/>
    <row r="89" spans="1:11" ht="15.75" customHeight="1" x14ac:dyDescent="0.25"/>
    <row r="90" spans="1:11" ht="15.75" customHeight="1" x14ac:dyDescent="0.25"/>
    <row r="91" spans="1:11" ht="15.75" customHeight="1" x14ac:dyDescent="0.25"/>
    <row r="92" spans="1:11" ht="15.75" customHeight="1" x14ac:dyDescent="0.25"/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</sheetData>
  <mergeCells count="42">
    <mergeCell ref="A11:A21"/>
    <mergeCell ref="C11:C12"/>
    <mergeCell ref="D11:K11"/>
    <mergeCell ref="D12:E12"/>
    <mergeCell ref="F12:G12"/>
    <mergeCell ref="H12:I12"/>
    <mergeCell ref="J12:K12"/>
    <mergeCell ref="A24:A34"/>
    <mergeCell ref="C24:C25"/>
    <mergeCell ref="D24:K24"/>
    <mergeCell ref="D25:E25"/>
    <mergeCell ref="F25:G25"/>
    <mergeCell ref="H25:I25"/>
    <mergeCell ref="J25:K25"/>
    <mergeCell ref="A37:A47"/>
    <mergeCell ref="C37:C38"/>
    <mergeCell ref="D37:K37"/>
    <mergeCell ref="D38:E38"/>
    <mergeCell ref="F38:G38"/>
    <mergeCell ref="H38:I38"/>
    <mergeCell ref="J38:K38"/>
    <mergeCell ref="A50:A60"/>
    <mergeCell ref="C50:C51"/>
    <mergeCell ref="D50:K50"/>
    <mergeCell ref="D51:E51"/>
    <mergeCell ref="F51:G51"/>
    <mergeCell ref="H51:I51"/>
    <mergeCell ref="J51:K51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3" priority="1" operator="lessThan">
      <formula>4</formula>
    </cfRule>
    <cfRule type="cellIs" dxfId="2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38D80FAE-34F9-4065-91E6-EF94DACAB0FD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FAA1F03-648D-4838-A86F-BFCBE865EEDC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2578125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51" t="s">
        <v>20</v>
      </c>
      <c r="B1" s="53" t="s">
        <v>21</v>
      </c>
      <c r="C1" s="54"/>
      <c r="D1" s="54"/>
      <c r="E1" s="55"/>
      <c r="F1" s="51" t="s">
        <v>22</v>
      </c>
    </row>
    <row r="2" spans="1:6" x14ac:dyDescent="0.25">
      <c r="A2" s="52"/>
      <c r="B2" s="56" t="s">
        <v>23</v>
      </c>
      <c r="C2" s="56" t="s">
        <v>24</v>
      </c>
      <c r="D2" s="25" t="s">
        <v>25</v>
      </c>
      <c r="E2" s="26" t="s">
        <v>14</v>
      </c>
      <c r="F2" s="52"/>
    </row>
    <row r="3" spans="1:6" x14ac:dyDescent="0.25">
      <c r="A3" s="52"/>
      <c r="B3" s="57"/>
      <c r="C3" s="57"/>
      <c r="D3" s="27">
        <v>0.3</v>
      </c>
      <c r="E3" s="27">
        <v>0</v>
      </c>
      <c r="F3" s="52"/>
    </row>
    <row r="4" spans="1:6" ht="102" x14ac:dyDescent="0.25">
      <c r="A4" s="23" t="s">
        <v>26</v>
      </c>
      <c r="B4" s="23" t="s">
        <v>27</v>
      </c>
      <c r="C4" s="23" t="s">
        <v>28</v>
      </c>
      <c r="D4" s="23" t="s">
        <v>29</v>
      </c>
      <c r="E4" s="23" t="s">
        <v>30</v>
      </c>
      <c r="F4" s="28">
        <v>15</v>
      </c>
    </row>
    <row r="5" spans="1:6" ht="136.9" customHeight="1" x14ac:dyDescent="0.25">
      <c r="A5" s="23" t="s">
        <v>31</v>
      </c>
      <c r="B5" s="23" t="s">
        <v>32</v>
      </c>
      <c r="C5" s="23" t="s">
        <v>33</v>
      </c>
      <c r="D5" s="23" t="s">
        <v>34</v>
      </c>
      <c r="E5" s="23" t="s">
        <v>35</v>
      </c>
      <c r="F5" s="28">
        <v>25</v>
      </c>
    </row>
    <row r="6" spans="1:6" ht="87" customHeight="1" x14ac:dyDescent="0.25">
      <c r="A6" s="23" t="s">
        <v>36</v>
      </c>
      <c r="B6" s="23" t="s">
        <v>37</v>
      </c>
      <c r="C6" s="23" t="s">
        <v>38</v>
      </c>
      <c r="D6" s="23" t="s">
        <v>39</v>
      </c>
      <c r="E6" s="23" t="s">
        <v>40</v>
      </c>
      <c r="F6" s="28">
        <v>20</v>
      </c>
    </row>
    <row r="7" spans="1:6" ht="89.25" x14ac:dyDescent="0.25">
      <c r="A7" s="23" t="s">
        <v>41</v>
      </c>
      <c r="B7" s="23" t="s">
        <v>42</v>
      </c>
      <c r="C7" s="23" t="s">
        <v>43</v>
      </c>
      <c r="D7" s="23" t="s">
        <v>44</v>
      </c>
      <c r="E7" s="23" t="s">
        <v>45</v>
      </c>
      <c r="F7" s="28">
        <v>5</v>
      </c>
    </row>
    <row r="8" spans="1:6" ht="89.25" x14ac:dyDescent="0.25">
      <c r="A8" s="23" t="s">
        <v>46</v>
      </c>
      <c r="B8" s="23" t="s">
        <v>47</v>
      </c>
      <c r="C8" s="23" t="s">
        <v>48</v>
      </c>
      <c r="D8" s="23" t="s">
        <v>49</v>
      </c>
      <c r="E8" s="23" t="s">
        <v>50</v>
      </c>
      <c r="F8" s="28">
        <v>5</v>
      </c>
    </row>
    <row r="9" spans="1:6" ht="89.25" x14ac:dyDescent="0.25">
      <c r="A9" s="23" t="s">
        <v>51</v>
      </c>
      <c r="B9" s="23" t="s">
        <v>52</v>
      </c>
      <c r="C9" s="23" t="s">
        <v>53</v>
      </c>
      <c r="D9" s="23" t="s">
        <v>54</v>
      </c>
      <c r="E9" s="23" t="s">
        <v>55</v>
      </c>
      <c r="F9" s="24">
        <v>20</v>
      </c>
    </row>
    <row r="10" spans="1:6" ht="126" customHeight="1" x14ac:dyDescent="0.25">
      <c r="A10" s="23" t="s">
        <v>56</v>
      </c>
      <c r="B10" s="23" t="s">
        <v>57</v>
      </c>
      <c r="C10" s="23" t="s">
        <v>58</v>
      </c>
      <c r="D10" s="23" t="s">
        <v>59</v>
      </c>
      <c r="E10" s="23" t="s">
        <v>60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opLeftCell="A6" zoomScale="120" zoomScaleNormal="120" workbookViewId="0">
      <selection activeCell="B28" sqref="B28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C2" s="29">
        <v>0.7</v>
      </c>
      <c r="D2" s="32">
        <v>0.3</v>
      </c>
      <c r="E2" s="33">
        <v>1</v>
      </c>
    </row>
    <row r="3" spans="1:11" ht="30" x14ac:dyDescent="0.25">
      <c r="B3" s="2" t="s">
        <v>0</v>
      </c>
      <c r="C3" s="30" t="s">
        <v>1</v>
      </c>
      <c r="D3" s="34" t="s">
        <v>2</v>
      </c>
      <c r="E3" s="35" t="s">
        <v>3</v>
      </c>
    </row>
    <row r="4" spans="1:11" x14ac:dyDescent="0.25">
      <c r="A4" s="3">
        <v>1</v>
      </c>
      <c r="B4" s="16" t="s">
        <v>4</v>
      </c>
      <c r="C4" s="31">
        <f>C21</f>
        <v>7</v>
      </c>
      <c r="D4" s="37">
        <f>C60</f>
        <v>7</v>
      </c>
      <c r="E4" s="36">
        <f>C4*C$2+D4*D$2</f>
        <v>7</v>
      </c>
    </row>
    <row r="5" spans="1:11" x14ac:dyDescent="0.25">
      <c r="A5" s="3">
        <v>2</v>
      </c>
      <c r="B5" s="16" t="s">
        <v>5</v>
      </c>
      <c r="C5" s="31">
        <f>C34</f>
        <v>7</v>
      </c>
      <c r="D5" s="37">
        <f>C73</f>
        <v>7</v>
      </c>
      <c r="E5" s="36">
        <f t="shared" ref="E5:E6" si="0">C5*C$2+D5*D$2</f>
        <v>7</v>
      </c>
    </row>
    <row r="6" spans="1:11" x14ac:dyDescent="0.25">
      <c r="A6" s="3">
        <v>3</v>
      </c>
      <c r="B6" s="16" t="s">
        <v>6</v>
      </c>
      <c r="C6" s="31">
        <f>C47</f>
        <v>7</v>
      </c>
      <c r="D6" s="37">
        <f>C86</f>
        <v>7</v>
      </c>
      <c r="E6" s="36">
        <f t="shared" si="0"/>
        <v>7</v>
      </c>
    </row>
    <row r="11" spans="1:11" ht="18.75" outlineLevel="1" x14ac:dyDescent="0.25">
      <c r="A11" s="50" t="s">
        <v>7</v>
      </c>
      <c r="B11" s="11" t="str">
        <f>B4</f>
        <v>ESTUDIANTE 1</v>
      </c>
      <c r="C11" s="45" t="s">
        <v>8</v>
      </c>
      <c r="D11" s="46" t="s">
        <v>9</v>
      </c>
      <c r="E11" s="47"/>
      <c r="F11" s="47"/>
      <c r="G11" s="47"/>
      <c r="H11" s="47"/>
      <c r="I11" s="47"/>
      <c r="J11" s="47"/>
      <c r="K11" s="48"/>
    </row>
    <row r="12" spans="1:11" outlineLevel="1" x14ac:dyDescent="0.25">
      <c r="A12" s="42"/>
      <c r="B12" s="15" t="s">
        <v>10</v>
      </c>
      <c r="C12" s="44"/>
      <c r="D12" s="46" t="s">
        <v>11</v>
      </c>
      <c r="E12" s="48"/>
      <c r="F12" s="46" t="s">
        <v>12</v>
      </c>
      <c r="G12" s="48"/>
      <c r="H12" s="49" t="s">
        <v>13</v>
      </c>
      <c r="I12" s="48"/>
      <c r="J12" s="46" t="s">
        <v>14</v>
      </c>
      <c r="K12" s="48"/>
    </row>
    <row r="13" spans="1:11" ht="24" outlineLevel="1" x14ac:dyDescent="0.25">
      <c r="A13" s="43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11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45" customHeight="1" outlineLevel="1" x14ac:dyDescent="0.25">
      <c r="A14" s="43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11</v>
      </c>
      <c r="D14" s="12" t="str">
        <f t="shared" si="1"/>
        <v>X</v>
      </c>
      <c r="E14" s="12">
        <f>IF(D14="X",100*0.25,"")</f>
        <v>25</v>
      </c>
      <c r="F14" s="12" t="str">
        <f t="shared" si="2"/>
        <v/>
      </c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4" outlineLevel="1" x14ac:dyDescent="0.25">
      <c r="A15" s="43"/>
      <c r="B15" s="19" t="str">
        <f>RUBRICA!A6</f>
        <v>3. Responde las preguntas realizadas por la comisión, cumpliendo con los estándares de calidad de la disciplina.</v>
      </c>
      <c r="C15" s="17" t="s">
        <v>11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ht="24" outlineLevel="1" x14ac:dyDescent="0.25">
      <c r="A16" s="43"/>
      <c r="B16" s="19" t="str">
        <f>RUBRICA!A7</f>
        <v>4. Expone el Proyecto APT, considerando el formato y el tiempo establecido para la presentación.</v>
      </c>
      <c r="C16" s="17" t="s">
        <v>11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ht="24" outlineLevel="1" x14ac:dyDescent="0.25">
      <c r="A17" s="43"/>
      <c r="B17" s="19" t="str">
        <f>RUBRICA!A8</f>
        <v>5. Expresa sus ideas con fluidez, claridad y precisión, utilizando lenguaje técnico propio de la disciplina.</v>
      </c>
      <c r="C17" s="17" t="s">
        <v>11</v>
      </c>
      <c r="D17" s="12" t="str">
        <f t="shared" si="1"/>
        <v>X</v>
      </c>
      <c r="E17" s="12">
        <f>IF(D17="X",100*0.05,"")</f>
        <v>5</v>
      </c>
      <c r="F17" s="12" t="str">
        <f t="shared" si="2"/>
        <v/>
      </c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36" outlineLevel="1" x14ac:dyDescent="0.25">
      <c r="A18" s="43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11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 x14ac:dyDescent="0.25">
      <c r="A19" s="43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11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3">
      <c r="A20" s="42"/>
      <c r="B20" s="18" t="s">
        <v>15</v>
      </c>
      <c r="C20" s="22">
        <f>E20+G20+I20+K20</f>
        <v>100</v>
      </c>
      <c r="D20" s="13"/>
      <c r="E20" s="13">
        <f>SUM(E13:E19)</f>
        <v>100</v>
      </c>
      <c r="F20" s="13"/>
      <c r="G20" s="13">
        <f>SUM(G13:G19)</f>
        <v>0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">
      <c r="A21" s="44"/>
      <c r="B21" s="21" t="s">
        <v>16</v>
      </c>
      <c r="C21" s="14">
        <f>VLOOKUP(C20,ESCALA_IEP!A2:B202,2,FALSE)</f>
        <v>7</v>
      </c>
    </row>
    <row r="22" spans="1:11" ht="15.75" customHeight="1" x14ac:dyDescent="0.25"/>
    <row r="23" spans="1:11" ht="15.75" customHeight="1" x14ac:dyDescent="0.25"/>
    <row r="24" spans="1:11" ht="24" customHeight="1" x14ac:dyDescent="0.25">
      <c r="A24" s="50" t="s">
        <v>7</v>
      </c>
      <c r="B24" s="11" t="str">
        <f>B5</f>
        <v>ESTUDIANTE 2</v>
      </c>
      <c r="C24" s="45" t="s">
        <v>8</v>
      </c>
      <c r="D24" s="46" t="s">
        <v>9</v>
      </c>
      <c r="E24" s="47"/>
      <c r="F24" s="47"/>
      <c r="G24" s="47"/>
      <c r="H24" s="47"/>
      <c r="I24" s="47"/>
      <c r="J24" s="47"/>
      <c r="K24" s="48"/>
    </row>
    <row r="25" spans="1:11" ht="24" customHeight="1" x14ac:dyDescent="0.25">
      <c r="A25" s="42"/>
      <c r="B25" s="15" t="s">
        <v>10</v>
      </c>
      <c r="C25" s="44"/>
      <c r="D25" s="46" t="s">
        <v>11</v>
      </c>
      <c r="E25" s="48"/>
      <c r="F25" s="46" t="s">
        <v>12</v>
      </c>
      <c r="G25" s="48"/>
      <c r="H25" s="49" t="s">
        <v>13</v>
      </c>
      <c r="I25" s="48"/>
      <c r="J25" s="46" t="s">
        <v>14</v>
      </c>
      <c r="K25" s="48"/>
    </row>
    <row r="26" spans="1:11" ht="24" customHeight="1" x14ac:dyDescent="0.25">
      <c r="A26" s="43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11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25">
      <c r="A27" s="43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11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25">
      <c r="A28" s="43"/>
      <c r="B28" s="19" t="str">
        <f>RUBRICA!A6</f>
        <v>3. Responde las preguntas realizadas por la comisión, cumpliendo con los estándares de calidad de la disciplina.</v>
      </c>
      <c r="C28" s="17" t="s">
        <v>11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25">
      <c r="A29" s="43"/>
      <c r="B29" s="19" t="str">
        <f>RUBRICA!A7</f>
        <v>4. Expone el Proyecto APT, considerando el formato y el tiempo establecido para la presentación.</v>
      </c>
      <c r="C29" s="17" t="s">
        <v>11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25">
      <c r="A30" s="43"/>
      <c r="B30" s="19" t="str">
        <f>RUBRICA!A8</f>
        <v>5. Expresa sus ideas con fluidez, claridad y precisión, utilizando lenguaje técnico propio de la disciplina.</v>
      </c>
      <c r="C30" s="17" t="s">
        <v>11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25">
      <c r="A31" s="43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11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25">
      <c r="A32" s="43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11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3">
      <c r="A33" s="42"/>
      <c r="B33" s="18" t="s">
        <v>15</v>
      </c>
      <c r="C33" s="22">
        <f>E33+G33+I33+K33</f>
        <v>100</v>
      </c>
      <c r="D33" s="13"/>
      <c r="E33" s="13">
        <f>SUM(E26:E32)</f>
        <v>100</v>
      </c>
      <c r="F33" s="13"/>
      <c r="G33" s="13">
        <f>SUM(G26:G32)</f>
        <v>0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">
      <c r="A34" s="44"/>
      <c r="B34" s="21" t="s">
        <v>16</v>
      </c>
      <c r="C34" s="14">
        <f>VLOOKUP(C33,ESCALA_IEP!A15:B215,2,FALSE)</f>
        <v>7</v>
      </c>
    </row>
    <row r="35" spans="1:11" ht="16.149999999999999" customHeight="1" x14ac:dyDescent="0.25"/>
    <row r="36" spans="1:11" ht="13.9" customHeight="1" x14ac:dyDescent="0.25"/>
    <row r="37" spans="1:11" ht="24" customHeight="1" x14ac:dyDescent="0.25">
      <c r="A37" s="50" t="s">
        <v>7</v>
      </c>
      <c r="B37" s="11" t="str">
        <f>B6</f>
        <v>ESTUDIANTE 3</v>
      </c>
      <c r="C37" s="45" t="s">
        <v>8</v>
      </c>
      <c r="D37" s="46" t="s">
        <v>9</v>
      </c>
      <c r="E37" s="47"/>
      <c r="F37" s="47"/>
      <c r="G37" s="47"/>
      <c r="H37" s="47"/>
      <c r="I37" s="47"/>
      <c r="J37" s="47"/>
      <c r="K37" s="48"/>
    </row>
    <row r="38" spans="1:11" ht="24" customHeight="1" x14ac:dyDescent="0.25">
      <c r="A38" s="42"/>
      <c r="B38" s="15" t="s">
        <v>10</v>
      </c>
      <c r="C38" s="44"/>
      <c r="D38" s="46" t="s">
        <v>11</v>
      </c>
      <c r="E38" s="48"/>
      <c r="F38" s="46" t="s">
        <v>12</v>
      </c>
      <c r="G38" s="48"/>
      <c r="H38" s="49" t="s">
        <v>13</v>
      </c>
      <c r="I38" s="48"/>
      <c r="J38" s="46" t="s">
        <v>14</v>
      </c>
      <c r="K38" s="48"/>
    </row>
    <row r="39" spans="1:11" ht="24" customHeight="1" x14ac:dyDescent="0.25">
      <c r="A39" s="43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11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25">
      <c r="A40" s="43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11</v>
      </c>
      <c r="D40" s="12" t="str">
        <f t="shared" si="12"/>
        <v>X</v>
      </c>
      <c r="E40" s="12">
        <f>IF(D40="X",100*0.25,"")</f>
        <v>25</v>
      </c>
      <c r="F40" s="12" t="str">
        <f t="shared" si="13"/>
        <v/>
      </c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25">
      <c r="A41" s="43"/>
      <c r="B41" s="19" t="str">
        <f>RUBRICA!A6</f>
        <v>3. Responde las preguntas realizadas por la comisión, cumpliendo con los estándares de calidad de la disciplina.</v>
      </c>
      <c r="C41" s="17" t="s">
        <v>11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25">
      <c r="A42" s="43"/>
      <c r="B42" s="19" t="str">
        <f>RUBRICA!A7</f>
        <v>4. Expone el Proyecto APT, considerando el formato y el tiempo establecido para la presentación.</v>
      </c>
      <c r="C42" s="17" t="s">
        <v>11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25">
      <c r="A43" s="43"/>
      <c r="B43" s="19" t="str">
        <f>RUBRICA!A8</f>
        <v>5. Expresa sus ideas con fluidez, claridad y precisión, utilizando lenguaje técnico propio de la disciplina.</v>
      </c>
      <c r="C43" s="17" t="s">
        <v>11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25">
      <c r="A44" s="43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11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 x14ac:dyDescent="0.25">
      <c r="A45" s="43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11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3">
      <c r="A46" s="42"/>
      <c r="B46" s="18" t="s">
        <v>15</v>
      </c>
      <c r="C46" s="22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">
      <c r="A47" s="44"/>
      <c r="B47" s="21" t="s">
        <v>16</v>
      </c>
      <c r="C47" s="14">
        <f>VLOOKUP(C46,ESCALA_IEP!A28:B228,2,FALSE)</f>
        <v>7</v>
      </c>
    </row>
    <row r="48" spans="1:11" ht="15.75" customHeight="1" x14ac:dyDescent="0.25"/>
    <row r="49" spans="1:11" ht="15.75" customHeight="1" x14ac:dyDescent="0.25"/>
    <row r="50" spans="1:11" ht="24" customHeight="1" x14ac:dyDescent="0.25">
      <c r="A50" s="41" t="s">
        <v>17</v>
      </c>
      <c r="B50" s="11" t="str">
        <f>B4</f>
        <v>ESTUDIANTE 1</v>
      </c>
      <c r="C50" s="45" t="s">
        <v>8</v>
      </c>
      <c r="D50" s="46" t="s">
        <v>9</v>
      </c>
      <c r="E50" s="47"/>
      <c r="F50" s="47"/>
      <c r="G50" s="47"/>
      <c r="H50" s="47"/>
      <c r="I50" s="47"/>
      <c r="J50" s="47"/>
      <c r="K50" s="48"/>
    </row>
    <row r="51" spans="1:11" ht="24" customHeight="1" x14ac:dyDescent="0.25">
      <c r="A51" s="42"/>
      <c r="B51" s="15" t="s">
        <v>10</v>
      </c>
      <c r="C51" s="44"/>
      <c r="D51" s="46" t="s">
        <v>11</v>
      </c>
      <c r="E51" s="48"/>
      <c r="F51" s="46" t="s">
        <v>12</v>
      </c>
      <c r="G51" s="48"/>
      <c r="H51" s="49" t="s">
        <v>13</v>
      </c>
      <c r="I51" s="48"/>
      <c r="J51" s="46" t="s">
        <v>14</v>
      </c>
      <c r="K51" s="48"/>
    </row>
    <row r="52" spans="1:11" ht="24" customHeight="1" x14ac:dyDescent="0.25">
      <c r="A52" s="43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11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25">
      <c r="A53" s="43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11</v>
      </c>
      <c r="D53" s="12" t="str">
        <f t="shared" si="17"/>
        <v>X</v>
      </c>
      <c r="E53" s="12">
        <f>IF(D53="X",100*0.25,"")</f>
        <v>25</v>
      </c>
      <c r="F53" s="12" t="str">
        <f t="shared" si="18"/>
        <v/>
      </c>
      <c r="G53" s="12" t="str">
        <f>IF(F53="X",60*0.25,"")</f>
        <v/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25">
      <c r="A54" s="43"/>
      <c r="B54" s="19" t="str">
        <f>RUBRICA!A6</f>
        <v>3. Responde las preguntas realizadas por la comisión, cumpliendo con los estándares de calidad de la disciplina.</v>
      </c>
      <c r="C54" s="17" t="s">
        <v>11</v>
      </c>
      <c r="D54" s="12" t="str">
        <f t="shared" si="17"/>
        <v>X</v>
      </c>
      <c r="E54" s="12">
        <f>IF(D54="X",100*0.2,"")</f>
        <v>20</v>
      </c>
      <c r="F54" s="12" t="str">
        <f t="shared" si="18"/>
        <v/>
      </c>
      <c r="G54" s="12" t="str">
        <f>IF(F54="X",60*0.2,"")</f>
        <v/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25">
      <c r="A55" s="43"/>
      <c r="B55" s="19" t="str">
        <f>RUBRICA!A7</f>
        <v>4. Expone el Proyecto APT, considerando el formato y el tiempo establecido para la presentación.</v>
      </c>
      <c r="C55" s="17" t="s">
        <v>11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25">
      <c r="A56" s="43"/>
      <c r="B56" s="19" t="str">
        <f>RUBRICA!A8</f>
        <v>5. Expresa sus ideas con fluidez, claridad y precisión, utilizando lenguaje técnico propio de la disciplina.</v>
      </c>
      <c r="C56" s="17" t="s">
        <v>11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25">
      <c r="A57" s="43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11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25">
      <c r="A58" s="43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11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3">
      <c r="A59" s="42"/>
      <c r="B59" s="18" t="s">
        <v>15</v>
      </c>
      <c r="C59" s="22">
        <f>E59+G59+I59+K59</f>
        <v>100</v>
      </c>
      <c r="D59" s="13"/>
      <c r="E59" s="13">
        <f>SUM(E52:E58)</f>
        <v>100</v>
      </c>
      <c r="F59" s="13"/>
      <c r="G59" s="13">
        <f>SUM(G52:G58)</f>
        <v>0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">
      <c r="A60" s="44"/>
      <c r="B60" s="21" t="s">
        <v>16</v>
      </c>
      <c r="C60" s="14">
        <f>VLOOKUP(C59,ESCALA_IEP!A41:B241,2,FALSE)</f>
        <v>7</v>
      </c>
    </row>
    <row r="61" spans="1:11" ht="15.75" customHeight="1" x14ac:dyDescent="0.25"/>
    <row r="62" spans="1:11" ht="15.75" customHeight="1" x14ac:dyDescent="0.25"/>
    <row r="63" spans="1:11" ht="24" customHeight="1" x14ac:dyDescent="0.25">
      <c r="A63" s="41" t="s">
        <v>18</v>
      </c>
      <c r="B63" s="11" t="str">
        <f>B5</f>
        <v>ESTUDIANTE 2</v>
      </c>
      <c r="C63" s="45" t="s">
        <v>8</v>
      </c>
      <c r="D63" s="46" t="s">
        <v>9</v>
      </c>
      <c r="E63" s="47"/>
      <c r="F63" s="47"/>
      <c r="G63" s="47"/>
      <c r="H63" s="47"/>
      <c r="I63" s="47"/>
      <c r="J63" s="47"/>
      <c r="K63" s="48"/>
    </row>
    <row r="64" spans="1:11" ht="24" customHeight="1" x14ac:dyDescent="0.25">
      <c r="A64" s="42"/>
      <c r="B64" s="15" t="s">
        <v>10</v>
      </c>
      <c r="C64" s="44"/>
      <c r="D64" s="46" t="s">
        <v>11</v>
      </c>
      <c r="E64" s="48"/>
      <c r="F64" s="46" t="s">
        <v>12</v>
      </c>
      <c r="G64" s="48"/>
      <c r="H64" s="49" t="s">
        <v>13</v>
      </c>
      <c r="I64" s="48"/>
      <c r="J64" s="46" t="s">
        <v>14</v>
      </c>
      <c r="K64" s="48"/>
    </row>
    <row r="65" spans="1:11" ht="24" customHeight="1" x14ac:dyDescent="0.25">
      <c r="A65" s="43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11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 x14ac:dyDescent="0.25">
      <c r="A66" s="43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11</v>
      </c>
      <c r="D66" s="12" t="str">
        <f t="shared" si="22"/>
        <v>X</v>
      </c>
      <c r="E66" s="12">
        <f>IF(D66="X",100*0.25,"")</f>
        <v>25</v>
      </c>
      <c r="F66" s="12" t="str">
        <f t="shared" si="23"/>
        <v/>
      </c>
      <c r="G66" s="12" t="str">
        <f>IF(F66="X",60*0.25,"")</f>
        <v/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 x14ac:dyDescent="0.25">
      <c r="A67" s="43"/>
      <c r="B67" s="19" t="str">
        <f>RUBRICA!A6</f>
        <v>3. Responde las preguntas realizadas por la comisión, cumpliendo con los estándares de calidad de la disciplina.</v>
      </c>
      <c r="C67" s="17" t="s">
        <v>11</v>
      </c>
      <c r="D67" s="12" t="str">
        <f t="shared" si="22"/>
        <v>X</v>
      </c>
      <c r="E67" s="12">
        <f>IF(D67="X",100*0.2,"")</f>
        <v>20</v>
      </c>
      <c r="F67" s="12" t="str">
        <f t="shared" si="23"/>
        <v/>
      </c>
      <c r="G67" s="12" t="str">
        <f>IF(F67="X",60*0.2,"")</f>
        <v/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 x14ac:dyDescent="0.25">
      <c r="A68" s="43"/>
      <c r="B68" s="19" t="str">
        <f>RUBRICA!A7</f>
        <v>4. Expone el Proyecto APT, considerando el formato y el tiempo establecido para la presentación.</v>
      </c>
      <c r="C68" s="17" t="s">
        <v>11</v>
      </c>
      <c r="D68" s="12" t="str">
        <f t="shared" si="22"/>
        <v>X</v>
      </c>
      <c r="E68" s="12">
        <f>IF(D68="X",100*0.05,"")</f>
        <v>5</v>
      </c>
      <c r="F68" s="12" t="str">
        <f t="shared" si="23"/>
        <v/>
      </c>
      <c r="G68" s="12" t="str">
        <f>IF(F68="X",60*0.05,"")</f>
        <v/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25">
      <c r="A69" s="43"/>
      <c r="B69" s="19" t="str">
        <f>RUBRICA!A8</f>
        <v>5. Expresa sus ideas con fluidez, claridad y precisión, utilizando lenguaje técnico propio de la disciplina.</v>
      </c>
      <c r="C69" s="17" t="s">
        <v>11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25">
      <c r="A70" s="43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11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 x14ac:dyDescent="0.25">
      <c r="A71" s="43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11</v>
      </c>
      <c r="D71" s="12" t="str">
        <f>IF($C71=CL,"X","")</f>
        <v>X</v>
      </c>
      <c r="E71" s="12">
        <f>IF(D71="X",100*0.1,"")</f>
        <v>10</v>
      </c>
      <c r="F71" s="12" t="str">
        <f>IF($C71=L,"X","")</f>
        <v/>
      </c>
      <c r="G71" s="12" t="str">
        <f>IF(F71="X",60*0.1,"")</f>
        <v/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 x14ac:dyDescent="0.3">
      <c r="A72" s="42"/>
      <c r="B72" s="18" t="s">
        <v>15</v>
      </c>
      <c r="C72" s="22">
        <f>E72+G72+I72+K72</f>
        <v>100</v>
      </c>
      <c r="D72" s="13"/>
      <c r="E72" s="13">
        <f>SUM(E65:E71)</f>
        <v>100</v>
      </c>
      <c r="F72" s="13"/>
      <c r="G72" s="13">
        <f>SUM(G65:G71)</f>
        <v>0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3">
      <c r="A73" s="44"/>
      <c r="B73" s="21" t="s">
        <v>16</v>
      </c>
      <c r="C73" s="14">
        <f>VLOOKUP(C72,ESCALA_IEP!A54:B254,2,FALSE)</f>
        <v>7</v>
      </c>
    </row>
    <row r="74" spans="1:11" ht="15.75" customHeight="1" x14ac:dyDescent="0.25"/>
    <row r="75" spans="1:11" ht="15.75" customHeight="1" x14ac:dyDescent="0.25"/>
    <row r="76" spans="1:11" ht="24" customHeight="1" x14ac:dyDescent="0.25">
      <c r="A76" s="41" t="s">
        <v>19</v>
      </c>
      <c r="B76" s="11" t="str">
        <f>B6</f>
        <v>ESTUDIANTE 3</v>
      </c>
      <c r="C76" s="45" t="s">
        <v>8</v>
      </c>
      <c r="D76" s="46" t="s">
        <v>9</v>
      </c>
      <c r="E76" s="47"/>
      <c r="F76" s="47"/>
      <c r="G76" s="47"/>
      <c r="H76" s="47"/>
      <c r="I76" s="47"/>
      <c r="J76" s="47"/>
      <c r="K76" s="48"/>
    </row>
    <row r="77" spans="1:11" ht="24" customHeight="1" x14ac:dyDescent="0.25">
      <c r="A77" s="42"/>
      <c r="B77" s="15" t="s">
        <v>10</v>
      </c>
      <c r="C77" s="44"/>
      <c r="D77" s="46" t="s">
        <v>11</v>
      </c>
      <c r="E77" s="48"/>
      <c r="F77" s="46" t="s">
        <v>12</v>
      </c>
      <c r="G77" s="48"/>
      <c r="H77" s="49" t="s">
        <v>13</v>
      </c>
      <c r="I77" s="48"/>
      <c r="J77" s="46" t="s">
        <v>14</v>
      </c>
      <c r="K77" s="48"/>
    </row>
    <row r="78" spans="1:11" ht="24" customHeight="1" x14ac:dyDescent="0.25">
      <c r="A78" s="43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11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25">
      <c r="A79" s="43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11</v>
      </c>
      <c r="D79" s="12" t="str">
        <f t="shared" si="27"/>
        <v>X</v>
      </c>
      <c r="E79" s="12">
        <f>IF(D79="X",100*0.25,"")</f>
        <v>25</v>
      </c>
      <c r="F79" s="12" t="str">
        <f t="shared" si="28"/>
        <v/>
      </c>
      <c r="G79" s="12" t="str">
        <f>IF(F79="X",60*0.25,"")</f>
        <v/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25">
      <c r="A80" s="43"/>
      <c r="B80" s="19" t="str">
        <f>RUBRICA!A6</f>
        <v>3. Responde las preguntas realizadas por la comisión, cumpliendo con los estándares de calidad de la disciplina.</v>
      </c>
      <c r="C80" s="17" t="s">
        <v>11</v>
      </c>
      <c r="D80" s="12" t="str">
        <f t="shared" si="27"/>
        <v>X</v>
      </c>
      <c r="E80" s="12">
        <f>IF(D80="X",100*0.2,"")</f>
        <v>20</v>
      </c>
      <c r="F80" s="12" t="str">
        <f t="shared" si="28"/>
        <v/>
      </c>
      <c r="G80" s="12" t="str">
        <f>IF(F80="X",60*0.2,"")</f>
        <v/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25">
      <c r="A81" s="43"/>
      <c r="B81" s="19" t="str">
        <f>RUBRICA!A7</f>
        <v>4. Expone el Proyecto APT, considerando el formato y el tiempo establecido para la presentación.</v>
      </c>
      <c r="C81" s="17" t="s">
        <v>11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25">
      <c r="A82" s="43"/>
      <c r="B82" s="19" t="str">
        <f>RUBRICA!A8</f>
        <v>5. Expresa sus ideas con fluidez, claridad y precisión, utilizando lenguaje técnico propio de la disciplina.</v>
      </c>
      <c r="C82" s="17" t="s">
        <v>11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25">
      <c r="A83" s="43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11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25">
      <c r="A84" s="43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11</v>
      </c>
      <c r="D84" s="12" t="str">
        <f>IF($C84=CL,"X","")</f>
        <v>X</v>
      </c>
      <c r="E84" s="12">
        <f>IF(D84="X",100*0.1,"")</f>
        <v>10</v>
      </c>
      <c r="F84" s="12" t="str">
        <f>IF($C84=L,"X","")</f>
        <v/>
      </c>
      <c r="G84" s="12" t="str">
        <f>IF(F84="X",60*0.1,"")</f>
        <v/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3">
      <c r="A85" s="42"/>
      <c r="B85" s="18" t="s">
        <v>15</v>
      </c>
      <c r="C85" s="22">
        <f>E85+G85+I85+K85</f>
        <v>100</v>
      </c>
      <c r="D85" s="13"/>
      <c r="E85" s="13">
        <f>SUM(E78:E84)</f>
        <v>100</v>
      </c>
      <c r="F85" s="13"/>
      <c r="G85" s="13">
        <f>SUM(G78:G84)</f>
        <v>0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3">
      <c r="A86" s="44"/>
      <c r="B86" s="21" t="s">
        <v>16</v>
      </c>
      <c r="C86" s="14">
        <f>VLOOKUP(C85,ESCALA_IEP!A67:B267,2,FALSE)</f>
        <v>7</v>
      </c>
    </row>
    <row r="87" spans="1:11" ht="15.75" customHeight="1" x14ac:dyDescent="0.25"/>
    <row r="88" spans="1:11" ht="15.75" customHeight="1" x14ac:dyDescent="0.25"/>
    <row r="89" spans="1:11" ht="15.75" customHeight="1" x14ac:dyDescent="0.25"/>
    <row r="90" spans="1:11" ht="15.75" customHeight="1" x14ac:dyDescent="0.25"/>
    <row r="91" spans="1:11" ht="15.75" customHeight="1" x14ac:dyDescent="0.25"/>
    <row r="92" spans="1:11" ht="15.75" customHeight="1" x14ac:dyDescent="0.25"/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58" t="s">
        <v>63</v>
      </c>
      <c r="B1" s="4" t="s">
        <v>15</v>
      </c>
      <c r="C1" s="5"/>
      <c r="D1" s="5"/>
      <c r="E1" s="6"/>
    </row>
    <row r="2" spans="1:5" ht="45.75" thickBot="1" x14ac:dyDescent="0.3">
      <c r="A2" s="59"/>
      <c r="B2" s="7" t="s">
        <v>11</v>
      </c>
      <c r="C2" s="8" t="s">
        <v>12</v>
      </c>
      <c r="D2" s="20" t="s">
        <v>64</v>
      </c>
      <c r="E2" s="38" t="s">
        <v>14</v>
      </c>
    </row>
    <row r="3" spans="1:5" ht="30.75" thickBot="1" x14ac:dyDescent="0.3">
      <c r="A3" s="9" t="s">
        <v>65</v>
      </c>
      <c r="B3" s="10">
        <v>4</v>
      </c>
      <c r="C3" s="10">
        <v>3</v>
      </c>
      <c r="D3" s="10">
        <v>2</v>
      </c>
      <c r="E3" s="10">
        <v>0</v>
      </c>
    </row>
    <row r="4" spans="1:5" ht="15.75" thickBot="1" x14ac:dyDescent="0.3">
      <c r="A4" s="9"/>
      <c r="B4" s="10"/>
      <c r="C4" s="10"/>
      <c r="D4" s="10"/>
      <c r="E4" s="10"/>
    </row>
    <row r="5" spans="1:5" ht="15.75" thickBot="1" x14ac:dyDescent="0.3">
      <c r="A5" s="9"/>
      <c r="B5" s="10"/>
      <c r="C5" s="10"/>
      <c r="D5" s="10"/>
      <c r="E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19</vt:i4>
      </vt:variant>
    </vt:vector>
  </HeadingPairs>
  <TitlesOfParts>
    <vt:vector size="26" baseType="lpstr">
      <vt:lpstr>G(5)</vt:lpstr>
      <vt:lpstr>RUBRICA</vt:lpstr>
      <vt:lpstr>EVALUACION FASE 3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AXEL . MUNOZ ABARCA</cp:lastModifiedBy>
  <cp:revision/>
  <dcterms:created xsi:type="dcterms:W3CDTF">2023-08-07T04:08:01Z</dcterms:created>
  <dcterms:modified xsi:type="dcterms:W3CDTF">2024-12-16T16:39:21Z</dcterms:modified>
  <cp:category/>
  <cp:contentStatus/>
</cp:coreProperties>
</file>