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ITMO_Study\ITMO_Study\Informatics\"/>
    </mc:Choice>
  </mc:AlternateContent>
  <xr:revisionPtr revIDLastSave="0" documentId="8_{E2B8803A-A67E-4DB6-A8BE-52F17DD35709}" xr6:coauthVersionLast="45" xr6:coauthVersionMax="45" xr10:uidLastSave="{00000000-0000-0000-0000-000000000000}"/>
  <bookViews>
    <workbookView xWindow="-120" yWindow="-120" windowWidth="29040" windowHeight="17790" activeTab="7" xr2:uid="{E586B1A8-6E76-4646-BFC7-6386D1F05035}"/>
  </bookViews>
  <sheets>
    <sheet name="B3" sheetId="1" r:id="rId1"/>
    <sheet name="Справочник" sheetId="2" r:id="rId2"/>
    <sheet name="Расчёт" sheetId="3" r:id="rId3"/>
    <sheet name="Диаграмма" sheetId="4" r:id="rId4"/>
    <sheet name="E01" sheetId="5" r:id="rId5"/>
    <sheet name="F3.1" sheetId="6" r:id="rId6"/>
    <sheet name="F3.2" sheetId="7" r:id="rId7"/>
    <sheet name="Расписание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8" l="1"/>
  <c r="I10" i="8"/>
  <c r="I3" i="8"/>
  <c r="N1" i="8" s="1" a="1"/>
  <c r="N1" i="8" s="1"/>
  <c r="A17" i="8"/>
  <c r="A10" i="8"/>
  <c r="F1" i="8" a="1"/>
  <c r="F1" i="8" s="1"/>
  <c r="C14" i="6" l="1"/>
  <c r="C3" i="6"/>
  <c r="C4" i="6"/>
  <c r="C5" i="6"/>
  <c r="C6" i="6"/>
  <c r="C7" i="6"/>
  <c r="C8" i="6"/>
  <c r="C9" i="6"/>
  <c r="C10" i="6"/>
  <c r="C11" i="6"/>
  <c r="C12" i="6"/>
  <c r="C13" i="6"/>
  <c r="C2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2" i="5"/>
  <c r="I11" i="3"/>
  <c r="I12" i="3"/>
  <c r="I13" i="3"/>
  <c r="I14" i="3"/>
  <c r="I15" i="3"/>
  <c r="I10" i="3"/>
  <c r="F11" i="3"/>
  <c r="H11" i="3" s="1"/>
  <c r="J11" i="3" s="1"/>
  <c r="K11" i="3" s="1"/>
  <c r="F12" i="3"/>
  <c r="H12" i="3" s="1"/>
  <c r="J12" i="3" s="1"/>
  <c r="K12" i="3" s="1"/>
  <c r="F13" i="3"/>
  <c r="H13" i="3" s="1"/>
  <c r="J13" i="3" s="1"/>
  <c r="K13" i="3" s="1"/>
  <c r="F14" i="3"/>
  <c r="H14" i="3" s="1"/>
  <c r="J14" i="3" s="1"/>
  <c r="K14" i="3" s="1"/>
  <c r="F15" i="3"/>
  <c r="H15" i="3" s="1"/>
  <c r="J15" i="3" s="1"/>
  <c r="K15" i="3" s="1"/>
  <c r="F10" i="3"/>
  <c r="H10" i="3" s="1"/>
  <c r="J10" i="3" s="1"/>
  <c r="K10" i="3" s="1"/>
  <c r="F15" i="1"/>
  <c r="G15" i="1"/>
  <c r="H15" i="1"/>
  <c r="I15" i="1"/>
  <c r="E15" i="1"/>
  <c r="I11" i="1"/>
  <c r="I12" i="1"/>
  <c r="I13" i="1"/>
  <c r="I14" i="1"/>
  <c r="I10" i="1"/>
  <c r="H11" i="1"/>
  <c r="H12" i="1"/>
  <c r="H13" i="1"/>
  <c r="H14" i="1"/>
  <c r="H10" i="1"/>
  <c r="G14" i="1"/>
  <c r="G13" i="1"/>
  <c r="G12" i="1"/>
  <c r="G11" i="1"/>
  <c r="G10" i="1"/>
  <c r="K1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<sst xmlns="http://schemas.openxmlformats.org/spreadsheetml/2006/main" count="183" uniqueCount="140">
  <si>
    <t>ОО "Магазин", Тольятти, Дзержинского 10</t>
  </si>
  <si>
    <t>секция:</t>
  </si>
  <si>
    <t>период</t>
  </si>
  <si>
    <t>Студ. Принадлежности</t>
  </si>
  <si>
    <t>1.10.2017 - 31.10.2017</t>
  </si>
  <si>
    <t>Товарооборот за отчётный период</t>
  </si>
  <si>
    <t>№ п/п</t>
  </si>
  <si>
    <t>Наименование товара</t>
  </si>
  <si>
    <t>ед. изм.</t>
  </si>
  <si>
    <t>Ст-ть ед., руб</t>
  </si>
  <si>
    <t>Движение товара в количественном выражении</t>
  </si>
  <si>
    <t>Получено</t>
  </si>
  <si>
    <t>Продано</t>
  </si>
  <si>
    <t>Разница</t>
  </si>
  <si>
    <t>Сумма проданного товара</t>
  </si>
  <si>
    <t>Прибыль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</si>
  <si>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</si>
  <si>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</si>
  <si>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</si>
  <si>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</si>
  <si>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</si>
  <si>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</si>
  <si>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</si>
  <si>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</si>
  <si>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</si>
  <si>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Синяя Библия</t>
  </si>
  <si>
    <t>БЭВМ</t>
  </si>
  <si>
    <t>Лицензия MS Office</t>
  </si>
  <si>
    <t>Ноутбук</t>
  </si>
  <si>
    <t>Автомат</t>
  </si>
  <si>
    <t>шт.</t>
  </si>
  <si>
    <t>Итого:</t>
  </si>
  <si>
    <t>Зав. Секцией</t>
  </si>
  <si>
    <t>Товаровед</t>
  </si>
  <si>
    <t>___________________________________</t>
  </si>
  <si>
    <t>Егоров Д.Г.</t>
  </si>
  <si>
    <t>Гусь П.П.</t>
  </si>
  <si>
    <t>Длительность отпуска по КЗоТу</t>
  </si>
  <si>
    <t>Женщинам на каждого ребенка дополнительные дни</t>
  </si>
  <si>
    <t>Сотрудникам со стажем более 5 лет</t>
  </si>
  <si>
    <t>Сотрудникам со стажем более 10 лет</t>
  </si>
  <si>
    <t>Отдел:</t>
  </si>
  <si>
    <t>Back-end-разработка</t>
  </si>
  <si>
    <t>Год:</t>
  </si>
  <si>
    <t>Начисление отпускных</t>
  </si>
  <si>
    <t>Код</t>
  </si>
  <si>
    <t>ФИО</t>
  </si>
  <si>
    <t>Дата приёма на работу</t>
  </si>
  <si>
    <t>Пол</t>
  </si>
  <si>
    <t>Дети</t>
  </si>
  <si>
    <t>Стаж</t>
  </si>
  <si>
    <t>Средний заработок</t>
  </si>
  <si>
    <t>Надбавка за стаж</t>
  </si>
  <si>
    <t>Надбавка за детей</t>
  </si>
  <si>
    <t>Длительность отпуска</t>
  </si>
  <si>
    <t>Сумма отпускных</t>
  </si>
  <si>
    <t>Иванов И.В.</t>
  </si>
  <si>
    <t>Вещий О.О.</t>
  </si>
  <si>
    <t>Смирнова А.Г.</t>
  </si>
  <si>
    <t>Васильев В.Н.</t>
  </si>
  <si>
    <t>Каренина А.А.</t>
  </si>
  <si>
    <t>Князев И.О.</t>
  </si>
  <si>
    <t>м</t>
  </si>
  <si>
    <t>ж</t>
  </si>
  <si>
    <t>Спартак</t>
  </si>
  <si>
    <t>Локомотив</t>
  </si>
  <si>
    <t>Зенит</t>
  </si>
  <si>
    <t>Торпедо</t>
  </si>
  <si>
    <t>Крылья Советов</t>
  </si>
  <si>
    <t>Сатурн</t>
  </si>
  <si>
    <t>ЦСКА</t>
  </si>
  <si>
    <t>Сокол</t>
  </si>
  <si>
    <t>Динамо</t>
  </si>
  <si>
    <t>Ротор</t>
  </si>
  <si>
    <t>Алания</t>
  </si>
  <si>
    <t>Анжи</t>
  </si>
  <si>
    <t>Торпедо-ЗИЛ</t>
  </si>
  <si>
    <t>Факел</t>
  </si>
  <si>
    <t>Место</t>
  </si>
  <si>
    <t>Клуб</t>
  </si>
  <si>
    <t>Игр</t>
  </si>
  <si>
    <t>Выигрыш</t>
  </si>
  <si>
    <t>Ничья</t>
  </si>
  <si>
    <t>Поражение</t>
  </si>
  <si>
    <t>Забитые мячи</t>
  </si>
  <si>
    <t>Пропущенные мячи</t>
  </si>
  <si>
    <t>Очки</t>
  </si>
  <si>
    <t>Ростельмаш</t>
  </si>
  <si>
    <t>Черноморец</t>
  </si>
  <si>
    <t>Наименование продукта</t>
  </si>
  <si>
    <t>Итоговая цена</t>
  </si>
  <si>
    <t>ИТОГО:</t>
  </si>
  <si>
    <t>Наименование продукта на рынке</t>
  </si>
  <si>
    <t>Цена, руб/шт</t>
  </si>
  <si>
    <t>Бампер передний</t>
  </si>
  <si>
    <t>Бампер задний</t>
  </si>
  <si>
    <t>Крыло левое заднее</t>
  </si>
  <si>
    <t>Дверь правая передняя</t>
  </si>
  <si>
    <t>Капот</t>
  </si>
  <si>
    <t>Крышка багажника</t>
  </si>
  <si>
    <t>Шкив коленчатого вала</t>
  </si>
  <si>
    <t>Радиатор</t>
  </si>
  <si>
    <t>Зеркало левое</t>
  </si>
  <si>
    <t>Дверь левая передняя</t>
  </si>
  <si>
    <t>Фильтр масляный</t>
  </si>
  <si>
    <t>Фильтр воздушный</t>
  </si>
  <si>
    <t>Количество, шт</t>
  </si>
  <si>
    <t>Глушитель</t>
  </si>
  <si>
    <t>Крышка багажинка</t>
  </si>
  <si>
    <t>Проушина буксирская</t>
  </si>
  <si>
    <t>Дата</t>
  </si>
  <si>
    <t>День недели</t>
  </si>
  <si>
    <t>№ урока</t>
  </si>
  <si>
    <t>Предмет</t>
  </si>
  <si>
    <t>Домашнее задание</t>
  </si>
  <si>
    <t>Оценка</t>
  </si>
  <si>
    <t>Подпись</t>
  </si>
  <si>
    <t>Номер триместра</t>
  </si>
  <si>
    <t>Вторник</t>
  </si>
  <si>
    <t>Понедельник</t>
  </si>
  <si>
    <t>Среда</t>
  </si>
  <si>
    <t>Четверг</t>
  </si>
  <si>
    <t>Пятница</t>
  </si>
  <si>
    <t>Суббота</t>
  </si>
  <si>
    <t>Информатика</t>
  </si>
  <si>
    <t>Литература</t>
  </si>
  <si>
    <t>История</t>
  </si>
  <si>
    <t>Алгебра</t>
  </si>
  <si>
    <t>Физика</t>
  </si>
  <si>
    <t>Биология</t>
  </si>
  <si>
    <t>Физкультура</t>
  </si>
  <si>
    <t>Геометрия</t>
  </si>
  <si>
    <t>Русский язык</t>
  </si>
  <si>
    <t>Химия</t>
  </si>
  <si>
    <t>География</t>
  </si>
  <si>
    <t>Ангийский язык</t>
  </si>
  <si>
    <t>Алегбра</t>
  </si>
  <si>
    <t>Обществознание</t>
  </si>
  <si>
    <t>Черчение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</si>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</sst>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19]d\ mmm;@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10"/>
      <color theme="1"/>
      <name val="Lucida Console"/>
      <family val="3"/>
      <charset val="204"/>
    </font>
    <font>
      <b/>
      <sz val="10"/>
      <color theme="1"/>
      <name val="Lucida Console"/>
      <family val="3"/>
      <charset val="204"/>
    </font>
    <font>
      <sz val="10"/>
      <color theme="1"/>
      <name val="Lucida Console"/>
      <family val="3"/>
      <charset val="204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i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tted">
        <color auto="1"/>
      </right>
      <top style="thin">
        <color auto="1"/>
      </top>
      <bottom/>
      <diagonal/>
    </border>
    <border>
      <left style="double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uble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/>
      <right style="dotted">
        <color auto="1"/>
      </right>
      <top style="double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medium">
        <color auto="1"/>
      </bottom>
      <diagonal/>
    </border>
    <border>
      <left style="dotted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1" xfId="0" applyBorder="1"/>
    <xf numFmtId="0" fontId="0" fillId="0" borderId="1" xfId="0" applyBorder="1"/>
    <xf numFmtId="0" fontId="0" fillId="0" borderId="10" xfId="0" applyBorder="1"/>
    <xf numFmtId="0" fontId="0" fillId="0" borderId="12" xfId="0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9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/>
    <xf numFmtId="0" fontId="0" fillId="0" borderId="3" xfId="0" applyBorder="1"/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2" fontId="0" fillId="0" borderId="34" xfId="0" applyNumberFormat="1" applyBorder="1"/>
    <xf numFmtId="0" fontId="2" fillId="0" borderId="21" xfId="0" applyFont="1" applyBorder="1"/>
    <xf numFmtId="0" fontId="0" fillId="0" borderId="35" xfId="0" applyBorder="1"/>
    <xf numFmtId="0" fontId="0" fillId="0" borderId="22" xfId="0" applyBorder="1" applyAlignment="1">
      <alignment horizontal="center" vertical="center"/>
    </xf>
    <xf numFmtId="0" fontId="2" fillId="0" borderId="25" xfId="0" applyFont="1" applyBorder="1"/>
    <xf numFmtId="0" fontId="0" fillId="0" borderId="36" xfId="0" applyBorder="1"/>
    <xf numFmtId="0" fontId="0" fillId="0" borderId="24" xfId="0" applyBorder="1" applyAlignment="1">
      <alignment horizontal="center" vertical="center"/>
    </xf>
    <xf numFmtId="0" fontId="2" fillId="0" borderId="28" xfId="0" applyFont="1" applyBorder="1"/>
    <xf numFmtId="0" fontId="0" fillId="0" borderId="2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1" fillId="1" borderId="22" xfId="0" applyFont="1" applyFill="1" applyBorder="1"/>
    <xf numFmtId="0" fontId="1" fillId="1" borderId="24" xfId="0" applyFont="1" applyFill="1" applyBorder="1"/>
    <xf numFmtId="0" fontId="1" fillId="1" borderId="27" xfId="0" applyFont="1" applyFill="1" applyBorder="1"/>
    <xf numFmtId="2" fontId="1" fillId="1" borderId="38" xfId="0" applyNumberFormat="1" applyFont="1" applyFill="1" applyBorder="1"/>
    <xf numFmtId="2" fontId="1" fillId="1" borderId="29" xfId="0" applyNumberFormat="1" applyFont="1" applyFill="1" applyBorder="1"/>
    <xf numFmtId="0" fontId="0" fillId="1" borderId="37" xfId="0" applyFill="1" applyBorder="1"/>
    <xf numFmtId="2" fontId="0" fillId="1" borderId="47" xfId="0" applyNumberFormat="1" applyFill="1" applyBorder="1"/>
    <xf numFmtId="2" fontId="0" fillId="1" borderId="44" xfId="0" applyNumberFormat="1" applyFill="1" applyBorder="1"/>
    <xf numFmtId="0" fontId="0" fillId="1" borderId="26" xfId="0" applyFill="1" applyBorder="1"/>
    <xf numFmtId="2" fontId="0" fillId="1" borderId="48" xfId="0" applyNumberFormat="1" applyFill="1" applyBorder="1"/>
    <xf numFmtId="2" fontId="0" fillId="1" borderId="45" xfId="0" applyNumberFormat="1" applyFill="1" applyBorder="1"/>
    <xf numFmtId="0" fontId="0" fillId="1" borderId="28" xfId="0" applyFill="1" applyBorder="1"/>
    <xf numFmtId="2" fontId="0" fillId="1" borderId="49" xfId="0" applyNumberFormat="1" applyFill="1" applyBorder="1"/>
    <xf numFmtId="2" fontId="0" fillId="1" borderId="46" xfId="0" applyNumberFormat="1" applyFill="1" applyBorder="1"/>
    <xf numFmtId="0" fontId="0" fillId="0" borderId="0" xfId="0" applyAlignment="1">
      <alignment horizontal="right" vertical="center" wrapText="1"/>
    </xf>
    <xf numFmtId="0" fontId="0" fillId="0" borderId="2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0" xfId="0" applyAlignment="1">
      <alignment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3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6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/>
    <xf numFmtId="0" fontId="0" fillId="0" borderId="64" xfId="0" applyBorder="1"/>
    <xf numFmtId="14" fontId="0" fillId="0" borderId="64" xfId="0" applyNumberFormat="1" applyBorder="1"/>
    <xf numFmtId="0" fontId="0" fillId="0" borderId="66" xfId="0" applyBorder="1"/>
    <xf numFmtId="0" fontId="0" fillId="0" borderId="67" xfId="0" applyBorder="1"/>
    <xf numFmtId="14" fontId="0" fillId="0" borderId="67" xfId="0" applyNumberFormat="1" applyBorder="1"/>
    <xf numFmtId="0" fontId="0" fillId="0" borderId="69" xfId="0" applyBorder="1"/>
    <xf numFmtId="0" fontId="0" fillId="0" borderId="70" xfId="0" applyBorder="1"/>
    <xf numFmtId="14" fontId="0" fillId="0" borderId="70" xfId="0" applyNumberFormat="1" applyBorder="1"/>
    <xf numFmtId="0" fontId="0" fillId="1" borderId="64" xfId="0" applyFill="1" applyBorder="1"/>
    <xf numFmtId="0" fontId="0" fillId="1" borderId="65" xfId="0" applyFill="1" applyBorder="1"/>
    <xf numFmtId="0" fontId="0" fillId="1" borderId="59" xfId="0" applyFill="1" applyBorder="1"/>
    <xf numFmtId="0" fontId="0" fillId="1" borderId="67" xfId="0" applyFill="1" applyBorder="1"/>
    <xf numFmtId="0" fontId="0" fillId="1" borderId="68" xfId="0" applyFill="1" applyBorder="1"/>
    <xf numFmtId="0" fontId="0" fillId="1" borderId="58" xfId="0" applyFill="1" applyBorder="1"/>
    <xf numFmtId="0" fontId="0" fillId="1" borderId="70" xfId="0" applyFill="1" applyBorder="1"/>
    <xf numFmtId="0" fontId="0" fillId="1" borderId="71" xfId="0" applyFill="1" applyBorder="1"/>
    <xf numFmtId="0" fontId="0" fillId="1" borderId="57" xfId="0" applyFill="1" applyBorder="1"/>
    <xf numFmtId="0" fontId="0" fillId="1" borderId="56" xfId="0" applyFill="1" applyBorder="1"/>
    <xf numFmtId="0" fontId="0" fillId="0" borderId="6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1" borderId="64" xfId="0" applyNumberFormat="1" applyFill="1" applyBorder="1" applyAlignment="1">
      <alignment horizontal="center" vertical="center"/>
    </xf>
    <xf numFmtId="0" fontId="0" fillId="1" borderId="67" xfId="0" applyNumberFormat="1" applyFill="1" applyBorder="1" applyAlignment="1">
      <alignment horizontal="center" vertical="center"/>
    </xf>
    <xf numFmtId="0" fontId="0" fillId="1" borderId="7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1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0" borderId="0" xfId="0" applyBorder="1"/>
    <xf numFmtId="0" fontId="0" fillId="0" borderId="20" xfId="0" applyBorder="1"/>
    <xf numFmtId="0" fontId="0" fillId="0" borderId="72" xfId="0" applyBorder="1" applyAlignment="1"/>
    <xf numFmtId="0" fontId="0" fillId="0" borderId="30" xfId="0" applyBorder="1" applyAlignment="1">
      <alignment horizontal="center" textRotation="90"/>
    </xf>
    <xf numFmtId="169" fontId="0" fillId="0" borderId="1" xfId="0" applyNumberFormat="1" applyBorder="1" applyAlignment="1">
      <alignment horizontal="center" textRotation="90"/>
    </xf>
    <xf numFmtId="169" fontId="0" fillId="0" borderId="2" xfId="0" applyNumberFormat="1" applyBorder="1" applyAlignment="1">
      <alignment horizontal="center" textRotation="90"/>
    </xf>
    <xf numFmtId="169" fontId="0" fillId="0" borderId="3" xfId="0" applyNumberFormat="1" applyBorder="1" applyAlignment="1">
      <alignment horizontal="center" textRotation="90"/>
    </xf>
  </cellXfs>
  <cellStyles count="1">
    <cellStyle name="Обычный" xfId="0" builtinId="0"/>
  </cellStyles>
  <dxfs count="7">
    <dxf>
      <font>
        <color rgb="FF9C0006"/>
      </font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theme="0"/>
      </font>
      <numFmt numFmtId="0" formatCode="General"/>
      <fill>
        <patternFill>
          <bgColor theme="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Это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Расчёт!$B$10:$B$15</c:f>
              <c:strCache>
                <c:ptCount val="6"/>
                <c:pt idx="0">
                  <c:v>Иванов И.В.</c:v>
                </c:pt>
                <c:pt idx="1">
                  <c:v>Вещий О.О.</c:v>
                </c:pt>
                <c:pt idx="2">
                  <c:v>Смирнова А.Г.</c:v>
                </c:pt>
                <c:pt idx="3">
                  <c:v>Васильев В.Н.</c:v>
                </c:pt>
                <c:pt idx="4">
                  <c:v>Каренина А.А.</c:v>
                </c:pt>
                <c:pt idx="5">
                  <c:v>Князев И.О.</c:v>
                </c:pt>
              </c:strCache>
            </c:strRef>
          </c:cat>
          <c:val>
            <c:numRef>
              <c:f>Расчёт!$J$10:$J$15</c:f>
              <c:numCache>
                <c:formatCode>General</c:formatCode>
                <c:ptCount val="6"/>
                <c:pt idx="0">
                  <c:v>33</c:v>
                </c:pt>
                <c:pt idx="1">
                  <c:v>27</c:v>
                </c:pt>
                <c:pt idx="2">
                  <c:v>47</c:v>
                </c:pt>
                <c:pt idx="3">
                  <c:v>33</c:v>
                </c:pt>
                <c:pt idx="4">
                  <c:v>37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A-4F78-BA99-089D7782D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9924320"/>
        <c:axId val="1155828304"/>
      </c:barChart>
      <c:catAx>
        <c:axId val="124992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5828304"/>
        <c:crosses val="autoZero"/>
        <c:auto val="1"/>
        <c:lblAlgn val="ctr"/>
        <c:lblOffset val="100"/>
        <c:noMultiLvlLbl val="0"/>
      </c:catAx>
      <c:valAx>
        <c:axId val="115582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992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7</xdr:col>
      <xdr:colOff>304800</xdr:colOff>
      <xdr:row>14</xdr:row>
      <xdr:rowOff>85725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FCBCA92-F195-45B3-AC91-C8A88E052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19A6-3F2D-4358-96F2-1100AF4185E7}">
  <sheetPr codeName="Лист1"/>
  <dimension ref="A1:I19"/>
  <sheetViews>
    <sheetView view="pageLayout" zoomScaleNormal="100" workbookViewId="0">
      <selection activeCell="H20" sqref="H20"/>
    </sheetView>
  </sheetViews>
  <sheetFormatPr defaultRowHeight="15" x14ac:dyDescent="0.25"/>
  <cols>
    <col min="2" max="2" width="30.85546875" customWidth="1"/>
    <col min="5" max="5" width="13.28515625" customWidth="1"/>
    <col min="6" max="7" width="13.42578125" customWidth="1"/>
    <col min="8" max="8" width="12.42578125" customWidth="1"/>
    <col min="9" max="9" width="12.7109375" customWidth="1"/>
  </cols>
  <sheetData>
    <row r="1" spans="1:9" x14ac:dyDescent="0.25">
      <c r="A1" s="4" t="s">
        <v>0</v>
      </c>
      <c r="B1" s="6"/>
      <c r="C1" s="4"/>
    </row>
    <row r="2" spans="1:9" x14ac:dyDescent="0.25">
      <c r="A2" s="6" t="s">
        <v>1</v>
      </c>
      <c r="B2" s="5" t="s">
        <v>3</v>
      </c>
      <c r="C2" s="4"/>
    </row>
    <row r="3" spans="1:9" x14ac:dyDescent="0.25">
      <c r="A3" s="6" t="s">
        <v>2</v>
      </c>
      <c r="B3" s="5" t="s">
        <v>4</v>
      </c>
      <c r="C3" s="4"/>
    </row>
    <row r="4" spans="1:9" x14ac:dyDescent="0.25">
      <c r="A4" s="7" t="s">
        <v>5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ht="15.75" thickBot="1" x14ac:dyDescent="0.3">
      <c r="A6" s="8"/>
      <c r="B6" s="8"/>
      <c r="C6" s="8"/>
      <c r="D6" s="8"/>
      <c r="E6" s="8"/>
      <c r="F6" s="8"/>
      <c r="G6" s="8"/>
      <c r="H6" s="8"/>
      <c r="I6" s="8"/>
    </row>
    <row r="7" spans="1:9" ht="35.25" customHeight="1" x14ac:dyDescent="0.25">
      <c r="A7" s="22" t="s">
        <v>6</v>
      </c>
      <c r="B7" s="22" t="s">
        <v>7</v>
      </c>
      <c r="C7" s="23" t="s">
        <v>8</v>
      </c>
      <c r="D7" s="24" t="s">
        <v>9</v>
      </c>
      <c r="E7" s="19" t="s">
        <v>10</v>
      </c>
      <c r="F7" s="20"/>
      <c r="G7" s="21"/>
      <c r="H7" s="47" t="s">
        <v>14</v>
      </c>
      <c r="I7" s="48" t="s">
        <v>15</v>
      </c>
    </row>
    <row r="8" spans="1:9" ht="15.75" thickBot="1" x14ac:dyDescent="0.3">
      <c r="A8" s="29"/>
      <c r="B8" s="29"/>
      <c r="C8" s="30"/>
      <c r="D8" s="35"/>
      <c r="E8" s="37" t="s">
        <v>11</v>
      </c>
      <c r="F8" s="40" t="s">
        <v>12</v>
      </c>
      <c r="G8" s="43" t="s">
        <v>13</v>
      </c>
      <c r="H8" s="49"/>
      <c r="I8" s="50"/>
    </row>
    <row r="9" spans="1:9" ht="15.75" thickBot="1" x14ac:dyDescent="0.3">
      <c r="A9" s="33" t="s">
        <v>16</v>
      </c>
      <c r="B9" s="34" t="s">
        <v>17</v>
      </c>
      <c r="C9" s="34" t="s">
        <v>18</v>
      </c>
      <c r="D9" s="9" t="s">
        <v>19</v>
      </c>
      <c r="E9" s="39" t="s">
        <v>20</v>
      </c>
      <c r="F9" s="42" t="s">
        <v>21</v>
      </c>
      <c r="G9" s="44" t="s">
        <v>22</v>
      </c>
      <c r="H9" s="45" t="s">
        <v>23</v>
      </c>
      <c r="I9" s="46" t="s">
        <v>24</v>
      </c>
    </row>
    <row r="10" spans="1:9" x14ac:dyDescent="0.25">
      <c r="A10" s="31">
        <v>1</v>
      </c>
      <c r="B10" s="32" t="s">
        <v>25</v>
      </c>
      <c r="C10" s="32" t="s">
        <v>30</v>
      </c>
      <c r="D10" s="36">
        <v>450</v>
      </c>
      <c r="E10" s="38">
        <v>800</v>
      </c>
      <c r="F10" s="41">
        <v>772</v>
      </c>
      <c r="G10" s="56">
        <f>E10-F10</f>
        <v>28</v>
      </c>
      <c r="H10" s="57">
        <f>F10*D10</f>
        <v>347400</v>
      </c>
      <c r="I10" s="58">
        <f>G10*D10</f>
        <v>12600</v>
      </c>
    </row>
    <row r="11" spans="1:9" x14ac:dyDescent="0.25">
      <c r="A11" s="15">
        <v>2</v>
      </c>
      <c r="B11" s="16" t="s">
        <v>26</v>
      </c>
      <c r="C11" s="16" t="s">
        <v>30</v>
      </c>
      <c r="D11" s="10">
        <v>4008</v>
      </c>
      <c r="E11" s="25">
        <v>1</v>
      </c>
      <c r="F11" s="27">
        <v>772</v>
      </c>
      <c r="G11" s="59">
        <f>E11-F11</f>
        <v>-771</v>
      </c>
      <c r="H11" s="60">
        <f t="shared" ref="H11:H14" si="0">F11*D11</f>
        <v>3094176</v>
      </c>
      <c r="I11" s="61">
        <f t="shared" ref="I11:I14" si="1">G11*D11</f>
        <v>-3090168</v>
      </c>
    </row>
    <row r="12" spans="1:9" x14ac:dyDescent="0.25">
      <c r="A12" s="15">
        <v>3</v>
      </c>
      <c r="B12" s="16" t="s">
        <v>27</v>
      </c>
      <c r="C12" s="16" t="s">
        <v>30</v>
      </c>
      <c r="D12" s="10">
        <v>5190</v>
      </c>
      <c r="E12" s="25">
        <v>20</v>
      </c>
      <c r="F12" s="27">
        <v>3</v>
      </c>
      <c r="G12" s="59">
        <f>E12-F12</f>
        <v>17</v>
      </c>
      <c r="H12" s="60">
        <f t="shared" si="0"/>
        <v>15570</v>
      </c>
      <c r="I12" s="61">
        <f t="shared" si="1"/>
        <v>88230</v>
      </c>
    </row>
    <row r="13" spans="1:9" x14ac:dyDescent="0.25">
      <c r="A13" s="15">
        <v>4</v>
      </c>
      <c r="B13" s="16" t="s">
        <v>28</v>
      </c>
      <c r="C13" s="16" t="s">
        <v>30</v>
      </c>
      <c r="D13" s="10">
        <v>18890</v>
      </c>
      <c r="E13" s="25">
        <v>7</v>
      </c>
      <c r="F13" s="27">
        <v>0</v>
      </c>
      <c r="G13" s="59">
        <f>E13-F13</f>
        <v>7</v>
      </c>
      <c r="H13" s="60">
        <f t="shared" si="0"/>
        <v>0</v>
      </c>
      <c r="I13" s="61">
        <f t="shared" si="1"/>
        <v>132230</v>
      </c>
    </row>
    <row r="14" spans="1:9" ht="15.75" thickBot="1" x14ac:dyDescent="0.3">
      <c r="A14" s="17">
        <v>5</v>
      </c>
      <c r="B14" s="18" t="s">
        <v>29</v>
      </c>
      <c r="C14" s="18" t="s">
        <v>30</v>
      </c>
      <c r="D14" s="11">
        <v>15900</v>
      </c>
      <c r="E14" s="26">
        <v>2002</v>
      </c>
      <c r="F14" s="28">
        <v>1001</v>
      </c>
      <c r="G14" s="62">
        <f>E14-F14</f>
        <v>1001</v>
      </c>
      <c r="H14" s="63">
        <f t="shared" si="0"/>
        <v>15915900</v>
      </c>
      <c r="I14" s="64">
        <f t="shared" si="1"/>
        <v>15915900</v>
      </c>
    </row>
    <row r="15" spans="1:9" ht="15.75" thickBot="1" x14ac:dyDescent="0.3">
      <c r="A15" s="12" t="s">
        <v>31</v>
      </c>
      <c r="B15" s="13"/>
      <c r="C15" s="13"/>
      <c r="D15" s="14"/>
      <c r="E15" s="51">
        <f>SUM(E10:E14)</f>
        <v>2830</v>
      </c>
      <c r="F15" s="52">
        <f t="shared" ref="F15:I15" si="2">SUM(F10:F14)</f>
        <v>2548</v>
      </c>
      <c r="G15" s="53">
        <f t="shared" si="2"/>
        <v>282</v>
      </c>
      <c r="H15" s="54">
        <f t="shared" si="2"/>
        <v>19373046</v>
      </c>
      <c r="I15" s="55">
        <f t="shared" si="2"/>
        <v>13058792</v>
      </c>
    </row>
    <row r="18" spans="2:7" x14ac:dyDescent="0.25">
      <c r="B18" s="3" t="s">
        <v>32</v>
      </c>
      <c r="C18" s="3"/>
      <c r="D18" s="1" t="s">
        <v>34</v>
      </c>
      <c r="E18" s="1"/>
      <c r="F18" s="1"/>
      <c r="G18" t="s">
        <v>35</v>
      </c>
    </row>
    <row r="19" spans="2:7" x14ac:dyDescent="0.25">
      <c r="B19" s="3" t="s">
        <v>33</v>
      </c>
      <c r="C19" s="3"/>
      <c r="D19" s="1" t="s">
        <v>34</v>
      </c>
      <c r="E19" s="1"/>
      <c r="F19" s="1"/>
      <c r="G19" t="s">
        <v>36</v>
      </c>
    </row>
  </sheetData>
  <mergeCells count="13">
    <mergeCell ref="A15:D15"/>
    <mergeCell ref="B18:C18"/>
    <mergeCell ref="B19:C19"/>
    <mergeCell ref="D18:F18"/>
    <mergeCell ref="D19:F19"/>
    <mergeCell ref="A4:I6"/>
    <mergeCell ref="A7:A8"/>
    <mergeCell ref="B7:B8"/>
    <mergeCell ref="C7:C8"/>
    <mergeCell ref="D7:D8"/>
    <mergeCell ref="E7:G7"/>
    <mergeCell ref="H7:H8"/>
    <mergeCell ref="I7:I8"/>
  </mergeCells>
  <conditionalFormatting sqref="I11">
    <cfRule type="cellIs" dxfId="6" priority="3" operator="lessThan">
      <formula>0</formula>
    </cfRule>
  </conditionalFormatting>
  <conditionalFormatting sqref="A10:I15">
    <cfRule type="cellIs" dxfId="5" priority="1" operator="equal">
      <formula>0</formula>
    </cfRule>
    <cfRule type="cellIs" dxfId="4" priority="2" operator="lessThan">
      <formula>0</formula>
    </cfRule>
  </conditionalFormatting>
  <pageMargins left="0.7" right="0.7" top="0.75" bottom="0.75" header="0.3" footer="0.3"/>
  <pageSetup paperSize="9" orientation="landscape" r:id="rId1"/>
  <headerFooter>
    <oddHeader>&amp;CЛысенко Данила Сергеевич P3110
Вариант 3, &amp;F</oddHeader>
    <oddFooter>&amp;CДата создания документа: 24.11.2020, 20:15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8F92-22F1-4257-B9E4-608710F595F9}">
  <sheetPr codeName="Лист2"/>
  <dimension ref="A1:E4"/>
  <sheetViews>
    <sheetView workbookViewId="0">
      <selection activeCell="G5" sqref="G5"/>
    </sheetView>
  </sheetViews>
  <sheetFormatPr defaultRowHeight="15" x14ac:dyDescent="0.25"/>
  <cols>
    <col min="2" max="2" width="10.5703125" customWidth="1"/>
    <col min="3" max="3" width="10.28515625" customWidth="1"/>
    <col min="4" max="4" width="11.28515625" customWidth="1"/>
  </cols>
  <sheetData>
    <row r="1" spans="1:5" x14ac:dyDescent="0.25">
      <c r="B1" s="3" t="s">
        <v>37</v>
      </c>
      <c r="C1" s="3"/>
      <c r="D1" s="3"/>
      <c r="E1" s="67">
        <v>24</v>
      </c>
    </row>
    <row r="2" spans="1:5" ht="27" customHeight="1" x14ac:dyDescent="0.25">
      <c r="A2" s="65" t="s">
        <v>38</v>
      </c>
      <c r="B2" s="65"/>
      <c r="C2" s="65"/>
      <c r="D2" s="65"/>
      <c r="E2" s="68">
        <v>2</v>
      </c>
    </row>
    <row r="3" spans="1:5" x14ac:dyDescent="0.25">
      <c r="A3" s="2" t="s">
        <v>39</v>
      </c>
      <c r="B3" s="2"/>
      <c r="C3" s="2"/>
      <c r="D3" s="2"/>
      <c r="E3" s="68">
        <v>3</v>
      </c>
    </row>
    <row r="4" spans="1:5" ht="15.75" thickBot="1" x14ac:dyDescent="0.3">
      <c r="A4" s="2" t="s">
        <v>40</v>
      </c>
      <c r="B4" s="2"/>
      <c r="C4" s="2"/>
      <c r="D4" s="2"/>
      <c r="E4" s="69">
        <v>9</v>
      </c>
    </row>
  </sheetData>
  <mergeCells count="4">
    <mergeCell ref="B1:D1"/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EF72-008A-4AF0-8CC8-97AD73AB9174}">
  <sheetPr codeName="Лист3"/>
  <dimension ref="A2:K17"/>
  <sheetViews>
    <sheetView workbookViewId="0">
      <selection activeCell="K27" sqref="K27"/>
    </sheetView>
  </sheetViews>
  <sheetFormatPr defaultRowHeight="15" x14ac:dyDescent="0.25"/>
  <cols>
    <col min="2" max="2" width="13.5703125" customWidth="1"/>
    <col min="3" max="3" width="14.85546875" customWidth="1"/>
    <col min="6" max="6" width="18.85546875" customWidth="1"/>
    <col min="7" max="7" width="11.140625" customWidth="1"/>
    <col min="8" max="8" width="11.28515625" customWidth="1"/>
    <col min="9" max="9" width="10.5703125" customWidth="1"/>
    <col min="10" max="10" width="15.5703125" customWidth="1"/>
    <col min="11" max="11" width="14.7109375" customWidth="1"/>
  </cols>
  <sheetData>
    <row r="2" spans="1:11" ht="41.25" customHeight="1" x14ac:dyDescent="0.25">
      <c r="A2" t="s">
        <v>41</v>
      </c>
      <c r="B2" s="70" t="s">
        <v>42</v>
      </c>
    </row>
    <row r="3" spans="1:11" x14ac:dyDescent="0.25">
      <c r="A3" t="s">
        <v>43</v>
      </c>
      <c r="B3">
        <v>2017</v>
      </c>
    </row>
    <row r="7" spans="1:11" ht="26.25" x14ac:dyDescent="0.4">
      <c r="A7" s="71" t="s">
        <v>44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thickBot="1" x14ac:dyDescent="0.3"/>
    <row r="9" spans="1:11" ht="31.5" thickTop="1" thickBot="1" x14ac:dyDescent="0.3">
      <c r="A9" s="76" t="s">
        <v>45</v>
      </c>
      <c r="B9" s="77" t="s">
        <v>46</v>
      </c>
      <c r="C9" s="77" t="s">
        <v>47</v>
      </c>
      <c r="D9" s="77" t="s">
        <v>48</v>
      </c>
      <c r="E9" s="77" t="s">
        <v>49</v>
      </c>
      <c r="F9" s="77" t="s">
        <v>50</v>
      </c>
      <c r="G9" s="77" t="s">
        <v>51</v>
      </c>
      <c r="H9" s="77" t="s">
        <v>52</v>
      </c>
      <c r="I9" s="77" t="s">
        <v>53</v>
      </c>
      <c r="J9" s="77" t="s">
        <v>54</v>
      </c>
      <c r="K9" s="78" t="s">
        <v>55</v>
      </c>
    </row>
    <row r="10" spans="1:11" x14ac:dyDescent="0.25">
      <c r="A10" s="79">
        <v>1</v>
      </c>
      <c r="B10" s="80" t="s">
        <v>56</v>
      </c>
      <c r="C10" s="81">
        <v>32268</v>
      </c>
      <c r="D10" s="98" t="s">
        <v>62</v>
      </c>
      <c r="E10" s="98">
        <v>0</v>
      </c>
      <c r="F10" s="101">
        <f ca="1">YEAR(TODAY()) - YEAR(C10)</f>
        <v>32</v>
      </c>
      <c r="G10" s="80">
        <v>4000</v>
      </c>
      <c r="H10" s="88">
        <f ca="1">IF(F10&gt;5,IF(F10&gt;10,9,3),0)</f>
        <v>9</v>
      </c>
      <c r="I10" s="88">
        <f>IF(D10="ж",E10*2,0)</f>
        <v>0</v>
      </c>
      <c r="J10" s="89">
        <f ca="1">24+H10+I10</f>
        <v>33</v>
      </c>
      <c r="K10" s="90">
        <f ca="1">G10/30*J10</f>
        <v>4400</v>
      </c>
    </row>
    <row r="11" spans="1:11" x14ac:dyDescent="0.25">
      <c r="A11" s="82">
        <v>2</v>
      </c>
      <c r="B11" s="83" t="s">
        <v>57</v>
      </c>
      <c r="C11" s="84">
        <v>40429</v>
      </c>
      <c r="D11" s="99" t="s">
        <v>62</v>
      </c>
      <c r="E11" s="99">
        <v>1</v>
      </c>
      <c r="F11" s="102">
        <f t="shared" ref="F11:F15" ca="1" si="0">YEAR(TODAY()) - YEAR(C11)</f>
        <v>10</v>
      </c>
      <c r="G11" s="83">
        <v>8008</v>
      </c>
      <c r="H11" s="91">
        <f t="shared" ref="H11:H15" ca="1" si="1">IF(F11&gt;5,IF(F11&gt;10,9,3),0)</f>
        <v>3</v>
      </c>
      <c r="I11" s="91">
        <f t="shared" ref="I11:I15" si="2">IF(D11="ж",E11*2,0)</f>
        <v>0</v>
      </c>
      <c r="J11" s="92">
        <f t="shared" ref="J11:J15" ca="1" si="3">24+H11+I11</f>
        <v>27</v>
      </c>
      <c r="K11" s="93">
        <f t="shared" ref="K11:K15" ca="1" si="4">G11/30*J11</f>
        <v>7207.2</v>
      </c>
    </row>
    <row r="12" spans="1:11" x14ac:dyDescent="0.25">
      <c r="A12" s="82">
        <v>3</v>
      </c>
      <c r="B12" s="83" t="s">
        <v>58</v>
      </c>
      <c r="C12" s="84">
        <v>41619</v>
      </c>
      <c r="D12" s="99" t="s">
        <v>63</v>
      </c>
      <c r="E12" s="99">
        <v>10</v>
      </c>
      <c r="F12" s="102">
        <f t="shared" ca="1" si="0"/>
        <v>7</v>
      </c>
      <c r="G12" s="83">
        <v>3050</v>
      </c>
      <c r="H12" s="91">
        <f t="shared" ca="1" si="1"/>
        <v>3</v>
      </c>
      <c r="I12" s="91">
        <f t="shared" si="2"/>
        <v>20</v>
      </c>
      <c r="J12" s="92">
        <f t="shared" ca="1" si="3"/>
        <v>47</v>
      </c>
      <c r="K12" s="93">
        <f t="shared" ca="1" si="4"/>
        <v>4778.3333333333339</v>
      </c>
    </row>
    <row r="13" spans="1:11" x14ac:dyDescent="0.25">
      <c r="A13" s="82">
        <v>4</v>
      </c>
      <c r="B13" s="83" t="s">
        <v>59</v>
      </c>
      <c r="C13" s="84">
        <v>39004</v>
      </c>
      <c r="D13" s="99" t="s">
        <v>62</v>
      </c>
      <c r="E13" s="99">
        <v>2</v>
      </c>
      <c r="F13" s="102">
        <f t="shared" ca="1" si="0"/>
        <v>14</v>
      </c>
      <c r="G13" s="83">
        <v>5678</v>
      </c>
      <c r="H13" s="91">
        <f t="shared" ca="1" si="1"/>
        <v>9</v>
      </c>
      <c r="I13" s="91">
        <f t="shared" si="2"/>
        <v>0</v>
      </c>
      <c r="J13" s="92">
        <f t="shared" ca="1" si="3"/>
        <v>33</v>
      </c>
      <c r="K13" s="93">
        <f t="shared" ca="1" si="4"/>
        <v>6245.8</v>
      </c>
    </row>
    <row r="14" spans="1:11" x14ac:dyDescent="0.25">
      <c r="A14" s="82">
        <v>5</v>
      </c>
      <c r="B14" s="83" t="s">
        <v>60</v>
      </c>
      <c r="C14" s="84">
        <v>40075</v>
      </c>
      <c r="D14" s="99" t="s">
        <v>63</v>
      </c>
      <c r="E14" s="99">
        <v>2</v>
      </c>
      <c r="F14" s="102">
        <f t="shared" ca="1" si="0"/>
        <v>11</v>
      </c>
      <c r="G14" s="83">
        <v>6745</v>
      </c>
      <c r="H14" s="91">
        <f t="shared" ca="1" si="1"/>
        <v>9</v>
      </c>
      <c r="I14" s="91">
        <f t="shared" si="2"/>
        <v>4</v>
      </c>
      <c r="J14" s="92">
        <f t="shared" ca="1" si="3"/>
        <v>37</v>
      </c>
      <c r="K14" s="93">
        <f t="shared" ca="1" si="4"/>
        <v>8318.8333333333339</v>
      </c>
    </row>
    <row r="15" spans="1:11" ht="15.75" thickBot="1" x14ac:dyDescent="0.3">
      <c r="A15" s="85">
        <v>6</v>
      </c>
      <c r="B15" s="86" t="s">
        <v>61</v>
      </c>
      <c r="C15" s="87">
        <v>28313</v>
      </c>
      <c r="D15" s="100" t="s">
        <v>62</v>
      </c>
      <c r="E15" s="100">
        <v>7</v>
      </c>
      <c r="F15" s="103">
        <f t="shared" ca="1" si="0"/>
        <v>43</v>
      </c>
      <c r="G15" s="86">
        <v>7777</v>
      </c>
      <c r="H15" s="94">
        <f t="shared" ca="1" si="1"/>
        <v>9</v>
      </c>
      <c r="I15" s="94">
        <f t="shared" si="2"/>
        <v>0</v>
      </c>
      <c r="J15" s="95">
        <f t="shared" ca="1" si="3"/>
        <v>33</v>
      </c>
      <c r="K15" s="96">
        <f t="shared" ca="1" si="4"/>
        <v>8554.7000000000007</v>
      </c>
    </row>
    <row r="16" spans="1:11" ht="15.75" thickBot="1" x14ac:dyDescent="0.3">
      <c r="A16" s="73" t="s">
        <v>31</v>
      </c>
      <c r="B16" s="74"/>
      <c r="C16" s="74"/>
      <c r="D16" s="74"/>
      <c r="E16" s="74"/>
      <c r="F16" s="74"/>
      <c r="G16" s="74"/>
      <c r="H16" s="74"/>
      <c r="I16" s="74"/>
      <c r="J16" s="75"/>
      <c r="K16" s="97">
        <f ca="1">SUM(K10:K15)</f>
        <v>39504.866666666669</v>
      </c>
    </row>
    <row r="17" ht="15.75" thickTop="1" x14ac:dyDescent="0.25"/>
  </sheetData>
  <mergeCells count="2">
    <mergeCell ref="A7:K7"/>
    <mergeCell ref="A16:J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A3F5-8ABD-4F1A-9AEA-3044343C5EB6}">
  <sheetPr codeName="Лист4"/>
  <dimension ref="A1"/>
  <sheetViews>
    <sheetView workbookViewId="0">
      <selection activeCell="L9" sqref="L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D2B8-1998-44BD-AB88-F8E40C07F90C}">
  <sheetPr codeName="Лист5"/>
  <dimension ref="A1:J17"/>
  <sheetViews>
    <sheetView workbookViewId="0">
      <selection activeCell="E31" sqref="E31"/>
    </sheetView>
  </sheetViews>
  <sheetFormatPr defaultRowHeight="15" x14ac:dyDescent="0.25"/>
  <cols>
    <col min="2" max="2" width="16.140625" customWidth="1"/>
    <col min="4" max="4" width="10.140625" customWidth="1"/>
    <col min="6" max="6" width="11.5703125" bestFit="1" customWidth="1"/>
    <col min="7" max="7" width="14.28515625" customWidth="1"/>
    <col min="8" max="8" width="19.28515625" customWidth="1"/>
  </cols>
  <sheetData>
    <row r="1" spans="1:10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13</v>
      </c>
      <c r="J1" t="s">
        <v>86</v>
      </c>
    </row>
    <row r="2" spans="1:10" x14ac:dyDescent="0.25">
      <c r="A2">
        <v>1</v>
      </c>
      <c r="B2" t="s">
        <v>64</v>
      </c>
      <c r="C2">
        <v>30</v>
      </c>
      <c r="D2">
        <v>17</v>
      </c>
      <c r="E2">
        <v>9</v>
      </c>
      <c r="F2">
        <v>4</v>
      </c>
      <c r="G2">
        <v>56</v>
      </c>
      <c r="H2">
        <v>30</v>
      </c>
      <c r="I2">
        <f>G2-H2</f>
        <v>26</v>
      </c>
      <c r="J2">
        <f>D2*3+E2</f>
        <v>60</v>
      </c>
    </row>
    <row r="3" spans="1:10" x14ac:dyDescent="0.25">
      <c r="A3">
        <v>2</v>
      </c>
      <c r="B3" t="s">
        <v>65</v>
      </c>
      <c r="C3">
        <v>30</v>
      </c>
      <c r="D3">
        <v>16</v>
      </c>
      <c r="E3">
        <v>8</v>
      </c>
      <c r="F3">
        <v>6</v>
      </c>
      <c r="G3">
        <v>53</v>
      </c>
      <c r="H3">
        <v>24</v>
      </c>
      <c r="I3">
        <f t="shared" ref="I3:I17" si="0">G3-H3</f>
        <v>29</v>
      </c>
      <c r="J3">
        <f t="shared" ref="J3:J17" si="1">D3*3+E3</f>
        <v>56</v>
      </c>
    </row>
    <row r="4" spans="1:10" x14ac:dyDescent="0.25">
      <c r="A4">
        <v>3</v>
      </c>
      <c r="B4" t="s">
        <v>66</v>
      </c>
      <c r="C4">
        <v>30</v>
      </c>
      <c r="D4">
        <v>16</v>
      </c>
      <c r="E4">
        <v>8</v>
      </c>
      <c r="F4">
        <v>6</v>
      </c>
      <c r="G4">
        <v>52</v>
      </c>
      <c r="H4">
        <v>35</v>
      </c>
      <c r="I4">
        <f t="shared" si="0"/>
        <v>17</v>
      </c>
      <c r="J4">
        <f t="shared" si="1"/>
        <v>56</v>
      </c>
    </row>
    <row r="5" spans="1:10" x14ac:dyDescent="0.25">
      <c r="A5">
        <v>4</v>
      </c>
      <c r="B5" t="s">
        <v>67</v>
      </c>
      <c r="C5">
        <v>30</v>
      </c>
      <c r="D5">
        <v>15</v>
      </c>
      <c r="E5">
        <v>7</v>
      </c>
      <c r="F5">
        <v>8</v>
      </c>
      <c r="G5">
        <v>53</v>
      </c>
      <c r="H5">
        <v>42</v>
      </c>
      <c r="I5">
        <f t="shared" si="0"/>
        <v>11</v>
      </c>
      <c r="J5">
        <f t="shared" si="1"/>
        <v>52</v>
      </c>
    </row>
    <row r="6" spans="1:10" x14ac:dyDescent="0.25">
      <c r="A6">
        <v>5</v>
      </c>
      <c r="B6" t="s">
        <v>68</v>
      </c>
      <c r="C6">
        <v>30</v>
      </c>
      <c r="D6">
        <v>14</v>
      </c>
      <c r="E6">
        <v>7</v>
      </c>
      <c r="F6">
        <v>9</v>
      </c>
      <c r="G6">
        <v>38</v>
      </c>
      <c r="H6">
        <v>23</v>
      </c>
      <c r="I6">
        <f t="shared" si="0"/>
        <v>15</v>
      </c>
      <c r="J6">
        <f t="shared" si="1"/>
        <v>49</v>
      </c>
    </row>
    <row r="7" spans="1:10" x14ac:dyDescent="0.25">
      <c r="A7">
        <v>6</v>
      </c>
      <c r="B7" t="s">
        <v>69</v>
      </c>
      <c r="C7">
        <v>30</v>
      </c>
      <c r="D7">
        <v>13</v>
      </c>
      <c r="E7">
        <v>8</v>
      </c>
      <c r="F7">
        <v>9</v>
      </c>
      <c r="G7">
        <v>45</v>
      </c>
      <c r="H7">
        <v>22</v>
      </c>
      <c r="I7">
        <f t="shared" si="0"/>
        <v>23</v>
      </c>
      <c r="J7">
        <f t="shared" si="1"/>
        <v>47</v>
      </c>
    </row>
    <row r="8" spans="1:10" x14ac:dyDescent="0.25">
      <c r="A8">
        <v>7</v>
      </c>
      <c r="B8" t="s">
        <v>70</v>
      </c>
      <c r="C8">
        <v>30</v>
      </c>
      <c r="D8">
        <v>12</v>
      </c>
      <c r="E8">
        <v>11</v>
      </c>
      <c r="F8">
        <v>7</v>
      </c>
      <c r="G8">
        <v>39</v>
      </c>
      <c r="H8">
        <v>30</v>
      </c>
      <c r="I8">
        <f t="shared" si="0"/>
        <v>9</v>
      </c>
      <c r="J8">
        <f t="shared" si="1"/>
        <v>47</v>
      </c>
    </row>
    <row r="9" spans="1:10" x14ac:dyDescent="0.25">
      <c r="A9">
        <v>8</v>
      </c>
      <c r="B9" t="s">
        <v>71</v>
      </c>
      <c r="C9">
        <v>30</v>
      </c>
      <c r="D9">
        <v>12</v>
      </c>
      <c r="E9">
        <v>5</v>
      </c>
      <c r="F9">
        <v>13</v>
      </c>
      <c r="G9">
        <v>31</v>
      </c>
      <c r="H9">
        <v>42</v>
      </c>
      <c r="I9">
        <f t="shared" si="0"/>
        <v>-11</v>
      </c>
      <c r="J9">
        <f t="shared" si="1"/>
        <v>41</v>
      </c>
    </row>
    <row r="10" spans="1:10" x14ac:dyDescent="0.25">
      <c r="A10">
        <v>9</v>
      </c>
      <c r="B10" t="s">
        <v>72</v>
      </c>
      <c r="C10">
        <v>30</v>
      </c>
      <c r="D10">
        <v>10</v>
      </c>
      <c r="E10">
        <v>8</v>
      </c>
      <c r="F10">
        <v>12</v>
      </c>
      <c r="G10">
        <v>43</v>
      </c>
      <c r="H10">
        <v>51</v>
      </c>
      <c r="I10">
        <f t="shared" si="0"/>
        <v>-8</v>
      </c>
      <c r="J10">
        <f t="shared" si="1"/>
        <v>38</v>
      </c>
    </row>
    <row r="11" spans="1:10" x14ac:dyDescent="0.25">
      <c r="A11">
        <v>10</v>
      </c>
      <c r="B11" t="s">
        <v>73</v>
      </c>
      <c r="C11">
        <v>30</v>
      </c>
      <c r="D11">
        <v>8</v>
      </c>
      <c r="E11">
        <v>8</v>
      </c>
      <c r="F11">
        <v>14</v>
      </c>
      <c r="G11">
        <v>38</v>
      </c>
      <c r="H11">
        <v>42</v>
      </c>
      <c r="I11">
        <f t="shared" si="0"/>
        <v>-4</v>
      </c>
      <c r="J11">
        <f t="shared" si="1"/>
        <v>32</v>
      </c>
    </row>
    <row r="12" spans="1:10" x14ac:dyDescent="0.25">
      <c r="A12">
        <v>11</v>
      </c>
      <c r="B12" t="s">
        <v>74</v>
      </c>
      <c r="C12">
        <v>30</v>
      </c>
      <c r="D12">
        <v>8</v>
      </c>
      <c r="E12">
        <v>8</v>
      </c>
      <c r="F12">
        <v>14</v>
      </c>
      <c r="G12">
        <v>31</v>
      </c>
      <c r="H12">
        <v>47</v>
      </c>
      <c r="I12">
        <f t="shared" si="0"/>
        <v>-16</v>
      </c>
      <c r="J12">
        <f t="shared" si="1"/>
        <v>32</v>
      </c>
    </row>
    <row r="13" spans="1:10" x14ac:dyDescent="0.25">
      <c r="A13">
        <v>12</v>
      </c>
      <c r="B13" t="s">
        <v>87</v>
      </c>
      <c r="C13">
        <v>30</v>
      </c>
      <c r="D13">
        <v>8</v>
      </c>
      <c r="E13">
        <v>8</v>
      </c>
      <c r="F13">
        <v>14</v>
      </c>
      <c r="G13">
        <v>29</v>
      </c>
      <c r="H13">
        <v>43</v>
      </c>
      <c r="I13">
        <f t="shared" si="0"/>
        <v>-14</v>
      </c>
      <c r="J13">
        <f t="shared" si="1"/>
        <v>32</v>
      </c>
    </row>
    <row r="14" spans="1:10" x14ac:dyDescent="0.25">
      <c r="A14">
        <v>13</v>
      </c>
      <c r="B14" t="s">
        <v>75</v>
      </c>
      <c r="C14">
        <v>30</v>
      </c>
      <c r="D14">
        <v>7</v>
      </c>
      <c r="E14">
        <v>11</v>
      </c>
      <c r="F14">
        <v>12</v>
      </c>
      <c r="G14">
        <v>28</v>
      </c>
      <c r="H14">
        <v>34</v>
      </c>
      <c r="I14">
        <f t="shared" si="0"/>
        <v>-6</v>
      </c>
      <c r="J14">
        <f t="shared" si="1"/>
        <v>32</v>
      </c>
    </row>
    <row r="15" spans="1:10" x14ac:dyDescent="0.25">
      <c r="A15">
        <v>14</v>
      </c>
      <c r="B15" t="s">
        <v>76</v>
      </c>
      <c r="C15">
        <v>30</v>
      </c>
      <c r="D15">
        <v>7</v>
      </c>
      <c r="E15">
        <v>10</v>
      </c>
      <c r="F15">
        <v>13</v>
      </c>
      <c r="G15">
        <v>22</v>
      </c>
      <c r="H15">
        <v>35</v>
      </c>
      <c r="I15">
        <f t="shared" si="0"/>
        <v>-13</v>
      </c>
      <c r="J15">
        <f t="shared" si="1"/>
        <v>31</v>
      </c>
    </row>
    <row r="16" spans="1:10" x14ac:dyDescent="0.25">
      <c r="A16">
        <v>15</v>
      </c>
      <c r="B16" t="s">
        <v>77</v>
      </c>
      <c r="C16">
        <v>30</v>
      </c>
      <c r="D16">
        <v>8</v>
      </c>
      <c r="E16">
        <v>4</v>
      </c>
      <c r="F16">
        <v>18</v>
      </c>
      <c r="G16">
        <v>30</v>
      </c>
      <c r="H16">
        <v>53</v>
      </c>
      <c r="I16">
        <f t="shared" si="0"/>
        <v>-23</v>
      </c>
      <c r="J16">
        <f t="shared" si="1"/>
        <v>28</v>
      </c>
    </row>
    <row r="17" spans="1:10" x14ac:dyDescent="0.25">
      <c r="A17">
        <v>16</v>
      </c>
      <c r="B17" t="s">
        <v>88</v>
      </c>
      <c r="C17">
        <v>30</v>
      </c>
      <c r="D17">
        <v>5</v>
      </c>
      <c r="E17">
        <v>8</v>
      </c>
      <c r="F17">
        <v>17</v>
      </c>
      <c r="G17">
        <v>19</v>
      </c>
      <c r="H17">
        <v>54</v>
      </c>
      <c r="I17">
        <f t="shared" si="0"/>
        <v>-35</v>
      </c>
      <c r="J17">
        <f t="shared" si="1"/>
        <v>23</v>
      </c>
    </row>
  </sheetData>
  <conditionalFormatting sqref="I2:I17">
    <cfRule type="cellIs" dxfId="3" priority="2" operator="equal">
      <formula>0</formula>
    </cfRule>
    <cfRule type="top10" dxfId="2" priority="3" bottom="1" rank="3"/>
    <cfRule type="top10" dxfId="1" priority="4" rank="3"/>
  </conditionalFormatting>
  <conditionalFormatting sqref="J2:J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{CBE6223B-C7D5-4A57-B7CD-A7555A0F1ED7}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6020ED82-102B-4468-B36F-8B9CFD5DE800}">
            <x14:iconSet custom="1">
              <x14:cfvo type="percent">
                <xm:f>0</xm:f>
              </x14:cfvo>
              <x14:cfvo type="percent">
                <xm:f>33</xm:f>
              </x14:cfvo>
              <x14:cfvo type="formula">
                <xm:f>MAX($D$2:$D$17)</xm:f>
              </x14:cfvo>
              <x14:cfIcon iconSet="NoIcons" iconId="0"/>
              <x14:cfIcon iconSet="NoIcons" iconId="0"/>
              <x14:cfIcon iconSet="3Symbols2" iconId="2"/>
            </x14:iconSet>
          </x14:cfRule>
          <xm:sqref>D2:D17</xm:sqref>
        </x14:conditionalFormatting>
        <x14:conditionalFormatting xmlns:xm="http://schemas.microsoft.com/office/excel/2006/main">
          <x14:cfRule type="iconSet" priority="6" id="{CFF2A4E1-9A43-491B-B06E-26EEE13F3759}">
            <x14:iconSet custom="1">
              <x14:cfvo type="percent">
                <xm:f>0</xm:f>
              </x14:cfvo>
              <x14:cfvo type="percent">
                <xm:f>33</xm:f>
              </x14:cfvo>
              <x14:cfvo type="formula">
                <xm:f>MAX($E$2:$E$17)</xm:f>
              </x14:cfvo>
              <x14:cfIcon iconSet="NoIcons" iconId="0"/>
              <x14:cfIcon iconSet="NoIcons" iconId="0"/>
              <x14:cfIcon iconSet="3Symbols2" iconId="1"/>
            </x14:iconSet>
          </x14:cfRule>
          <xm:sqref>E2:E17</xm:sqref>
        </x14:conditionalFormatting>
        <x14:conditionalFormatting xmlns:xm="http://schemas.microsoft.com/office/excel/2006/main">
          <x14:cfRule type="iconSet" priority="5" id="{07F714FD-22FA-472F-A809-0C31D0B853DA}">
            <x14:iconSet custom="1">
              <x14:cfvo type="percent">
                <xm:f>0</xm:f>
              </x14:cfvo>
              <x14:cfvo type="percent">
                <xm:f>33</xm:f>
              </x14:cfvo>
              <x14:cfvo type="formula">
                <xm:f>MAX($F$2:$F$17)</xm:f>
              </x14:cfvo>
              <x14:cfIcon iconSet="NoIcons" iconId="0"/>
              <x14:cfIcon iconSet="NoIcons" iconId="0"/>
              <x14:cfIcon iconSet="3Symbols2" iconId="0"/>
            </x14:iconSet>
          </x14:cfRule>
          <xm:sqref>F2:F17</xm:sqref>
        </x14:conditionalFormatting>
        <x14:conditionalFormatting xmlns:xm="http://schemas.microsoft.com/office/excel/2006/main">
          <x14:cfRule type="dataBar" id="{CBE6223B-C7D5-4A57-B7CD-A7555A0F1E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2F3F-4E1A-4A9B-BA70-E8930650571E}">
  <sheetPr codeName="Лист6"/>
  <dimension ref="A1:C15"/>
  <sheetViews>
    <sheetView workbookViewId="0">
      <selection activeCell="L28" sqref="L28"/>
    </sheetView>
  </sheetViews>
  <sheetFormatPr defaultRowHeight="15" x14ac:dyDescent="0.25"/>
  <cols>
    <col min="1" max="1" width="25.42578125" customWidth="1"/>
    <col min="2" max="2" width="18.140625" customWidth="1"/>
    <col min="3" max="3" width="16.85546875" customWidth="1"/>
  </cols>
  <sheetData>
    <row r="1" spans="1:3" x14ac:dyDescent="0.25">
      <c r="A1" s="16" t="s">
        <v>89</v>
      </c>
      <c r="B1" s="16" t="s">
        <v>106</v>
      </c>
      <c r="C1" s="16" t="s">
        <v>90</v>
      </c>
    </row>
    <row r="2" spans="1:3" x14ac:dyDescent="0.25">
      <c r="A2" s="16" t="s">
        <v>94</v>
      </c>
      <c r="B2" s="16">
        <v>2</v>
      </c>
      <c r="C2" s="105">
        <f>_xlfn.IFNA(VLOOKUP($A2,'F3.2'!$A$2:$B$13,2, FALSE)*B2,"нет на рынке")</f>
        <v>5200</v>
      </c>
    </row>
    <row r="3" spans="1:3" x14ac:dyDescent="0.25">
      <c r="A3" s="16" t="s">
        <v>95</v>
      </c>
      <c r="B3" s="16">
        <v>2</v>
      </c>
      <c r="C3" s="105">
        <f>_xlfn.IFNA(VLOOKUP($A3,'F3.2'!$A$2:$B$13,2, FALSE)*B3,"нет на рынке")</f>
        <v>5600</v>
      </c>
    </row>
    <row r="4" spans="1:3" x14ac:dyDescent="0.25">
      <c r="A4" s="16" t="s">
        <v>96</v>
      </c>
      <c r="B4" s="16">
        <v>1</v>
      </c>
      <c r="C4" s="105">
        <f>_xlfn.IFNA(VLOOKUP($A4,'F3.2'!$A$2:$B$13,2, FALSE)*B4,"нет на рынке")</f>
        <v>8000</v>
      </c>
    </row>
    <row r="5" spans="1:3" x14ac:dyDescent="0.25">
      <c r="A5" s="16" t="s">
        <v>97</v>
      </c>
      <c r="B5" s="16">
        <v>3</v>
      </c>
      <c r="C5" s="105" t="str">
        <f>_xlfn.IFNA(VLOOKUP($A5,'F3.2'!$A$2:$B$13,2, FALSE)*B5,"нет на рынке")</f>
        <v>нет на рынке</v>
      </c>
    </row>
    <row r="6" spans="1:3" x14ac:dyDescent="0.25">
      <c r="A6" s="16" t="s">
        <v>98</v>
      </c>
      <c r="B6" s="16">
        <v>4</v>
      </c>
      <c r="C6" s="105">
        <f>_xlfn.IFNA(VLOOKUP($A6,'F3.2'!$A$2:$B$13,2, FALSE)*B6,"нет на рынке")</f>
        <v>48000</v>
      </c>
    </row>
    <row r="7" spans="1:3" x14ac:dyDescent="0.25">
      <c r="A7" s="16" t="s">
        <v>99</v>
      </c>
      <c r="B7" s="16">
        <v>1</v>
      </c>
      <c r="C7" s="105" t="str">
        <f>_xlfn.IFNA(VLOOKUP($A7,'F3.2'!$A$2:$B$13,2, FALSE)*B7,"нет на рынке")</f>
        <v>нет на рынке</v>
      </c>
    </row>
    <row r="8" spans="1:3" x14ac:dyDescent="0.25">
      <c r="A8" s="16" t="s">
        <v>100</v>
      </c>
      <c r="B8" s="16">
        <v>1</v>
      </c>
      <c r="C8" s="105">
        <f>_xlfn.IFNA(VLOOKUP($A8,'F3.2'!$A$2:$B$13,2, FALSE)*B8,"нет на рынке")</f>
        <v>700</v>
      </c>
    </row>
    <row r="9" spans="1:3" x14ac:dyDescent="0.25">
      <c r="A9" s="16" t="s">
        <v>101</v>
      </c>
      <c r="B9" s="16">
        <v>5</v>
      </c>
      <c r="C9" s="105">
        <f>_xlfn.IFNA(VLOOKUP($A9,'F3.2'!$A$2:$B$13,2, FALSE)*B9,"нет на рынке")</f>
        <v>20000</v>
      </c>
    </row>
    <row r="10" spans="1:3" x14ac:dyDescent="0.25">
      <c r="A10" s="16" t="s">
        <v>102</v>
      </c>
      <c r="B10" s="16">
        <v>2</v>
      </c>
      <c r="C10" s="105">
        <f>_xlfn.IFNA(VLOOKUP($A10,'F3.2'!$A$2:$B$13,2, FALSE)*B10,"нет на рынке")</f>
        <v>3000</v>
      </c>
    </row>
    <row r="11" spans="1:3" x14ac:dyDescent="0.25">
      <c r="A11" s="16" t="s">
        <v>103</v>
      </c>
      <c r="B11" s="16">
        <v>1</v>
      </c>
      <c r="C11" s="105" t="str">
        <f>_xlfn.IFNA(VLOOKUP($A11,'F3.2'!$A$2:$B$13,2, FALSE)*B11,"нет на рынке")</f>
        <v>нет на рынке</v>
      </c>
    </row>
    <row r="12" spans="1:3" x14ac:dyDescent="0.25">
      <c r="A12" s="16" t="s">
        <v>104</v>
      </c>
      <c r="B12" s="16">
        <v>10</v>
      </c>
      <c r="C12" s="105">
        <f>_xlfn.IFNA(VLOOKUP($A12,'F3.2'!$A$2:$B$13,2, FALSE)*B12,"нет на рынке")</f>
        <v>3500</v>
      </c>
    </row>
    <row r="13" spans="1:3" x14ac:dyDescent="0.25">
      <c r="A13" s="16" t="s">
        <v>105</v>
      </c>
      <c r="B13" s="16">
        <v>8</v>
      </c>
      <c r="C13" s="105">
        <f>_xlfn.IFNA(VLOOKUP($A13,'F3.2'!$A$2:$B$13,2, FALSE)*B13,"нет на рынке")</f>
        <v>3640</v>
      </c>
    </row>
    <row r="14" spans="1:3" x14ac:dyDescent="0.25">
      <c r="A14" s="66"/>
      <c r="B14" s="104" t="s">
        <v>91</v>
      </c>
      <c r="C14" s="105">
        <f>SUM(C2:C13)</f>
        <v>97640</v>
      </c>
    </row>
    <row r="15" spans="1:3" x14ac:dyDescent="0.25">
      <c r="A15" s="106"/>
      <c r="B15" s="106"/>
      <c r="C15" s="106"/>
    </row>
  </sheetData>
  <conditionalFormatting sqref="C2:C13">
    <cfRule type="cellIs" dxfId="0" priority="1" operator="equal">
      <formula>"нет на рынке"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44ED-0422-41EB-AE1A-D70F35360D98}">
  <sheetPr codeName="Лист7"/>
  <dimension ref="A1:B15"/>
  <sheetViews>
    <sheetView workbookViewId="0">
      <selection activeCell="B2" sqref="B2"/>
    </sheetView>
  </sheetViews>
  <sheetFormatPr defaultRowHeight="15" x14ac:dyDescent="0.25"/>
  <cols>
    <col min="1" max="1" width="32.28515625" customWidth="1"/>
    <col min="2" max="2" width="12.42578125" customWidth="1"/>
  </cols>
  <sheetData>
    <row r="1" spans="1:2" x14ac:dyDescent="0.25">
      <c r="A1" t="s">
        <v>92</v>
      </c>
      <c r="B1" t="s">
        <v>93</v>
      </c>
    </row>
    <row r="2" spans="1:2" x14ac:dyDescent="0.25">
      <c r="A2" s="16" t="s">
        <v>96</v>
      </c>
      <c r="B2">
        <v>8000</v>
      </c>
    </row>
    <row r="3" spans="1:2" x14ac:dyDescent="0.25">
      <c r="A3" s="16" t="s">
        <v>107</v>
      </c>
      <c r="B3">
        <v>1400</v>
      </c>
    </row>
    <row r="4" spans="1:2" x14ac:dyDescent="0.25">
      <c r="A4" s="16" t="s">
        <v>98</v>
      </c>
      <c r="B4">
        <v>12000</v>
      </c>
    </row>
    <row r="5" spans="1:2" x14ac:dyDescent="0.25">
      <c r="A5" s="16" t="s">
        <v>108</v>
      </c>
      <c r="B5">
        <v>3500</v>
      </c>
    </row>
    <row r="6" spans="1:2" x14ac:dyDescent="0.25">
      <c r="A6" s="16" t="s">
        <v>100</v>
      </c>
      <c r="B6">
        <v>700</v>
      </c>
    </row>
    <row r="7" spans="1:2" x14ac:dyDescent="0.25">
      <c r="A7" s="16" t="s">
        <v>104</v>
      </c>
      <c r="B7">
        <v>350</v>
      </c>
    </row>
    <row r="8" spans="1:2" x14ac:dyDescent="0.25">
      <c r="A8" s="16" t="s">
        <v>102</v>
      </c>
      <c r="B8">
        <v>1500</v>
      </c>
    </row>
    <row r="9" spans="1:2" x14ac:dyDescent="0.25">
      <c r="A9" s="16" t="s">
        <v>105</v>
      </c>
      <c r="B9">
        <v>455</v>
      </c>
    </row>
    <row r="10" spans="1:2" x14ac:dyDescent="0.25">
      <c r="A10" s="16" t="s">
        <v>94</v>
      </c>
      <c r="B10">
        <v>2600</v>
      </c>
    </row>
    <row r="11" spans="1:2" x14ac:dyDescent="0.25">
      <c r="A11" s="16" t="s">
        <v>101</v>
      </c>
      <c r="B11">
        <v>4000</v>
      </c>
    </row>
    <row r="12" spans="1:2" x14ac:dyDescent="0.25">
      <c r="A12" s="16" t="s">
        <v>95</v>
      </c>
      <c r="B12">
        <v>2800</v>
      </c>
    </row>
    <row r="13" spans="1:2" x14ac:dyDescent="0.25">
      <c r="A13" s="16" t="s">
        <v>109</v>
      </c>
      <c r="B13">
        <v>790</v>
      </c>
    </row>
    <row r="14" spans="1:2" x14ac:dyDescent="0.25">
      <c r="A14" s="16"/>
    </row>
    <row r="15" spans="1:2" x14ac:dyDescent="0.25">
      <c r="A15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4223-224F-49CF-A39B-77769609747A}">
  <sheetPr codeName="Лист8"/>
  <dimension ref="A1:O22"/>
  <sheetViews>
    <sheetView tabSelected="1" workbookViewId="0">
      <selection activeCell="M25" sqref="M25"/>
    </sheetView>
  </sheetViews>
  <sheetFormatPr defaultRowHeight="15" x14ac:dyDescent="0.25"/>
  <cols>
    <col min="1" max="1" width="7.5703125" customWidth="1"/>
    <col min="3" max="3" width="7.5703125" customWidth="1"/>
    <col min="4" max="4" width="16.7109375" customWidth="1"/>
    <col min="5" max="5" width="26.85546875" customWidth="1"/>
    <col min="11" max="11" width="6.5703125" customWidth="1"/>
    <col min="12" max="12" width="17.140625" customWidth="1"/>
    <col min="13" max="13" width="26.42578125" customWidth="1"/>
  </cols>
  <sheetData>
    <row r="1" spans="1:15" x14ac:dyDescent="0.25">
      <c r="D1" s="1" t="s">
        <v>117</v>
      </c>
      <c r="E1" s="1"/>
      <c r="F1" t="str" cm="1">
        <f t="array" ref="F1">_xlfn.IFS(MONTH(A3) = 9,ROMAN(1),MONTH(A3) = 10,ROMAN(1),MONTH(A3) = 11,ROMAN(1),MONTH(A3) = 12,ROMAN(2),MONTH(A3) = 1,ROMAN(2),MONTH(A3) = 2,ROMAN(2),MONTH(A3) = 3,ROMAN(3),MONTH(A3) = 4,ROMAN(3),MONTH(A3) = 5,ROMAN(3))</f>
        <v>I</v>
      </c>
      <c r="L1" s="1" t="s">
        <v>117</v>
      </c>
      <c r="M1" s="1"/>
      <c r="N1" t="str" cm="1">
        <f t="array" ref="N1">_xlfn.IFS(MONTH(I3) = 9,ROMAN(1),MONTH(I3) = 10,ROMAN(1),MONTH(I3) = 11,ROMAN(1),MONTH(I3) = 12,ROMAN(2),MONTH(I3) = 1,ROMAN(2),MONTH(I3) = 2,ROMAN(2),MONTH(I3) = 3,ROMAN(3),MONTH(I3) = 4,ROMAN(3),MONTH(I3) = 5,ROMAN(3))</f>
        <v>I</v>
      </c>
    </row>
    <row r="2" spans="1:15" ht="40.5" customHeight="1" x14ac:dyDescent="0.25">
      <c r="A2" s="107" t="s">
        <v>110</v>
      </c>
      <c r="B2" s="107" t="s">
        <v>111</v>
      </c>
      <c r="C2" s="107" t="s">
        <v>112</v>
      </c>
      <c r="D2" s="107" t="s">
        <v>113</v>
      </c>
      <c r="E2" s="107" t="s">
        <v>114</v>
      </c>
      <c r="F2" s="107" t="s">
        <v>115</v>
      </c>
      <c r="G2" s="107" t="s">
        <v>116</v>
      </c>
      <c r="H2" s="72"/>
      <c r="I2" s="107" t="s">
        <v>110</v>
      </c>
      <c r="J2" s="107" t="s">
        <v>111</v>
      </c>
      <c r="K2" s="107" t="s">
        <v>112</v>
      </c>
      <c r="L2" s="107" t="s">
        <v>113</v>
      </c>
      <c r="M2" s="107" t="s">
        <v>114</v>
      </c>
      <c r="N2" s="107" t="s">
        <v>115</v>
      </c>
      <c r="O2" s="107" t="s">
        <v>116</v>
      </c>
    </row>
    <row r="3" spans="1:15" x14ac:dyDescent="0.25">
      <c r="A3" s="114">
        <v>44075</v>
      </c>
      <c r="B3" s="108" t="s">
        <v>119</v>
      </c>
      <c r="C3" s="16">
        <v>1</v>
      </c>
      <c r="D3" s="16" t="s">
        <v>124</v>
      </c>
      <c r="E3" s="16"/>
      <c r="F3" s="16"/>
      <c r="G3" s="16"/>
      <c r="I3" s="114">
        <f>A17+1</f>
        <v>44078</v>
      </c>
      <c r="J3" s="108" t="s">
        <v>121</v>
      </c>
      <c r="K3" s="16">
        <v>1</v>
      </c>
      <c r="L3" s="16" t="s">
        <v>132</v>
      </c>
      <c r="M3" s="16"/>
      <c r="N3" s="16"/>
      <c r="O3" s="16"/>
    </row>
    <row r="4" spans="1:15" x14ac:dyDescent="0.25">
      <c r="A4" s="114"/>
      <c r="B4" s="113"/>
      <c r="C4" s="16">
        <v>2</v>
      </c>
      <c r="D4" s="16" t="s">
        <v>125</v>
      </c>
      <c r="E4" s="16"/>
      <c r="F4" s="16"/>
      <c r="G4" s="16"/>
      <c r="I4" s="114"/>
      <c r="J4" s="113"/>
      <c r="K4" s="16">
        <v>2</v>
      </c>
      <c r="L4" s="16" t="s">
        <v>125</v>
      </c>
      <c r="M4" s="16"/>
      <c r="N4" s="16"/>
      <c r="O4" s="16"/>
    </row>
    <row r="5" spans="1:15" x14ac:dyDescent="0.25">
      <c r="A5" s="114"/>
      <c r="B5" s="113"/>
      <c r="C5" s="16">
        <v>3</v>
      </c>
      <c r="D5" s="16" t="s">
        <v>126</v>
      </c>
      <c r="E5" s="16"/>
      <c r="F5" s="16"/>
      <c r="G5" s="16"/>
      <c r="I5" s="114"/>
      <c r="J5" s="113"/>
      <c r="K5" s="16">
        <v>3</v>
      </c>
      <c r="L5" s="16" t="s">
        <v>134</v>
      </c>
      <c r="M5" s="16"/>
      <c r="N5" s="16"/>
      <c r="O5" s="16"/>
    </row>
    <row r="6" spans="1:15" x14ac:dyDescent="0.25">
      <c r="A6" s="114"/>
      <c r="B6" s="113"/>
      <c r="C6" s="16">
        <v>4</v>
      </c>
      <c r="D6" s="16" t="s">
        <v>127</v>
      </c>
      <c r="E6" s="16"/>
      <c r="F6" s="16"/>
      <c r="G6" s="16"/>
      <c r="I6" s="114"/>
      <c r="J6" s="113"/>
      <c r="K6" s="16">
        <v>4</v>
      </c>
      <c r="L6" s="16" t="s">
        <v>127</v>
      </c>
      <c r="M6" s="16"/>
      <c r="N6" s="16"/>
      <c r="O6" s="16"/>
    </row>
    <row r="7" spans="1:15" x14ac:dyDescent="0.25">
      <c r="A7" s="114"/>
      <c r="B7" s="113"/>
      <c r="C7" s="16">
        <v>5</v>
      </c>
      <c r="D7" s="16" t="s">
        <v>128</v>
      </c>
      <c r="E7" s="16"/>
      <c r="F7" s="16"/>
      <c r="G7" s="16"/>
      <c r="I7" s="114"/>
      <c r="J7" s="113"/>
      <c r="K7" s="16">
        <v>5</v>
      </c>
      <c r="L7" s="16" t="s">
        <v>138</v>
      </c>
      <c r="M7" s="16"/>
      <c r="N7" s="16"/>
      <c r="O7" s="16"/>
    </row>
    <row r="8" spans="1:15" x14ac:dyDescent="0.25">
      <c r="A8" s="114"/>
      <c r="B8" s="109"/>
      <c r="C8" s="16">
        <v>6</v>
      </c>
      <c r="D8" s="16" t="s">
        <v>129</v>
      </c>
      <c r="E8" s="16"/>
      <c r="F8" s="16"/>
      <c r="G8" s="16"/>
      <c r="I8" s="114"/>
      <c r="J8" s="109"/>
      <c r="K8" s="16">
        <v>6</v>
      </c>
      <c r="L8" s="16" t="s">
        <v>139</v>
      </c>
      <c r="M8" s="16"/>
      <c r="N8" s="16"/>
      <c r="O8" s="16"/>
    </row>
    <row r="9" spans="1:15" x14ac:dyDescent="0.25">
      <c r="A9" s="111"/>
      <c r="B9" s="111"/>
      <c r="C9" s="111"/>
      <c r="D9" s="111"/>
      <c r="E9" s="111"/>
      <c r="F9" s="111"/>
      <c r="G9" s="111"/>
      <c r="I9" s="111"/>
      <c r="J9" s="111"/>
      <c r="K9" s="111"/>
      <c r="L9" s="111"/>
      <c r="M9" s="111"/>
      <c r="N9" s="111"/>
      <c r="O9" s="111"/>
    </row>
    <row r="10" spans="1:15" x14ac:dyDescent="0.25">
      <c r="A10" s="114">
        <f>A3+1</f>
        <v>44076</v>
      </c>
      <c r="B10" s="108" t="s">
        <v>118</v>
      </c>
      <c r="C10" s="16">
        <v>1</v>
      </c>
      <c r="D10" s="16" t="s">
        <v>130</v>
      </c>
      <c r="E10" s="16"/>
      <c r="F10" s="16"/>
      <c r="G10" s="16"/>
      <c r="I10" s="114">
        <f>I3+1</f>
        <v>44079</v>
      </c>
      <c r="J10" s="108" t="s">
        <v>122</v>
      </c>
      <c r="K10" s="16">
        <v>1</v>
      </c>
      <c r="L10" s="16" t="s">
        <v>124</v>
      </c>
      <c r="M10" s="16"/>
      <c r="N10" s="16"/>
      <c r="O10" s="16"/>
    </row>
    <row r="11" spans="1:15" x14ac:dyDescent="0.25">
      <c r="A11" s="114"/>
      <c r="B11" s="113"/>
      <c r="C11" s="16">
        <v>2</v>
      </c>
      <c r="D11" s="16" t="s">
        <v>131</v>
      </c>
      <c r="E11" s="16"/>
      <c r="F11" s="16"/>
      <c r="G11" s="16"/>
      <c r="I11" s="114"/>
      <c r="J11" s="113"/>
      <c r="K11" s="16">
        <v>2</v>
      </c>
      <c r="L11" s="16" t="s">
        <v>127</v>
      </c>
      <c r="M11" s="16"/>
      <c r="N11" s="16"/>
      <c r="O11" s="16"/>
    </row>
    <row r="12" spans="1:15" x14ac:dyDescent="0.25">
      <c r="A12" s="114"/>
      <c r="B12" s="113"/>
      <c r="C12" s="16">
        <v>3</v>
      </c>
      <c r="D12" s="16" t="s">
        <v>132</v>
      </c>
      <c r="E12" s="16"/>
      <c r="F12" s="16"/>
      <c r="G12" s="16"/>
      <c r="I12" s="114"/>
      <c r="J12" s="113"/>
      <c r="K12" s="16">
        <v>3</v>
      </c>
      <c r="L12" s="16" t="s">
        <v>129</v>
      </c>
      <c r="M12" s="16"/>
      <c r="N12" s="16"/>
      <c r="O12" s="16"/>
    </row>
    <row r="13" spans="1:15" x14ac:dyDescent="0.25">
      <c r="A13" s="114"/>
      <c r="B13" s="113"/>
      <c r="C13" s="16">
        <v>4</v>
      </c>
      <c r="D13" s="16" t="s">
        <v>133</v>
      </c>
      <c r="E13" s="16"/>
      <c r="F13" s="16"/>
      <c r="G13" s="16"/>
      <c r="I13" s="114"/>
      <c r="J13" s="113"/>
      <c r="K13" s="16">
        <v>4</v>
      </c>
      <c r="L13" s="16" t="s">
        <v>130</v>
      </c>
      <c r="M13" s="16"/>
      <c r="N13" s="16"/>
      <c r="O13" s="16"/>
    </row>
    <row r="14" spans="1:15" x14ac:dyDescent="0.25">
      <c r="A14" s="114"/>
      <c r="B14" s="113"/>
      <c r="C14" s="16">
        <v>5</v>
      </c>
      <c r="D14" s="16" t="s">
        <v>134</v>
      </c>
      <c r="E14" s="16"/>
      <c r="F14" s="16"/>
      <c r="G14" s="16"/>
      <c r="I14" s="114"/>
      <c r="J14" s="113"/>
      <c r="K14" s="16">
        <v>5</v>
      </c>
      <c r="L14" s="16" t="s">
        <v>128</v>
      </c>
      <c r="M14" s="16"/>
      <c r="N14" s="16"/>
      <c r="O14" s="16"/>
    </row>
    <row r="15" spans="1:15" x14ac:dyDescent="0.25">
      <c r="A15" s="114"/>
      <c r="B15" s="109"/>
      <c r="C15" s="16">
        <v>6</v>
      </c>
      <c r="D15" s="16" t="s">
        <v>135</v>
      </c>
      <c r="E15" s="16"/>
      <c r="F15" s="16"/>
      <c r="G15" s="16"/>
      <c r="I15" s="115"/>
      <c r="J15" s="109"/>
      <c r="K15" s="66">
        <v>6</v>
      </c>
      <c r="L15" s="66"/>
      <c r="M15" s="66"/>
      <c r="N15" s="66"/>
      <c r="O15" s="66"/>
    </row>
    <row r="16" spans="1:15" x14ac:dyDescent="0.25">
      <c r="A16" s="110"/>
      <c r="B16" s="112"/>
      <c r="C16" s="110"/>
      <c r="D16" s="110"/>
      <c r="E16" s="110"/>
      <c r="F16" s="110"/>
      <c r="G16" s="110"/>
      <c r="I16" s="111"/>
      <c r="J16" s="111"/>
      <c r="K16" s="111"/>
      <c r="L16" s="111"/>
      <c r="M16" s="111"/>
      <c r="N16" s="111"/>
      <c r="O16" s="111"/>
    </row>
    <row r="17" spans="1:15" x14ac:dyDescent="0.25">
      <c r="A17" s="114">
        <f>A10+1</f>
        <v>44077</v>
      </c>
      <c r="B17" s="108" t="s">
        <v>120</v>
      </c>
      <c r="C17" s="16">
        <v>1</v>
      </c>
      <c r="D17" s="16" t="s">
        <v>136</v>
      </c>
      <c r="E17" s="16"/>
      <c r="F17" s="16"/>
      <c r="G17" s="16"/>
      <c r="I17" s="116">
        <f>I10+1</f>
        <v>44080</v>
      </c>
      <c r="J17" s="108" t="s">
        <v>123</v>
      </c>
      <c r="K17" s="32">
        <v>1</v>
      </c>
      <c r="L17" s="32" t="s">
        <v>131</v>
      </c>
      <c r="M17" s="32"/>
      <c r="N17" s="32"/>
      <c r="O17" s="32"/>
    </row>
    <row r="18" spans="1:15" x14ac:dyDescent="0.25">
      <c r="A18" s="114"/>
      <c r="B18" s="113"/>
      <c r="C18" s="16">
        <v>2</v>
      </c>
      <c r="D18" s="16" t="s">
        <v>128</v>
      </c>
      <c r="E18" s="16"/>
      <c r="F18" s="16"/>
      <c r="G18" s="16"/>
      <c r="I18" s="114"/>
      <c r="J18" s="113"/>
      <c r="K18" s="16">
        <v>2</v>
      </c>
      <c r="L18" s="16" t="s">
        <v>133</v>
      </c>
      <c r="M18" s="16"/>
      <c r="N18" s="16"/>
      <c r="O18" s="16"/>
    </row>
    <row r="19" spans="1:15" x14ac:dyDescent="0.25">
      <c r="A19" s="114"/>
      <c r="B19" s="113"/>
      <c r="C19" s="16">
        <v>3</v>
      </c>
      <c r="D19" s="16" t="s">
        <v>126</v>
      </c>
      <c r="E19" s="16"/>
      <c r="F19" s="16"/>
      <c r="G19" s="16"/>
      <c r="I19" s="114"/>
      <c r="J19" s="113"/>
      <c r="K19" s="16">
        <v>3</v>
      </c>
      <c r="L19" s="16" t="s">
        <v>139</v>
      </c>
      <c r="M19" s="16"/>
      <c r="N19" s="16"/>
      <c r="O19" s="16"/>
    </row>
    <row r="20" spans="1:15" x14ac:dyDescent="0.25">
      <c r="A20" s="114"/>
      <c r="B20" s="113"/>
      <c r="C20" s="16">
        <v>4</v>
      </c>
      <c r="D20" s="16" t="s">
        <v>125</v>
      </c>
      <c r="E20" s="16"/>
      <c r="F20" s="16"/>
      <c r="G20" s="16"/>
      <c r="I20" s="114"/>
      <c r="J20" s="113"/>
      <c r="K20" s="16">
        <v>4</v>
      </c>
      <c r="L20" s="16"/>
      <c r="M20" s="16"/>
      <c r="N20" s="16"/>
      <c r="O20" s="16"/>
    </row>
    <row r="21" spans="1:15" x14ac:dyDescent="0.25">
      <c r="A21" s="114"/>
      <c r="B21" s="113"/>
      <c r="C21" s="16">
        <v>5</v>
      </c>
      <c r="D21" s="16" t="s">
        <v>137</v>
      </c>
      <c r="E21" s="16"/>
      <c r="F21" s="16"/>
      <c r="G21" s="16"/>
      <c r="I21" s="114"/>
      <c r="J21" s="113"/>
      <c r="K21" s="16">
        <v>5</v>
      </c>
      <c r="L21" s="16"/>
      <c r="M21" s="16"/>
      <c r="N21" s="16"/>
      <c r="O21" s="16"/>
    </row>
    <row r="22" spans="1:15" x14ac:dyDescent="0.25">
      <c r="A22" s="114"/>
      <c r="B22" s="109"/>
      <c r="C22" s="16">
        <v>6</v>
      </c>
      <c r="D22" s="16"/>
      <c r="E22" s="16"/>
      <c r="F22" s="16"/>
      <c r="G22" s="16"/>
      <c r="I22" s="114"/>
      <c r="J22" s="109"/>
      <c r="K22" s="16">
        <v>6</v>
      </c>
      <c r="L22" s="16"/>
      <c r="M22" s="16"/>
      <c r="N22" s="16"/>
      <c r="O22" s="16"/>
    </row>
  </sheetData>
  <mergeCells count="14">
    <mergeCell ref="J17:J22"/>
    <mergeCell ref="J10:J15"/>
    <mergeCell ref="J3:J8"/>
    <mergeCell ref="B17:B22"/>
    <mergeCell ref="B10:B15"/>
    <mergeCell ref="D1:E1"/>
    <mergeCell ref="L1:M1"/>
    <mergeCell ref="A3:A8"/>
    <mergeCell ref="A10:A15"/>
    <mergeCell ref="A17:A22"/>
    <mergeCell ref="I3:I8"/>
    <mergeCell ref="I10:I15"/>
    <mergeCell ref="I17:I22"/>
    <mergeCell ref="B3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B3</vt:lpstr>
      <vt:lpstr>Справочник</vt:lpstr>
      <vt:lpstr>Расчёт</vt:lpstr>
      <vt:lpstr>Диаграмма</vt:lpstr>
      <vt:lpstr>E01</vt:lpstr>
      <vt:lpstr>F3.1</vt:lpstr>
      <vt:lpstr>F3.2</vt:lpstr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spynad</dc:creator>
  <cp:lastModifiedBy>spynad</cp:lastModifiedBy>
  <dcterms:created xsi:type="dcterms:W3CDTF">2020-11-24T16:35:54Z</dcterms:created>
  <dcterms:modified xsi:type="dcterms:W3CDTF">2020-11-24T19:44:38Z</dcterms:modified>
</cp:coreProperties>
</file>