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\OneDrive\Υπολογιστής\"/>
    </mc:Choice>
  </mc:AlternateContent>
  <xr:revisionPtr revIDLastSave="0" documentId="8_{9BC24601-8BDC-4378-BF06-34F70F572DC3}" xr6:coauthVersionLast="47" xr6:coauthVersionMax="47" xr10:uidLastSave="{00000000-0000-0000-0000-000000000000}"/>
  <bookViews>
    <workbookView xWindow="-110" yWindow="-110" windowWidth="21820" windowHeight="14020" firstSheet="1" activeTab="2" xr2:uid="{00000000-000D-0000-FFFF-FFFF00000000}"/>
  </bookViews>
  <sheets>
    <sheet name="Stock Prices" sheetId="2" r:id="rId1"/>
    <sheet name="Returns" sheetId="6" r:id="rId2"/>
    <sheet name="Analysis " sheetId="11" r:id="rId3"/>
    <sheet name="Beta Models" sheetId="12" r:id="rId4"/>
    <sheet name="Macro Variables" sheetId="3" r:id="rId5"/>
    <sheet name="APT-CAPM" sheetId="16" r:id="rId6"/>
    <sheet name="Portfolio Regression " sheetId="14" r:id="rId7"/>
    <sheet name="Portfolio Optimization" sheetId="13" r:id="rId8"/>
    <sheet name="Efficient Frontiers" sheetId="15" r:id="rId9"/>
  </sheets>
  <externalReferences>
    <externalReference r:id="rId10"/>
  </externalReferences>
  <definedNames>
    <definedName name="solver_adj" localSheetId="7" hidden="1">'Portfolio Optimization'!$B$70:$B$73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lhs1" localSheetId="7" hidden="1">'Portfolio Optimization'!$B$69</definedName>
    <definedName name="solver_lhs2" localSheetId="7" hidden="1">'Portfolio Optimization'!$B$70</definedName>
    <definedName name="solver_lhs3" localSheetId="7" hidden="1">'Portfolio Optimization'!$B$71</definedName>
    <definedName name="solver_lhs4" localSheetId="7" hidden="1">'Portfolio Optimization'!$B$72</definedName>
    <definedName name="solver_lhs5" localSheetId="7" hidden="1">'Portfolio Optimization'!$B$73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5</definedName>
    <definedName name="solver_nwt" localSheetId="7" hidden="1">1</definedName>
    <definedName name="solver_opt" localSheetId="7" hidden="1">'Portfolio Optimization'!$I$70</definedName>
    <definedName name="solver_pre" localSheetId="7" hidden="1">0.000001</definedName>
    <definedName name="solver_rbv" localSheetId="7" hidden="1">1</definedName>
    <definedName name="solver_rel1" localSheetId="7" hidden="1">2</definedName>
    <definedName name="solver_rel2" localSheetId="7" hidden="1">3</definedName>
    <definedName name="solver_rel3" localSheetId="7" hidden="1">3</definedName>
    <definedName name="solver_rel4" localSheetId="7" hidden="1">3</definedName>
    <definedName name="solver_rel5" localSheetId="7" hidden="1">3</definedName>
    <definedName name="solver_rhs1" localSheetId="7" hidden="1">1</definedName>
    <definedName name="solver_rhs2" localSheetId="7" hidden="1">0</definedName>
    <definedName name="solver_rhs3" localSheetId="7" hidden="1">0</definedName>
    <definedName name="solver_rhs4" localSheetId="7" hidden="1">0</definedName>
    <definedName name="solver_rhs5" localSheetId="7" hidden="1">0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1</definedName>
    <definedName name="solver_val" localSheetId="7" hidden="1">1.03</definedName>
    <definedName name="solver_ver" localSheetId="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16" l="1"/>
  <c r="R8" i="16"/>
  <c r="R9" i="16"/>
  <c r="R10" i="16"/>
  <c r="R11" i="16"/>
  <c r="R18" i="16"/>
  <c r="R30" i="16"/>
  <c r="R31" i="16"/>
  <c r="R32" i="16"/>
  <c r="R33" i="16"/>
  <c r="R34" i="16"/>
  <c r="R35" i="16"/>
  <c r="R46" i="16"/>
  <c r="R54" i="16"/>
  <c r="R55" i="16"/>
  <c r="R56" i="16"/>
  <c r="R57" i="16"/>
  <c r="R68" i="16"/>
  <c r="R69" i="16"/>
  <c r="R70" i="16"/>
  <c r="R71" i="16"/>
  <c r="R78" i="16"/>
  <c r="R79" i="16"/>
  <c r="R90" i="16"/>
  <c r="R92" i="16"/>
  <c r="R93" i="16"/>
  <c r="R94" i="16"/>
  <c r="R95" i="16"/>
  <c r="R102" i="16"/>
  <c r="R114" i="16"/>
  <c r="R117" i="16"/>
  <c r="R118" i="16"/>
  <c r="R119" i="16"/>
  <c r="O3" i="16"/>
  <c r="Q3" i="16" s="1"/>
  <c r="O4" i="16"/>
  <c r="Q4" i="16" s="1"/>
  <c r="O5" i="16"/>
  <c r="Q5" i="16" s="1"/>
  <c r="O6" i="16"/>
  <c r="Q6" i="16" s="1"/>
  <c r="O7" i="16"/>
  <c r="Q7" i="16" s="1"/>
  <c r="O8" i="16"/>
  <c r="Q8" i="16" s="1"/>
  <c r="O9" i="16"/>
  <c r="Q9" i="16" s="1"/>
  <c r="O10" i="16"/>
  <c r="Q10" i="16" s="1"/>
  <c r="O11" i="16"/>
  <c r="Q11" i="16" s="1"/>
  <c r="O12" i="16"/>
  <c r="Q12" i="16" s="1"/>
  <c r="O13" i="16"/>
  <c r="Q13" i="16" s="1"/>
  <c r="O14" i="16"/>
  <c r="Q14" i="16" s="1"/>
  <c r="O15" i="16"/>
  <c r="Q15" i="16" s="1"/>
  <c r="O16" i="16"/>
  <c r="Q16" i="16" s="1"/>
  <c r="O17" i="16"/>
  <c r="Q17" i="16" s="1"/>
  <c r="O18" i="16"/>
  <c r="Q18" i="16" s="1"/>
  <c r="O19" i="16"/>
  <c r="Q19" i="16" s="1"/>
  <c r="O20" i="16"/>
  <c r="Q20" i="16" s="1"/>
  <c r="O21" i="16"/>
  <c r="Q21" i="16" s="1"/>
  <c r="O22" i="16"/>
  <c r="Q22" i="16" s="1"/>
  <c r="O23" i="16"/>
  <c r="Q23" i="16" s="1"/>
  <c r="O24" i="16"/>
  <c r="Q24" i="16" s="1"/>
  <c r="O25" i="16"/>
  <c r="Q25" i="16" s="1"/>
  <c r="O26" i="16"/>
  <c r="Q26" i="16" s="1"/>
  <c r="O27" i="16"/>
  <c r="Q27" i="16" s="1"/>
  <c r="O28" i="16"/>
  <c r="Q28" i="16" s="1"/>
  <c r="O29" i="16"/>
  <c r="Q29" i="16" s="1"/>
  <c r="O30" i="16"/>
  <c r="Q30" i="16" s="1"/>
  <c r="O31" i="16"/>
  <c r="Q31" i="16" s="1"/>
  <c r="O32" i="16"/>
  <c r="Q32" i="16" s="1"/>
  <c r="O33" i="16"/>
  <c r="Q33" i="16" s="1"/>
  <c r="O34" i="16"/>
  <c r="Q34" i="16" s="1"/>
  <c r="O35" i="16"/>
  <c r="Q35" i="16" s="1"/>
  <c r="O36" i="16"/>
  <c r="Q36" i="16" s="1"/>
  <c r="O37" i="16"/>
  <c r="Q37" i="16" s="1"/>
  <c r="O38" i="16"/>
  <c r="Q38" i="16" s="1"/>
  <c r="O39" i="16"/>
  <c r="Q39" i="16" s="1"/>
  <c r="O40" i="16"/>
  <c r="Q40" i="16" s="1"/>
  <c r="O41" i="16"/>
  <c r="Q41" i="16" s="1"/>
  <c r="O42" i="16"/>
  <c r="Q42" i="16" s="1"/>
  <c r="O43" i="16"/>
  <c r="Q43" i="16" s="1"/>
  <c r="O44" i="16"/>
  <c r="Q44" i="16" s="1"/>
  <c r="O45" i="16"/>
  <c r="Q45" i="16" s="1"/>
  <c r="O46" i="16"/>
  <c r="Q46" i="16" s="1"/>
  <c r="O47" i="16"/>
  <c r="Q47" i="16" s="1"/>
  <c r="O48" i="16"/>
  <c r="Q48" i="16" s="1"/>
  <c r="O49" i="16"/>
  <c r="Q49" i="16" s="1"/>
  <c r="O50" i="16"/>
  <c r="Q50" i="16" s="1"/>
  <c r="O51" i="16"/>
  <c r="Q51" i="16" s="1"/>
  <c r="O52" i="16"/>
  <c r="Q52" i="16" s="1"/>
  <c r="O53" i="16"/>
  <c r="Q53" i="16" s="1"/>
  <c r="O54" i="16"/>
  <c r="Q54" i="16" s="1"/>
  <c r="O55" i="16"/>
  <c r="Q55" i="16" s="1"/>
  <c r="O56" i="16"/>
  <c r="Q56" i="16" s="1"/>
  <c r="O57" i="16"/>
  <c r="Q57" i="16" s="1"/>
  <c r="O58" i="16"/>
  <c r="Q58" i="16" s="1"/>
  <c r="O59" i="16"/>
  <c r="Q59" i="16" s="1"/>
  <c r="O60" i="16"/>
  <c r="Q60" i="16" s="1"/>
  <c r="O61" i="16"/>
  <c r="Q61" i="16" s="1"/>
  <c r="O62" i="16"/>
  <c r="Q62" i="16" s="1"/>
  <c r="O63" i="16"/>
  <c r="Q63" i="16" s="1"/>
  <c r="O64" i="16"/>
  <c r="Q64" i="16" s="1"/>
  <c r="O65" i="16"/>
  <c r="Q65" i="16" s="1"/>
  <c r="O66" i="16"/>
  <c r="Q66" i="16" s="1"/>
  <c r="O67" i="16"/>
  <c r="Q67" i="16" s="1"/>
  <c r="O68" i="16"/>
  <c r="Q68" i="16" s="1"/>
  <c r="O69" i="16"/>
  <c r="Q69" i="16" s="1"/>
  <c r="O70" i="16"/>
  <c r="Q70" i="16" s="1"/>
  <c r="O71" i="16"/>
  <c r="Q71" i="16" s="1"/>
  <c r="O72" i="16"/>
  <c r="Q72" i="16" s="1"/>
  <c r="O73" i="16"/>
  <c r="Q73" i="16" s="1"/>
  <c r="O74" i="16"/>
  <c r="Q74" i="16" s="1"/>
  <c r="O75" i="16"/>
  <c r="Q75" i="16" s="1"/>
  <c r="O76" i="16"/>
  <c r="Q76" i="16" s="1"/>
  <c r="O77" i="16"/>
  <c r="Q77" i="16" s="1"/>
  <c r="O78" i="16"/>
  <c r="Q78" i="16" s="1"/>
  <c r="O79" i="16"/>
  <c r="Q79" i="16" s="1"/>
  <c r="O80" i="16"/>
  <c r="Q80" i="16" s="1"/>
  <c r="O81" i="16"/>
  <c r="Q81" i="16" s="1"/>
  <c r="O82" i="16"/>
  <c r="Q82" i="16" s="1"/>
  <c r="O83" i="16"/>
  <c r="Q83" i="16" s="1"/>
  <c r="O84" i="16"/>
  <c r="Q84" i="16" s="1"/>
  <c r="O85" i="16"/>
  <c r="Q85" i="16" s="1"/>
  <c r="O86" i="16"/>
  <c r="Q86" i="16" s="1"/>
  <c r="O87" i="16"/>
  <c r="Q87" i="16" s="1"/>
  <c r="O88" i="16"/>
  <c r="Q88" i="16" s="1"/>
  <c r="O89" i="16"/>
  <c r="Q89" i="16" s="1"/>
  <c r="O90" i="16"/>
  <c r="Q90" i="16" s="1"/>
  <c r="O91" i="16"/>
  <c r="Q91" i="16" s="1"/>
  <c r="O92" i="16"/>
  <c r="Q92" i="16" s="1"/>
  <c r="O93" i="16"/>
  <c r="Q93" i="16" s="1"/>
  <c r="O94" i="16"/>
  <c r="Q94" i="16" s="1"/>
  <c r="O95" i="16"/>
  <c r="Q95" i="16" s="1"/>
  <c r="O96" i="16"/>
  <c r="Q96" i="16" s="1"/>
  <c r="O97" i="16"/>
  <c r="Q97" i="16" s="1"/>
  <c r="O98" i="16"/>
  <c r="Q98" i="16" s="1"/>
  <c r="O99" i="16"/>
  <c r="Q99" i="16" s="1"/>
  <c r="O100" i="16"/>
  <c r="Q100" i="16" s="1"/>
  <c r="O101" i="16"/>
  <c r="Q101" i="16" s="1"/>
  <c r="O102" i="16"/>
  <c r="Q102" i="16" s="1"/>
  <c r="O103" i="16"/>
  <c r="Q103" i="16" s="1"/>
  <c r="O104" i="16"/>
  <c r="Q104" i="16" s="1"/>
  <c r="O105" i="16"/>
  <c r="Q105" i="16" s="1"/>
  <c r="O106" i="16"/>
  <c r="Q106" i="16" s="1"/>
  <c r="O107" i="16"/>
  <c r="Q107" i="16" s="1"/>
  <c r="O108" i="16"/>
  <c r="Q108" i="16" s="1"/>
  <c r="O109" i="16"/>
  <c r="Q109" i="16" s="1"/>
  <c r="O110" i="16"/>
  <c r="Q110" i="16" s="1"/>
  <c r="O111" i="16"/>
  <c r="Q111" i="16" s="1"/>
  <c r="O112" i="16"/>
  <c r="Q112" i="16" s="1"/>
  <c r="O113" i="16"/>
  <c r="Q113" i="16" s="1"/>
  <c r="O114" i="16"/>
  <c r="Q114" i="16" s="1"/>
  <c r="O115" i="16"/>
  <c r="Q115" i="16" s="1"/>
  <c r="O116" i="16"/>
  <c r="Q116" i="16" s="1"/>
  <c r="O117" i="16"/>
  <c r="Q117" i="16" s="1"/>
  <c r="O118" i="16"/>
  <c r="Q118" i="16" s="1"/>
  <c r="O119" i="16"/>
  <c r="Q119" i="16" s="1"/>
  <c r="O120" i="16"/>
  <c r="Q120" i="16" s="1"/>
  <c r="O121" i="16"/>
  <c r="Q121" i="16" s="1"/>
  <c r="P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R17" i="16" s="1"/>
  <c r="P18" i="16"/>
  <c r="P19" i="16"/>
  <c r="R19" i="16" s="1"/>
  <c r="P20" i="16"/>
  <c r="P21" i="16"/>
  <c r="P22" i="16"/>
  <c r="P23" i="16"/>
  <c r="P24" i="16"/>
  <c r="P25" i="16"/>
  <c r="P26" i="16"/>
  <c r="P27" i="16"/>
  <c r="P28" i="16"/>
  <c r="P29" i="16"/>
  <c r="R29" i="16" s="1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R53" i="16" s="1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R77" i="16" s="1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R101" i="16" s="1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R113" i="16" s="1"/>
  <c r="P114" i="16"/>
  <c r="P115" i="16"/>
  <c r="P116" i="16"/>
  <c r="P117" i="16"/>
  <c r="P118" i="16"/>
  <c r="P119" i="16"/>
  <c r="P120" i="16"/>
  <c r="P121" i="16"/>
  <c r="O2" i="16"/>
  <c r="Q2" i="16" s="1"/>
  <c r="P2" i="16"/>
  <c r="R2" i="16" s="1"/>
  <c r="K3" i="16"/>
  <c r="M3" i="16" s="1"/>
  <c r="K4" i="16"/>
  <c r="M4" i="16" s="1"/>
  <c r="K5" i="16"/>
  <c r="M5" i="16" s="1"/>
  <c r="K6" i="16"/>
  <c r="M6" i="16" s="1"/>
  <c r="K7" i="16"/>
  <c r="M7" i="16" s="1"/>
  <c r="K8" i="16"/>
  <c r="M8" i="16" s="1"/>
  <c r="K9" i="16"/>
  <c r="M9" i="16" s="1"/>
  <c r="K10" i="16"/>
  <c r="M10" i="16" s="1"/>
  <c r="K11" i="16"/>
  <c r="M11" i="16" s="1"/>
  <c r="K12" i="16"/>
  <c r="M12" i="16" s="1"/>
  <c r="K13" i="16"/>
  <c r="M13" i="16" s="1"/>
  <c r="K14" i="16"/>
  <c r="M14" i="16" s="1"/>
  <c r="K15" i="16"/>
  <c r="M15" i="16" s="1"/>
  <c r="K16" i="16"/>
  <c r="M16" i="16" s="1"/>
  <c r="K17" i="16"/>
  <c r="M17" i="16" s="1"/>
  <c r="K18" i="16"/>
  <c r="M18" i="16" s="1"/>
  <c r="K19" i="16"/>
  <c r="M19" i="16" s="1"/>
  <c r="K20" i="16"/>
  <c r="M20" i="16" s="1"/>
  <c r="K21" i="16"/>
  <c r="M21" i="16" s="1"/>
  <c r="K22" i="16"/>
  <c r="M22" i="16" s="1"/>
  <c r="K23" i="16"/>
  <c r="M23" i="16" s="1"/>
  <c r="K24" i="16"/>
  <c r="M24" i="16" s="1"/>
  <c r="K25" i="16"/>
  <c r="M25" i="16" s="1"/>
  <c r="K26" i="16"/>
  <c r="M26" i="16" s="1"/>
  <c r="K27" i="16"/>
  <c r="M27" i="16" s="1"/>
  <c r="K28" i="16"/>
  <c r="M28" i="16" s="1"/>
  <c r="K29" i="16"/>
  <c r="M29" i="16" s="1"/>
  <c r="K30" i="16"/>
  <c r="M30" i="16" s="1"/>
  <c r="K31" i="16"/>
  <c r="M31" i="16" s="1"/>
  <c r="K32" i="16"/>
  <c r="M32" i="16" s="1"/>
  <c r="K33" i="16"/>
  <c r="M33" i="16" s="1"/>
  <c r="K34" i="16"/>
  <c r="M34" i="16" s="1"/>
  <c r="K35" i="16"/>
  <c r="M35" i="16" s="1"/>
  <c r="K36" i="16"/>
  <c r="M36" i="16" s="1"/>
  <c r="K37" i="16"/>
  <c r="M37" i="16" s="1"/>
  <c r="K38" i="16"/>
  <c r="M38" i="16" s="1"/>
  <c r="K39" i="16"/>
  <c r="M39" i="16" s="1"/>
  <c r="K40" i="16"/>
  <c r="M40" i="16" s="1"/>
  <c r="K41" i="16"/>
  <c r="M41" i="16" s="1"/>
  <c r="K42" i="16"/>
  <c r="M42" i="16" s="1"/>
  <c r="K43" i="16"/>
  <c r="M43" i="16" s="1"/>
  <c r="K44" i="16"/>
  <c r="M44" i="16" s="1"/>
  <c r="K45" i="16"/>
  <c r="M45" i="16" s="1"/>
  <c r="K46" i="16"/>
  <c r="M46" i="16" s="1"/>
  <c r="K47" i="16"/>
  <c r="M47" i="16" s="1"/>
  <c r="K48" i="16"/>
  <c r="M48" i="16" s="1"/>
  <c r="K49" i="16"/>
  <c r="M49" i="16" s="1"/>
  <c r="K50" i="16"/>
  <c r="M50" i="16" s="1"/>
  <c r="K51" i="16"/>
  <c r="M51" i="16" s="1"/>
  <c r="K52" i="16"/>
  <c r="M52" i="16" s="1"/>
  <c r="K53" i="16"/>
  <c r="M53" i="16" s="1"/>
  <c r="K54" i="16"/>
  <c r="M54" i="16" s="1"/>
  <c r="K55" i="16"/>
  <c r="M55" i="16" s="1"/>
  <c r="K56" i="16"/>
  <c r="M56" i="16" s="1"/>
  <c r="K57" i="16"/>
  <c r="M57" i="16" s="1"/>
  <c r="K58" i="16"/>
  <c r="M58" i="16" s="1"/>
  <c r="K59" i="16"/>
  <c r="M59" i="16" s="1"/>
  <c r="K60" i="16"/>
  <c r="M60" i="16" s="1"/>
  <c r="K61" i="16"/>
  <c r="M61" i="16" s="1"/>
  <c r="K62" i="16"/>
  <c r="M62" i="16" s="1"/>
  <c r="K63" i="16"/>
  <c r="M63" i="16" s="1"/>
  <c r="K64" i="16"/>
  <c r="M64" i="16" s="1"/>
  <c r="K65" i="16"/>
  <c r="M65" i="16" s="1"/>
  <c r="K66" i="16"/>
  <c r="M66" i="16" s="1"/>
  <c r="K67" i="16"/>
  <c r="M67" i="16" s="1"/>
  <c r="K68" i="16"/>
  <c r="M68" i="16" s="1"/>
  <c r="K69" i="16"/>
  <c r="M69" i="16" s="1"/>
  <c r="K70" i="16"/>
  <c r="M70" i="16" s="1"/>
  <c r="K71" i="16"/>
  <c r="M71" i="16" s="1"/>
  <c r="K72" i="16"/>
  <c r="M72" i="16" s="1"/>
  <c r="K73" i="16"/>
  <c r="M73" i="16" s="1"/>
  <c r="K74" i="16"/>
  <c r="M74" i="16" s="1"/>
  <c r="K75" i="16"/>
  <c r="M75" i="16" s="1"/>
  <c r="K76" i="16"/>
  <c r="M76" i="16" s="1"/>
  <c r="K77" i="16"/>
  <c r="M77" i="16" s="1"/>
  <c r="K78" i="16"/>
  <c r="M78" i="16" s="1"/>
  <c r="K79" i="16"/>
  <c r="M79" i="16" s="1"/>
  <c r="K80" i="16"/>
  <c r="M80" i="16" s="1"/>
  <c r="K81" i="16"/>
  <c r="M81" i="16" s="1"/>
  <c r="K82" i="16"/>
  <c r="M82" i="16" s="1"/>
  <c r="K83" i="16"/>
  <c r="M83" i="16" s="1"/>
  <c r="K84" i="16"/>
  <c r="M84" i="16" s="1"/>
  <c r="K85" i="16"/>
  <c r="M85" i="16" s="1"/>
  <c r="K86" i="16"/>
  <c r="M86" i="16" s="1"/>
  <c r="K87" i="16"/>
  <c r="M87" i="16" s="1"/>
  <c r="K88" i="16"/>
  <c r="M88" i="16" s="1"/>
  <c r="K89" i="16"/>
  <c r="M89" i="16" s="1"/>
  <c r="K90" i="16"/>
  <c r="M90" i="16" s="1"/>
  <c r="K91" i="16"/>
  <c r="M91" i="16" s="1"/>
  <c r="K92" i="16"/>
  <c r="M92" i="16" s="1"/>
  <c r="K93" i="16"/>
  <c r="M93" i="16" s="1"/>
  <c r="K94" i="16"/>
  <c r="M94" i="16" s="1"/>
  <c r="K95" i="16"/>
  <c r="M95" i="16" s="1"/>
  <c r="K96" i="16"/>
  <c r="M96" i="16" s="1"/>
  <c r="K97" i="16"/>
  <c r="M97" i="16" s="1"/>
  <c r="K98" i="16"/>
  <c r="M98" i="16" s="1"/>
  <c r="K99" i="16"/>
  <c r="M99" i="16" s="1"/>
  <c r="K100" i="16"/>
  <c r="M100" i="16" s="1"/>
  <c r="K101" i="16"/>
  <c r="M101" i="16" s="1"/>
  <c r="K102" i="16"/>
  <c r="M102" i="16" s="1"/>
  <c r="K103" i="16"/>
  <c r="M103" i="16" s="1"/>
  <c r="K104" i="16"/>
  <c r="M104" i="16" s="1"/>
  <c r="K105" i="16"/>
  <c r="M105" i="16" s="1"/>
  <c r="K106" i="16"/>
  <c r="M106" i="16" s="1"/>
  <c r="K107" i="16"/>
  <c r="M107" i="16" s="1"/>
  <c r="K108" i="16"/>
  <c r="M108" i="16" s="1"/>
  <c r="K109" i="16"/>
  <c r="M109" i="16" s="1"/>
  <c r="K110" i="16"/>
  <c r="M110" i="16" s="1"/>
  <c r="K111" i="16"/>
  <c r="M111" i="16" s="1"/>
  <c r="K112" i="16"/>
  <c r="M112" i="16" s="1"/>
  <c r="K113" i="16"/>
  <c r="M113" i="16" s="1"/>
  <c r="K114" i="16"/>
  <c r="M114" i="16" s="1"/>
  <c r="K115" i="16"/>
  <c r="M115" i="16" s="1"/>
  <c r="K116" i="16"/>
  <c r="M116" i="16" s="1"/>
  <c r="K117" i="16"/>
  <c r="M117" i="16" s="1"/>
  <c r="K118" i="16"/>
  <c r="M118" i="16" s="1"/>
  <c r="K119" i="16"/>
  <c r="M119" i="16" s="1"/>
  <c r="K120" i="16"/>
  <c r="M120" i="16" s="1"/>
  <c r="K121" i="16"/>
  <c r="M121" i="16" s="1"/>
  <c r="K2" i="16"/>
  <c r="M2" i="16" s="1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2" i="1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B122" i="6"/>
  <c r="H3" i="13"/>
  <c r="R40" i="16" l="1"/>
  <c r="R47" i="16"/>
  <c r="R107" i="16"/>
  <c r="R89" i="16"/>
  <c r="R67" i="16"/>
  <c r="R45" i="16"/>
  <c r="R23" i="16"/>
  <c r="R6" i="16"/>
  <c r="R100" i="16"/>
  <c r="R52" i="16"/>
  <c r="R4" i="16"/>
  <c r="R106" i="16"/>
  <c r="R83" i="16"/>
  <c r="R66" i="16"/>
  <c r="R44" i="16"/>
  <c r="R22" i="16"/>
  <c r="R5" i="16"/>
  <c r="R88" i="16"/>
  <c r="R16" i="16"/>
  <c r="R105" i="16"/>
  <c r="R82" i="16"/>
  <c r="R65" i="16"/>
  <c r="R43" i="16"/>
  <c r="R21" i="16"/>
  <c r="R76" i="16"/>
  <c r="R28" i="16"/>
  <c r="R104" i="16"/>
  <c r="R81" i="16"/>
  <c r="R59" i="16"/>
  <c r="R42" i="16"/>
  <c r="R20" i="16"/>
  <c r="R64" i="16"/>
  <c r="R103" i="16"/>
  <c r="R80" i="16"/>
  <c r="R58" i="16"/>
  <c r="R41" i="16"/>
  <c r="R91" i="16"/>
  <c r="R112" i="16"/>
  <c r="R116" i="16"/>
  <c r="R111" i="16"/>
  <c r="R99" i="16"/>
  <c r="R87" i="16"/>
  <c r="R75" i="16"/>
  <c r="R63" i="16"/>
  <c r="R51" i="16"/>
  <c r="R39" i="16"/>
  <c r="R27" i="16"/>
  <c r="R15" i="16"/>
  <c r="R3" i="16"/>
  <c r="R115" i="16"/>
  <c r="R110" i="16"/>
  <c r="R98" i="16"/>
  <c r="R86" i="16"/>
  <c r="R74" i="16"/>
  <c r="R62" i="16"/>
  <c r="R50" i="16"/>
  <c r="R38" i="16"/>
  <c r="R26" i="16"/>
  <c r="R14" i="16"/>
  <c r="R122" i="16"/>
  <c r="R121" i="16"/>
  <c r="R109" i="16"/>
  <c r="R97" i="16"/>
  <c r="R85" i="16"/>
  <c r="R73" i="16"/>
  <c r="R61" i="16"/>
  <c r="R49" i="16"/>
  <c r="R37" i="16"/>
  <c r="R25" i="16"/>
  <c r="R13" i="16"/>
  <c r="R120" i="16"/>
  <c r="R108" i="16"/>
  <c r="R96" i="16"/>
  <c r="R84" i="16"/>
  <c r="R72" i="16"/>
  <c r="R60" i="16"/>
  <c r="R48" i="16"/>
  <c r="R36" i="16"/>
  <c r="R24" i="16"/>
  <c r="R12" i="16"/>
  <c r="N109" i="16"/>
  <c r="N85" i="16"/>
  <c r="N61" i="16"/>
  <c r="N25" i="16"/>
  <c r="N120" i="16"/>
  <c r="N96" i="16"/>
  <c r="N72" i="16"/>
  <c r="N24" i="16"/>
  <c r="N107" i="16"/>
  <c r="N83" i="16"/>
  <c r="N59" i="16"/>
  <c r="N47" i="16"/>
  <c r="N35" i="16"/>
  <c r="N11" i="16"/>
  <c r="N106" i="16"/>
  <c r="N82" i="16"/>
  <c r="N58" i="16"/>
  <c r="N22" i="16"/>
  <c r="N105" i="16"/>
  <c r="N81" i="16"/>
  <c r="N69" i="16"/>
  <c r="N45" i="16"/>
  <c r="N33" i="16"/>
  <c r="N9" i="16"/>
  <c r="N104" i="16"/>
  <c r="N80" i="16"/>
  <c r="N56" i="16"/>
  <c r="N20" i="16"/>
  <c r="N115" i="16"/>
  <c r="N103" i="16"/>
  <c r="N91" i="16"/>
  <c r="N79" i="16"/>
  <c r="N67" i="16"/>
  <c r="N55" i="16"/>
  <c r="N43" i="16"/>
  <c r="N31" i="16"/>
  <c r="N19" i="16"/>
  <c r="N7" i="16"/>
  <c r="N114" i="16"/>
  <c r="N102" i="16"/>
  <c r="N90" i="16"/>
  <c r="N78" i="16"/>
  <c r="N66" i="16"/>
  <c r="N54" i="16"/>
  <c r="N42" i="16"/>
  <c r="N30" i="16"/>
  <c r="N18" i="16"/>
  <c r="N6" i="16"/>
  <c r="N113" i="16"/>
  <c r="N101" i="16"/>
  <c r="N89" i="16"/>
  <c r="N77" i="16"/>
  <c r="N65" i="16"/>
  <c r="N53" i="16"/>
  <c r="N41" i="16"/>
  <c r="N29" i="16"/>
  <c r="N17" i="16"/>
  <c r="N5" i="16"/>
  <c r="N121" i="16"/>
  <c r="N97" i="16"/>
  <c r="N73" i="16"/>
  <c r="N49" i="16"/>
  <c r="N37" i="16"/>
  <c r="N13" i="16"/>
  <c r="N108" i="16"/>
  <c r="N84" i="16"/>
  <c r="N60" i="16"/>
  <c r="N48" i="16"/>
  <c r="N36" i="16"/>
  <c r="N12" i="16"/>
  <c r="N119" i="16"/>
  <c r="N95" i="16"/>
  <c r="N71" i="16"/>
  <c r="N23" i="16"/>
  <c r="N118" i="16"/>
  <c r="N94" i="16"/>
  <c r="N70" i="16"/>
  <c r="N46" i="16"/>
  <c r="N34" i="16"/>
  <c r="N10" i="16"/>
  <c r="N117" i="16"/>
  <c r="N93" i="16"/>
  <c r="N57" i="16"/>
  <c r="N21" i="16"/>
  <c r="N116" i="16"/>
  <c r="N92" i="16"/>
  <c r="N68" i="16"/>
  <c r="N44" i="16"/>
  <c r="N32" i="16"/>
  <c r="N8" i="16"/>
  <c r="N112" i="16"/>
  <c r="N100" i="16"/>
  <c r="N88" i="16"/>
  <c r="N76" i="16"/>
  <c r="N64" i="16"/>
  <c r="N52" i="16"/>
  <c r="N40" i="16"/>
  <c r="N28" i="16"/>
  <c r="N16" i="16"/>
  <c r="N4" i="16"/>
  <c r="N111" i="16"/>
  <c r="N99" i="16"/>
  <c r="N87" i="16"/>
  <c r="N75" i="16"/>
  <c r="N63" i="16"/>
  <c r="N51" i="16"/>
  <c r="N39" i="16"/>
  <c r="N27" i="16"/>
  <c r="N15" i="16"/>
  <c r="N3" i="16"/>
  <c r="N2" i="16"/>
  <c r="N110" i="16"/>
  <c r="N98" i="16"/>
  <c r="N86" i="16"/>
  <c r="N74" i="16"/>
  <c r="N62" i="16"/>
  <c r="N50" i="16"/>
  <c r="N38" i="16"/>
  <c r="N26" i="16"/>
  <c r="N14" i="16"/>
  <c r="Q122" i="16"/>
  <c r="M122" i="16"/>
  <c r="O122" i="16"/>
  <c r="P122" i="16"/>
  <c r="N122" i="16" l="1"/>
  <c r="F73" i="13" l="1"/>
  <c r="F72" i="13"/>
  <c r="K70" i="13"/>
  <c r="K61" i="13"/>
  <c r="K52" i="13"/>
  <c r="K44" i="13"/>
  <c r="K35" i="13"/>
  <c r="K29" i="13"/>
  <c r="K23" i="13"/>
  <c r="K17" i="13"/>
  <c r="AD13" i="13"/>
  <c r="AD4" i="13"/>
  <c r="AD5" i="13"/>
  <c r="AD6" i="13"/>
  <c r="AD7" i="13"/>
  <c r="AD8" i="13"/>
  <c r="AD9" i="13"/>
  <c r="AD10" i="13"/>
  <c r="AD11" i="13"/>
  <c r="AD12" i="13"/>
  <c r="AD3" i="13"/>
  <c r="V13" i="13"/>
  <c r="V4" i="13"/>
  <c r="V5" i="13"/>
  <c r="V6" i="13"/>
  <c r="V7" i="13"/>
  <c r="V8" i="13"/>
  <c r="V9" i="13"/>
  <c r="V10" i="13"/>
  <c r="V11" i="13"/>
  <c r="V12" i="13"/>
  <c r="V3" i="13"/>
  <c r="O13" i="13"/>
  <c r="O4" i="13"/>
  <c r="O5" i="13"/>
  <c r="O6" i="13"/>
  <c r="O7" i="13"/>
  <c r="O8" i="13"/>
  <c r="O9" i="13"/>
  <c r="O10" i="13"/>
  <c r="O11" i="13"/>
  <c r="O12" i="13"/>
  <c r="O3" i="13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B13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B28" i="11"/>
  <c r="C51" i="12"/>
  <c r="C50" i="12"/>
  <c r="C49" i="12"/>
  <c r="C48" i="12"/>
  <c r="C34" i="12"/>
  <c r="C33" i="12"/>
  <c r="C32" i="12"/>
  <c r="C31" i="12"/>
  <c r="H4" i="13"/>
  <c r="H5" i="13"/>
  <c r="H6" i="13"/>
  <c r="H7" i="13"/>
  <c r="H8" i="13"/>
  <c r="H13" i="13" s="1"/>
  <c r="H9" i="13"/>
  <c r="H10" i="13"/>
  <c r="H11" i="13"/>
  <c r="H12" i="13"/>
  <c r="F4" i="13"/>
  <c r="F5" i="13"/>
  <c r="F6" i="13"/>
  <c r="F7" i="13"/>
  <c r="F8" i="13"/>
  <c r="F9" i="13"/>
  <c r="F10" i="13"/>
  <c r="F11" i="13"/>
  <c r="F12" i="13"/>
  <c r="F3" i="13"/>
  <c r="C43" i="13"/>
  <c r="Q46" i="12"/>
  <c r="P46" i="12"/>
  <c r="O46" i="12"/>
  <c r="N46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Q45" i="12"/>
  <c r="P45" i="12"/>
  <c r="O45" i="12"/>
  <c r="N45" i="12"/>
  <c r="M45" i="12"/>
  <c r="L45" i="12"/>
  <c r="K45" i="12"/>
  <c r="J45" i="12"/>
  <c r="F45" i="12"/>
  <c r="E45" i="12"/>
  <c r="C45" i="12"/>
  <c r="B45" i="12"/>
  <c r="P43" i="12"/>
  <c r="N43" i="12"/>
  <c r="M43" i="12"/>
  <c r="L43" i="12"/>
  <c r="K43" i="12"/>
  <c r="J43" i="12"/>
  <c r="I43" i="12"/>
  <c r="G43" i="12"/>
  <c r="D43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P28" i="12"/>
  <c r="O28" i="12"/>
  <c r="N28" i="12"/>
  <c r="M28" i="12"/>
  <c r="J28" i="12"/>
  <c r="E28" i="12"/>
  <c r="B28" i="12"/>
  <c r="P26" i="12"/>
  <c r="J26" i="12"/>
  <c r="I26" i="12"/>
  <c r="G26" i="12"/>
  <c r="D26" i="12"/>
  <c r="U21" i="2"/>
  <c r="U15" i="2"/>
  <c r="U9" i="2"/>
  <c r="U3" i="2"/>
  <c r="E23" i="13" a="1"/>
  <c r="E23" i="13" s="1"/>
  <c r="J23" i="13" s="1"/>
  <c r="G44" i="13" a="1"/>
  <c r="G44" i="13" s="1"/>
  <c r="C69" i="13"/>
  <c r="B69" i="13"/>
  <c r="C60" i="13"/>
  <c r="B60" i="13"/>
  <c r="C51" i="13"/>
  <c r="B51" i="13"/>
  <c r="B43" i="13"/>
  <c r="G23" i="13" a="1"/>
  <c r="G23" i="13" s="1"/>
  <c r="G17" i="13" a="1"/>
  <c r="G17" i="13" s="1"/>
  <c r="M16" i="12"/>
  <c r="M13" i="12"/>
  <c r="M9" i="12"/>
  <c r="M5" i="12"/>
  <c r="W2" i="6"/>
  <c r="V2" i="6"/>
  <c r="C34" i="13"/>
  <c r="B34" i="13"/>
  <c r="C28" i="13"/>
  <c r="B28" i="13"/>
  <c r="G61" i="13" a="1"/>
  <c r="G61" i="13" s="1"/>
  <c r="C22" i="13"/>
  <c r="B22" i="13"/>
  <c r="C16" i="13"/>
  <c r="B16" i="13"/>
  <c r="L122" i="16" l="1"/>
  <c r="K122" i="16"/>
  <c r="E17" i="13" a="1"/>
  <c r="E17" i="13" s="1"/>
  <c r="E44" i="13" a="1"/>
  <c r="E44" i="13" s="1"/>
  <c r="J44" i="13" s="1"/>
  <c r="E52" i="13" a="1"/>
  <c r="E52" i="13" s="1"/>
  <c r="J52" i="13" s="1"/>
  <c r="E35" i="13" a="1"/>
  <c r="E35" i="13" s="1"/>
  <c r="J35" i="13" s="1"/>
  <c r="G52" i="13" a="1"/>
  <c r="G52" i="13" s="1"/>
  <c r="E29" i="13" a="1"/>
  <c r="E29" i="13" s="1"/>
  <c r="G29" i="13" a="1"/>
  <c r="G29" i="13" s="1"/>
  <c r="G35" i="13" a="1"/>
  <c r="G35" i="13" s="1"/>
  <c r="G70" i="13" a="1"/>
  <c r="G70" i="13" s="1"/>
  <c r="E70" i="13" a="1"/>
  <c r="E70" i="13" s="1"/>
  <c r="E61" i="13" a="1"/>
  <c r="E61" i="13" s="1"/>
  <c r="J17" i="13" l="1"/>
  <c r="I17" i="13"/>
  <c r="I52" i="13"/>
  <c r="I35" i="13"/>
  <c r="I29" i="13"/>
  <c r="J29" i="13"/>
  <c r="I44" i="13"/>
  <c r="J70" i="13"/>
  <c r="I70" i="13"/>
  <c r="I23" i="13"/>
  <c r="J61" i="13"/>
  <c r="I6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<sst xmlns="http://schemas.openxmlformats.org/spreadsheetml/2006/main" count="802" uniqueCount="198">
  <si>
    <t>Date</t>
  </si>
  <si>
    <t>BMW.DE</t>
  </si>
  <si>
    <t>DAI.DE</t>
  </si>
  <si>
    <t>STLA.MI</t>
  </si>
  <si>
    <t>VOW.DE</t>
  </si>
  <si>
    <t>ING</t>
  </si>
  <si>
    <t>SAN</t>
  </si>
  <si>
    <t>BNP.PA</t>
  </si>
  <si>
    <t>ISP.MI</t>
  </si>
  <si>
    <t>IFX.DE</t>
  </si>
  <si>
    <t>CRH</t>
  </si>
  <si>
    <t>DG.PA</t>
  </si>
  <si>
    <t>SIE.DE</t>
  </si>
  <si>
    <t>BAS.DE</t>
  </si>
  <si>
    <t>BAYN.DE</t>
  </si>
  <si>
    <t>SAN.PA</t>
  </si>
  <si>
    <t>^STOXX50E</t>
  </si>
  <si>
    <t>EU.ESI</t>
  </si>
  <si>
    <t>Surveys</t>
  </si>
  <si>
    <t>INDU</t>
  </si>
  <si>
    <t>Industrial confidence indicator (40%)</t>
  </si>
  <si>
    <t>SERV</t>
  </si>
  <si>
    <t>Services confidence indicator (30 %)</t>
  </si>
  <si>
    <t>CONS</t>
  </si>
  <si>
    <t>Consumer confidence indicator (20%)</t>
  </si>
  <si>
    <t>RETA</t>
  </si>
  <si>
    <t>Retail trade confidence indicator (5%)</t>
  </si>
  <si>
    <t>BUIL</t>
  </si>
  <si>
    <t>Construction confidence indicator (5%)</t>
  </si>
  <si>
    <t>ESI</t>
  </si>
  <si>
    <t>The Economic sentiment indicator is a composite measure (average = 100)</t>
  </si>
  <si>
    <t>Euro Stoxx 50 industry weighting</t>
  </si>
  <si>
    <t>BASF</t>
  </si>
  <si>
    <t>Bayer</t>
  </si>
  <si>
    <t>Sanofi</t>
  </si>
  <si>
    <t>BNP Paribas</t>
  </si>
  <si>
    <t>Banco Santander</t>
  </si>
  <si>
    <t>ING Groep</t>
  </si>
  <si>
    <t>Intesa Sanpaolo</t>
  </si>
  <si>
    <t>Daimler</t>
  </si>
  <si>
    <t>Stellantis NV</t>
  </si>
  <si>
    <t>Volkswagen Vz</t>
  </si>
  <si>
    <t>Infineon</t>
  </si>
  <si>
    <t>Siemens</t>
  </si>
  <si>
    <t>Rbmw</t>
  </si>
  <si>
    <t>Rdai</t>
  </si>
  <si>
    <t>Rstla</t>
  </si>
  <si>
    <t>Rvow</t>
  </si>
  <si>
    <t>Ring</t>
  </si>
  <si>
    <t>Rsan</t>
  </si>
  <si>
    <t>Rbnp</t>
  </si>
  <si>
    <t>Risp</t>
  </si>
  <si>
    <t>Rifx</t>
  </si>
  <si>
    <t>Rcrh</t>
  </si>
  <si>
    <t>Rdg</t>
  </si>
  <si>
    <t>Rsie</t>
  </si>
  <si>
    <t>Rbas</t>
  </si>
  <si>
    <t>Rbayn</t>
  </si>
  <si>
    <t>Rstoxx</t>
  </si>
  <si>
    <t>AI.PA</t>
  </si>
  <si>
    <t>Rai</t>
  </si>
  <si>
    <t>Daimler AG</t>
  </si>
  <si>
    <t>Stellantis</t>
  </si>
  <si>
    <t>Volkswagen Group</t>
  </si>
  <si>
    <t>ING Group</t>
  </si>
  <si>
    <t>Infineon Technologies</t>
  </si>
  <si>
    <t>Vinci SA</t>
  </si>
  <si>
    <t>Siemens AG</t>
  </si>
  <si>
    <t>Air Liquide</t>
  </si>
  <si>
    <t>Rstoxx1</t>
  </si>
  <si>
    <t>Rstoxx2</t>
  </si>
  <si>
    <t>n/a</t>
  </si>
  <si>
    <t>Autocorrelation of Rstoxx</t>
  </si>
  <si>
    <t>Companies</t>
  </si>
  <si>
    <t>BMW</t>
  </si>
  <si>
    <t xml:space="preserve">Air Liquide </t>
  </si>
  <si>
    <t xml:space="preserve">Rm(-1) </t>
  </si>
  <si>
    <t>Rstoxx(+1)</t>
  </si>
  <si>
    <t>Beta</t>
  </si>
  <si>
    <t xml:space="preserve">Dimson's Beta Model: </t>
  </si>
  <si>
    <t>βD = β1t + β2t + β3t</t>
  </si>
  <si>
    <t xml:space="preserve">Scholes&amp;Wiliams' Beta Model: </t>
  </si>
  <si>
    <t>βsw= (β1t+β2t+β3t)/(1+2ρm)</t>
  </si>
  <si>
    <t>EURUSD=X</t>
  </si>
  <si>
    <t>German 10Y Bond</t>
  </si>
  <si>
    <t>Inflation</t>
  </si>
  <si>
    <t>Annual Date</t>
  </si>
  <si>
    <t>Annual Returns</t>
  </si>
  <si>
    <t>Standard Deviation</t>
  </si>
  <si>
    <t>Variance-Covariance Matrix</t>
  </si>
  <si>
    <t>Yield(Risk-free rate)</t>
  </si>
  <si>
    <t>Optimal Portfolios</t>
  </si>
  <si>
    <t>Equally-wheighted Portfolios</t>
  </si>
  <si>
    <t>Market Beta</t>
  </si>
  <si>
    <t>Period: 2011-2020</t>
  </si>
  <si>
    <t>0,070106**</t>
  </si>
  <si>
    <t>0,079649**</t>
  </si>
  <si>
    <t>0,002916**</t>
  </si>
  <si>
    <t>0,001970**</t>
  </si>
  <si>
    <t>0,102055*</t>
  </si>
  <si>
    <t>0,212705**</t>
  </si>
  <si>
    <t>0,008042**</t>
  </si>
  <si>
    <t>0,016546**</t>
  </si>
  <si>
    <t>0,092178**</t>
  </si>
  <si>
    <t>0,044972**</t>
  </si>
  <si>
    <t>0,097535**</t>
  </si>
  <si>
    <t>0,090010**</t>
  </si>
  <si>
    <t>0,008612**</t>
  </si>
  <si>
    <t>0,02496**</t>
  </si>
  <si>
    <t>0,060279**</t>
  </si>
  <si>
    <t>0,055825**</t>
  </si>
  <si>
    <t>0,036600**</t>
  </si>
  <si>
    <t>0,037415**</t>
  </si>
  <si>
    <t>0,032019**</t>
  </si>
  <si>
    <t>βp= w1*β1+w2*β2+w3*β3+w4*β4</t>
  </si>
  <si>
    <t xml:space="preserve">w:1,2,3,4=0,25 </t>
  </si>
  <si>
    <t>AVERAGE RETURNS</t>
  </si>
  <si>
    <t>Average Risk-free rate</t>
  </si>
  <si>
    <t>Expected Return</t>
  </si>
  <si>
    <t>Sharpe Ratio</t>
  </si>
  <si>
    <t>Treynor Ratio</t>
  </si>
  <si>
    <t>CV</t>
  </si>
  <si>
    <t>VINCI</t>
  </si>
  <si>
    <t xml:space="preserve">BMW </t>
  </si>
  <si>
    <t>Large-Cap Portfolio</t>
  </si>
  <si>
    <t>Mid-Cap1 Portfolio</t>
  </si>
  <si>
    <t>Mid-Cap2 Portfolio</t>
  </si>
  <si>
    <t>Small-Cap Portfolio</t>
  </si>
  <si>
    <t>Rsan01</t>
  </si>
  <si>
    <t>βLarge=0,25*βvow+0,25*βsie+0,25*βsan01+0,25*βbnp=</t>
  </si>
  <si>
    <t>βMid1=0,25*βdai+0,25*βai+0,25*βbas+0,25*βstla=</t>
  </si>
  <si>
    <t>βMid2=0,25*βbmw+0,25*βdg+0,25*βsan+0,25*βing=</t>
  </si>
  <si>
    <t>βSmall=0,25*βbayn+0,25*βifx+0,25*βisp+0,25*βcrh=</t>
  </si>
  <si>
    <t>(με ** οι τιμές που δεν είναι στατιστικά σημαντικές και συνεπώς δεν λαμβάνονται υπόψιν στην εύρεση του συντελεστή βήτα)</t>
  </si>
  <si>
    <t>Excess Return</t>
  </si>
  <si>
    <t>Rlarge-cap</t>
  </si>
  <si>
    <t>Rmid1cap</t>
  </si>
  <si>
    <t>Rmid2cap</t>
  </si>
  <si>
    <t>Rsmallcap</t>
  </si>
  <si>
    <t>Correlation Matrix</t>
  </si>
  <si>
    <t>Macro-economic factors: Returns</t>
  </si>
  <si>
    <t>Spread(Long-short term)</t>
  </si>
  <si>
    <t>ΈΞΟΔΟΣ ΣΥΜΠΕΡΑΣΜΑΤΟΣ</t>
  </si>
  <si>
    <t>Στατιστικά παλινδρόμησης</t>
  </si>
  <si>
    <t>Πολλαπλό R</t>
  </si>
  <si>
    <t>R Τετράγωνο</t>
  </si>
  <si>
    <t>Προσαρμοσμένο R Τετράγωνο</t>
  </si>
  <si>
    <t>Τυπικό σφάλμα</t>
  </si>
  <si>
    <t>Μέγεθος δείγματος</t>
  </si>
  <si>
    <t>ΑΝΑΛΥΣΗ ΔΙΑΚΥΜΑΝΣΗΣ</t>
  </si>
  <si>
    <t>Παλινδρόμηση</t>
  </si>
  <si>
    <t>Υπόλοιπο</t>
  </si>
  <si>
    <t>Σύνολο</t>
  </si>
  <si>
    <t>Τεταγμένη επί την αρχή</t>
  </si>
  <si>
    <t>βαθμοί ελευθερίας</t>
  </si>
  <si>
    <t>SS</t>
  </si>
  <si>
    <t>MS</t>
  </si>
  <si>
    <t>F</t>
  </si>
  <si>
    <t>Σημαντικότητα F</t>
  </si>
  <si>
    <t>Συντελεστές</t>
  </si>
  <si>
    <t>t</t>
  </si>
  <si>
    <t>τιμή-P</t>
  </si>
  <si>
    <t>Κατώτερο 95%</t>
  </si>
  <si>
    <t>Υψηλότερο 95%</t>
  </si>
  <si>
    <t>Κατώτερο 95,0%</t>
  </si>
  <si>
    <t>Υψηλότερο 95,0%</t>
  </si>
  <si>
    <t>Rmid-cap1</t>
  </si>
  <si>
    <t>Rmid-cap2</t>
  </si>
  <si>
    <t>Rsmall-cap</t>
  </si>
  <si>
    <t>Beta Market Model</t>
  </si>
  <si>
    <t>Total Weight</t>
  </si>
  <si>
    <t>St.dev-large cap</t>
  </si>
  <si>
    <t>St.dev-mid1</t>
  </si>
  <si>
    <t>St.dev-mid2</t>
  </si>
  <si>
    <t>St.dev-small</t>
  </si>
  <si>
    <t>Risk Aversion</t>
  </si>
  <si>
    <t>utility score risk aversion</t>
  </si>
  <si>
    <t>u=</t>
  </si>
  <si>
    <t>y*=</t>
  </si>
  <si>
    <t>Rf</t>
  </si>
  <si>
    <t>AVERAGE RF</t>
  </si>
  <si>
    <t>Large-cap</t>
  </si>
  <si>
    <t>Mid-cap1</t>
  </si>
  <si>
    <t>Mid-cap2</t>
  </si>
  <si>
    <t>Small-cap</t>
  </si>
  <si>
    <t>Rauto</t>
  </si>
  <si>
    <t>Rbank</t>
  </si>
  <si>
    <t>Rconst</t>
  </si>
  <si>
    <t>Rchem</t>
  </si>
  <si>
    <t>CAL</t>
  </si>
  <si>
    <t>APTmid2</t>
  </si>
  <si>
    <t>APTsmall</t>
  </si>
  <si>
    <t>CAPMsmall</t>
  </si>
  <si>
    <t>CAPMmid2</t>
  </si>
  <si>
    <t>ΑPT-Actual</t>
  </si>
  <si>
    <t>APT-Actual</t>
  </si>
  <si>
    <t>APT-CAPM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</si>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</sst>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000"/>
    <numFmt numFmtId="166" formatCode="0.0000"/>
    <numFmt numFmtId="167" formatCode="0.000000"/>
  </numFmts>
  <fonts count="37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indexed="62"/>
      <name val="CourierPS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62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u/>
      <sz val="11"/>
      <color theme="1"/>
      <name val="Calibri"/>
      <family val="2"/>
      <charset val="161"/>
      <scheme val="minor"/>
    </font>
    <font>
      <b/>
      <sz val="11"/>
      <color rgb="FF00206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8"/>
      <color theme="1"/>
      <name val="Calibri"/>
      <family val="2"/>
      <charset val="161"/>
      <scheme val="minor"/>
    </font>
    <font>
      <sz val="16"/>
      <color theme="1"/>
      <name val="Calibri"/>
      <family val="2"/>
      <charset val="161"/>
      <scheme val="minor"/>
    </font>
    <font>
      <sz val="10"/>
      <name val="Arial"/>
      <family val="2"/>
      <charset val="161"/>
    </font>
    <font>
      <b/>
      <sz val="11"/>
      <color theme="1" tint="0.499984740745262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u/>
      <sz val="14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6"/>
      <color theme="1"/>
      <name val="Calibri"/>
      <family val="2"/>
      <charset val="161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ck">
        <color auto="1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theme="7" tint="-0.499984740745262"/>
      </left>
      <right/>
      <top style="thick">
        <color theme="7" tint="-0.499984740745262"/>
      </top>
      <bottom style="thick">
        <color theme="7" tint="-0.499984740745262"/>
      </bottom>
      <diagonal/>
    </border>
    <border>
      <left/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/>
      <right/>
      <top style="thick">
        <color theme="7" tint="-0.499984740745262"/>
      </top>
      <bottom style="thick">
        <color theme="7" tint="-0.499984740745262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theme="3"/>
      </left>
      <right/>
      <top/>
      <bottom/>
      <diagonal/>
    </border>
    <border>
      <left/>
      <right style="thick">
        <color theme="3"/>
      </right>
      <top/>
      <bottom/>
      <diagonal/>
    </border>
    <border>
      <left style="thick">
        <color theme="9" tint="-0.499984740745262"/>
      </left>
      <right/>
      <top style="thick">
        <color theme="9" tint="-0.499984740745262"/>
      </top>
      <bottom style="thick">
        <color theme="9" tint="-0.499984740745262"/>
      </bottom>
      <diagonal/>
    </border>
    <border>
      <left/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auto="1"/>
      </left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double">
        <color auto="1"/>
      </right>
      <top style="thick">
        <color indexed="64"/>
      </top>
      <bottom/>
      <diagonal/>
    </border>
    <border>
      <left style="double">
        <color auto="1"/>
      </left>
      <right style="thick">
        <color auto="1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FF0000"/>
      </left>
      <right style="double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double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5" tint="-0.499984740745262"/>
      </left>
      <right/>
      <top style="thick">
        <color theme="5" tint="-0.499984740745262"/>
      </top>
      <bottom style="thick">
        <color theme="5" tint="-0.499984740745262"/>
      </bottom>
      <diagonal/>
    </border>
    <border>
      <left/>
      <right/>
      <top style="thick">
        <color theme="5" tint="-0.499984740745262"/>
      </top>
      <bottom style="thick">
        <color theme="5" tint="-0.499984740745262"/>
      </bottom>
      <diagonal/>
    </border>
    <border>
      <left/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0" borderId="0"/>
    <xf numFmtId="0" fontId="20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17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/>
    </xf>
    <xf numFmtId="0" fontId="23" fillId="34" borderId="10" xfId="0" applyFont="1" applyFill="1" applyBorder="1" applyAlignment="1">
      <alignment horizontal="left"/>
    </xf>
    <xf numFmtId="0" fontId="22" fillId="33" borderId="11" xfId="0" applyFont="1" applyFill="1" applyBorder="1"/>
    <xf numFmtId="0" fontId="0" fillId="35" borderId="0" xfId="0" applyFill="1"/>
    <xf numFmtId="0" fontId="0" fillId="0" borderId="0" xfId="0" applyBorder="1"/>
    <xf numFmtId="0" fontId="0" fillId="0" borderId="14" xfId="0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1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4" fontId="0" fillId="0" borderId="13" xfId="0" applyNumberFormat="1" applyBorder="1"/>
    <xf numFmtId="14" fontId="0" fillId="0" borderId="15" xfId="0" applyNumberFormat="1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19" xfId="0" applyFill="1" applyBorder="1"/>
    <xf numFmtId="0" fontId="0" fillId="0" borderId="20" xfId="0" applyFill="1" applyBorder="1"/>
    <xf numFmtId="0" fontId="0" fillId="0" borderId="0" xfId="0" applyAlignment="1">
      <alignment horizontal="left"/>
    </xf>
    <xf numFmtId="0" fontId="0" fillId="0" borderId="33" xfId="0" applyBorder="1"/>
    <xf numFmtId="0" fontId="0" fillId="0" borderId="34" xfId="0" applyBorder="1" applyAlignment="1">
      <alignment horizontal="left"/>
    </xf>
    <xf numFmtId="0" fontId="0" fillId="0" borderId="33" xfId="0" applyBorder="1" applyAlignment="1">
      <alignment horizontal="left"/>
    </xf>
    <xf numFmtId="165" fontId="0" fillId="0" borderId="0" xfId="0" applyNumberFormat="1"/>
    <xf numFmtId="0" fontId="0" fillId="0" borderId="0" xfId="0" applyAlignment="1"/>
    <xf numFmtId="0" fontId="0" fillId="0" borderId="17" xfId="0" applyBorder="1"/>
    <xf numFmtId="0" fontId="0" fillId="0" borderId="18" xfId="0" applyBorder="1"/>
    <xf numFmtId="0" fontId="25" fillId="0" borderId="17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6" fillId="0" borderId="12" xfId="0" applyFont="1" applyBorder="1"/>
    <xf numFmtId="0" fontId="26" fillId="0" borderId="19" xfId="0" applyFont="1" applyBorder="1"/>
    <xf numFmtId="0" fontId="26" fillId="0" borderId="20" xfId="0" applyFont="1" applyBorder="1"/>
    <xf numFmtId="0" fontId="26" fillId="0" borderId="31" xfId="0" applyFont="1" applyBorder="1"/>
    <xf numFmtId="0" fontId="16" fillId="35" borderId="31" xfId="0" applyFont="1" applyFill="1" applyBorder="1"/>
    <xf numFmtId="0" fontId="0" fillId="0" borderId="0" xfId="0" applyAlignment="1">
      <alignment horizontal="center"/>
    </xf>
    <xf numFmtId="0" fontId="27" fillId="0" borderId="41" xfId="0" applyFont="1" applyBorder="1" applyAlignment="1">
      <alignment horizontal="center"/>
    </xf>
    <xf numFmtId="0" fontId="0" fillId="0" borderId="43" xfId="0" applyBorder="1"/>
    <xf numFmtId="14" fontId="0" fillId="0" borderId="0" xfId="0" applyNumberFormat="1"/>
    <xf numFmtId="14" fontId="0" fillId="0" borderId="29" xfId="0" applyNumberFormat="1" applyBorder="1"/>
    <xf numFmtId="0" fontId="25" fillId="0" borderId="17" xfId="0" applyFont="1" applyFill="1" applyBorder="1" applyAlignment="1">
      <alignment horizontal="left"/>
    </xf>
    <xf numFmtId="0" fontId="0" fillId="0" borderId="44" xfId="0" applyBorder="1"/>
    <xf numFmtId="0" fontId="0" fillId="0" borderId="45" xfId="0" applyBorder="1"/>
    <xf numFmtId="17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 applyAlignment="1">
      <alignment horizontal="right"/>
    </xf>
    <xf numFmtId="165" fontId="0" fillId="0" borderId="0" xfId="0" applyNumberFormat="1" applyBorder="1"/>
    <xf numFmtId="0" fontId="16" fillId="41" borderId="31" xfId="0" applyFont="1" applyFill="1" applyBorder="1"/>
    <xf numFmtId="164" fontId="19" fillId="0" borderId="0" xfId="42" applyNumberFormat="1" applyFont="1" applyAlignment="1">
      <alignment horizontal="right"/>
    </xf>
    <xf numFmtId="0" fontId="16" fillId="37" borderId="31" xfId="0" applyFont="1" applyFill="1" applyBorder="1"/>
    <xf numFmtId="0" fontId="0" fillId="0" borderId="0" xfId="0" applyBorder="1" applyAlignment="1">
      <alignment horizontal="left"/>
    </xf>
    <xf numFmtId="0" fontId="29" fillId="0" borderId="0" xfId="0" applyFont="1"/>
    <xf numFmtId="0" fontId="24" fillId="0" borderId="0" xfId="0" applyFont="1"/>
    <xf numFmtId="0" fontId="26" fillId="35" borderId="0" xfId="0" applyFont="1" applyFill="1"/>
    <xf numFmtId="0" fontId="25" fillId="0" borderId="0" xfId="0" applyFont="1" applyAlignment="1">
      <alignment horizontal="center"/>
    </xf>
    <xf numFmtId="0" fontId="25" fillId="0" borderId="0" xfId="0" applyFont="1" applyAlignment="1"/>
    <xf numFmtId="0" fontId="25" fillId="0" borderId="0" xfId="0" applyFont="1" applyBorder="1"/>
    <xf numFmtId="166" fontId="0" fillId="0" borderId="0" xfId="0" applyNumberFormat="1" applyBorder="1"/>
    <xf numFmtId="0" fontId="0" fillId="0" borderId="0" xfId="0" applyFill="1" applyBorder="1" applyAlignment="1"/>
    <xf numFmtId="0" fontId="0" fillId="0" borderId="43" xfId="0" applyFill="1" applyBorder="1" applyAlignment="1"/>
    <xf numFmtId="0" fontId="27" fillId="0" borderId="41" xfId="0" applyFont="1" applyFill="1" applyBorder="1" applyAlignment="1">
      <alignment horizontal="center"/>
    </xf>
    <xf numFmtId="0" fontId="27" fillId="0" borderId="41" xfId="0" applyFont="1" applyFill="1" applyBorder="1" applyAlignment="1">
      <alignment horizontal="centerContinuous"/>
    </xf>
    <xf numFmtId="167" fontId="0" fillId="0" borderId="21" xfId="0" applyNumberFormat="1" applyBorder="1"/>
    <xf numFmtId="167" fontId="0" fillId="0" borderId="22" xfId="0" applyNumberFormat="1" applyBorder="1"/>
    <xf numFmtId="167" fontId="0" fillId="0" borderId="25" xfId="0" applyNumberFormat="1" applyBorder="1"/>
    <xf numFmtId="167" fontId="0" fillId="0" borderId="14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0" fillId="0" borderId="23" xfId="0" applyNumberFormat="1" applyBorder="1"/>
    <xf numFmtId="167" fontId="0" fillId="0" borderId="24" xfId="0" applyNumberFormat="1" applyBorder="1"/>
    <xf numFmtId="167" fontId="0" fillId="0" borderId="26" xfId="0" applyNumberFormat="1" applyBorder="1"/>
    <xf numFmtId="167" fontId="0" fillId="0" borderId="16" xfId="0" applyNumberFormat="1" applyBorder="1"/>
    <xf numFmtId="9" fontId="0" fillId="0" borderId="0" xfId="44" applyFont="1"/>
    <xf numFmtId="10" fontId="0" fillId="0" borderId="0" xfId="44" applyNumberFormat="1" applyFont="1"/>
    <xf numFmtId="10" fontId="0" fillId="0" borderId="0" xfId="44" applyNumberFormat="1" applyFont="1" applyAlignment="1">
      <alignment horizontal="center"/>
    </xf>
    <xf numFmtId="10" fontId="31" fillId="0" borderId="0" xfId="44" applyNumberFormat="1" applyFont="1"/>
    <xf numFmtId="0" fontId="24" fillId="45" borderId="0" xfId="0" applyFont="1" applyFill="1"/>
    <xf numFmtId="0" fontId="0" fillId="45" borderId="0" xfId="0" applyFill="1" applyBorder="1" applyAlignment="1"/>
    <xf numFmtId="0" fontId="0" fillId="45" borderId="43" xfId="0" applyFill="1" applyBorder="1" applyAlignment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2" fontId="0" fillId="0" borderId="0" xfId="44" applyNumberFormat="1" applyFont="1"/>
    <xf numFmtId="0" fontId="26" fillId="0" borderId="44" xfId="0" applyFont="1" applyBorder="1"/>
    <xf numFmtId="0" fontId="26" fillId="0" borderId="0" xfId="0" applyFont="1"/>
    <xf numFmtId="0" fontId="26" fillId="0" borderId="14" xfId="0" applyFont="1" applyBorder="1"/>
    <xf numFmtId="10" fontId="0" fillId="0" borderId="0" xfId="0" applyNumberFormat="1"/>
    <xf numFmtId="10" fontId="16" fillId="35" borderId="0" xfId="0" applyNumberFormat="1" applyFont="1" applyFill="1"/>
    <xf numFmtId="10" fontId="0" fillId="0" borderId="25" xfId="44" applyNumberFormat="1" applyFont="1" applyBorder="1"/>
    <xf numFmtId="10" fontId="0" fillId="0" borderId="21" xfId="44" applyNumberFormat="1" applyFont="1" applyBorder="1"/>
    <xf numFmtId="10" fontId="16" fillId="0" borderId="12" xfId="44" applyNumberFormat="1" applyFont="1" applyBorder="1"/>
    <xf numFmtId="10" fontId="16" fillId="0" borderId="19" xfId="44" applyNumberFormat="1" applyFont="1" applyBorder="1"/>
    <xf numFmtId="10" fontId="0" fillId="0" borderId="22" xfId="44" applyNumberFormat="1" applyFont="1" applyBorder="1"/>
    <xf numFmtId="10" fontId="0" fillId="0" borderId="49" xfId="44" applyNumberFormat="1" applyFont="1" applyBorder="1"/>
    <xf numFmtId="10" fontId="0" fillId="0" borderId="17" xfId="44" applyNumberFormat="1" applyFont="1" applyBorder="1"/>
    <xf numFmtId="10" fontId="0" fillId="0" borderId="44" xfId="44" applyNumberFormat="1" applyFont="1" applyBorder="1"/>
    <xf numFmtId="10" fontId="0" fillId="0" borderId="18" xfId="44" applyNumberFormat="1" applyFont="1" applyBorder="1"/>
    <xf numFmtId="10" fontId="16" fillId="35" borderId="44" xfId="44" applyNumberFormat="1" applyFont="1" applyFill="1" applyBorder="1"/>
    <xf numFmtId="10" fontId="16" fillId="0" borderId="20" xfId="44" applyNumberFormat="1" applyFont="1" applyBorder="1"/>
    <xf numFmtId="10" fontId="16" fillId="35" borderId="0" xfId="44" applyNumberFormat="1" applyFont="1" applyFill="1"/>
    <xf numFmtId="0" fontId="0" fillId="47" borderId="0" xfId="0" applyFill="1"/>
    <xf numFmtId="0" fontId="27" fillId="0" borderId="41" xfId="0" applyFont="1" applyBorder="1" applyAlignment="1">
      <alignment horizontal="centerContinuous"/>
    </xf>
    <xf numFmtId="0" fontId="0" fillId="0" borderId="0" xfId="44" applyNumberFormat="1" applyFont="1"/>
    <xf numFmtId="0" fontId="0" fillId="35" borderId="0" xfId="0" applyFill="1" applyBorder="1" applyAlignment="1"/>
    <xf numFmtId="0" fontId="0" fillId="35" borderId="43" xfId="0" applyFill="1" applyBorder="1" applyAlignment="1"/>
    <xf numFmtId="0" fontId="0" fillId="35" borderId="43" xfId="0" applyFill="1" applyBorder="1"/>
    <xf numFmtId="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24" fillId="48" borderId="0" xfId="0" applyFont="1" applyFill="1" applyAlignment="1">
      <alignment horizontal="center"/>
    </xf>
    <xf numFmtId="0" fontId="17" fillId="44" borderId="0" xfId="0" applyFont="1" applyFill="1" applyAlignment="1">
      <alignment horizontal="center"/>
    </xf>
    <xf numFmtId="0" fontId="0" fillId="49" borderId="0" xfId="0" applyFill="1" applyBorder="1" applyAlignment="1"/>
    <xf numFmtId="10" fontId="0" fillId="35" borderId="0" xfId="44" applyNumberFormat="1" applyFont="1" applyFill="1"/>
    <xf numFmtId="10" fontId="16" fillId="36" borderId="0" xfId="44" applyNumberFormat="1" applyFont="1" applyFill="1"/>
    <xf numFmtId="10" fontId="16" fillId="46" borderId="0" xfId="44" applyNumberFormat="1" applyFont="1" applyFill="1"/>
    <xf numFmtId="14" fontId="0" fillId="0" borderId="49" xfId="0" applyNumberFormat="1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6" fillId="0" borderId="62" xfId="0" applyFont="1" applyBorder="1"/>
    <xf numFmtId="0" fontId="26" fillId="0" borderId="63" xfId="0" applyFont="1" applyBorder="1"/>
    <xf numFmtId="0" fontId="26" fillId="0" borderId="64" xfId="0" applyFont="1" applyBorder="1"/>
    <xf numFmtId="10" fontId="0" fillId="0" borderId="12" xfId="44" applyNumberFormat="1" applyFont="1" applyBorder="1"/>
    <xf numFmtId="10" fontId="0" fillId="0" borderId="19" xfId="44" applyNumberFormat="1" applyFont="1" applyBorder="1"/>
    <xf numFmtId="10" fontId="0" fillId="0" borderId="20" xfId="44" applyNumberFormat="1" applyFont="1" applyBorder="1"/>
    <xf numFmtId="0" fontId="0" fillId="0" borderId="31" xfId="0" applyBorder="1"/>
    <xf numFmtId="0" fontId="34" fillId="42" borderId="49" xfId="0" applyFont="1" applyFill="1" applyBorder="1"/>
    <xf numFmtId="0" fontId="0" fillId="0" borderId="71" xfId="0" applyBorder="1"/>
    <xf numFmtId="0" fontId="0" fillId="0" borderId="73" xfId="0" applyBorder="1"/>
    <xf numFmtId="0" fontId="0" fillId="0" borderId="76" xfId="0" applyBorder="1"/>
    <xf numFmtId="0" fontId="36" fillId="50" borderId="0" xfId="0" applyFont="1" applyFill="1"/>
    <xf numFmtId="0" fontId="16" fillId="0" borderId="0" xfId="0" applyFont="1"/>
    <xf numFmtId="0" fontId="32" fillId="0" borderId="68" xfId="0" applyFont="1" applyBorder="1"/>
    <xf numFmtId="0" fontId="32" fillId="0" borderId="68" xfId="0" applyFont="1" applyBorder="1" applyAlignment="1"/>
    <xf numFmtId="0" fontId="13" fillId="44" borderId="0" xfId="0" applyFont="1" applyFill="1"/>
    <xf numFmtId="14" fontId="0" fillId="0" borderId="0" xfId="0" applyNumberFormat="1" applyBorder="1"/>
    <xf numFmtId="0" fontId="0" fillId="0" borderId="0" xfId="0" applyAlignment="1">
      <alignment horizontal="center"/>
    </xf>
    <xf numFmtId="0" fontId="24" fillId="37" borderId="0" xfId="0" applyFont="1" applyFill="1" applyAlignment="1">
      <alignment horizontal="center"/>
    </xf>
    <xf numFmtId="0" fontId="28" fillId="35" borderId="28" xfId="0" applyFont="1" applyFill="1" applyBorder="1" applyAlignment="1">
      <alignment horizontal="center"/>
    </xf>
    <xf numFmtId="0" fontId="29" fillId="35" borderId="28" xfId="0" applyFont="1" applyFill="1" applyBorder="1" applyAlignment="1">
      <alignment horizontal="center"/>
    </xf>
    <xf numFmtId="0" fontId="28" fillId="35" borderId="43" xfId="0" applyFont="1" applyFill="1" applyBorder="1" applyAlignment="1">
      <alignment horizontal="center"/>
    </xf>
    <xf numFmtId="0" fontId="13" fillId="44" borderId="0" xfId="0" applyFont="1" applyFill="1" applyAlignment="1">
      <alignment horizontal="center"/>
    </xf>
    <xf numFmtId="0" fontId="32" fillId="0" borderId="68" xfId="0" applyFont="1" applyBorder="1" applyAlignment="1">
      <alignment horizontal="center"/>
    </xf>
    <xf numFmtId="0" fontId="32" fillId="0" borderId="68" xfId="0" applyFont="1" applyFill="1" applyBorder="1" applyAlignment="1">
      <alignment horizontal="center"/>
    </xf>
    <xf numFmtId="0" fontId="13" fillId="44" borderId="50" xfId="0" applyFont="1" applyFill="1" applyBorder="1" applyAlignment="1">
      <alignment horizontal="center"/>
    </xf>
    <xf numFmtId="0" fontId="13" fillId="44" borderId="0" xfId="0" applyFont="1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36" fillId="0" borderId="46" xfId="0" applyFont="1" applyBorder="1" applyAlignment="1">
      <alignment horizontal="center"/>
    </xf>
    <xf numFmtId="0" fontId="36" fillId="0" borderId="48" xfId="0" applyFont="1" applyBorder="1" applyAlignment="1">
      <alignment horizontal="center"/>
    </xf>
    <xf numFmtId="0" fontId="36" fillId="0" borderId="47" xfId="0" applyFont="1" applyBorder="1" applyAlignment="1">
      <alignment horizontal="center"/>
    </xf>
    <xf numFmtId="0" fontId="36" fillId="0" borderId="65" xfId="0" applyFont="1" applyBorder="1" applyAlignment="1">
      <alignment horizontal="center"/>
    </xf>
    <xf numFmtId="0" fontId="36" fillId="0" borderId="66" xfId="0" applyFont="1" applyBorder="1" applyAlignment="1">
      <alignment horizontal="center"/>
    </xf>
    <xf numFmtId="0" fontId="36" fillId="0" borderId="67" xfId="0" applyFont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0" fillId="35" borderId="0" xfId="0" applyFill="1" applyAlignment="1">
      <alignment horizontal="center"/>
    </xf>
    <xf numFmtId="0" fontId="33" fillId="39" borderId="0" xfId="0" applyFont="1" applyFill="1" applyAlignment="1">
      <alignment horizontal="center"/>
    </xf>
    <xf numFmtId="0" fontId="33" fillId="39" borderId="51" xfId="0" applyFont="1" applyFill="1" applyBorder="1" applyAlignment="1">
      <alignment horizontal="center"/>
    </xf>
    <xf numFmtId="0" fontId="33" fillId="36" borderId="0" xfId="0" applyFont="1" applyFill="1" applyAlignment="1">
      <alignment horizontal="center"/>
    </xf>
    <xf numFmtId="0" fontId="33" fillId="38" borderId="35" xfId="0" applyFont="1" applyFill="1" applyBorder="1" applyAlignment="1">
      <alignment horizontal="center"/>
    </xf>
    <xf numFmtId="0" fontId="33" fillId="38" borderId="36" xfId="0" applyFont="1" applyFill="1" applyBorder="1" applyAlignment="1">
      <alignment horizontal="center"/>
    </xf>
    <xf numFmtId="0" fontId="35" fillId="0" borderId="50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3" fillId="46" borderId="0" xfId="0" applyFont="1" applyFill="1" applyAlignment="1">
      <alignment horizontal="center"/>
    </xf>
    <xf numFmtId="0" fontId="33" fillId="40" borderId="56" xfId="0" applyFont="1" applyFill="1" applyBorder="1" applyAlignment="1">
      <alignment horizontal="center"/>
    </xf>
    <xf numFmtId="0" fontId="33" fillId="40" borderId="57" xfId="0" applyFont="1" applyFill="1" applyBorder="1" applyAlignment="1">
      <alignment horizontal="center"/>
    </xf>
    <xf numFmtId="0" fontId="22" fillId="34" borderId="37" xfId="0" applyFont="1" applyFill="1" applyBorder="1" applyAlignment="1">
      <alignment horizontal="center"/>
    </xf>
    <xf numFmtId="0" fontId="22" fillId="34" borderId="38" xfId="0" applyFont="1" applyFill="1" applyBorder="1" applyAlignment="1">
      <alignment horizontal="center"/>
    </xf>
    <xf numFmtId="0" fontId="22" fillId="34" borderId="39" xfId="0" applyFont="1" applyFill="1" applyBorder="1" applyAlignment="1">
      <alignment horizontal="center"/>
    </xf>
    <xf numFmtId="0" fontId="23" fillId="33" borderId="40" xfId="0" applyFont="1" applyFill="1" applyBorder="1" applyAlignment="1">
      <alignment horizontal="center"/>
    </xf>
    <xf numFmtId="0" fontId="23" fillId="33" borderId="41" xfId="0" applyFont="1" applyFill="1" applyBorder="1" applyAlignment="1">
      <alignment horizontal="center"/>
    </xf>
    <xf numFmtId="0" fontId="23" fillId="33" borderId="42" xfId="0" applyFont="1" applyFill="1" applyBorder="1" applyAlignment="1">
      <alignment horizontal="center"/>
    </xf>
    <xf numFmtId="0" fontId="13" fillId="43" borderId="0" xfId="0" applyFont="1" applyFill="1" applyAlignment="1">
      <alignment horizontal="center"/>
    </xf>
  </cellXfs>
  <cellStyles count="45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Normal 2" xfId="43" xr:uid="{A2AA0C7B-0D41-473A-9694-3AFAA27F0341}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Κανονικό 2" xfId="42" xr:uid="{CB91FA92-2B84-4E39-A304-2758D99F35B9}"/>
    <cellStyle name="Ουδέτερο" xfId="8" builtinId="28" customBuiltin="1"/>
    <cellStyle name="Ποσοστό" xfId="44" builtinId="5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Rchem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[1]Φύλλο11!$A$1</c:f>
              <c:strCache>
                <c:ptCount val="1"/>
                <c:pt idx="0">
                  <c:v>Rsan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[1]Φύλλο11!$A$2:$A$13</c:f>
              <c:numCache>
                <c:formatCode>General</c:formatCode>
                <c:ptCount val="12"/>
                <c:pt idx="0">
                  <c:v>-3.4732567556030464E-2</c:v>
                </c:pt>
                <c:pt idx="1">
                  <c:v>-4.5156688929085767E-2</c:v>
                </c:pt>
                <c:pt idx="2">
                  <c:v>0.11292741603108165</c:v>
                </c:pt>
                <c:pt idx="3">
                  <c:v>-1.861199256262672E-2</c:v>
                </c:pt>
                <c:pt idx="4">
                  <c:v>3.5644953617180265E-2</c:v>
                </c:pt>
                <c:pt idx="5">
                  <c:v>-2.3166005943198922E-2</c:v>
                </c:pt>
                <c:pt idx="6">
                  <c:v>-4.1558443572805789E-2</c:v>
                </c:pt>
                <c:pt idx="7">
                  <c:v>5.4200432380502109E-3</c:v>
                </c:pt>
                <c:pt idx="8">
                  <c:v>-9.3284881210430867E-2</c:v>
                </c:pt>
                <c:pt idx="9">
                  <c:v>9.4868761501014143E-2</c:v>
                </c:pt>
                <c:pt idx="10">
                  <c:v>-7.0947966016442751E-2</c:v>
                </c:pt>
                <c:pt idx="11">
                  <c:v>5.5060066969836782E-3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5-4056-8F11-CA4E8DD05577}"/>
            </c:ext>
          </c:extLst>
        </c:ser>
        <c:ser>
          <c:idx val="1"/>
          <c:order val="1"/>
          <c:tx>
            <c:strRef>
              <c:f>[1]Φύλλο11!$B$1</c:f>
              <c:strCache>
                <c:ptCount val="1"/>
                <c:pt idx="0">
                  <c:v>Rai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[1]Φύλλο11!$B$2:$B$13</c:f>
              <c:numCache>
                <c:formatCode>General</c:formatCode>
                <c:ptCount val="12"/>
                <c:pt idx="0">
                  <c:v>-6.0038225621414906E-2</c:v>
                </c:pt>
                <c:pt idx="1">
                  <c:v>-5.0854352305055292E-2</c:v>
                </c:pt>
                <c:pt idx="2">
                  <c:v>-4.7149934896700751E-3</c:v>
                </c:pt>
                <c:pt idx="3">
                  <c:v>5.1679587453567398E-2</c:v>
                </c:pt>
                <c:pt idx="4">
                  <c:v>5.1597019682178807E-2</c:v>
                </c:pt>
                <c:pt idx="5">
                  <c:v>8.7227511864214069E-2</c:v>
                </c:pt>
                <c:pt idx="6">
                  <c:v>-3.9398494008660986E-3</c:v>
                </c:pt>
                <c:pt idx="7">
                  <c:v>-2.5530405777840968E-2</c:v>
                </c:pt>
                <c:pt idx="8">
                  <c:v>-7.3800738007380073E-2</c:v>
                </c:pt>
                <c:pt idx="9">
                  <c:v>9.6812701195219064E-2</c:v>
                </c:pt>
                <c:pt idx="10">
                  <c:v>-2.4700284403935336E-2</c:v>
                </c:pt>
                <c:pt idx="11">
                  <c:v>7.2856917692247771E-3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5-4056-8F11-CA4E8DD05577}"/>
            </c:ext>
          </c:extLst>
        </c:ser>
        <c:ser>
          <c:idx val="2"/>
          <c:order val="2"/>
          <c:tx>
            <c:strRef>
              <c:f>[1]Φύλλο11!$C$1</c:f>
              <c:strCache>
                <c:ptCount val="1"/>
                <c:pt idx="0">
                  <c:v>Rbas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[1]Φύλλο11!$C$2:$C$13</c:f>
              <c:numCache>
                <c:formatCode>General</c:formatCode>
                <c:ptCount val="12"/>
                <c:pt idx="0">
                  <c:v>-0.13083343604470329</c:v>
                </c:pt>
                <c:pt idx="1">
                  <c:v>-0.18717032711178236</c:v>
                </c:pt>
                <c:pt idx="2">
                  <c:v>8.204892476475914E-2</c:v>
                </c:pt>
                <c:pt idx="3">
                  <c:v>4.1983485942446705E-2</c:v>
                </c:pt>
                <c:pt idx="4">
                  <c:v>2.5388027285558345E-2</c:v>
                </c:pt>
                <c:pt idx="5">
                  <c:v>-6.1547707143093947E-2</c:v>
                </c:pt>
                <c:pt idx="6">
                  <c:v>9.0792562975655036E-2</c:v>
                </c:pt>
                <c:pt idx="7">
                  <c:v>1.8017980312863856E-2</c:v>
                </c:pt>
                <c:pt idx="8">
                  <c:v>-9.4459404525388688E-2</c:v>
                </c:pt>
                <c:pt idx="9">
                  <c:v>0.30295309519621694</c:v>
                </c:pt>
                <c:pt idx="10">
                  <c:v>5.5274731787143053E-2</c:v>
                </c:pt>
                <c:pt idx="11">
                  <c:v>3.4392789964616949E-3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5-4056-8F11-CA4E8DD05577}"/>
            </c:ext>
          </c:extLst>
        </c:ser>
        <c:ser>
          <c:idx val="3"/>
          <c:order val="3"/>
          <c:tx>
            <c:strRef>
              <c:f>[1]Φύλλο11!$D$1</c:f>
              <c:strCache>
                <c:ptCount val="1"/>
                <c:pt idx="0">
                  <c:v>Rbayn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[1]Φύλλο11!$D$2:$D$13</c:f>
              <c:numCache>
                <c:formatCode>General</c:formatCode>
                <c:ptCount val="12"/>
                <c:pt idx="0">
                  <c:v>-0.10732380068130365</c:v>
                </c:pt>
                <c:pt idx="1">
                  <c:v>-0.18954149338943779</c:v>
                </c:pt>
                <c:pt idx="2">
                  <c:v>0.13793758043479576</c:v>
                </c:pt>
                <c:pt idx="3">
                  <c:v>9.6441941633989853E-3</c:v>
                </c:pt>
                <c:pt idx="4">
                  <c:v>8.3498017010440947E-2</c:v>
                </c:pt>
                <c:pt idx="5">
                  <c:v>-0.14515882511182698</c:v>
                </c:pt>
                <c:pt idx="6">
                  <c:v>-1.2446670378880908E-2</c:v>
                </c:pt>
                <c:pt idx="7">
                  <c:v>-4.0151233443312041E-2</c:v>
                </c:pt>
                <c:pt idx="8">
                  <c:v>-0.24291878501781336</c:v>
                </c:pt>
                <c:pt idx="9">
                  <c:v>0.19598611813107222</c:v>
                </c:pt>
                <c:pt idx="10">
                  <c:v>-2.3824669030310169E-3</c:v>
                </c:pt>
                <c:pt idx="11">
                  <c:v>1.9786167819186894E-3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95-4056-8F11-CA4E8DD05577}"/>
            </c:ext>
          </c:extLst>
        </c:ser>
        <c:ser>
          <c:idx val="4"/>
          <c:order val="4"/>
          <c:tx>
            <c:strRef>
              <c:f>[1]Φύλλο11!$E$1</c:f>
              <c:strCache>
                <c:ptCount val="1"/>
                <c:pt idx="0">
                  <c:v>Rchem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[1]Φύλλο11!$E$2:$E$13</c:f>
              <c:numCache>
                <c:formatCode>General</c:formatCode>
                <c:ptCount val="12"/>
                <c:pt idx="0">
                  <c:v>-8.3232007475863082E-2</c:v>
                </c:pt>
                <c:pt idx="1">
                  <c:v>-0.11818071543384032</c:v>
                </c:pt>
                <c:pt idx="2">
                  <c:v>8.2049731935241621E-2</c:v>
                </c:pt>
                <c:pt idx="3">
                  <c:v>2.1173818749196591E-2</c:v>
                </c:pt>
                <c:pt idx="4">
                  <c:v>4.903200439883959E-2</c:v>
                </c:pt>
                <c:pt idx="5">
                  <c:v>-3.566125658347645E-2</c:v>
                </c:pt>
                <c:pt idx="6">
                  <c:v>8.2118999057755604E-3</c:v>
                </c:pt>
                <c:pt idx="7">
                  <c:v>-1.0560903917559736E-2</c:v>
                </c:pt>
                <c:pt idx="8">
                  <c:v>-0.12611595219025326</c:v>
                </c:pt>
                <c:pt idx="9">
                  <c:v>0.1726551690058806</c:v>
                </c:pt>
                <c:pt idx="10">
                  <c:v>-1.0688996384066512E-2</c:v>
                </c:pt>
                <c:pt idx="11">
                  <c:v>4.5523985611472095E-3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95-4056-8F11-CA4E8DD05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8132384"/>
        <c:axId val="1888134464"/>
      </c:lineChart>
      <c:catAx>
        <c:axId val="188813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88134464"/>
        <c:crosses val="autoZero"/>
        <c:auto val="1"/>
        <c:lblAlgn val="ctr"/>
        <c:lblOffset val="100"/>
        <c:noMultiLvlLbl val="0"/>
      </c:catAx>
      <c:valAx>
        <c:axId val="188813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8881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Large-Cap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'Portfolio Optimization'!$A$44:$A$47</c:f>
              <c:strCache>
                <c:ptCount val="4"/>
                <c:pt idx="0">
                  <c:v>Volkswagen Vz</c:v>
                </c:pt>
                <c:pt idx="1">
                  <c:v>Siemens</c:v>
                </c:pt>
                <c:pt idx="2">
                  <c:v>Sanofi</c:v>
                </c:pt>
                <c:pt idx="3">
                  <c:v>BNP Paribas</c:v>
                </c:pt>
              </c:strCache>
            </c:strRef>
          </c:cat>
          <c:val>
            <c:numRef>
              <c:f>'Portfolio Optimization'!$B$44:$B$47</c:f>
              <c:numCache>
                <c:formatCode>General</c:formatCode>
                <c:ptCount val="4"/>
                <c:pt idx="0">
                  <c:v>0.99999999999999989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D-472A-BFC4-48D59B7C7EA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28113839"/>
        <c:axId val="828115087"/>
      </c:barChart>
      <c:catAx>
        <c:axId val="828113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28115087"/>
        <c:crosses val="autoZero"/>
        <c:auto val="1"/>
        <c:lblAlgn val="ctr"/>
        <c:lblOffset val="100"/>
        <c:noMultiLvlLbl val="0"/>
      </c:catAx>
      <c:valAx>
        <c:axId val="82811508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2811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Mid-Cap1</a:t>
            </a:r>
            <a:r>
              <a:rPr lang="en-US" baseline="0"/>
              <a:t> Weights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'Portfolio Optimization'!$A$52:$A$55</c:f>
              <c:strCache>
                <c:ptCount val="4"/>
                <c:pt idx="0">
                  <c:v>Daimler</c:v>
                </c:pt>
                <c:pt idx="1">
                  <c:v>Air Liquide</c:v>
                </c:pt>
                <c:pt idx="2">
                  <c:v>BASF</c:v>
                </c:pt>
                <c:pt idx="3">
                  <c:v>Stellantis NV</c:v>
                </c:pt>
              </c:strCache>
            </c:strRef>
          </c:cat>
          <c:val>
            <c:numRef>
              <c:f>'Portfolio Optimization'!$B$52:$B$55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0.99999999999999989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7-4CCE-863A-A9DF48FD17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04026880"/>
        <c:axId val="704025216"/>
      </c:barChart>
      <c:catAx>
        <c:axId val="704026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4025216"/>
        <c:crosses val="autoZero"/>
        <c:auto val="1"/>
        <c:lblAlgn val="ctr"/>
        <c:lblOffset val="100"/>
        <c:noMultiLvlLbl val="0"/>
      </c:catAx>
      <c:valAx>
        <c:axId val="704025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402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</a:t>
            </a:r>
            <a:r>
              <a:rPr lang="en-US" baseline="0"/>
              <a:t> Mid-Cap2 Weights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'Portfolio Optimization'!$A$61:$A$64</c:f>
              <c:strCache>
                <c:ptCount val="4"/>
                <c:pt idx="0">
                  <c:v>BMW </c:v>
                </c:pt>
                <c:pt idx="1">
                  <c:v>VINCI</c:v>
                </c:pt>
                <c:pt idx="2">
                  <c:v>Banco Santander</c:v>
                </c:pt>
                <c:pt idx="3">
                  <c:v>ING Groep</c:v>
                </c:pt>
              </c:strCache>
            </c:strRef>
          </c:cat>
          <c:val>
            <c:numRef>
              <c:f>'Portfolio Optimization'!$B$61:$B$64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E-467B-9278-0B682962266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34760463"/>
        <c:axId val="534762127"/>
      </c:barChart>
      <c:catAx>
        <c:axId val="534760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34762127"/>
        <c:crosses val="autoZero"/>
        <c:auto val="1"/>
        <c:lblAlgn val="ctr"/>
        <c:lblOffset val="100"/>
        <c:noMultiLvlLbl val="0"/>
      </c:catAx>
      <c:valAx>
        <c:axId val="5347621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3476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Small-Cap Weights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'Portfolio Optimization'!$A$70:$A$73</c:f>
              <c:strCache>
                <c:ptCount val="4"/>
                <c:pt idx="0">
                  <c:v>Bayer</c:v>
                </c:pt>
                <c:pt idx="1">
                  <c:v>Infineon</c:v>
                </c:pt>
                <c:pt idx="2">
                  <c:v>Intesa Sanpaolo</c:v>
                </c:pt>
                <c:pt idx="3">
                  <c:v>CRH</c:v>
                </c:pt>
              </c:strCache>
            </c:strRef>
          </c:cat>
          <c:val>
            <c:numRef>
              <c:f>'Portfolio Optimization'!$B$70:$B$73</c:f>
              <c:numCache>
                <c:formatCode>General</c:formatCode>
                <c:ptCount val="4"/>
                <c:pt idx="0">
                  <c:v>0</c:v>
                </c:pt>
                <c:pt idx="1">
                  <c:v>0.99999999999999978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9-4522-94A2-2F947749D6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838623888"/>
        <c:axId val="838624304"/>
      </c:barChart>
      <c:catAx>
        <c:axId val="83862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8624304"/>
        <c:crosses val="autoZero"/>
        <c:auto val="1"/>
        <c:lblAlgn val="ctr"/>
        <c:lblOffset val="100"/>
        <c:noMultiLvlLbl val="0"/>
      </c:catAx>
      <c:valAx>
        <c:axId val="8386243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3862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Large-Cap Portfolio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A78-4BEB-B391-B4BBC490DEBC}"/>
              </c:ext>
            </c:extLst>
          </c:dPt>
          <c:xVal>
            <c:numRef>
              <c:f>'Efficient Frontiers'!$B$11:$L$11</c:f>
              <c:numCache>
                <c:formatCode>0.00%</c:formatCode>
                <c:ptCount val="11"/>
                <c:pt idx="0">
                  <c:v>6.9708909443729622E-2</c:v>
                </c:pt>
                <c:pt idx="1">
                  <c:v>6.2158841190293433E-2</c:v>
                </c:pt>
                <c:pt idx="2">
                  <c:v>5.6681026562926479E-2</c:v>
                </c:pt>
                <c:pt idx="3">
                  <c:v>5.9254033645302427E-2</c:v>
                </c:pt>
                <c:pt idx="4">
                  <c:v>5.9887169517080341E-2</c:v>
                </c:pt>
                <c:pt idx="5">
                  <c:v>6.5728276931381405E-2</c:v>
                </c:pt>
                <c:pt idx="6">
                  <c:v>7.5905797479845868E-2</c:v>
                </c:pt>
                <c:pt idx="7">
                  <c:v>6.2573110671347909E-2</c:v>
                </c:pt>
                <c:pt idx="8">
                  <c:v>5.3403797270423596E-2</c:v>
                </c:pt>
                <c:pt idx="9">
                  <c:v>5.5148170780003045E-2</c:v>
                </c:pt>
                <c:pt idx="10">
                  <c:v>8.5310925106118429E-2</c:v>
                </c:pt>
              </c:numCache>
            </c:numRef>
          </c:xVal>
          <c:yVal>
            <c:numRef>
              <c:f>'Efficient Frontiers'!$B$10:$L$10</c:f>
              <c:numCache>
                <c:formatCode>0.00%</c:formatCode>
                <c:ptCount val="11"/>
                <c:pt idx="0">
                  <c:v>6.3899008052615922E-3</c:v>
                </c:pt>
                <c:pt idx="1">
                  <c:v>5.0760560099470126E-3</c:v>
                </c:pt>
                <c:pt idx="2">
                  <c:v>5.1833234508059326E-3</c:v>
                </c:pt>
                <c:pt idx="3">
                  <c:v>5.6104812393277725E-3</c:v>
                </c:pt>
                <c:pt idx="4">
                  <c:v>5.6530058206885727E-3</c:v>
                </c:pt>
                <c:pt idx="5">
                  <c:v>6.3899008052615922E-3</c:v>
                </c:pt>
                <c:pt idx="6">
                  <c:v>4.1569975734052113E-3</c:v>
                </c:pt>
                <c:pt idx="7">
                  <c:v>5.6530058206885727E-3</c:v>
                </c:pt>
                <c:pt idx="8">
                  <c:v>6.0700104575986732E-3</c:v>
                </c:pt>
                <c:pt idx="9">
                  <c:v>5.2683726135275329E-3</c:v>
                </c:pt>
                <c:pt idx="10">
                  <c:v>7.8544185463968758E-3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78-4BEB-B391-B4BBC490D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263935"/>
        <c:axId val="1759264351"/>
      </c:scatterChart>
      <c:valAx>
        <c:axId val="175926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759264351"/>
        <c:crosses val="autoZero"/>
        <c:crossBetween val="midCat"/>
      </c:valAx>
      <c:valAx>
        <c:axId val="175926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75926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Mid-Cap1 Portfolio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7A90-44E7-9C5A-B0CB98C803C2}"/>
              </c:ext>
            </c:extLst>
          </c:dPt>
          <c:xVal>
            <c:numRef>
              <c:f>'Efficient Frontiers'!$B$33:$L$33</c:f>
              <c:numCache>
                <c:formatCode>0.00%</c:formatCode>
                <c:ptCount val="11"/>
                <c:pt idx="0">
                  <c:v>7.1584016860894148E-2</c:v>
                </c:pt>
                <c:pt idx="1">
                  <c:v>6.7380440687767509E-2</c:v>
                </c:pt>
                <c:pt idx="2">
                  <c:v>7.5858686958218485E-2</c:v>
                </c:pt>
                <c:pt idx="3">
                  <c:v>7.4216877420975866E-2</c:v>
                </c:pt>
                <c:pt idx="4">
                  <c:v>7.7835992537341567E-2</c:v>
                </c:pt>
                <c:pt idx="5">
                  <c:v>6.9376326841866745E-2</c:v>
                </c:pt>
                <c:pt idx="6">
                  <c:v>7.9062554362889309E-2</c:v>
                </c:pt>
                <c:pt idx="7">
                  <c:v>9.4934668318846158E-2</c:v>
                </c:pt>
                <c:pt idx="8">
                  <c:v>8.9229622078477802E-2</c:v>
                </c:pt>
                <c:pt idx="9">
                  <c:v>7.2611434329767993E-2</c:v>
                </c:pt>
                <c:pt idx="10">
                  <c:v>0.1255583143329129</c:v>
                </c:pt>
              </c:numCache>
            </c:numRef>
          </c:xVal>
          <c:yVal>
            <c:numRef>
              <c:f>'Efficient Frontiers'!$B$32:$L$32</c:f>
              <c:numCache>
                <c:formatCode>0.00%</c:formatCode>
                <c:ptCount val="11"/>
                <c:pt idx="0">
                  <c:v>7.3680779336340319E-3</c:v>
                </c:pt>
                <c:pt idx="1">
                  <c:v>7.4821673609298967E-3</c:v>
                </c:pt>
                <c:pt idx="2">
                  <c:v>9.8173371033413778E-3</c:v>
                </c:pt>
                <c:pt idx="3">
                  <c:v>7.5413737128100233E-3</c:v>
                </c:pt>
                <c:pt idx="4">
                  <c:v>1.0451313868165214E-2</c:v>
                </c:pt>
                <c:pt idx="5">
                  <c:v>8.2027920153417266E-3</c:v>
                </c:pt>
                <c:pt idx="6">
                  <c:v>1.0077280772105363E-2</c:v>
                </c:pt>
                <c:pt idx="7">
                  <c:v>1.4428470236284213E-2</c:v>
                </c:pt>
                <c:pt idx="8">
                  <c:v>1.3160516706636545E-2</c:v>
                </c:pt>
                <c:pt idx="9">
                  <c:v>8.5493835736937078E-3</c:v>
                </c:pt>
                <c:pt idx="10">
                  <c:v>1.7851772084698299E-2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0-44E7-9C5A-B0CB98C80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640416"/>
        <c:axId val="857629184"/>
      </c:scatterChart>
      <c:valAx>
        <c:axId val="85764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57629184"/>
        <c:crosses val="autoZero"/>
        <c:crossBetween val="midCat"/>
      </c:valAx>
      <c:valAx>
        <c:axId val="8576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5764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Mid-Cap2 Portfolio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rgbClr val="FFC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826-4BCF-8F97-442E90F0A44F}"/>
              </c:ext>
            </c:extLst>
          </c:dPt>
          <c:xVal>
            <c:numRef>
              <c:f>'Efficient Frontiers'!$B$51:$L$51</c:f>
              <c:numCache>
                <c:formatCode>0.00%</c:formatCode>
                <c:ptCount val="11"/>
                <c:pt idx="0">
                  <c:v>7.2688688844643065E-2</c:v>
                </c:pt>
                <c:pt idx="1">
                  <c:v>7.2400077384875944E-2</c:v>
                </c:pt>
                <c:pt idx="2">
                  <c:v>7.4377724664169031E-2</c:v>
                </c:pt>
                <c:pt idx="3">
                  <c:v>6.9157086808518564E-2</c:v>
                </c:pt>
                <c:pt idx="4">
                  <c:v>7.8690521783936387E-2</c:v>
                </c:pt>
                <c:pt idx="5">
                  <c:v>7.3452602168059739E-2</c:v>
                </c:pt>
                <c:pt idx="6">
                  <c:v>8.2146889041848067E-2</c:v>
                </c:pt>
                <c:pt idx="7">
                  <c:v>8.0258638483995823E-2</c:v>
                </c:pt>
                <c:pt idx="8">
                  <c:v>7.8690521783936387E-2</c:v>
                </c:pt>
                <c:pt idx="9">
                  <c:v>7.3320171638337081E-2</c:v>
                </c:pt>
                <c:pt idx="10">
                  <c:v>6.1147300767631772E-2</c:v>
                </c:pt>
              </c:numCache>
            </c:numRef>
          </c:xVal>
          <c:yVal>
            <c:numRef>
              <c:f>'Efficient Frontiers'!$B$50:$L$50</c:f>
              <c:numCache>
                <c:formatCode>0.00%</c:formatCode>
                <c:ptCount val="11"/>
                <c:pt idx="0">
                  <c:v>5.1825676670353054E-3</c:v>
                </c:pt>
                <c:pt idx="1">
                  <c:v>4.0902677323346771E-3</c:v>
                </c:pt>
                <c:pt idx="2">
                  <c:v>5.1906194095013508E-3</c:v>
                </c:pt>
                <c:pt idx="3">
                  <c:v>4.6162883435198754E-3</c:v>
                </c:pt>
                <c:pt idx="4">
                  <c:v>9.7852275373303092E-3</c:v>
                </c:pt>
                <c:pt idx="5">
                  <c:v>3.5481436362173858E-3</c:v>
                </c:pt>
                <c:pt idx="6">
                  <c:v>3.0301747674982334E-3</c:v>
                </c:pt>
                <c:pt idx="7">
                  <c:v>7.8853016124561925E-3</c:v>
                </c:pt>
                <c:pt idx="8">
                  <c:v>9.7852275373303092E-3</c:v>
                </c:pt>
                <c:pt idx="9">
                  <c:v>4.6404435709180144E-3</c:v>
                </c:pt>
                <c:pt idx="10">
                  <c:v>7.6153728905607038E-3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26-4BCF-8F97-442E90F0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71888"/>
        <c:axId val="812473968"/>
      </c:scatterChart>
      <c:valAx>
        <c:axId val="81247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12473968"/>
        <c:crosses val="autoZero"/>
        <c:crossBetween val="midCat"/>
      </c:valAx>
      <c:valAx>
        <c:axId val="81247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1247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Small-Cap</a:t>
            </a:r>
            <a:r>
              <a:rPr lang="en-US" baseline="0"/>
              <a:t>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A7B-4453-95C3-5EC9C50CCA32}"/>
              </c:ext>
            </c:extLst>
          </c:dPt>
          <c:xVal>
            <c:numRef>
              <c:f>'Efficient Frontiers'!$B$72:$L$72</c:f>
              <c:numCache>
                <c:formatCode>0.00%</c:formatCode>
                <c:ptCount val="11"/>
                <c:pt idx="0">
                  <c:v>6.4345242199883093E-2</c:v>
                </c:pt>
                <c:pt idx="1">
                  <c:v>6.6126105499951904E-2</c:v>
                </c:pt>
                <c:pt idx="2">
                  <c:v>6.4248839588244636E-2</c:v>
                </c:pt>
                <c:pt idx="3">
                  <c:v>6.6343722746424999E-2</c:v>
                </c:pt>
                <c:pt idx="4">
                  <c:v>6.6238739389249887E-2</c:v>
                </c:pt>
                <c:pt idx="5">
                  <c:v>6.7381244600062076E-2</c:v>
                </c:pt>
                <c:pt idx="6">
                  <c:v>6.7075642701412808E-2</c:v>
                </c:pt>
                <c:pt idx="7">
                  <c:v>6.7823953716656171E-2</c:v>
                </c:pt>
                <c:pt idx="8">
                  <c:v>7.5931425760112123E-2</c:v>
                </c:pt>
                <c:pt idx="9">
                  <c:v>6.4775713862587292E-2</c:v>
                </c:pt>
                <c:pt idx="10">
                  <c:v>9.4460581073181116E-2</c:v>
                </c:pt>
              </c:numCache>
            </c:numRef>
          </c:xVal>
          <c:yVal>
            <c:numRef>
              <c:f>'Efficient Frontiers'!$B$71:$L$71</c:f>
              <c:numCache>
                <c:formatCode>0.00%</c:formatCode>
                <c:ptCount val="11"/>
                <c:pt idx="0">
                  <c:v>7.7532552370736538E-3</c:v>
                </c:pt>
                <c:pt idx="1">
                  <c:v>7.9464149833612004E-3</c:v>
                </c:pt>
                <c:pt idx="2">
                  <c:v>8.0680885658502705E-3</c:v>
                </c:pt>
                <c:pt idx="3">
                  <c:v>7.0627517882758855E-3</c:v>
                </c:pt>
                <c:pt idx="4">
                  <c:v>9.327421880956737E-3</c:v>
                </c:pt>
                <c:pt idx="5">
                  <c:v>8.2004115208932846E-3</c:v>
                </c:pt>
                <c:pt idx="6">
                  <c:v>6.4939219219671872E-3</c:v>
                </c:pt>
                <c:pt idx="7">
                  <c:v>5.9859288469030231E-3</c:v>
                </c:pt>
                <c:pt idx="8">
                  <c:v>4.2645856197074299E-3</c:v>
                </c:pt>
                <c:pt idx="9">
                  <c:v>8.6977552234035038E-3</c:v>
                </c:pt>
                <c:pt idx="10">
                  <c:v>1.6748531726749546E-2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7B-4453-95C3-5EC9C50CC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691168"/>
        <c:axId val="857688672"/>
      </c:scatterChart>
      <c:valAx>
        <c:axId val="85769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57688672"/>
        <c:crosses val="autoZero"/>
        <c:crossBetween val="midCat"/>
      </c:valAx>
      <c:valAx>
        <c:axId val="8576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85769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149</xdr:row>
      <xdr:rowOff>0</xdr:rowOff>
    </xdr:from>
    <xdr:to>
      <xdr:col>12</xdr:col>
      <xdr:colOff>520700</xdr:colOff>
      <xdr:row>164</xdr:row>
      <xdr:rowOff>63500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8B799B43-78B4-4FDE-A183-C375927593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250824</xdr:colOff>
      <xdr:row>38</xdr:row>
      <xdr:rowOff>130175</xdr:rowOff>
    </xdr:from>
    <xdr:to>
      <xdr:col>18</xdr:col>
      <xdr:colOff>266699</xdr:colOff>
      <xdr:row>46</xdr:row>
      <xdr:rowOff>82550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B547B77C-AF66-4B7B-847D-A361E7C49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269875</xdr:colOff>
      <xdr:row>49</xdr:row>
      <xdr:rowOff>22225</xdr:rowOff>
    </xdr:from>
    <xdr:to>
      <xdr:col>18</xdr:col>
      <xdr:colOff>330201</xdr:colOff>
      <xdr:row>56</xdr:row>
      <xdr:rowOff>127000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AC988561-1694-4B82-8CC6-D71C198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320675</xdr:colOff>
      <xdr:row>58</xdr:row>
      <xdr:rowOff>85725</xdr:rowOff>
    </xdr:from>
    <xdr:to>
      <xdr:col>18</xdr:col>
      <xdr:colOff>355601</xdr:colOff>
      <xdr:row>65</xdr:row>
      <xdr:rowOff>177800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842D2518-2F7F-4371-996D-3360E3062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295275</xdr:colOff>
      <xdr:row>67</xdr:row>
      <xdr:rowOff>130175</xdr:rowOff>
    </xdr:from>
    <xdr:to>
      <xdr:col>18</xdr:col>
      <xdr:colOff>381000</xdr:colOff>
      <xdr:row>75</xdr:row>
      <xdr:rowOff>139700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A9473D9F-334C-40F3-B341-030B294C2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469901</xdr:colOff>
      <xdr:row>0</xdr:row>
      <xdr:rowOff>139700</xdr:rowOff>
    </xdr:from>
    <xdr:to>
      <xdr:col>23</xdr:col>
      <xdr:colOff>6351</xdr:colOff>
      <xdr:row>16</xdr:row>
      <xdr:rowOff>152400</xdr:rowOff>
    </xdr:to>
    <xdr:graphicFrame macro="">
      <xdr:nvGraphicFramePr>
        <xdr:cNvPr id="10" name="Γράφημα 9">
          <a:extLst>
            <a:ext uri="{FF2B5EF4-FFF2-40B4-BE49-F238E27FC236}">
              <a16:creationId xmlns:a16="http://schemas.microsoft.com/office/drawing/2014/main" id="{6596FCB0-E4A7-438D-A5FA-DE72D94F4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19</xdr:row>
      <xdr:rowOff>0</xdr:rowOff>
    </xdr:from>
    <xdr:to>
      <xdr:col>23</xdr:col>
      <xdr:colOff>19050</xdr:colOff>
      <xdr:row>36</xdr:row>
      <xdr:rowOff>152400</xdr:rowOff>
    </xdr:to>
    <xdr:graphicFrame macro="">
      <xdr:nvGraphicFramePr>
        <xdr:cNvPr id="14" name="Γράφημα 13">
          <a:extLst>
            <a:ext uri="{FF2B5EF4-FFF2-40B4-BE49-F238E27FC236}">
              <a16:creationId xmlns:a16="http://schemas.microsoft.com/office/drawing/2014/main" id="{4F28C8FE-ED6C-40D1-AC1E-5647443BE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41</xdr:row>
      <xdr:rowOff>0</xdr:rowOff>
    </xdr:from>
    <xdr:to>
      <xdr:col>23</xdr:col>
      <xdr:colOff>19050</xdr:colOff>
      <xdr:row>59</xdr:row>
      <xdr:rowOff>57150</xdr:rowOff>
    </xdr:to>
    <xdr:graphicFrame macro="">
      <xdr:nvGraphicFramePr>
        <xdr:cNvPr id="16" name="Γράφημα 15">
          <a:extLst>
            <a:ext uri="{FF2B5EF4-FFF2-40B4-BE49-F238E27FC236}">
              <a16:creationId xmlns:a16="http://schemas.microsoft.com/office/drawing/2014/main" id="{44F7F39E-4CA8-4075-B2C0-29280BDCF4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64</xdr:row>
      <xdr:rowOff>1</xdr:rowOff>
    </xdr:from>
    <xdr:to>
      <xdr:col>22</xdr:col>
      <xdr:colOff>533400</xdr:colOff>
      <xdr:row>82</xdr:row>
      <xdr:rowOff>50801</xdr:rowOff>
    </xdr:to>
    <xdr:graphicFrame macro="">
      <xdr:nvGraphicFramePr>
        <xdr:cNvPr id="22" name="Γράφημα 21">
          <a:extLst>
            <a:ext uri="{FF2B5EF4-FFF2-40B4-BE49-F238E27FC236}">
              <a16:creationId xmlns:a16="http://schemas.microsoft.com/office/drawing/2014/main" id="{825BDFC3-4649-4D1F-8AD5-73298AB50B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914;&#953;&#946;&#955;&#943;&#959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Φύλλο1"/>
      <sheetName val="large"/>
      <sheetName val="Φύλλο9"/>
      <sheetName val="Φύλλο10"/>
      <sheetName val="Φύλλο11"/>
    </sheetNames>
    <sheetDataSet>
      <sheetData sheetId="0"/>
      <sheetData sheetId="1"/>
      <sheetData sheetId="2"/>
      <sheetData sheetId="3"/>
      <sheetData sheetId="4">
        <row r="1">
          <cell r="A1" t="str">
            <v>Rsan</v>
          </cell>
          <cell r="B1" t="str">
            <v>Rai</v>
          </cell>
          <cell r="C1" t="str">
            <v>Rbas</v>
          </cell>
          <cell r="D1" t="str">
            <v>Rbayn</v>
          </cell>
          <cell r="E1" t="str">
            <v>Rchem</v>
          </cell>
        </row>
        <row r="2">
          <cell r="A2">
            <v>-3.4732567556030464E-2</v>
          </cell>
          <cell r="B2">
            <v>-6.0038225621414906E-2</v>
          </cell>
          <cell r="C2">
            <v>-0.13083343604470329</v>
          </cell>
          <cell r="D2">
            <v>-0.10732380068130365</v>
          </cell>
          <cell r="E2">
            <v>-8.3232007475863082E-2</v>
          </cell>
        </row>
        <row r="3">
          <cell r="A3">
            <v>-4.5156688929085767E-2</v>
          </cell>
          <cell r="B3">
            <v>-5.0854352305055292E-2</v>
          </cell>
          <cell r="C3">
            <v>-0.18717032711178236</v>
          </cell>
          <cell r="D3">
            <v>-0.18954149338943779</v>
          </cell>
          <cell r="E3">
            <v>-0.11818071543384032</v>
          </cell>
        </row>
        <row r="4">
          <cell r="A4">
            <v>0.11292741603108165</v>
          </cell>
          <cell r="B4">
            <v>-4.7149934896700751E-3</v>
          </cell>
          <cell r="C4">
            <v>8.204892476475914E-2</v>
          </cell>
          <cell r="D4">
            <v>0.13793758043479576</v>
          </cell>
          <cell r="E4">
            <v>8.2049731935241621E-2</v>
          </cell>
        </row>
        <row r="5">
          <cell r="A5">
            <v>-1.861199256262672E-2</v>
          </cell>
          <cell r="B5">
            <v>5.1679587453567398E-2</v>
          </cell>
          <cell r="C5">
            <v>4.1983485942446705E-2</v>
          </cell>
          <cell r="D5">
            <v>9.6441941633989853E-3</v>
          </cell>
          <cell r="E5">
            <v>2.1173818749196591E-2</v>
          </cell>
        </row>
        <row r="6">
          <cell r="A6">
            <v>3.5644953617180265E-2</v>
          </cell>
          <cell r="B6">
            <v>5.1597019682178807E-2</v>
          </cell>
          <cell r="C6">
            <v>2.5388027285558345E-2</v>
          </cell>
          <cell r="D6">
            <v>8.3498017010440947E-2</v>
          </cell>
          <cell r="E6">
            <v>4.903200439883959E-2</v>
          </cell>
        </row>
        <row r="7">
          <cell r="A7">
            <v>-2.3166005943198922E-2</v>
          </cell>
          <cell r="B7">
            <v>8.7227511864214069E-2</v>
          </cell>
          <cell r="C7">
            <v>-6.1547707143093947E-2</v>
          </cell>
          <cell r="D7">
            <v>-0.14515882511182698</v>
          </cell>
          <cell r="E7">
            <v>-3.566125658347645E-2</v>
          </cell>
        </row>
        <row r="8">
          <cell r="A8">
            <v>-4.1558443572805789E-2</v>
          </cell>
          <cell r="B8">
            <v>-3.9398494008660986E-3</v>
          </cell>
          <cell r="C8">
            <v>9.0792562975655036E-2</v>
          </cell>
          <cell r="D8">
            <v>-1.2446670378880908E-2</v>
          </cell>
          <cell r="E8">
            <v>8.2118999057755604E-3</v>
          </cell>
        </row>
        <row r="9">
          <cell r="A9">
            <v>5.4200432380502109E-3</v>
          </cell>
          <cell r="B9">
            <v>-2.5530405777840968E-2</v>
          </cell>
          <cell r="C9">
            <v>1.8017980312863856E-2</v>
          </cell>
          <cell r="D9">
            <v>-4.0151233443312041E-2</v>
          </cell>
          <cell r="E9">
            <v>-1.0560903917559736E-2</v>
          </cell>
        </row>
        <row r="10">
          <cell r="A10">
            <v>-9.3284881210430867E-2</v>
          </cell>
          <cell r="B10">
            <v>-7.3800738007380073E-2</v>
          </cell>
          <cell r="C10">
            <v>-9.4459404525388688E-2</v>
          </cell>
          <cell r="D10">
            <v>-0.24291878501781336</v>
          </cell>
          <cell r="E10">
            <v>-0.12611595219025326</v>
          </cell>
        </row>
        <row r="11">
          <cell r="A11">
            <v>9.4868761501014143E-2</v>
          </cell>
          <cell r="B11">
            <v>9.6812701195219064E-2</v>
          </cell>
          <cell r="C11">
            <v>0.30295309519621694</v>
          </cell>
          <cell r="D11">
            <v>0.19598611813107222</v>
          </cell>
          <cell r="E11">
            <v>0.1726551690058806</v>
          </cell>
        </row>
        <row r="12">
          <cell r="A12">
            <v>-7.0947966016442751E-2</v>
          </cell>
          <cell r="B12">
            <v>-2.4700284403935336E-2</v>
          </cell>
          <cell r="C12">
            <v>5.5274731787143053E-2</v>
          </cell>
          <cell r="D12">
            <v>-2.3824669030310169E-3</v>
          </cell>
          <cell r="E12">
            <v>-1.0688996384066512E-2</v>
          </cell>
        </row>
        <row r="13">
          <cell r="A13">
            <v>5.5060066969836782E-3</v>
          </cell>
          <cell r="B13">
            <v>7.2856917692247771E-3</v>
          </cell>
          <cell r="C13">
            <v>3.4392789964616949E-3</v>
          </cell>
          <cell r="D13">
            <v>1.9786167819186894E-3</v>
          </cell>
          <cell r="E13">
            <v>4.5523985611472095E-3</v>
          </cell>
        </row>
      </sheetData>
    </sheetDataSet>
  </externalBook>
</externalLink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"/>
  <sheetViews>
    <sheetView workbookViewId="0">
      <selection activeCell="C22" sqref="C22"/>
    </sheetView>
  </sheetViews>
  <sheetFormatPr defaultRowHeight="14.5"/>
  <cols>
    <col min="1" max="1" width="11.54296875" style="7" customWidth="1"/>
    <col min="2" max="2" width="12.6328125" customWidth="1"/>
    <col min="3" max="3" width="12.26953125" customWidth="1"/>
    <col min="4" max="4" width="10.7265625" customWidth="1"/>
    <col min="5" max="5" width="11.54296875" customWidth="1"/>
    <col min="6" max="6" width="10.90625" customWidth="1"/>
    <col min="7" max="7" width="11.6328125" customWidth="1"/>
    <col min="8" max="8" width="12.26953125" customWidth="1"/>
    <col min="9" max="9" width="10.90625" customWidth="1"/>
    <col min="10" max="10" width="11.1796875" customWidth="1"/>
    <col min="11" max="11" width="12.54296875" customWidth="1"/>
    <col min="12" max="12" width="11.54296875" customWidth="1"/>
    <col min="13" max="13" width="11.26953125" customWidth="1"/>
    <col min="14" max="14" width="12.1796875" customWidth="1"/>
    <col min="15" max="16" width="12" customWidth="1"/>
    <col min="17" max="17" width="12.453125" customWidth="1"/>
    <col min="18" max="18" width="13.7265625" customWidth="1"/>
    <col min="19" max="19" width="19.1796875" customWidth="1"/>
    <col min="20" max="20" width="19.54296875" customWidth="1"/>
    <col min="21" max="21" width="13" customWidth="1"/>
  </cols>
  <sheetData>
    <row r="1" spans="1:21" ht="15.5" thickTop="1" thickBot="1">
      <c r="A1" s="11" t="s">
        <v>0</v>
      </c>
      <c r="B1" s="12" t="s">
        <v>4</v>
      </c>
      <c r="C1" s="12" t="s">
        <v>12</v>
      </c>
      <c r="D1" s="12" t="s">
        <v>15</v>
      </c>
      <c r="E1" s="12" t="s">
        <v>7</v>
      </c>
      <c r="F1" s="12" t="s">
        <v>2</v>
      </c>
      <c r="G1" s="12" t="s">
        <v>59</v>
      </c>
      <c r="H1" s="12" t="s">
        <v>13</v>
      </c>
      <c r="I1" s="12" t="s">
        <v>3</v>
      </c>
      <c r="J1" s="12" t="s">
        <v>1</v>
      </c>
      <c r="K1" s="12" t="s">
        <v>11</v>
      </c>
      <c r="L1" s="12" t="s">
        <v>6</v>
      </c>
      <c r="M1" s="12" t="s">
        <v>5</v>
      </c>
      <c r="N1" s="12" t="s">
        <v>14</v>
      </c>
      <c r="O1" s="12" t="s">
        <v>9</v>
      </c>
      <c r="P1" s="12" t="s">
        <v>8</v>
      </c>
      <c r="Q1" s="12" t="s">
        <v>10</v>
      </c>
      <c r="R1" s="13" t="s">
        <v>16</v>
      </c>
      <c r="T1" s="145" t="s">
        <v>31</v>
      </c>
      <c r="U1" s="145"/>
    </row>
    <row r="2" spans="1:21" ht="15" thickTop="1">
      <c r="A2" s="9">
        <v>40544</v>
      </c>
      <c r="B2" s="69">
        <v>111</v>
      </c>
      <c r="C2" s="69">
        <v>90.730262756347599</v>
      </c>
      <c r="D2" s="69">
        <v>49.875</v>
      </c>
      <c r="E2" s="69">
        <v>54.599998474121001</v>
      </c>
      <c r="F2" s="69">
        <v>53.419998168945298</v>
      </c>
      <c r="G2" s="69">
        <v>60.552292000000001</v>
      </c>
      <c r="H2" s="70">
        <v>56.180000305175703</v>
      </c>
      <c r="I2" s="71">
        <v>4.7107181549072203</v>
      </c>
      <c r="J2" s="69">
        <v>56.080001831054602</v>
      </c>
      <c r="K2" s="69">
        <v>42.284999847412102</v>
      </c>
      <c r="L2" s="69">
        <v>12.2399997711181</v>
      </c>
      <c r="M2" s="69">
        <v>11.390000343322701</v>
      </c>
      <c r="N2" s="69">
        <v>53.003360748291001</v>
      </c>
      <c r="O2" s="69">
        <v>7.7210001945495597</v>
      </c>
      <c r="P2" s="70">
        <v>2.27145195007324</v>
      </c>
      <c r="Q2" s="72">
        <v>21.809999465942301</v>
      </c>
      <c r="R2" s="70">
        <v>2953.6298828125</v>
      </c>
      <c r="T2" s="145" t="s">
        <v>92</v>
      </c>
      <c r="U2" s="145"/>
    </row>
    <row r="3" spans="1:21">
      <c r="A3" s="9">
        <v>40575</v>
      </c>
      <c r="B3" s="69">
        <v>110</v>
      </c>
      <c r="C3" s="69">
        <v>94.567619323730398</v>
      </c>
      <c r="D3" s="69">
        <v>50</v>
      </c>
      <c r="E3" s="69">
        <v>56.580001831054602</v>
      </c>
      <c r="F3" s="69">
        <v>51.049999237060497</v>
      </c>
      <c r="G3" s="69">
        <v>62.264721000000002</v>
      </c>
      <c r="H3" s="70">
        <v>60.259998321533203</v>
      </c>
      <c r="I3" s="71">
        <v>4.4682059288024902</v>
      </c>
      <c r="J3" s="69">
        <v>58.779998779296797</v>
      </c>
      <c r="K3" s="69">
        <v>43.619998931884702</v>
      </c>
      <c r="L3" s="69">
        <v>12.300000190734799</v>
      </c>
      <c r="M3" s="69">
        <v>12.550000190734799</v>
      </c>
      <c r="N3" s="69">
        <v>55.286460876464801</v>
      </c>
      <c r="O3" s="69">
        <v>7.9279999732971103</v>
      </c>
      <c r="P3" s="70">
        <v>2.2845389842986998</v>
      </c>
      <c r="Q3" s="72">
        <v>23.069999694824201</v>
      </c>
      <c r="R3" s="70">
        <v>3013.09008789062</v>
      </c>
      <c r="T3" s="6" t="s">
        <v>124</v>
      </c>
      <c r="U3" s="6">
        <f>SUM(U4:U7)</f>
        <v>1</v>
      </c>
    </row>
    <row r="4" spans="1:21">
      <c r="A4" s="9">
        <v>40603</v>
      </c>
      <c r="B4" s="69">
        <v>108.300003051757</v>
      </c>
      <c r="C4" s="69">
        <v>93.714874267578097</v>
      </c>
      <c r="D4" s="69">
        <v>49.474990844726499</v>
      </c>
      <c r="E4" s="69">
        <v>51.610000610351499</v>
      </c>
      <c r="F4" s="69">
        <v>49.849998474121001</v>
      </c>
      <c r="G4" s="69">
        <v>62.231532999999999</v>
      </c>
      <c r="H4" s="70">
        <v>61.029998779296797</v>
      </c>
      <c r="I4" s="71">
        <v>4.2456259727478001</v>
      </c>
      <c r="J4" s="69">
        <v>58.75</v>
      </c>
      <c r="K4" s="69">
        <v>44.095001220703097</v>
      </c>
      <c r="L4" s="69">
        <v>11.7100000381469</v>
      </c>
      <c r="M4" s="69">
        <v>12.7100000381469</v>
      </c>
      <c r="N4" s="69">
        <v>53.77095413208</v>
      </c>
      <c r="O4" s="69">
        <v>7.2350001335143999</v>
      </c>
      <c r="P4" s="70">
        <v>1.95176601409912</v>
      </c>
      <c r="Q4" s="72">
        <v>23.2199993133544</v>
      </c>
      <c r="R4" s="70">
        <v>2910.90991210937</v>
      </c>
      <c r="T4" t="s">
        <v>41</v>
      </c>
      <c r="U4">
        <v>0.25</v>
      </c>
    </row>
    <row r="5" spans="1:21">
      <c r="A5" s="9">
        <v>40634</v>
      </c>
      <c r="B5" s="69">
        <v>120.400001525878</v>
      </c>
      <c r="C5" s="69">
        <v>95.178108215332003</v>
      </c>
      <c r="D5" s="69">
        <v>53.400001525878899</v>
      </c>
      <c r="E5" s="69">
        <v>53.430000305175703</v>
      </c>
      <c r="F5" s="69">
        <v>52.189998626708899</v>
      </c>
      <c r="G5" s="69">
        <v>66.293571</v>
      </c>
      <c r="H5" s="70">
        <v>69.400001525878906</v>
      </c>
      <c r="I5" s="71">
        <v>4.78712606430053</v>
      </c>
      <c r="J5" s="69">
        <v>63.669998168945298</v>
      </c>
      <c r="K5" s="69">
        <v>45.099998474121001</v>
      </c>
      <c r="L5" s="69">
        <v>12.399999618530201</v>
      </c>
      <c r="M5" s="69">
        <v>13.189999580383301</v>
      </c>
      <c r="N5" s="69">
        <v>58.406040191650298</v>
      </c>
      <c r="O5" s="69">
        <v>7.6640000343322701</v>
      </c>
      <c r="P5" s="70">
        <v>2.0957179069518999</v>
      </c>
      <c r="Q5" s="72">
        <v>24.9500007629394</v>
      </c>
      <c r="R5" s="70">
        <v>3011.25</v>
      </c>
      <c r="T5" t="s">
        <v>43</v>
      </c>
      <c r="U5">
        <v>0.25</v>
      </c>
    </row>
    <row r="6" spans="1:21">
      <c r="A6" s="9">
        <v>40664</v>
      </c>
      <c r="B6" s="69">
        <v>116.449996948242</v>
      </c>
      <c r="C6" s="69">
        <v>90.119773864746094</v>
      </c>
      <c r="D6" s="69">
        <v>55.020000457763601</v>
      </c>
      <c r="E6" s="69">
        <v>54.220001220703097</v>
      </c>
      <c r="F6" s="69">
        <v>49.1049995422363</v>
      </c>
      <c r="G6" s="69">
        <v>64.070068000000006</v>
      </c>
      <c r="H6" s="70">
        <v>64.260002136230398</v>
      </c>
      <c r="I6" s="71">
        <v>4.9067211151123002</v>
      </c>
      <c r="J6" s="69">
        <v>61.4799995422363</v>
      </c>
      <c r="K6" s="69">
        <v>44.834999084472599</v>
      </c>
      <c r="L6" s="69">
        <v>11.890000343322701</v>
      </c>
      <c r="M6" s="69">
        <v>12.149999618530201</v>
      </c>
      <c r="N6" s="69">
        <v>56.044212341308501</v>
      </c>
      <c r="O6" s="69">
        <v>8.0410003662109304</v>
      </c>
      <c r="P6" s="70">
        <v>1.80299997329711</v>
      </c>
      <c r="Q6" s="72">
        <v>22.129999160766602</v>
      </c>
      <c r="R6" s="70">
        <v>2819.39990234375</v>
      </c>
      <c r="T6" t="s">
        <v>34</v>
      </c>
      <c r="U6">
        <v>0.25</v>
      </c>
    </row>
    <row r="7" spans="1:21">
      <c r="A7" s="9">
        <v>40695</v>
      </c>
      <c r="B7" s="69">
        <v>126.699996948242</v>
      </c>
      <c r="C7" s="69">
        <v>91.767120361328097</v>
      </c>
      <c r="D7" s="69">
        <v>55.439998626708899</v>
      </c>
      <c r="E7" s="69">
        <v>53.2299995422363</v>
      </c>
      <c r="F7" s="69">
        <v>51.900001525878899</v>
      </c>
      <c r="G7" s="69">
        <v>65.603294000000005</v>
      </c>
      <c r="H7" s="70">
        <v>67.569999694824205</v>
      </c>
      <c r="I7" s="71">
        <v>5.0296387672424299</v>
      </c>
      <c r="J7" s="69">
        <v>68.809997558593693</v>
      </c>
      <c r="K7" s="69">
        <v>44.169998168945298</v>
      </c>
      <c r="L7" s="69">
        <v>11.5100002288818</v>
      </c>
      <c r="M7" s="69">
        <v>12.369999885559</v>
      </c>
      <c r="N7" s="69">
        <v>54.5582275390625</v>
      </c>
      <c r="O7" s="69">
        <v>7.7519998550415004</v>
      </c>
      <c r="P7" s="70">
        <v>1.8359999656677199</v>
      </c>
      <c r="Q7" s="72">
        <v>22.520000457763601</v>
      </c>
      <c r="R7" s="70">
        <v>2848.53002929687</v>
      </c>
      <c r="T7" t="s">
        <v>35</v>
      </c>
      <c r="U7">
        <v>0.25</v>
      </c>
    </row>
    <row r="8" spans="1:21">
      <c r="A8" s="9">
        <v>40725</v>
      </c>
      <c r="B8" s="69">
        <v>127.699996948242</v>
      </c>
      <c r="C8" s="69">
        <v>86.611885070800696</v>
      </c>
      <c r="D8" s="69">
        <v>54.290000915527301</v>
      </c>
      <c r="E8" s="69">
        <v>45.465000152587798</v>
      </c>
      <c r="F8" s="69">
        <v>50.659999847412102</v>
      </c>
      <c r="G8" s="69">
        <v>63.685108</v>
      </c>
      <c r="H8" s="70">
        <v>63.220001220703097</v>
      </c>
      <c r="I8" s="71">
        <v>4.5878009796142498</v>
      </c>
      <c r="J8" s="69">
        <v>69.819999694824205</v>
      </c>
      <c r="K8" s="69">
        <v>40.520000457763601</v>
      </c>
      <c r="L8" s="69">
        <v>10.2100000381469</v>
      </c>
      <c r="M8" s="69">
        <v>10.7399997711181</v>
      </c>
      <c r="N8" s="69">
        <v>55.040435791015597</v>
      </c>
      <c r="O8" s="69">
        <v>7.0069999694824201</v>
      </c>
      <c r="P8" s="70">
        <v>1.61600005626678</v>
      </c>
      <c r="Q8" s="72">
        <v>19.829999923706001</v>
      </c>
      <c r="R8" s="70">
        <v>2670.3701171875</v>
      </c>
    </row>
    <row r="9" spans="1:21">
      <c r="A9" s="9">
        <v>40756</v>
      </c>
      <c r="B9" s="69">
        <v>105.84999847412099</v>
      </c>
      <c r="C9" s="69">
        <v>69.653861999511705</v>
      </c>
      <c r="D9" s="69">
        <v>50.069999694824197</v>
      </c>
      <c r="E9" s="69">
        <v>35.869998931884702</v>
      </c>
      <c r="F9" s="69">
        <v>37.669998168945298</v>
      </c>
      <c r="G9" s="69">
        <v>59.735900999999998</v>
      </c>
      <c r="H9" s="70">
        <v>49.669998168945298</v>
      </c>
      <c r="I9" s="71">
        <v>2.8782548904418901</v>
      </c>
      <c r="J9" s="69">
        <v>56.349998474121001</v>
      </c>
      <c r="K9" s="69">
        <v>36.154998779296797</v>
      </c>
      <c r="L9" s="69">
        <v>9.2799997329711896</v>
      </c>
      <c r="M9" s="69">
        <v>8.7100000381469709</v>
      </c>
      <c r="N9" s="69">
        <v>44.176025390625</v>
      </c>
      <c r="O9" s="69">
        <v>5.9369997978210396</v>
      </c>
      <c r="P9" s="70">
        <v>1.13399994373321</v>
      </c>
      <c r="Q9" s="72">
        <v>18</v>
      </c>
      <c r="R9" s="70">
        <v>2302.080078125</v>
      </c>
      <c r="T9" s="6" t="s">
        <v>125</v>
      </c>
      <c r="U9" s="6">
        <f>SUM(U10:U13)</f>
        <v>1</v>
      </c>
    </row>
    <row r="10" spans="1:21">
      <c r="A10" s="9">
        <v>40787</v>
      </c>
      <c r="B10" s="69">
        <v>93.190002441406193</v>
      </c>
      <c r="C10" s="69">
        <v>66.010307312011705</v>
      </c>
      <c r="D10" s="69">
        <v>49.349998474121001</v>
      </c>
      <c r="E10" s="69">
        <v>30.049999237060501</v>
      </c>
      <c r="F10" s="69">
        <v>33.630001068115199</v>
      </c>
      <c r="G10" s="69">
        <v>58.395161000000002</v>
      </c>
      <c r="H10" s="70">
        <v>46.084999084472599</v>
      </c>
      <c r="I10" s="71">
        <v>2.7201240062713601</v>
      </c>
      <c r="J10" s="69">
        <v>49.965000152587798</v>
      </c>
      <c r="K10" s="69">
        <v>32.419998168945298</v>
      </c>
      <c r="L10" s="69">
        <v>8.0399999618530202</v>
      </c>
      <c r="M10" s="69">
        <v>7.0500001907348597</v>
      </c>
      <c r="N10" s="69">
        <v>40.790740966796797</v>
      </c>
      <c r="O10" s="69">
        <v>5.5879998207092196</v>
      </c>
      <c r="P10" s="70">
        <v>1.1900000572204501</v>
      </c>
      <c r="Q10" s="72">
        <v>15.5100002288818</v>
      </c>
      <c r="R10" s="70">
        <v>2179.65991210937</v>
      </c>
      <c r="T10" t="s">
        <v>39</v>
      </c>
      <c r="U10">
        <v>0.25</v>
      </c>
    </row>
    <row r="11" spans="1:21">
      <c r="A11" s="9">
        <v>40817</v>
      </c>
      <c r="B11" s="69">
        <v>113.800003051757</v>
      </c>
      <c r="C11" s="69">
        <v>73.859451293945298</v>
      </c>
      <c r="D11" s="69">
        <v>51.959999084472599</v>
      </c>
      <c r="E11" s="69">
        <v>32.849998474121001</v>
      </c>
      <c r="F11" s="69">
        <v>37</v>
      </c>
      <c r="G11" s="69">
        <v>62.224894999999997</v>
      </c>
      <c r="H11" s="70">
        <v>53.189998626708899</v>
      </c>
      <c r="I11" s="71">
        <v>2.95001196861267</v>
      </c>
      <c r="J11" s="69">
        <v>59.060001373291001</v>
      </c>
      <c r="K11" s="69">
        <v>35.700000762939403</v>
      </c>
      <c r="L11" s="69">
        <v>8.5600004196166992</v>
      </c>
      <c r="M11" s="69">
        <v>8.6400003433227504</v>
      </c>
      <c r="N11" s="69">
        <v>45.558681488037102</v>
      </c>
      <c r="O11" s="69">
        <v>6.5289998054504297</v>
      </c>
      <c r="P11" s="70">
        <v>1.29100000858306</v>
      </c>
      <c r="Q11" s="72">
        <v>18.409999847412099</v>
      </c>
      <c r="R11" s="70">
        <v>2385.21997070312</v>
      </c>
      <c r="T11" t="s">
        <v>68</v>
      </c>
      <c r="U11">
        <v>0.25</v>
      </c>
    </row>
    <row r="12" spans="1:21">
      <c r="A12" s="9">
        <v>40848</v>
      </c>
      <c r="B12" s="69">
        <v>112.5</v>
      </c>
      <c r="C12" s="69">
        <v>72.667541503906193</v>
      </c>
      <c r="D12" s="69">
        <v>52.090000152587798</v>
      </c>
      <c r="E12" s="69">
        <v>29.4699993133544</v>
      </c>
      <c r="F12" s="69">
        <v>33.610000610351499</v>
      </c>
      <c r="G12" s="69">
        <v>62.364280999999998</v>
      </c>
      <c r="H12" s="70">
        <v>54.040000915527301</v>
      </c>
      <c r="I12" s="71">
        <v>2.5407309532165501</v>
      </c>
      <c r="J12" s="69">
        <v>55.9799995422363</v>
      </c>
      <c r="K12" s="69">
        <v>33.1049995422363</v>
      </c>
      <c r="L12" s="69">
        <v>7.4800000190734801</v>
      </c>
      <c r="M12" s="69">
        <v>7.8200001716613698</v>
      </c>
      <c r="N12" s="69">
        <v>47.984474182128899</v>
      </c>
      <c r="O12" s="69">
        <v>6.1420001983642498</v>
      </c>
      <c r="P12" s="70">
        <v>1.22800004482269</v>
      </c>
      <c r="Q12" s="72">
        <v>19.149999618530199</v>
      </c>
      <c r="R12" s="70">
        <v>2330.42993164062</v>
      </c>
      <c r="T12" t="s">
        <v>32</v>
      </c>
      <c r="U12">
        <v>0.25</v>
      </c>
    </row>
    <row r="13" spans="1:21">
      <c r="A13" s="9">
        <v>40878</v>
      </c>
      <c r="B13" s="69">
        <v>103.650001525878</v>
      </c>
      <c r="C13" s="69">
        <v>71.650062561035099</v>
      </c>
      <c r="D13" s="69">
        <v>56.75</v>
      </c>
      <c r="E13" s="69">
        <v>30.350000381469702</v>
      </c>
      <c r="F13" s="69">
        <v>33.919998168945298</v>
      </c>
      <c r="G13" s="69">
        <v>63.446162999999999</v>
      </c>
      <c r="H13" s="70">
        <v>53.889999389648402</v>
      </c>
      <c r="I13" s="71">
        <v>2.35868096351623</v>
      </c>
      <c r="J13" s="69">
        <v>51.759998321533203</v>
      </c>
      <c r="K13" s="69">
        <v>33.759998321533203</v>
      </c>
      <c r="L13" s="69">
        <v>7.5199999809265101</v>
      </c>
      <c r="M13" s="69">
        <v>7.17000007629394</v>
      </c>
      <c r="N13" s="69">
        <v>48.614295959472599</v>
      </c>
      <c r="O13" s="69">
        <v>5.81599998474121</v>
      </c>
      <c r="P13" s="70">
        <v>1.2940000295639</v>
      </c>
      <c r="Q13" s="72">
        <v>19.819999694824201</v>
      </c>
      <c r="R13" s="70">
        <v>2316.55004882812</v>
      </c>
      <c r="T13" t="s">
        <v>40</v>
      </c>
      <c r="U13">
        <v>0.25</v>
      </c>
    </row>
    <row r="14" spans="1:21">
      <c r="A14" s="9">
        <v>40909</v>
      </c>
      <c r="B14" s="69">
        <v>123.5</v>
      </c>
      <c r="C14" s="69">
        <v>69.905807495117102</v>
      </c>
      <c r="D14" s="69">
        <v>56.470001220703097</v>
      </c>
      <c r="E14" s="69">
        <v>32.369998931884702</v>
      </c>
      <c r="F14" s="69">
        <v>42.244998931884702</v>
      </c>
      <c r="G14" s="69">
        <v>63.864314999999998</v>
      </c>
      <c r="H14" s="70">
        <v>58.779998779296797</v>
      </c>
      <c r="I14" s="71">
        <v>3.0470170974731401</v>
      </c>
      <c r="J14" s="69">
        <v>65.389999389648395</v>
      </c>
      <c r="K14" s="69">
        <v>35.459999084472599</v>
      </c>
      <c r="L14" s="69">
        <v>7.88000011444091</v>
      </c>
      <c r="M14" s="69">
        <v>9.1099996566772408</v>
      </c>
      <c r="N14" s="69">
        <v>52.688449859619098</v>
      </c>
      <c r="O14" s="69">
        <v>6.9759998321533203</v>
      </c>
      <c r="P14" s="70">
        <v>1.46000003814697</v>
      </c>
      <c r="Q14" s="72">
        <v>19.9300003051757</v>
      </c>
      <c r="R14" s="70">
        <v>2416.65991210937</v>
      </c>
    </row>
    <row r="15" spans="1:21">
      <c r="A15" s="9">
        <v>40940</v>
      </c>
      <c r="B15" s="69">
        <v>127.199996948242</v>
      </c>
      <c r="C15" s="69">
        <v>72.541572570800696</v>
      </c>
      <c r="D15" s="69">
        <v>55.509998321533203</v>
      </c>
      <c r="E15" s="69">
        <v>36.634990692138601</v>
      </c>
      <c r="F15" s="69">
        <v>45.395000457763601</v>
      </c>
      <c r="G15" s="69">
        <v>64.733802999999995</v>
      </c>
      <c r="H15" s="70">
        <v>65.900001525878906</v>
      </c>
      <c r="I15" s="71">
        <v>2.8848989009857098</v>
      </c>
      <c r="J15" s="69">
        <v>69.430000305175696</v>
      </c>
      <c r="K15" s="69">
        <v>39.084999084472599</v>
      </c>
      <c r="L15" s="69">
        <v>8.3000001907348597</v>
      </c>
      <c r="M15" s="69">
        <v>8.7899999618530202</v>
      </c>
      <c r="N15" s="69">
        <v>54.617275238037102</v>
      </c>
      <c r="O15" s="69">
        <v>7.5910000801086399</v>
      </c>
      <c r="P15" s="70">
        <v>1.4609999656677199</v>
      </c>
      <c r="Q15" s="72">
        <v>21.379999160766602</v>
      </c>
      <c r="R15" s="70">
        <v>2512.11010742187</v>
      </c>
      <c r="T15" s="6" t="s">
        <v>126</v>
      </c>
      <c r="U15" s="6">
        <f>SUM(U16:U19)</f>
        <v>1</v>
      </c>
    </row>
    <row r="16" spans="1:21">
      <c r="A16" s="9">
        <v>40969</v>
      </c>
      <c r="B16" s="69">
        <v>120.900001525878</v>
      </c>
      <c r="C16" s="69">
        <v>73.248962402343693</v>
      </c>
      <c r="D16" s="69">
        <v>58.2299995422363</v>
      </c>
      <c r="E16" s="69">
        <v>35.575000762939403</v>
      </c>
      <c r="F16" s="69">
        <v>45.209999084472599</v>
      </c>
      <c r="G16" s="69">
        <v>66.346671999999998</v>
      </c>
      <c r="H16" s="70">
        <v>65.589996337890597</v>
      </c>
      <c r="I16" s="71">
        <v>2.9287509918212802</v>
      </c>
      <c r="J16" s="69">
        <v>67.430000305175696</v>
      </c>
      <c r="K16" s="69">
        <v>39.099998474121001</v>
      </c>
      <c r="L16" s="69">
        <v>7.67000007629394</v>
      </c>
      <c r="M16" s="69">
        <v>8.3199996948242099</v>
      </c>
      <c r="N16" s="69">
        <v>51.901172637939403</v>
      </c>
      <c r="O16" s="69">
        <v>7.6659998893737704</v>
      </c>
      <c r="P16" s="70">
        <v>1.34399998188018</v>
      </c>
      <c r="Q16" s="72">
        <v>20.5100002288818</v>
      </c>
      <c r="R16" s="70">
        <v>2477.28002929687</v>
      </c>
      <c r="T16" t="s">
        <v>123</v>
      </c>
      <c r="U16">
        <v>0.25</v>
      </c>
    </row>
    <row r="17" spans="1:21">
      <c r="A17" s="9">
        <v>41000</v>
      </c>
      <c r="B17" s="69">
        <v>128.94999694824199</v>
      </c>
      <c r="C17" s="69">
        <v>67.803016662597599</v>
      </c>
      <c r="D17" s="69">
        <v>57.659999847412102</v>
      </c>
      <c r="E17" s="69">
        <v>30.350000381469702</v>
      </c>
      <c r="F17" s="69">
        <v>41.764999389648402</v>
      </c>
      <c r="G17" s="69">
        <v>64.494857999999994</v>
      </c>
      <c r="H17" s="70">
        <v>62.189998626708899</v>
      </c>
      <c r="I17" s="71">
        <v>2.42379403114318</v>
      </c>
      <c r="J17" s="69">
        <v>71.809997558593693</v>
      </c>
      <c r="K17" s="69">
        <v>35</v>
      </c>
      <c r="L17" s="69">
        <v>6.3299999237060502</v>
      </c>
      <c r="M17" s="69">
        <v>7.0599999427795401</v>
      </c>
      <c r="N17" s="69">
        <v>52.363697052001903</v>
      </c>
      <c r="O17" s="69">
        <v>7.5209999084472603</v>
      </c>
      <c r="P17" s="70">
        <v>1.14300000667572</v>
      </c>
      <c r="Q17" s="72">
        <v>20.329999923706001</v>
      </c>
      <c r="R17" s="70">
        <v>2306.42993164062</v>
      </c>
      <c r="T17" t="s">
        <v>122</v>
      </c>
      <c r="U17">
        <v>0.25</v>
      </c>
    </row>
    <row r="18" spans="1:21">
      <c r="A18" s="9">
        <v>41030</v>
      </c>
      <c r="B18" s="69">
        <v>121.699996948242</v>
      </c>
      <c r="C18" s="69">
        <v>64.450172424316406</v>
      </c>
      <c r="D18" s="69">
        <v>55</v>
      </c>
      <c r="E18" s="69">
        <v>25.725000381469702</v>
      </c>
      <c r="F18" s="69">
        <v>37.430000305175703</v>
      </c>
      <c r="G18" s="69">
        <v>64.009788999999998</v>
      </c>
      <c r="H18" s="70">
        <v>56.380001068115199</v>
      </c>
      <c r="I18" s="71">
        <v>2.5247850418090798</v>
      </c>
      <c r="J18" s="69">
        <v>61.099998474121001</v>
      </c>
      <c r="K18" s="69">
        <v>32.305000305175703</v>
      </c>
      <c r="L18" s="69">
        <v>5.3200001716613698</v>
      </c>
      <c r="M18" s="69">
        <v>5.8000001907348597</v>
      </c>
      <c r="N18" s="69">
        <v>50.326622009277301</v>
      </c>
      <c r="O18" s="69">
        <v>6.38800001144409</v>
      </c>
      <c r="P18" s="70">
        <v>1.0030000209808301</v>
      </c>
      <c r="Q18" s="72">
        <v>17.120000839233398</v>
      </c>
      <c r="R18" s="70">
        <v>2118.93994140625</v>
      </c>
      <c r="T18" t="s">
        <v>36</v>
      </c>
      <c r="U18">
        <v>0.25</v>
      </c>
    </row>
    <row r="19" spans="1:21">
      <c r="A19" s="9">
        <v>41061</v>
      </c>
      <c r="B19" s="69">
        <v>118.84999847412099</v>
      </c>
      <c r="C19" s="69">
        <v>64.091629028320298</v>
      </c>
      <c r="D19" s="69">
        <v>59.740001678466797</v>
      </c>
      <c r="E19" s="69">
        <v>30.334999084472599</v>
      </c>
      <c r="F19" s="69">
        <v>35.345001220703097</v>
      </c>
      <c r="G19" s="69">
        <v>65.897812000000002</v>
      </c>
      <c r="H19" s="70">
        <v>54.700000762939403</v>
      </c>
      <c r="I19" s="71">
        <v>2.6364068984985298</v>
      </c>
      <c r="J19" s="69">
        <v>56.930000305175703</v>
      </c>
      <c r="K19" s="69">
        <v>36.784999847412102</v>
      </c>
      <c r="L19" s="69">
        <v>6.5599999427795401</v>
      </c>
      <c r="M19" s="69">
        <v>6.6799998283386204</v>
      </c>
      <c r="N19" s="69">
        <v>55.876918792724602</v>
      </c>
      <c r="O19" s="69">
        <v>5.3319997787475497</v>
      </c>
      <c r="P19" s="70">
        <v>1.1180000305175699</v>
      </c>
      <c r="Q19" s="72">
        <v>19.2399997711181</v>
      </c>
      <c r="R19" s="70">
        <v>2264.71997070312</v>
      </c>
      <c r="T19" t="s">
        <v>37</v>
      </c>
      <c r="U19">
        <v>0.25</v>
      </c>
    </row>
    <row r="20" spans="1:21">
      <c r="A20" s="9">
        <v>41091</v>
      </c>
      <c r="B20" s="69">
        <v>129.80000305175699</v>
      </c>
      <c r="C20" s="69">
        <v>66.9599609375</v>
      </c>
      <c r="D20" s="69">
        <v>66.470001220703097</v>
      </c>
      <c r="E20" s="69">
        <v>30.170000076293899</v>
      </c>
      <c r="F20" s="69">
        <v>40.709999084472599</v>
      </c>
      <c r="G20" s="69">
        <v>66.578377000000003</v>
      </c>
      <c r="H20" s="70">
        <v>59.4799995422363</v>
      </c>
      <c r="I20" s="71">
        <v>2.6576690673828098</v>
      </c>
      <c r="J20" s="69">
        <v>60.770000457763601</v>
      </c>
      <c r="K20" s="69">
        <v>34.549999237060497</v>
      </c>
      <c r="L20" s="69">
        <v>5.96000003814697</v>
      </c>
      <c r="M20" s="69">
        <v>6.5799999237060502</v>
      </c>
      <c r="N20" s="69">
        <v>60.925323486328097</v>
      </c>
      <c r="O20" s="69">
        <v>5.9289999008178702</v>
      </c>
      <c r="P20" s="70">
        <v>1.0329999923705999</v>
      </c>
      <c r="Q20" s="72">
        <v>18.280000686645501</v>
      </c>
      <c r="R20" s="70">
        <v>2325.71997070312</v>
      </c>
    </row>
    <row r="21" spans="1:21">
      <c r="A21" s="9">
        <v>41122</v>
      </c>
      <c r="B21" s="69">
        <v>129.5</v>
      </c>
      <c r="C21" s="69">
        <v>73.084228515625</v>
      </c>
      <c r="D21" s="69">
        <v>65.050003051757798</v>
      </c>
      <c r="E21" s="69">
        <v>34.555000305175703</v>
      </c>
      <c r="F21" s="69">
        <v>39</v>
      </c>
      <c r="G21" s="69">
        <v>68.459075999999996</v>
      </c>
      <c r="H21" s="70">
        <v>61.810001373291001</v>
      </c>
      <c r="I21" s="71">
        <v>2.8782548904418901</v>
      </c>
      <c r="J21" s="69">
        <v>57.659999847412102</v>
      </c>
      <c r="K21" s="69">
        <v>34.590000152587798</v>
      </c>
      <c r="L21" s="69">
        <v>7.0399999618530202</v>
      </c>
      <c r="M21" s="69">
        <v>7.5799999237060502</v>
      </c>
      <c r="N21" s="69">
        <v>60.689140319824197</v>
      </c>
      <c r="O21" s="69">
        <v>5.4949998855590803</v>
      </c>
      <c r="P21" s="70">
        <v>1.25</v>
      </c>
      <c r="Q21" s="72">
        <v>17.569999694824201</v>
      </c>
      <c r="R21" s="70">
        <v>2440.7099609375</v>
      </c>
      <c r="T21" s="6" t="s">
        <v>127</v>
      </c>
      <c r="U21" s="6">
        <f>SUM(U22:U25)</f>
        <v>1</v>
      </c>
    </row>
    <row r="22" spans="1:21">
      <c r="A22" s="9">
        <v>41153</v>
      </c>
      <c r="B22" s="69">
        <v>130.19999694824199</v>
      </c>
      <c r="C22" s="69">
        <v>75.206405639648395</v>
      </c>
      <c r="D22" s="69">
        <v>66.349998474121094</v>
      </c>
      <c r="E22" s="69">
        <v>36.9799995422363</v>
      </c>
      <c r="F22" s="69">
        <v>37.665000915527301</v>
      </c>
      <c r="G22" s="69">
        <v>70.581276000000003</v>
      </c>
      <c r="H22" s="70">
        <v>65.650001525878906</v>
      </c>
      <c r="I22" s="71">
        <v>2.7586600780486998</v>
      </c>
      <c r="J22" s="69">
        <v>56.909999847412102</v>
      </c>
      <c r="K22" s="69">
        <v>33.145000457763601</v>
      </c>
      <c r="L22" s="69">
        <v>7.46000003814697</v>
      </c>
      <c r="M22" s="69">
        <v>7.8899998664855904</v>
      </c>
      <c r="N22" s="69">
        <v>65.767074584960895</v>
      </c>
      <c r="O22" s="69">
        <v>4.9380002021789497</v>
      </c>
      <c r="P22" s="70">
        <v>1.18299996852874</v>
      </c>
      <c r="Q22" s="72">
        <v>19.2000007629394</v>
      </c>
      <c r="R22" s="70">
        <v>2454.26000976562</v>
      </c>
      <c r="T22" t="s">
        <v>33</v>
      </c>
      <c r="U22">
        <v>0.25</v>
      </c>
    </row>
    <row r="23" spans="1:21">
      <c r="A23" s="9">
        <v>41183</v>
      </c>
      <c r="B23" s="69">
        <v>150.39999389648401</v>
      </c>
      <c r="C23" s="69">
        <v>75.138572692871094</v>
      </c>
      <c r="D23" s="69">
        <v>67.819999694824205</v>
      </c>
      <c r="E23" s="69">
        <v>38.810001373291001</v>
      </c>
      <c r="F23" s="69">
        <v>36.025001525878899</v>
      </c>
      <c r="G23" s="69">
        <v>66.593010000000007</v>
      </c>
      <c r="H23" s="70">
        <v>63.930000305175703</v>
      </c>
      <c r="I23" s="71">
        <v>2.4982089996337802</v>
      </c>
      <c r="J23" s="69">
        <v>61.450000762939403</v>
      </c>
      <c r="K23" s="69">
        <v>34.145000457763601</v>
      </c>
      <c r="L23" s="69">
        <v>7.46000003814697</v>
      </c>
      <c r="M23" s="69">
        <v>8.8599996566772408</v>
      </c>
      <c r="N23" s="69">
        <v>66.121345520019503</v>
      </c>
      <c r="O23" s="69">
        <v>5.25</v>
      </c>
      <c r="P23" s="70">
        <v>1.2389999628067001</v>
      </c>
      <c r="Q23" s="72">
        <v>18.649999618530199</v>
      </c>
      <c r="R23" s="70">
        <v>2503.63989257812</v>
      </c>
      <c r="T23" t="s">
        <v>42</v>
      </c>
      <c r="U23">
        <v>0.25</v>
      </c>
    </row>
    <row r="24" spans="1:21">
      <c r="A24" s="9">
        <v>41214</v>
      </c>
      <c r="B24" s="69">
        <v>156.39999389648401</v>
      </c>
      <c r="C24" s="69">
        <v>76.844062805175696</v>
      </c>
      <c r="D24" s="69">
        <v>68.660003662109304</v>
      </c>
      <c r="E24" s="69">
        <v>42.944999694824197</v>
      </c>
      <c r="F24" s="69">
        <v>37.9799995422363</v>
      </c>
      <c r="G24" s="69">
        <v>68.722526999999999</v>
      </c>
      <c r="H24" s="70">
        <v>68.900001525878906</v>
      </c>
      <c r="I24" s="71">
        <v>2.3653249740600502</v>
      </c>
      <c r="J24" s="69">
        <v>68.190002441406193</v>
      </c>
      <c r="K24" s="69">
        <v>33.924999237060497</v>
      </c>
      <c r="L24" s="69">
        <v>7.6599998474120996</v>
      </c>
      <c r="M24" s="69">
        <v>8.9899997711181605</v>
      </c>
      <c r="N24" s="69">
        <v>68.443809509277301</v>
      </c>
      <c r="O24" s="69">
        <v>5.8959999084472603</v>
      </c>
      <c r="P24" s="70">
        <v>1.2940000295639</v>
      </c>
      <c r="Q24" s="72">
        <v>18.370000839233398</v>
      </c>
      <c r="R24" s="70">
        <v>2575.25</v>
      </c>
      <c r="T24" t="s">
        <v>38</v>
      </c>
      <c r="U24">
        <v>0.25</v>
      </c>
    </row>
    <row r="25" spans="1:21">
      <c r="A25" s="9">
        <v>41244</v>
      </c>
      <c r="B25" s="69">
        <v>162.75</v>
      </c>
      <c r="C25" s="69">
        <v>79.654251098632798</v>
      </c>
      <c r="D25" s="69">
        <v>71.389999389648395</v>
      </c>
      <c r="E25" s="69">
        <v>42.584999084472599</v>
      </c>
      <c r="F25" s="69">
        <v>41.319999694824197</v>
      </c>
      <c r="G25" s="69">
        <v>69.556763000000004</v>
      </c>
      <c r="H25" s="70">
        <v>71.150001525878906</v>
      </c>
      <c r="I25" s="71">
        <v>2.5181410312652499</v>
      </c>
      <c r="J25" s="69">
        <v>72.930000305175696</v>
      </c>
      <c r="K25" s="69">
        <v>35.959999084472599</v>
      </c>
      <c r="L25" s="69">
        <v>8.17000007629394</v>
      </c>
      <c r="M25" s="69">
        <v>9.4899997711181605</v>
      </c>
      <c r="N25" s="69">
        <v>70.746589660644503</v>
      </c>
      <c r="O25" s="69">
        <v>6.1290001869201598</v>
      </c>
      <c r="P25" s="70">
        <v>1.29999995231628</v>
      </c>
      <c r="Q25" s="72">
        <v>20.340000152587798</v>
      </c>
      <c r="R25" s="70">
        <v>2635.92993164062</v>
      </c>
      <c r="T25" t="s">
        <v>10</v>
      </c>
      <c r="U25">
        <v>0.25</v>
      </c>
    </row>
    <row r="26" spans="1:21">
      <c r="A26" s="9">
        <v>41275</v>
      </c>
      <c r="B26" s="69">
        <v>170.05000305175699</v>
      </c>
      <c r="C26" s="69">
        <v>78.336372375488196</v>
      </c>
      <c r="D26" s="69">
        <v>71.860000610351506</v>
      </c>
      <c r="E26" s="69">
        <v>46.209999084472599</v>
      </c>
      <c r="F26" s="69">
        <v>42.875</v>
      </c>
      <c r="G26" s="69">
        <v>68.890839</v>
      </c>
      <c r="H26" s="70">
        <v>74.660003662109304</v>
      </c>
      <c r="I26" s="71">
        <v>2.9898769855499201</v>
      </c>
      <c r="J26" s="69">
        <v>74.150001525878906</v>
      </c>
      <c r="K26" s="69">
        <v>37.525001525878899</v>
      </c>
      <c r="L26" s="69">
        <v>8.1800003051757795</v>
      </c>
      <c r="M26" s="69">
        <v>10.079999923706</v>
      </c>
      <c r="N26" s="69">
        <v>71.524024963378906</v>
      </c>
      <c r="O26" s="69">
        <v>6.6449999809265101</v>
      </c>
      <c r="P26" s="70">
        <v>1.5019999742507899</v>
      </c>
      <c r="Q26" s="72">
        <v>21.520000457763601</v>
      </c>
      <c r="R26" s="70">
        <v>2702.97998046875</v>
      </c>
    </row>
    <row r="27" spans="1:21">
      <c r="A27" s="9">
        <v>41306</v>
      </c>
      <c r="B27" s="69">
        <v>157.850006103515</v>
      </c>
      <c r="C27" s="69">
        <v>77.154151916503906</v>
      </c>
      <c r="D27" s="69">
        <v>72.580001831054602</v>
      </c>
      <c r="E27" s="69">
        <v>43.1049995422363</v>
      </c>
      <c r="F27" s="69">
        <v>45.665000915527301</v>
      </c>
      <c r="G27" s="69">
        <v>68.202950000000001</v>
      </c>
      <c r="H27" s="70">
        <v>72.180000305175696</v>
      </c>
      <c r="I27" s="71">
        <v>2.7307550907135001</v>
      </c>
      <c r="J27" s="69">
        <v>70.699996948242102</v>
      </c>
      <c r="K27" s="69">
        <v>35.450000762939403</v>
      </c>
      <c r="L27" s="69">
        <v>7.5799999237060502</v>
      </c>
      <c r="M27" s="69">
        <v>8</v>
      </c>
      <c r="N27" s="69">
        <v>74.653450012207003</v>
      </c>
      <c r="O27" s="69">
        <v>6.5609998703002903</v>
      </c>
      <c r="P27" s="70">
        <v>1.2430000305175699</v>
      </c>
      <c r="Q27" s="72">
        <v>21.7299995422363</v>
      </c>
      <c r="R27" s="70">
        <v>2633.55004882812</v>
      </c>
    </row>
    <row r="28" spans="1:21">
      <c r="A28" s="9">
        <v>41334</v>
      </c>
      <c r="B28" s="69">
        <v>146.75</v>
      </c>
      <c r="C28" s="69">
        <v>81.427574157714801</v>
      </c>
      <c r="D28" s="69">
        <v>79.269996643066406</v>
      </c>
      <c r="E28" s="69">
        <v>40.040000915527301</v>
      </c>
      <c r="F28" s="69">
        <v>42.444999694824197</v>
      </c>
      <c r="G28" s="69">
        <v>69.359183999999999</v>
      </c>
      <c r="H28" s="70">
        <v>68.319999694824205</v>
      </c>
      <c r="I28" s="71">
        <v>2.75733089447021</v>
      </c>
      <c r="J28" s="69">
        <v>67.309997558593693</v>
      </c>
      <c r="K28" s="69">
        <v>35.145000457763601</v>
      </c>
      <c r="L28" s="69">
        <v>6.8099999427795401</v>
      </c>
      <c r="M28" s="69">
        <v>7.21000003814697</v>
      </c>
      <c r="N28" s="69">
        <v>79.190132141113196</v>
      </c>
      <c r="O28" s="69">
        <v>6.1599998474120996</v>
      </c>
      <c r="P28" s="70">
        <v>1.1419999599456701</v>
      </c>
      <c r="Q28" s="72">
        <v>22.110000610351499</v>
      </c>
      <c r="R28" s="70">
        <v>2624.02001953125</v>
      </c>
    </row>
    <row r="29" spans="1:21">
      <c r="A29" s="9">
        <v>41365</v>
      </c>
      <c r="B29" s="69">
        <v>147.600006103515</v>
      </c>
      <c r="C29" s="69">
        <v>76.844062805175696</v>
      </c>
      <c r="D29" s="69">
        <v>83.220001220703097</v>
      </c>
      <c r="E29" s="69">
        <v>42.310001373291001</v>
      </c>
      <c r="F29" s="69">
        <v>42.014999389648402</v>
      </c>
      <c r="G29" s="69">
        <v>70.339782999999997</v>
      </c>
      <c r="H29" s="70">
        <v>70.919998168945298</v>
      </c>
      <c r="I29" s="71">
        <v>3.0177829265594398</v>
      </c>
      <c r="J29" s="69">
        <v>70.050003051757798</v>
      </c>
      <c r="K29" s="69">
        <v>36.560001373291001</v>
      </c>
      <c r="L29" s="69">
        <v>7.25</v>
      </c>
      <c r="M29" s="69">
        <v>8.2100000381469709</v>
      </c>
      <c r="N29" s="69">
        <v>77.960006713867102</v>
      </c>
      <c r="O29" s="69">
        <v>5.9949998855590803</v>
      </c>
      <c r="P29" s="70">
        <v>1.3769999742507899</v>
      </c>
      <c r="Q29" s="72">
        <v>21.5100002288818</v>
      </c>
      <c r="R29" s="70">
        <v>2712</v>
      </c>
    </row>
    <row r="30" spans="1:21">
      <c r="A30" s="9">
        <v>41395</v>
      </c>
      <c r="B30" s="69">
        <v>165.05000305175699</v>
      </c>
      <c r="C30" s="69">
        <v>79.08251953125</v>
      </c>
      <c r="D30" s="69">
        <v>82.510002136230398</v>
      </c>
      <c r="E30" s="69">
        <v>45.325000762939403</v>
      </c>
      <c r="F30" s="69">
        <v>49.409999847412102</v>
      </c>
      <c r="G30" s="69">
        <v>72.703468000000001</v>
      </c>
      <c r="H30" s="70">
        <v>75.230003356933594</v>
      </c>
      <c r="I30" s="71">
        <v>4.0695562362670898</v>
      </c>
      <c r="J30" s="69">
        <v>73.690002441406193</v>
      </c>
      <c r="K30" s="69">
        <v>39.694999694824197</v>
      </c>
      <c r="L30" s="69">
        <v>7.1999998092651296</v>
      </c>
      <c r="M30" s="69">
        <v>9.3000001907348597</v>
      </c>
      <c r="N30" s="69">
        <v>81.571640014648395</v>
      </c>
      <c r="O30" s="69">
        <v>6.5500001907348597</v>
      </c>
      <c r="P30" s="70">
        <v>1.45899999141693</v>
      </c>
      <c r="Q30" s="72">
        <v>20.940000534057599</v>
      </c>
      <c r="R30" s="70">
        <v>2769.63989257812</v>
      </c>
    </row>
    <row r="31" spans="1:21">
      <c r="A31" s="9">
        <v>41426</v>
      </c>
      <c r="B31" s="69">
        <v>149.75</v>
      </c>
      <c r="C31" s="69">
        <v>75.245162963867102</v>
      </c>
      <c r="D31" s="69">
        <v>79.620002746582003</v>
      </c>
      <c r="E31" s="69">
        <v>41.974998474121001</v>
      </c>
      <c r="F31" s="69">
        <v>46.485000610351499</v>
      </c>
      <c r="G31" s="69">
        <v>69.425040999999993</v>
      </c>
      <c r="H31" s="70">
        <v>68.629997253417898</v>
      </c>
      <c r="I31" s="71">
        <v>3.56791996955871</v>
      </c>
      <c r="J31" s="69">
        <v>67.180000305175696</v>
      </c>
      <c r="K31" s="69">
        <v>38.555000305175703</v>
      </c>
      <c r="L31" s="69">
        <v>6.4699997901916504</v>
      </c>
      <c r="M31" s="69">
        <v>9.0900001525878906</v>
      </c>
      <c r="N31" s="69">
        <v>80.626907348632798</v>
      </c>
      <c r="O31" s="69">
        <v>6.4299998283386204</v>
      </c>
      <c r="P31" s="70">
        <v>1.2309999465942301</v>
      </c>
      <c r="Q31" s="72">
        <v>20.309999465942301</v>
      </c>
      <c r="R31" s="70">
        <v>2602.59008789062</v>
      </c>
    </row>
    <row r="32" spans="1:21">
      <c r="A32" s="9">
        <v>41456</v>
      </c>
      <c r="B32" s="69">
        <v>171.14999389648401</v>
      </c>
      <c r="C32" s="69">
        <v>82.309997558593693</v>
      </c>
      <c r="D32" s="69">
        <v>80.169998168945298</v>
      </c>
      <c r="E32" s="69">
        <v>48.634998321533203</v>
      </c>
      <c r="F32" s="69">
        <v>52.220001220703097</v>
      </c>
      <c r="G32" s="69">
        <v>73.018142999999995</v>
      </c>
      <c r="H32" s="70">
        <v>66.660003662109304</v>
      </c>
      <c r="I32" s="71">
        <v>3.9798591136932302</v>
      </c>
      <c r="J32" s="69">
        <v>73.589996337890597</v>
      </c>
      <c r="K32" s="69">
        <v>40.590000152587798</v>
      </c>
      <c r="L32" s="69">
        <v>7.3200001716613698</v>
      </c>
      <c r="M32" s="69">
        <v>10.170000076293899</v>
      </c>
      <c r="N32" s="69">
        <v>85.960700988769503</v>
      </c>
      <c r="O32" s="69">
        <v>6.6339998245239196</v>
      </c>
      <c r="P32" s="70">
        <v>1.4259999990463199</v>
      </c>
      <c r="Q32" s="72">
        <v>21.110000610351499</v>
      </c>
      <c r="R32" s="70">
        <v>2768.14990234375</v>
      </c>
    </row>
    <row r="33" spans="1:18">
      <c r="A33" s="9">
        <v>41487</v>
      </c>
      <c r="B33" s="69">
        <v>168.19999694824199</v>
      </c>
      <c r="C33" s="69">
        <v>80.089996337890597</v>
      </c>
      <c r="D33" s="69">
        <v>72.690002441406193</v>
      </c>
      <c r="E33" s="69">
        <v>47.415000915527301</v>
      </c>
      <c r="F33" s="69">
        <v>51.919998168945298</v>
      </c>
      <c r="G33" s="69">
        <v>72.820556999999994</v>
      </c>
      <c r="H33" s="70">
        <v>66.129997253417898</v>
      </c>
      <c r="I33" s="71">
        <v>3.7938220500946001</v>
      </c>
      <c r="J33" s="69">
        <v>71.290000915527301</v>
      </c>
      <c r="K33" s="69">
        <v>39.069999694824197</v>
      </c>
      <c r="L33" s="69">
        <v>7.1100001335143999</v>
      </c>
      <c r="M33" s="69">
        <v>10.869999885559</v>
      </c>
      <c r="N33" s="69">
        <v>82.703346252441406</v>
      </c>
      <c r="O33" s="69">
        <v>6.8600001335143999</v>
      </c>
      <c r="P33" s="70">
        <v>1.4850000143051101</v>
      </c>
      <c r="Q33" s="72">
        <v>21.25</v>
      </c>
      <c r="R33" s="70">
        <v>2721.3701171875</v>
      </c>
    </row>
    <row r="34" spans="1:18">
      <c r="A34" s="9">
        <v>41518</v>
      </c>
      <c r="B34" s="69">
        <v>167.64999389648401</v>
      </c>
      <c r="C34" s="69">
        <v>89.059997558593693</v>
      </c>
      <c r="D34" s="69">
        <v>74.970001220703097</v>
      </c>
      <c r="E34" s="69">
        <v>50</v>
      </c>
      <c r="F34" s="69">
        <v>57.619998931884702</v>
      </c>
      <c r="G34" s="69">
        <v>75.337920999999994</v>
      </c>
      <c r="H34" s="70">
        <v>70.900001525878906</v>
      </c>
      <c r="I34" s="71">
        <v>3.9134171009063698</v>
      </c>
      <c r="J34" s="69">
        <v>79.470001220703097</v>
      </c>
      <c r="K34" s="69">
        <v>42.970001220703097</v>
      </c>
      <c r="L34" s="69">
        <v>8.17000007629394</v>
      </c>
      <c r="M34" s="69">
        <v>11.3500003814697</v>
      </c>
      <c r="N34" s="69">
        <v>85.773727416992102</v>
      </c>
      <c r="O34" s="69">
        <v>7.3949999809265101</v>
      </c>
      <c r="P34" s="70">
        <v>1.5249999761581401</v>
      </c>
      <c r="Q34" s="72">
        <v>24.170000076293899</v>
      </c>
      <c r="R34" s="70">
        <v>2893.14990234375</v>
      </c>
    </row>
    <row r="35" spans="1:18">
      <c r="A35" s="9">
        <v>41548</v>
      </c>
      <c r="B35" s="69">
        <v>180.5</v>
      </c>
      <c r="C35" s="69">
        <v>94.180000305175696</v>
      </c>
      <c r="D35" s="69">
        <v>78.540000915527301</v>
      </c>
      <c r="E35" s="69">
        <v>54.540000915527301</v>
      </c>
      <c r="F35" s="69">
        <v>60.439998626708899</v>
      </c>
      <c r="G35" s="69">
        <v>73.398674</v>
      </c>
      <c r="H35" s="70">
        <v>76.629997253417898</v>
      </c>
      <c r="I35" s="71">
        <v>3.8469760417938201</v>
      </c>
      <c r="J35" s="69">
        <v>83.540000915527301</v>
      </c>
      <c r="K35" s="69">
        <v>47.244998931884702</v>
      </c>
      <c r="L35" s="69">
        <v>8.9099998474121094</v>
      </c>
      <c r="M35" s="69">
        <v>12.7200002670288</v>
      </c>
      <c r="N35" s="69">
        <v>90.084060668945298</v>
      </c>
      <c r="O35" s="69">
        <v>7.1290001869201598</v>
      </c>
      <c r="P35" s="70">
        <v>1.83099997043609</v>
      </c>
      <c r="Q35" s="72">
        <v>24.4799995422363</v>
      </c>
      <c r="R35" s="70">
        <v>3067.94995117187</v>
      </c>
    </row>
    <row r="36" spans="1:18">
      <c r="A36" s="9">
        <v>41579</v>
      </c>
      <c r="B36" s="69">
        <v>191.64999389648401</v>
      </c>
      <c r="C36" s="69">
        <v>97.199996948242102</v>
      </c>
      <c r="D36" s="69">
        <v>77.839996337890597</v>
      </c>
      <c r="E36" s="69">
        <v>55.25</v>
      </c>
      <c r="F36" s="69">
        <v>61</v>
      </c>
      <c r="G36" s="69">
        <v>75.081795</v>
      </c>
      <c r="H36" s="70">
        <v>78.599998474121094</v>
      </c>
      <c r="I36" s="71">
        <v>3.8801970481872501</v>
      </c>
      <c r="J36" s="69">
        <v>84.569999694824205</v>
      </c>
      <c r="K36" s="69">
        <v>47.325000762939403</v>
      </c>
      <c r="L36" s="69">
        <v>8.9399995803833008</v>
      </c>
      <c r="M36" s="69">
        <v>12.9799995422363</v>
      </c>
      <c r="N36" s="69">
        <v>96.638130187988196</v>
      </c>
      <c r="O36" s="69">
        <v>7.4699997901916504</v>
      </c>
      <c r="P36" s="70">
        <v>1.7799999713897701</v>
      </c>
      <c r="Q36" s="72">
        <v>25.459999084472599</v>
      </c>
      <c r="R36" s="70">
        <v>3086.63989257812</v>
      </c>
    </row>
    <row r="37" spans="1:18">
      <c r="A37" s="9">
        <v>41609</v>
      </c>
      <c r="B37" s="69">
        <v>196.89999389648401</v>
      </c>
      <c r="C37" s="69">
        <v>99.290000915527301</v>
      </c>
      <c r="D37" s="69">
        <v>77.120002746582003</v>
      </c>
      <c r="E37" s="69">
        <v>56.650001525878899</v>
      </c>
      <c r="F37" s="69">
        <v>62.900001525878899</v>
      </c>
      <c r="G37" s="69">
        <v>75.228149000000002</v>
      </c>
      <c r="H37" s="70">
        <v>77.489997863769503</v>
      </c>
      <c r="I37" s="71">
        <v>3.9499599933624201</v>
      </c>
      <c r="J37" s="69">
        <v>85.220001220703097</v>
      </c>
      <c r="K37" s="69">
        <v>47.720001220703097</v>
      </c>
      <c r="L37" s="69">
        <v>9.0699996948242099</v>
      </c>
      <c r="M37" s="69">
        <v>14.0100002288818</v>
      </c>
      <c r="N37" s="69">
        <v>100.328491210937</v>
      </c>
      <c r="O37" s="69">
        <v>7.7600002288818297</v>
      </c>
      <c r="P37" s="70">
        <v>1.7940000295639</v>
      </c>
      <c r="Q37" s="72">
        <v>25.549999237060501</v>
      </c>
      <c r="R37" s="70">
        <v>3109</v>
      </c>
    </row>
    <row r="38" spans="1:18">
      <c r="A38" s="9">
        <v>41640</v>
      </c>
      <c r="B38" s="69">
        <v>180.350006103515</v>
      </c>
      <c r="C38" s="69">
        <v>93.959999084472599</v>
      </c>
      <c r="D38" s="69">
        <v>72.800003051757798</v>
      </c>
      <c r="E38" s="69">
        <v>57.450000762939403</v>
      </c>
      <c r="F38" s="69">
        <v>62.130001068115199</v>
      </c>
      <c r="G38" s="69">
        <v>68.202950000000001</v>
      </c>
      <c r="H38" s="70">
        <v>79.529998779296804</v>
      </c>
      <c r="I38" s="71">
        <v>4.9133658409118599</v>
      </c>
      <c r="J38" s="69">
        <v>80.819999694824205</v>
      </c>
      <c r="K38" s="69">
        <v>48.564998626708899</v>
      </c>
      <c r="L38" s="69">
        <v>8.6400003433227504</v>
      </c>
      <c r="M38" s="69">
        <v>13.2100000381469</v>
      </c>
      <c r="N38" s="69">
        <v>96.333061218261705</v>
      </c>
      <c r="O38" s="69">
        <v>7.6560001373290998</v>
      </c>
      <c r="P38" s="70">
        <v>2.0099999904632502</v>
      </c>
      <c r="Q38" s="72">
        <v>25.899999618530199</v>
      </c>
      <c r="R38" s="70">
        <v>3013.9599609375</v>
      </c>
    </row>
    <row r="39" spans="1:18">
      <c r="A39" s="9">
        <v>41671</v>
      </c>
      <c r="B39" s="69">
        <v>185.100006103515</v>
      </c>
      <c r="C39" s="69">
        <v>96.760002136230398</v>
      </c>
      <c r="D39" s="69">
        <v>75.330001831054602</v>
      </c>
      <c r="E39" s="69">
        <v>59.459999084472599</v>
      </c>
      <c r="F39" s="69">
        <v>67.519996643066406</v>
      </c>
      <c r="G39" s="69">
        <v>73.003501999999997</v>
      </c>
      <c r="H39" s="70">
        <v>83.419998168945298</v>
      </c>
      <c r="I39" s="71">
        <v>5.0396051406860298</v>
      </c>
      <c r="J39" s="69">
        <v>84.199996948242102</v>
      </c>
      <c r="K39" s="69">
        <v>54.130001068115199</v>
      </c>
      <c r="L39" s="69">
        <v>9.0500001907348597</v>
      </c>
      <c r="M39" s="69">
        <v>14.520000457763601</v>
      </c>
      <c r="N39" s="69">
        <v>101.263381958007</v>
      </c>
      <c r="O39" s="69">
        <v>8.2200002670287997</v>
      </c>
      <c r="P39" s="70">
        <v>2.24600005149841</v>
      </c>
      <c r="Q39" s="72">
        <v>29.459999084472599</v>
      </c>
      <c r="R39" s="70">
        <v>3149.22998046875</v>
      </c>
    </row>
    <row r="40" spans="1:18">
      <c r="A40" s="9">
        <v>41699</v>
      </c>
      <c r="B40" s="69">
        <v>184</v>
      </c>
      <c r="C40" s="69">
        <v>97.699996948242102</v>
      </c>
      <c r="D40" s="69">
        <v>75.680000305175696</v>
      </c>
      <c r="E40" s="69">
        <v>55.990001678466797</v>
      </c>
      <c r="F40" s="69">
        <v>68.589996337890597</v>
      </c>
      <c r="G40" s="69">
        <v>71.949721999999994</v>
      </c>
      <c r="H40" s="70">
        <v>80.680000305175696</v>
      </c>
      <c r="I40" s="71">
        <v>5.6143260002136204</v>
      </c>
      <c r="J40" s="69">
        <v>91.620002746582003</v>
      </c>
      <c r="K40" s="69">
        <v>53.909999847412102</v>
      </c>
      <c r="L40" s="69">
        <v>9.5799999237060494</v>
      </c>
      <c r="M40" s="69">
        <v>14.25</v>
      </c>
      <c r="N40" s="69">
        <v>96.618453979492102</v>
      </c>
      <c r="O40" s="69">
        <v>8.6619997024536097</v>
      </c>
      <c r="P40" s="70">
        <v>2.46000003814697</v>
      </c>
      <c r="Q40" s="72">
        <v>28.190000534057599</v>
      </c>
      <c r="R40" s="70">
        <v>3161.60009765625</v>
      </c>
    </row>
    <row r="41" spans="1:18">
      <c r="A41" s="9">
        <v>41730</v>
      </c>
      <c r="B41" s="69">
        <v>192.5</v>
      </c>
      <c r="C41" s="69">
        <v>95</v>
      </c>
      <c r="D41" s="69">
        <v>78.019996643066406</v>
      </c>
      <c r="E41" s="69">
        <v>54.110000610351499</v>
      </c>
      <c r="F41" s="69">
        <v>66.730003356933594</v>
      </c>
      <c r="G41" s="69">
        <v>75.447685000000007</v>
      </c>
      <c r="H41" s="70">
        <v>83.430000305175696</v>
      </c>
      <c r="I41" s="71">
        <v>5.7671418190002397</v>
      </c>
      <c r="J41" s="69">
        <v>90.180000305175696</v>
      </c>
      <c r="K41" s="69">
        <v>54.340000152587798</v>
      </c>
      <c r="L41" s="69">
        <v>9.9600000381469709</v>
      </c>
      <c r="M41" s="69">
        <v>14.300000190734799</v>
      </c>
      <c r="N41" s="69">
        <v>98.409507751464801</v>
      </c>
      <c r="O41" s="69">
        <v>8.3789997100830007</v>
      </c>
      <c r="P41" s="70">
        <v>2.46000003814697</v>
      </c>
      <c r="Q41" s="72">
        <v>29.280000686645501</v>
      </c>
      <c r="R41" s="70">
        <v>3198.38989257812</v>
      </c>
    </row>
    <row r="42" spans="1:18">
      <c r="A42" s="9">
        <v>41760</v>
      </c>
      <c r="B42" s="69">
        <v>193.25</v>
      </c>
      <c r="C42" s="69">
        <v>97.459999084472599</v>
      </c>
      <c r="D42" s="69">
        <v>78.440002441406193</v>
      </c>
      <c r="E42" s="69">
        <v>51.369998931884702</v>
      </c>
      <c r="F42" s="69">
        <v>69.699996948242102</v>
      </c>
      <c r="G42" s="69">
        <v>78.191901999999999</v>
      </c>
      <c r="H42" s="70">
        <v>84.470001220703097</v>
      </c>
      <c r="I42" s="71">
        <v>5.0927581787109304</v>
      </c>
      <c r="J42" s="69">
        <v>92.089996337890597</v>
      </c>
      <c r="K42" s="69">
        <v>54.299999237060497</v>
      </c>
      <c r="L42" s="69">
        <v>10.2200002670288</v>
      </c>
      <c r="M42" s="69">
        <v>14.039999961853001</v>
      </c>
      <c r="N42" s="69">
        <v>104.412483215332</v>
      </c>
      <c r="O42" s="69">
        <v>9.0989999771118093</v>
      </c>
      <c r="P42" s="70">
        <v>2.4579999446868799</v>
      </c>
      <c r="Q42" s="72">
        <v>27.620000839233398</v>
      </c>
      <c r="R42" s="70">
        <v>3244.60009765625</v>
      </c>
    </row>
    <row r="43" spans="1:18">
      <c r="A43" s="9">
        <v>41791</v>
      </c>
      <c r="B43" s="69">
        <v>188.80000305175699</v>
      </c>
      <c r="C43" s="69">
        <v>96.449996948242102</v>
      </c>
      <c r="D43" s="69">
        <v>77.580001831054602</v>
      </c>
      <c r="E43" s="69">
        <v>49.544998168945298</v>
      </c>
      <c r="F43" s="69">
        <v>68.400001525878906</v>
      </c>
      <c r="G43" s="69">
        <v>79.370086999999998</v>
      </c>
      <c r="H43" s="70">
        <v>85.029998779296804</v>
      </c>
      <c r="I43" s="71">
        <v>4.7904481887817303</v>
      </c>
      <c r="J43" s="69">
        <v>92.620002746582003</v>
      </c>
      <c r="K43" s="69">
        <v>54.599998474121001</v>
      </c>
      <c r="L43" s="69">
        <v>10.420000076293899</v>
      </c>
      <c r="M43" s="69">
        <v>14.020000457763601</v>
      </c>
      <c r="N43" s="69">
        <v>101.509407043457</v>
      </c>
      <c r="O43" s="69">
        <v>9.1289997100830007</v>
      </c>
      <c r="P43" s="70">
        <v>2.2560000419616699</v>
      </c>
      <c r="Q43" s="72">
        <v>25.850000381469702</v>
      </c>
      <c r="R43" s="70">
        <v>3228.23999023437</v>
      </c>
    </row>
    <row r="44" spans="1:18">
      <c r="A44" s="9">
        <v>41821</v>
      </c>
      <c r="B44" s="69">
        <v>173.05000305175699</v>
      </c>
      <c r="C44" s="69">
        <v>92.400001525878906</v>
      </c>
      <c r="D44" s="69">
        <v>78.620002746582003</v>
      </c>
      <c r="E44" s="69">
        <v>49.5</v>
      </c>
      <c r="F44" s="69">
        <v>61.880001068115199</v>
      </c>
      <c r="G44" s="69">
        <v>76.488297000000003</v>
      </c>
      <c r="H44" s="70">
        <v>77.639999389648395</v>
      </c>
      <c r="I44" s="71">
        <v>4.8137030601501403</v>
      </c>
      <c r="J44" s="69">
        <v>89.339996337890597</v>
      </c>
      <c r="K44" s="69">
        <v>51.619998931884702</v>
      </c>
      <c r="L44" s="69">
        <v>9.9700002670287997</v>
      </c>
      <c r="M44" s="69">
        <v>12.9700002670288</v>
      </c>
      <c r="N44" s="69">
        <v>97.3466796875</v>
      </c>
      <c r="O44" s="69">
        <v>8.2749996185302699</v>
      </c>
      <c r="P44" s="70">
        <v>2.2300000190734801</v>
      </c>
      <c r="Q44" s="72">
        <v>23.4899997711181</v>
      </c>
      <c r="R44" s="70">
        <v>3115.51000976562</v>
      </c>
    </row>
    <row r="45" spans="1:18">
      <c r="A45" s="9">
        <v>41852</v>
      </c>
      <c r="B45" s="69">
        <v>170.5</v>
      </c>
      <c r="C45" s="69">
        <v>95.339996337890597</v>
      </c>
      <c r="D45" s="69">
        <v>83.5</v>
      </c>
      <c r="E45" s="69">
        <v>51.380001068115199</v>
      </c>
      <c r="F45" s="69">
        <v>62.240001678466797</v>
      </c>
      <c r="G45" s="69">
        <v>78.275329999999997</v>
      </c>
      <c r="H45" s="70">
        <v>78.290000915527301</v>
      </c>
      <c r="I45" s="71">
        <v>4.9432640075683496</v>
      </c>
      <c r="J45" s="69">
        <v>88.599998474121094</v>
      </c>
      <c r="K45" s="69">
        <v>49.75</v>
      </c>
      <c r="L45" s="69">
        <v>9.92000007629394</v>
      </c>
      <c r="M45" s="69">
        <v>13.770000457763601</v>
      </c>
      <c r="N45" s="69">
        <v>100.42690277099599</v>
      </c>
      <c r="O45" s="69">
        <v>8.8450002670287997</v>
      </c>
      <c r="P45" s="70">
        <v>2.2639999389648402</v>
      </c>
      <c r="Q45" s="72">
        <v>23.2399997711181</v>
      </c>
      <c r="R45" s="70">
        <v>3172.6298828125</v>
      </c>
    </row>
    <row r="46" spans="1:18">
      <c r="A46" s="9">
        <v>41883</v>
      </c>
      <c r="B46" s="69">
        <v>164.30000305175699</v>
      </c>
      <c r="C46" s="69">
        <v>94.370002746582003</v>
      </c>
      <c r="D46" s="69">
        <v>89.559997558593693</v>
      </c>
      <c r="E46" s="69">
        <v>52.520000457763601</v>
      </c>
      <c r="F46" s="69">
        <v>60.7299995422363</v>
      </c>
      <c r="G46" s="69">
        <v>77.736000000000004</v>
      </c>
      <c r="H46" s="70">
        <v>72.629997253417898</v>
      </c>
      <c r="I46" s="71">
        <v>5.0761480331420898</v>
      </c>
      <c r="J46" s="69">
        <v>85.019996643066406</v>
      </c>
      <c r="K46" s="69">
        <v>46.005001068115199</v>
      </c>
      <c r="L46" s="69">
        <v>9.5</v>
      </c>
      <c r="M46" s="69">
        <v>14.189999580383301</v>
      </c>
      <c r="N46" s="69">
        <v>109.136138916015</v>
      </c>
      <c r="O46" s="69">
        <v>8.1929998397827095</v>
      </c>
      <c r="P46" s="70">
        <v>2.4059998989105198</v>
      </c>
      <c r="Q46" s="72">
        <v>22.809999465942301</v>
      </c>
      <c r="R46" s="70">
        <v>3225.92993164062</v>
      </c>
    </row>
    <row r="47" spans="1:18">
      <c r="A47" s="9">
        <v>41913</v>
      </c>
      <c r="B47" s="69">
        <v>169.69999694824199</v>
      </c>
      <c r="C47" s="69">
        <v>89.910003662109304</v>
      </c>
      <c r="D47" s="69">
        <v>73.660003662109304</v>
      </c>
      <c r="E47" s="69">
        <v>50.139999389648402</v>
      </c>
      <c r="F47" s="69">
        <v>62.029998779296797</v>
      </c>
      <c r="G47" s="69">
        <v>77.478408999999999</v>
      </c>
      <c r="H47" s="70">
        <v>70.239997863769503</v>
      </c>
      <c r="I47" s="71">
        <v>5.9166359901428196</v>
      </c>
      <c r="J47" s="69">
        <v>85.319999694824205</v>
      </c>
      <c r="K47" s="69">
        <v>45.474998474121001</v>
      </c>
      <c r="L47" s="69">
        <v>8.7700004577636701</v>
      </c>
      <c r="M47" s="69">
        <v>14.319999694824199</v>
      </c>
      <c r="N47" s="69">
        <v>111.645584106445</v>
      </c>
      <c r="O47" s="69">
        <v>7.7410001754760698</v>
      </c>
      <c r="P47" s="70">
        <v>2.3380000591278001</v>
      </c>
      <c r="Q47" s="72">
        <v>22.409999847412099</v>
      </c>
      <c r="R47" s="70">
        <v>3113.32006835937</v>
      </c>
    </row>
    <row r="48" spans="1:18">
      <c r="A48" s="9">
        <v>41944</v>
      </c>
      <c r="B48" s="69">
        <v>181.89999389648401</v>
      </c>
      <c r="C48" s="69">
        <v>95.160003662109304</v>
      </c>
      <c r="D48" s="69">
        <v>77.860000610351506</v>
      </c>
      <c r="E48" s="69">
        <v>51.560001373291001</v>
      </c>
      <c r="F48" s="69">
        <v>67.800003051757798</v>
      </c>
      <c r="G48" s="69">
        <v>81.463013000000004</v>
      </c>
      <c r="H48" s="70">
        <v>73.010002136230398</v>
      </c>
      <c r="I48" s="71">
        <v>6.6641049385070801</v>
      </c>
      <c r="J48" s="69">
        <v>91.949996948242102</v>
      </c>
      <c r="K48" s="69">
        <v>43.474998474121001</v>
      </c>
      <c r="L48" s="69">
        <v>8.8999996185302699</v>
      </c>
      <c r="M48" s="69">
        <v>14.6000003814697</v>
      </c>
      <c r="N48" s="69">
        <v>119.02629852294901</v>
      </c>
      <c r="O48" s="69">
        <v>7.8779997825622496</v>
      </c>
      <c r="P48" s="70">
        <v>2.4779999256134002</v>
      </c>
      <c r="Q48" s="72">
        <v>23.409999847412099</v>
      </c>
      <c r="R48" s="70">
        <v>3250.92993164062</v>
      </c>
    </row>
    <row r="49" spans="1:18">
      <c r="A49" s="9">
        <v>41974</v>
      </c>
      <c r="B49" s="69">
        <v>180.100006103515</v>
      </c>
      <c r="C49" s="69">
        <v>93.75</v>
      </c>
      <c r="D49" s="69">
        <v>75.660003662109304</v>
      </c>
      <c r="E49" s="69">
        <v>49.259998321533203</v>
      </c>
      <c r="F49" s="69">
        <v>68.970001220703097</v>
      </c>
      <c r="G49" s="69">
        <v>82.791213999999997</v>
      </c>
      <c r="H49" s="70">
        <v>69.879997253417898</v>
      </c>
      <c r="I49" s="71">
        <v>6.3784060478210396</v>
      </c>
      <c r="J49" s="69">
        <v>89.769996643066406</v>
      </c>
      <c r="K49" s="69">
        <v>45.509998321533203</v>
      </c>
      <c r="L49" s="69">
        <v>8.3299999237060494</v>
      </c>
      <c r="M49" s="69">
        <v>12.9700002670288</v>
      </c>
      <c r="N49" s="69">
        <v>111.202743530273</v>
      </c>
      <c r="O49" s="69">
        <v>8.8450002670287997</v>
      </c>
      <c r="P49" s="70">
        <v>2.4219999313354399</v>
      </c>
      <c r="Q49" s="72">
        <v>24.0100002288818</v>
      </c>
      <c r="R49" s="70">
        <v>3146.42993164062</v>
      </c>
    </row>
    <row r="50" spans="1:18">
      <c r="A50" s="46">
        <v>42005</v>
      </c>
      <c r="B50" s="69">
        <v>197.14999389648401</v>
      </c>
      <c r="C50" s="73">
        <v>93</v>
      </c>
      <c r="D50" s="69">
        <v>82</v>
      </c>
      <c r="E50" s="73">
        <v>46.775001525878899</v>
      </c>
      <c r="F50" s="69">
        <v>80.480003356933594</v>
      </c>
      <c r="G50" s="73">
        <v>90.156692504882798</v>
      </c>
      <c r="H50" s="70">
        <v>79.5</v>
      </c>
      <c r="I50" s="73">
        <v>7.7736821174621502</v>
      </c>
      <c r="J50" s="69">
        <v>103.400001525878</v>
      </c>
      <c r="K50" s="73">
        <v>46.840000152587798</v>
      </c>
      <c r="L50" s="69">
        <v>6.6900000572204501</v>
      </c>
      <c r="M50" s="73">
        <v>12.439999580383301</v>
      </c>
      <c r="N50" s="69">
        <v>126.013374328613</v>
      </c>
      <c r="O50" s="73">
        <v>9.9770002365112305</v>
      </c>
      <c r="P50" s="70">
        <v>2.59800004959106</v>
      </c>
      <c r="Q50" s="73">
        <v>24.139999389648398</v>
      </c>
      <c r="R50" s="70">
        <v>3351.43994140625</v>
      </c>
    </row>
    <row r="51" spans="1:18">
      <c r="A51" s="46">
        <v>42036</v>
      </c>
      <c r="B51" s="69">
        <v>221.350006103515</v>
      </c>
      <c r="C51" s="69">
        <v>99.819999694824205</v>
      </c>
      <c r="D51" s="69">
        <v>87.699996948242102</v>
      </c>
      <c r="E51" s="69">
        <v>52.090000152587798</v>
      </c>
      <c r="F51" s="69">
        <v>86.510002136230398</v>
      </c>
      <c r="G51" s="69">
        <v>95.067008972167898</v>
      </c>
      <c r="H51" s="70">
        <v>85.650001525878906</v>
      </c>
      <c r="I51" s="74">
        <v>9.1623144149780202</v>
      </c>
      <c r="J51" s="69">
        <v>113</v>
      </c>
      <c r="K51" s="69">
        <v>53.020000457763601</v>
      </c>
      <c r="L51" s="69">
        <v>7.2800002098083496</v>
      </c>
      <c r="M51" s="69">
        <v>14.829999923706</v>
      </c>
      <c r="N51" s="69">
        <v>129.94975280761699</v>
      </c>
      <c r="O51" s="69">
        <v>10.3450002670288</v>
      </c>
      <c r="P51" s="70">
        <v>2.9839999675750701</v>
      </c>
      <c r="Q51" s="74">
        <v>28.309999465942301</v>
      </c>
      <c r="R51" s="70">
        <v>3599</v>
      </c>
    </row>
    <row r="52" spans="1:18">
      <c r="A52" s="46">
        <v>42064</v>
      </c>
      <c r="B52" s="69">
        <v>240.05000305175699</v>
      </c>
      <c r="C52" s="69">
        <v>100.699996948242</v>
      </c>
      <c r="D52" s="69">
        <v>91.930000305175696</v>
      </c>
      <c r="E52" s="69">
        <v>56.569999694824197</v>
      </c>
      <c r="F52" s="69">
        <v>89.730003356933594</v>
      </c>
      <c r="G52" s="69">
        <v>96.435462951660099</v>
      </c>
      <c r="H52" s="70">
        <v>92.550003051757798</v>
      </c>
      <c r="I52" s="74">
        <v>10.0659217834472</v>
      </c>
      <c r="J52" s="69">
        <v>116.449996948242</v>
      </c>
      <c r="K52" s="69">
        <v>53.299995422362997</v>
      </c>
      <c r="L52" s="69">
        <v>7.4499998092651296</v>
      </c>
      <c r="M52" s="69">
        <v>14.6099996566772</v>
      </c>
      <c r="N52" s="69">
        <v>137.72410583496</v>
      </c>
      <c r="O52" s="69">
        <v>11.1300001144409</v>
      </c>
      <c r="P52" s="70">
        <v>3.16599988937377</v>
      </c>
      <c r="Q52" s="74">
        <v>26.190000534057599</v>
      </c>
      <c r="R52" s="70">
        <v>3697.3798828125</v>
      </c>
    </row>
    <row r="53" spans="1:18">
      <c r="A53" s="46">
        <v>42095</v>
      </c>
      <c r="B53" s="69">
        <v>227.30000305175699</v>
      </c>
      <c r="C53" s="69">
        <v>97.510002136230398</v>
      </c>
      <c r="D53" s="69">
        <v>91.199996948242102</v>
      </c>
      <c r="E53" s="69">
        <v>56.439998626708899</v>
      </c>
      <c r="F53" s="69">
        <v>86.330001831054602</v>
      </c>
      <c r="G53" s="69">
        <v>94.020553588867102</v>
      </c>
      <c r="H53" s="70">
        <v>89.480003356933594</v>
      </c>
      <c r="I53" s="74">
        <v>8.8699712753295898</v>
      </c>
      <c r="J53" s="69">
        <v>106.09999847412099</v>
      </c>
      <c r="K53" s="69">
        <v>54.819999694824197</v>
      </c>
      <c r="L53" s="69">
        <v>7.5199999809265101</v>
      </c>
      <c r="M53" s="69">
        <v>15.319999694824199</v>
      </c>
      <c r="N53" s="69">
        <v>127.833946228027</v>
      </c>
      <c r="O53" s="69">
        <v>10.579999923706</v>
      </c>
      <c r="P53" s="70">
        <v>3.0160000324249201</v>
      </c>
      <c r="Q53" s="74">
        <v>27.9500007629394</v>
      </c>
      <c r="R53" s="70">
        <v>3615.59008789062</v>
      </c>
    </row>
    <row r="54" spans="1:18">
      <c r="A54" s="46">
        <v>42125</v>
      </c>
      <c r="B54" s="69">
        <v>219.5</v>
      </c>
      <c r="C54" s="69">
        <v>95.779998779296804</v>
      </c>
      <c r="D54" s="69">
        <v>89.150001525878906</v>
      </c>
      <c r="E54" s="69">
        <v>54.930000305175703</v>
      </c>
      <c r="F54" s="69">
        <v>85.279998779296804</v>
      </c>
      <c r="G54" s="69">
        <v>94.423034667968693</v>
      </c>
      <c r="H54" s="70">
        <v>84.199996948242102</v>
      </c>
      <c r="I54" s="74">
        <v>9.6672706604003906</v>
      </c>
      <c r="J54" s="69">
        <v>100.699996948242</v>
      </c>
      <c r="K54" s="69">
        <v>54.080001831054602</v>
      </c>
      <c r="L54" s="69">
        <v>7.0999999046325604</v>
      </c>
      <c r="M54" s="69">
        <v>16.4799995422363</v>
      </c>
      <c r="N54" s="69">
        <v>127.09587860107401</v>
      </c>
      <c r="O54" s="69">
        <v>11.869999885559</v>
      </c>
      <c r="P54" s="70">
        <v>3.28200006484985</v>
      </c>
      <c r="Q54" s="74">
        <v>28.040000915527301</v>
      </c>
      <c r="R54" s="70">
        <v>3570.78002929687</v>
      </c>
    </row>
    <row r="55" spans="1:18">
      <c r="A55" s="46">
        <v>42156</v>
      </c>
      <c r="B55" s="69">
        <v>207.55000305175699</v>
      </c>
      <c r="C55" s="69">
        <v>90.349998474121094</v>
      </c>
      <c r="D55" s="69">
        <v>88.239997863769503</v>
      </c>
      <c r="E55" s="69">
        <v>54.150001525878899</v>
      </c>
      <c r="F55" s="69">
        <v>81.639999389648395</v>
      </c>
      <c r="G55" s="69">
        <v>91.323898315429602</v>
      </c>
      <c r="H55" s="70">
        <v>78.819999694824205</v>
      </c>
      <c r="I55" s="74">
        <v>8.7304430007934499</v>
      </c>
      <c r="J55" s="69">
        <v>98.180000305175696</v>
      </c>
      <c r="K55" s="69">
        <v>51.880001068115199</v>
      </c>
      <c r="L55" s="69">
        <v>7.0100002288818297</v>
      </c>
      <c r="M55" s="69">
        <v>16.579999923706001</v>
      </c>
      <c r="N55" s="69">
        <v>123.553131103515</v>
      </c>
      <c r="O55" s="69">
        <v>11.1300001144409</v>
      </c>
      <c r="P55" s="70">
        <v>3.2520000934600799</v>
      </c>
      <c r="Q55" s="74">
        <v>28.110000610351499</v>
      </c>
      <c r="R55" s="70">
        <v>3424.30004882812</v>
      </c>
    </row>
    <row r="56" spans="1:18">
      <c r="A56" s="46">
        <v>42186</v>
      </c>
      <c r="B56" s="69">
        <v>184.05000305175699</v>
      </c>
      <c r="C56" s="69">
        <v>97.440002441406193</v>
      </c>
      <c r="D56" s="69">
        <v>97.970001220703097</v>
      </c>
      <c r="E56" s="69">
        <v>59.310001373291001</v>
      </c>
      <c r="F56" s="69">
        <v>81.389999389648395</v>
      </c>
      <c r="G56" s="69">
        <v>95.429252624511705</v>
      </c>
      <c r="H56" s="70">
        <v>78.550003051757798</v>
      </c>
      <c r="I56" s="74">
        <v>9.5011672973632795</v>
      </c>
      <c r="J56" s="69">
        <v>91.300003051757798</v>
      </c>
      <c r="K56" s="69">
        <v>58.400001525878899</v>
      </c>
      <c r="L56" s="69">
        <v>6.8099999427795401</v>
      </c>
      <c r="M56" s="69">
        <v>16.9799995422363</v>
      </c>
      <c r="N56" s="69">
        <v>132.163970947265</v>
      </c>
      <c r="O56" s="69">
        <v>10.204999923706</v>
      </c>
      <c r="P56" s="70">
        <v>3.5020000934600799</v>
      </c>
      <c r="Q56" s="74">
        <v>29.709999084472599</v>
      </c>
      <c r="R56" s="70">
        <v>3600.68994140625</v>
      </c>
    </row>
    <row r="57" spans="1:18">
      <c r="A57" s="46">
        <v>42217</v>
      </c>
      <c r="B57" s="69">
        <v>166.69999694824199</v>
      </c>
      <c r="C57" s="69">
        <v>88.459999084472599</v>
      </c>
      <c r="D57" s="69">
        <v>88.169998168945298</v>
      </c>
      <c r="E57" s="69">
        <v>56.270000457763601</v>
      </c>
      <c r="F57" s="69">
        <v>71.660003662109304</v>
      </c>
      <c r="G57" s="69">
        <v>86.011093139648395</v>
      </c>
      <c r="H57" s="70">
        <v>71.819999694824205</v>
      </c>
      <c r="I57" s="74">
        <v>8.3317928314208896</v>
      </c>
      <c r="J57" s="69">
        <v>82.220001220703097</v>
      </c>
      <c r="K57" s="69">
        <v>57.409999847412102</v>
      </c>
      <c r="L57" s="69">
        <v>6.0900001525878897</v>
      </c>
      <c r="M57" s="69">
        <v>15.300000190734799</v>
      </c>
      <c r="N57" s="69">
        <v>119.02629852294901</v>
      </c>
      <c r="O57" s="69">
        <v>9.7539997100830007</v>
      </c>
      <c r="P57" s="70">
        <v>3.2539999485015798</v>
      </c>
      <c r="Q57" s="74">
        <v>29.770000457763601</v>
      </c>
      <c r="R57" s="70">
        <v>3269.6298828125</v>
      </c>
    </row>
    <row r="58" spans="1:18">
      <c r="A58" s="46">
        <v>42248</v>
      </c>
      <c r="B58" s="69">
        <v>104.949996948242</v>
      </c>
      <c r="C58" s="69">
        <v>79.940002441406193</v>
      </c>
      <c r="D58" s="69">
        <v>84.889999389648395</v>
      </c>
      <c r="E58" s="69">
        <v>52.459999084472599</v>
      </c>
      <c r="F58" s="69">
        <v>64.849998474121094</v>
      </c>
      <c r="G58" s="69">
        <v>85.045127868652301</v>
      </c>
      <c r="H58" s="70">
        <v>68.319999694824205</v>
      </c>
      <c r="I58" s="74">
        <v>7.71388483047485</v>
      </c>
      <c r="J58" s="69">
        <v>79.220001220703097</v>
      </c>
      <c r="K58" s="69">
        <v>56.709999084472599</v>
      </c>
      <c r="L58" s="69">
        <v>5.2800002098083496</v>
      </c>
      <c r="M58" s="69">
        <v>14.1300001144409</v>
      </c>
      <c r="N58" s="69">
        <v>112.629676818847</v>
      </c>
      <c r="O58" s="69">
        <v>10.0550003051757</v>
      </c>
      <c r="P58" s="70">
        <v>3.1559998989105198</v>
      </c>
      <c r="Q58" s="74">
        <v>26.540000915527301</v>
      </c>
      <c r="R58" s="70">
        <v>3100.669921875</v>
      </c>
    </row>
    <row r="59" spans="1:18">
      <c r="A59" s="46">
        <v>42278</v>
      </c>
      <c r="B59" s="69">
        <v>126.09999847412099</v>
      </c>
      <c r="C59" s="69">
        <v>91.5</v>
      </c>
      <c r="D59" s="69">
        <v>91.849998474121094</v>
      </c>
      <c r="E59" s="69">
        <v>55.259998321533203</v>
      </c>
      <c r="F59" s="69">
        <v>78.970001220703097</v>
      </c>
      <c r="G59" s="69">
        <v>94.906021118164006</v>
      </c>
      <c r="H59" s="70">
        <v>74.529998779296804</v>
      </c>
      <c r="I59" s="74">
        <v>8.9164800643920898</v>
      </c>
      <c r="J59" s="69">
        <v>93.360000610351506</v>
      </c>
      <c r="K59" s="69">
        <v>61.380001068115199</v>
      </c>
      <c r="L59" s="69">
        <v>5.5399999618530202</v>
      </c>
      <c r="M59" s="69">
        <v>14.4700002670288</v>
      </c>
      <c r="N59" s="69">
        <v>119.41993713378901</v>
      </c>
      <c r="O59" s="69">
        <v>11.194999694824199</v>
      </c>
      <c r="P59" s="70">
        <v>3.1679999828338601</v>
      </c>
      <c r="Q59" s="74">
        <v>27.360000610351499</v>
      </c>
      <c r="R59" s="70">
        <v>3418.22998046875</v>
      </c>
    </row>
    <row r="60" spans="1:18">
      <c r="A60" s="46">
        <v>42309</v>
      </c>
      <c r="B60" s="69">
        <v>141.30000305175699</v>
      </c>
      <c r="C60" s="69">
        <v>98.139999389648395</v>
      </c>
      <c r="D60" s="69">
        <v>84.379997253417898</v>
      </c>
      <c r="E60" s="69">
        <v>56.110000610351499</v>
      </c>
      <c r="F60" s="69">
        <v>84.730003356933594</v>
      </c>
      <c r="G60" s="69">
        <v>92.974090576171804</v>
      </c>
      <c r="H60" s="70">
        <v>78.339996337890597</v>
      </c>
      <c r="I60" s="74">
        <v>8.9829216003417898</v>
      </c>
      <c r="J60" s="69">
        <v>103.300003051757</v>
      </c>
      <c r="K60" s="69">
        <v>61.560001373291001</v>
      </c>
      <c r="L60" s="69">
        <v>5.4000000953674299</v>
      </c>
      <c r="M60" s="69">
        <v>13.7399997711181</v>
      </c>
      <c r="N60" s="69">
        <v>124.291206359863</v>
      </c>
      <c r="O60" s="69">
        <v>14.029999732971101</v>
      </c>
      <c r="P60" s="70">
        <v>3.2479999065399099</v>
      </c>
      <c r="Q60" s="74">
        <v>29.319999694824201</v>
      </c>
      <c r="R60" s="70">
        <v>3506.44995117187</v>
      </c>
    </row>
    <row r="61" spans="1:18">
      <c r="A61" s="46">
        <v>42339</v>
      </c>
      <c r="B61" s="69">
        <v>142.30000305175699</v>
      </c>
      <c r="C61" s="73">
        <v>89.879997253417898</v>
      </c>
      <c r="D61" s="69">
        <v>78.599998474121094</v>
      </c>
      <c r="E61" s="73">
        <v>52.2299995422363</v>
      </c>
      <c r="F61" s="69">
        <v>77.580001831054602</v>
      </c>
      <c r="G61" s="73">
        <v>83.435188293457003</v>
      </c>
      <c r="H61" s="70">
        <v>70.720001220703097</v>
      </c>
      <c r="I61" s="73">
        <v>8.5842714309692294</v>
      </c>
      <c r="J61" s="69">
        <v>97.629997253417898</v>
      </c>
      <c r="K61" s="73">
        <v>59.139999389648402</v>
      </c>
      <c r="L61" s="69">
        <v>4.8699998855590803</v>
      </c>
      <c r="M61" s="73">
        <v>13.4600000381469</v>
      </c>
      <c r="N61" s="69">
        <v>113.958206176757</v>
      </c>
      <c r="O61" s="73">
        <v>13.5050001144409</v>
      </c>
      <c r="P61" s="70">
        <v>3.0880000591278001</v>
      </c>
      <c r="Q61" s="73">
        <v>28.819999694824201</v>
      </c>
      <c r="R61" s="70">
        <v>3267.52001953125</v>
      </c>
    </row>
    <row r="62" spans="1:18">
      <c r="A62" s="9">
        <v>42370</v>
      </c>
      <c r="B62" s="69">
        <v>120.59999847</v>
      </c>
      <c r="C62" s="69">
        <v>88.180000304999993</v>
      </c>
      <c r="D62" s="69">
        <v>76.550003051800005</v>
      </c>
      <c r="E62" s="69">
        <v>43.724998470000003</v>
      </c>
      <c r="F62" s="69">
        <v>64.160003660000001</v>
      </c>
      <c r="G62" s="69">
        <v>76.649283999999994</v>
      </c>
      <c r="H62" s="70">
        <v>61.099998499999998</v>
      </c>
      <c r="I62" s="71">
        <v>6.3784518200000004</v>
      </c>
      <c r="J62" s="69">
        <v>76.660003662099996</v>
      </c>
      <c r="K62" s="69">
        <v>62.419998169000003</v>
      </c>
      <c r="L62" s="69">
        <v>4.1900000569999998</v>
      </c>
      <c r="M62" s="69">
        <v>11.59000015</v>
      </c>
      <c r="N62" s="69">
        <v>101.75542449949999</v>
      </c>
      <c r="O62" s="69">
        <v>12.279999733</v>
      </c>
      <c r="P62" s="70">
        <v>2.6180000309999998</v>
      </c>
      <c r="Q62" s="72">
        <v>26.920000080000001</v>
      </c>
      <c r="R62" s="70">
        <v>3045.0900878906</v>
      </c>
    </row>
    <row r="63" spans="1:18">
      <c r="A63" s="9">
        <v>42401</v>
      </c>
      <c r="B63" s="69">
        <v>128.80000304999999</v>
      </c>
      <c r="C63" s="69">
        <v>85.459999084000003</v>
      </c>
      <c r="D63" s="69">
        <v>73.190002441399997</v>
      </c>
      <c r="E63" s="69">
        <v>43</v>
      </c>
      <c r="F63" s="69">
        <v>63.099998470000003</v>
      </c>
      <c r="G63" s="69">
        <v>77.422058000000007</v>
      </c>
      <c r="H63" s="70">
        <v>60.180000300000003</v>
      </c>
      <c r="I63" s="71">
        <v>6.3187007900000003</v>
      </c>
      <c r="J63" s="69">
        <v>75.150001525899995</v>
      </c>
      <c r="K63" s="69">
        <v>63.819999695</v>
      </c>
      <c r="L63" s="69">
        <v>3.9900000100000002</v>
      </c>
      <c r="M63" s="69">
        <v>11.72000027</v>
      </c>
      <c r="N63" s="69">
        <v>94.896286010699995</v>
      </c>
      <c r="O63" s="69">
        <v>11.265000343000001</v>
      </c>
      <c r="P63" s="70">
        <v>2.3420000079999999</v>
      </c>
      <c r="Q63" s="72">
        <v>25.549999239999998</v>
      </c>
      <c r="R63" s="70">
        <v>2945.75</v>
      </c>
    </row>
    <row r="64" spans="1:18">
      <c r="A64" s="9">
        <v>42430</v>
      </c>
      <c r="B64" s="69">
        <v>127.55000305</v>
      </c>
      <c r="C64" s="69">
        <v>93.150001525999997</v>
      </c>
      <c r="D64" s="69">
        <v>70.860000610399993</v>
      </c>
      <c r="E64" s="69">
        <v>44.229999540000001</v>
      </c>
      <c r="F64" s="69">
        <v>67.370002749999998</v>
      </c>
      <c r="G64" s="69">
        <v>79.603531000000004</v>
      </c>
      <c r="H64" s="70">
        <v>66.300003099999998</v>
      </c>
      <c r="I64" s="71">
        <v>7.0705719</v>
      </c>
      <c r="J64" s="69">
        <v>80.699996948199995</v>
      </c>
      <c r="K64" s="69">
        <v>65.470001221000004</v>
      </c>
      <c r="L64" s="69">
        <v>4.3600001339999999</v>
      </c>
      <c r="M64" s="69">
        <v>11.93000031</v>
      </c>
      <c r="N64" s="69">
        <v>101.65702056879999</v>
      </c>
      <c r="O64" s="69">
        <v>12.505000114</v>
      </c>
      <c r="P64" s="70">
        <v>2.4340000150000001</v>
      </c>
      <c r="Q64" s="72">
        <v>28.18000031</v>
      </c>
      <c r="R64" s="70">
        <v>3004.9299316406</v>
      </c>
    </row>
    <row r="65" spans="1:18">
      <c r="A65" s="9">
        <v>42461</v>
      </c>
      <c r="B65" s="69">
        <v>138.3500061</v>
      </c>
      <c r="C65" s="69">
        <v>91.120002747000001</v>
      </c>
      <c r="D65" s="69">
        <v>72.110000610399993</v>
      </c>
      <c r="E65" s="69">
        <v>46.240001679999999</v>
      </c>
      <c r="F65" s="69">
        <v>60.689998629999998</v>
      </c>
      <c r="G65" s="69">
        <v>79.692077999999995</v>
      </c>
      <c r="H65" s="70">
        <v>72.150001500000002</v>
      </c>
      <c r="I65" s="71">
        <v>6.9809451100000004</v>
      </c>
      <c r="J65" s="69">
        <v>80.5</v>
      </c>
      <c r="K65" s="69">
        <v>65.239997864000003</v>
      </c>
      <c r="L65" s="69">
        <v>5.0300002099999999</v>
      </c>
      <c r="M65" s="69">
        <v>12.27000046</v>
      </c>
      <c r="N65" s="69">
        <v>99.147575378400006</v>
      </c>
      <c r="O65" s="69">
        <v>12.425000191000001</v>
      </c>
      <c r="P65" s="70">
        <v>2.420000076</v>
      </c>
      <c r="Q65" s="72">
        <v>29.11000061</v>
      </c>
      <c r="R65" s="70">
        <v>3028.2099609375</v>
      </c>
    </row>
    <row r="66" spans="1:18">
      <c r="A66" s="9">
        <v>42491</v>
      </c>
      <c r="B66" s="69">
        <v>138.75</v>
      </c>
      <c r="C66" s="69">
        <v>96.790000915999997</v>
      </c>
      <c r="D66" s="69">
        <v>73.690002441399997</v>
      </c>
      <c r="E66" s="69">
        <v>49.76499939</v>
      </c>
      <c r="F66" s="69">
        <v>61.38999939</v>
      </c>
      <c r="G66" s="69">
        <v>77.703795999999997</v>
      </c>
      <c r="H66" s="70">
        <v>69.430000300000003</v>
      </c>
      <c r="I66" s="71">
        <v>6.3884110500000002</v>
      </c>
      <c r="J66" s="69">
        <v>75.889999389600007</v>
      </c>
      <c r="K66" s="69">
        <v>67.589996338000006</v>
      </c>
      <c r="L66" s="69">
        <v>4.75</v>
      </c>
      <c r="M66" s="69">
        <v>12.43999958</v>
      </c>
      <c r="N66" s="69">
        <v>84.268058776900006</v>
      </c>
      <c r="O66" s="69">
        <v>13.479999542</v>
      </c>
      <c r="P66" s="70">
        <v>2.308000088</v>
      </c>
      <c r="Q66" s="72">
        <v>30.61000061</v>
      </c>
      <c r="R66" s="70">
        <v>3063.4799804688</v>
      </c>
    </row>
    <row r="67" spans="1:18">
      <c r="A67" s="9">
        <v>42522</v>
      </c>
      <c r="B67" s="69">
        <v>120.40000153</v>
      </c>
      <c r="C67" s="69">
        <v>91.809997558999996</v>
      </c>
      <c r="D67" s="69">
        <v>74.919998168899994</v>
      </c>
      <c r="E67" s="69">
        <v>39.755001069999999</v>
      </c>
      <c r="F67" s="69">
        <v>53.520000459999999</v>
      </c>
      <c r="G67" s="69">
        <v>75.715523000000005</v>
      </c>
      <c r="H67" s="70">
        <v>68.639999399999994</v>
      </c>
      <c r="I67" s="71">
        <v>5.4722242400000001</v>
      </c>
      <c r="J67" s="69">
        <v>65.790000915500002</v>
      </c>
      <c r="K67" s="69">
        <v>63.689998627000001</v>
      </c>
      <c r="L67" s="69">
        <v>3.920000076</v>
      </c>
      <c r="M67" s="69">
        <v>10.329999920000001</v>
      </c>
      <c r="N67" s="69">
        <v>88.568557739300005</v>
      </c>
      <c r="O67" s="69">
        <v>12.975000380999999</v>
      </c>
      <c r="P67" s="70">
        <v>1.702000022</v>
      </c>
      <c r="Q67" s="72">
        <v>29.579999919999999</v>
      </c>
      <c r="R67" s="70">
        <v>2864.7399902344</v>
      </c>
    </row>
    <row r="68" spans="1:18">
      <c r="A68" s="9">
        <v>42552</v>
      </c>
      <c r="B68" s="69">
        <v>132.6499939</v>
      </c>
      <c r="C68" s="69">
        <v>97.120002747000001</v>
      </c>
      <c r="D68" s="69">
        <v>76.150001525899995</v>
      </c>
      <c r="E68" s="69">
        <v>44.354999540000001</v>
      </c>
      <c r="F68" s="69">
        <v>60.819999690000003</v>
      </c>
      <c r="G68" s="69">
        <v>76.786133000000007</v>
      </c>
      <c r="H68" s="70">
        <v>70.260002099999994</v>
      </c>
      <c r="I68" s="71">
        <v>5.7361259499999999</v>
      </c>
      <c r="J68" s="69">
        <v>77.050003051800005</v>
      </c>
      <c r="K68" s="69">
        <v>67.88999939</v>
      </c>
      <c r="L68" s="69">
        <v>4.2399997709999999</v>
      </c>
      <c r="M68" s="69">
        <v>11.210000040000001</v>
      </c>
      <c r="N68" s="69">
        <v>94.689628601099997</v>
      </c>
      <c r="O68" s="69">
        <v>14.800000191000001</v>
      </c>
      <c r="P68" s="70">
        <v>1.9700000289999999</v>
      </c>
      <c r="Q68" s="72">
        <v>30.760000229999999</v>
      </c>
      <c r="R68" s="70">
        <v>2990.7600097656</v>
      </c>
    </row>
    <row r="69" spans="1:18">
      <c r="A69" s="9">
        <v>42583</v>
      </c>
      <c r="B69" s="69">
        <v>130.44999695000001</v>
      </c>
      <c r="C69" s="69">
        <v>107.05000305199999</v>
      </c>
      <c r="D69" s="69">
        <v>69.069999694800003</v>
      </c>
      <c r="E69" s="69">
        <v>45.604999540000001</v>
      </c>
      <c r="F69" s="69">
        <v>62.08000183</v>
      </c>
      <c r="G69" s="69">
        <v>79.152748000000003</v>
      </c>
      <c r="H69" s="70">
        <v>72.900001500000002</v>
      </c>
      <c r="I69" s="71">
        <v>6.1693229699999996</v>
      </c>
      <c r="J69" s="69">
        <v>78.010002136200001</v>
      </c>
      <c r="K69" s="69">
        <v>67.989997864000003</v>
      </c>
      <c r="L69" s="69">
        <v>4.4800000190000002</v>
      </c>
      <c r="M69" s="69">
        <v>12.55000019</v>
      </c>
      <c r="N69" s="69">
        <v>94.443603515600003</v>
      </c>
      <c r="O69" s="69">
        <v>15.095000267</v>
      </c>
      <c r="P69" s="70">
        <v>2.130000114</v>
      </c>
      <c r="Q69" s="72">
        <v>33.799999239999998</v>
      </c>
      <c r="R69" s="70">
        <v>3023.1298828125</v>
      </c>
    </row>
    <row r="70" spans="1:18">
      <c r="A70" s="9">
        <v>42614</v>
      </c>
      <c r="B70" s="69">
        <v>129.1499939</v>
      </c>
      <c r="C70" s="69">
        <v>104.19999694800001</v>
      </c>
      <c r="D70" s="69">
        <v>67.639999389600007</v>
      </c>
      <c r="E70" s="69">
        <v>45.770000459999999</v>
      </c>
      <c r="F70" s="69">
        <v>62.709999080000003</v>
      </c>
      <c r="G70" s="69">
        <v>78.884299999999996</v>
      </c>
      <c r="H70" s="70">
        <v>76.110000600000006</v>
      </c>
      <c r="I70" s="71">
        <v>5.6265821499999999</v>
      </c>
      <c r="J70" s="69">
        <v>74.809997558600003</v>
      </c>
      <c r="K70" s="69">
        <v>68.120002747000001</v>
      </c>
      <c r="L70" s="69">
        <v>4.4099998469999999</v>
      </c>
      <c r="M70" s="69">
        <v>12.34000015</v>
      </c>
      <c r="N70" s="69">
        <v>88.007621765099998</v>
      </c>
      <c r="O70" s="69">
        <v>15.880000114</v>
      </c>
      <c r="P70" s="70">
        <v>1.9739999770000001</v>
      </c>
      <c r="Q70" s="72">
        <v>33.270000459999999</v>
      </c>
      <c r="R70" s="70">
        <v>3002.2399902344</v>
      </c>
    </row>
    <row r="71" spans="1:18">
      <c r="A71" s="9">
        <v>42644</v>
      </c>
      <c r="B71" s="69">
        <v>136</v>
      </c>
      <c r="C71" s="69">
        <v>103.44999694800001</v>
      </c>
      <c r="D71" s="69">
        <v>70.959999084499998</v>
      </c>
      <c r="E71" s="69">
        <v>52.840000150000002</v>
      </c>
      <c r="F71" s="69">
        <v>64.910003660000001</v>
      </c>
      <c r="G71" s="69">
        <v>76.595039</v>
      </c>
      <c r="H71" s="70">
        <v>80.300003099999998</v>
      </c>
      <c r="I71" s="71">
        <v>6.64235401</v>
      </c>
      <c r="J71" s="69">
        <v>79.370002746599994</v>
      </c>
      <c r="K71" s="69">
        <v>65.980003357000001</v>
      </c>
      <c r="L71" s="69">
        <v>4.8400001530000001</v>
      </c>
      <c r="M71" s="69">
        <v>13.10999966</v>
      </c>
      <c r="N71" s="69">
        <v>88.853942871100003</v>
      </c>
      <c r="O71" s="69">
        <v>16.354999542000002</v>
      </c>
      <c r="P71" s="70">
        <v>2.1099998950000001</v>
      </c>
      <c r="Q71" s="72">
        <v>32.299999239999998</v>
      </c>
      <c r="R71" s="70">
        <v>3055.25</v>
      </c>
    </row>
    <row r="72" spans="1:18">
      <c r="A72" s="9">
        <v>42675</v>
      </c>
      <c r="B72" s="69">
        <v>129.19999695000001</v>
      </c>
      <c r="C72" s="69">
        <v>106.599998474</v>
      </c>
      <c r="D72" s="69">
        <v>76.110000610399993</v>
      </c>
      <c r="E72" s="69">
        <v>54.77999878</v>
      </c>
      <c r="F72" s="69">
        <v>62.759998320000001</v>
      </c>
      <c r="G72" s="69">
        <v>79.404961</v>
      </c>
      <c r="H72" s="70">
        <v>80.989997900000006</v>
      </c>
      <c r="I72" s="71">
        <v>7.2597842200000002</v>
      </c>
      <c r="J72" s="69">
        <v>80.410003662099996</v>
      </c>
      <c r="K72" s="69">
        <v>61.229999542000002</v>
      </c>
      <c r="L72" s="69">
        <v>4.5199999809999998</v>
      </c>
      <c r="M72" s="69">
        <v>13.56999969</v>
      </c>
      <c r="N72" s="69">
        <v>87.180976867699997</v>
      </c>
      <c r="O72" s="69">
        <v>15.779999733</v>
      </c>
      <c r="P72" s="70">
        <v>2.095999956</v>
      </c>
      <c r="Q72" s="72">
        <v>33.11000061</v>
      </c>
      <c r="R72" s="70">
        <v>3051.6101074219</v>
      </c>
    </row>
    <row r="73" spans="1:18">
      <c r="A73" s="9">
        <v>42705</v>
      </c>
      <c r="B73" s="69">
        <v>136.75</v>
      </c>
      <c r="C73" s="69">
        <v>116.80000305199999</v>
      </c>
      <c r="D73" s="69">
        <v>76.900001525899995</v>
      </c>
      <c r="E73" s="69">
        <v>60.549999239999998</v>
      </c>
      <c r="F73" s="69">
        <v>70.72000122</v>
      </c>
      <c r="G73" s="69">
        <v>87.314048999999997</v>
      </c>
      <c r="H73" s="70">
        <v>88.309997600000003</v>
      </c>
      <c r="I73" s="71">
        <v>8.6290845899999997</v>
      </c>
      <c r="J73" s="69">
        <v>88.75</v>
      </c>
      <c r="K73" s="69">
        <v>64.699996948000006</v>
      </c>
      <c r="L73" s="69">
        <v>5.1799998279999997</v>
      </c>
      <c r="M73" s="69">
        <v>14.100000380000001</v>
      </c>
      <c r="N73" s="69">
        <v>97.553344726600002</v>
      </c>
      <c r="O73" s="69">
        <v>16.510000228999999</v>
      </c>
      <c r="P73" s="70">
        <v>2.4260001180000001</v>
      </c>
      <c r="Q73" s="72">
        <v>34.380001069999999</v>
      </c>
      <c r="R73" s="70">
        <v>3290.5200195313</v>
      </c>
    </row>
    <row r="74" spans="1:18">
      <c r="A74" s="9">
        <v>42736</v>
      </c>
      <c r="B74" s="69">
        <v>147.6499939</v>
      </c>
      <c r="C74" s="69">
        <v>116.25</v>
      </c>
      <c r="D74" s="69">
        <v>74.489997863799999</v>
      </c>
      <c r="E74" s="69">
        <v>59.180000309999997</v>
      </c>
      <c r="F74" s="69">
        <v>69.349998470000003</v>
      </c>
      <c r="G74" s="69">
        <v>82.644630000000006</v>
      </c>
      <c r="H74" s="70">
        <v>89.120002700000001</v>
      </c>
      <c r="I74" s="71">
        <v>10.058137889999999</v>
      </c>
      <c r="J74" s="69">
        <v>84.169998168899994</v>
      </c>
      <c r="K74" s="69">
        <v>64.900001525999997</v>
      </c>
      <c r="L74" s="69">
        <v>5.5599999430000002</v>
      </c>
      <c r="M74" s="69">
        <v>14.380000109999999</v>
      </c>
      <c r="N74" s="69">
        <v>100.67292022709999</v>
      </c>
      <c r="O74" s="69">
        <v>16.989999771000001</v>
      </c>
      <c r="P74" s="70">
        <v>2.170000076</v>
      </c>
      <c r="Q74" s="72">
        <v>34.520000459999999</v>
      </c>
      <c r="R74" s="70">
        <v>3230.6799316406</v>
      </c>
    </row>
    <row r="75" spans="1:18">
      <c r="A75" s="9">
        <v>42767</v>
      </c>
      <c r="B75" s="69">
        <v>142.80000304999999</v>
      </c>
      <c r="C75" s="69">
        <v>122.80000305199999</v>
      </c>
      <c r="D75" s="69">
        <v>81.330001831100006</v>
      </c>
      <c r="E75" s="69">
        <v>55.130001069999999</v>
      </c>
      <c r="F75" s="69">
        <v>68.63999939</v>
      </c>
      <c r="G75" s="69">
        <v>84.214873999999995</v>
      </c>
      <c r="H75" s="70">
        <v>87.900001500000002</v>
      </c>
      <c r="I75" s="71">
        <v>10.28718376</v>
      </c>
      <c r="J75" s="69">
        <v>84.370002746599994</v>
      </c>
      <c r="K75" s="69">
        <v>68.010002135999997</v>
      </c>
      <c r="L75" s="69">
        <v>5.4099998469999999</v>
      </c>
      <c r="M75" s="69">
        <v>13.829999920000001</v>
      </c>
      <c r="N75" s="69">
        <v>102.14906311039999</v>
      </c>
      <c r="O75" s="69">
        <v>16.799999237000002</v>
      </c>
      <c r="P75" s="70">
        <v>2.2000000480000002</v>
      </c>
      <c r="Q75" s="72">
        <v>33.770000459999999</v>
      </c>
      <c r="R75" s="70">
        <v>3319.6101074219</v>
      </c>
    </row>
    <row r="76" spans="1:18">
      <c r="A76" s="9">
        <v>42795</v>
      </c>
      <c r="B76" s="69">
        <v>139.6499939</v>
      </c>
      <c r="C76" s="69">
        <v>128.39999389600001</v>
      </c>
      <c r="D76" s="69">
        <v>84.620002746599994</v>
      </c>
      <c r="E76" s="69">
        <v>62.430000309999997</v>
      </c>
      <c r="F76" s="69">
        <v>69.199996949999999</v>
      </c>
      <c r="G76" s="69">
        <v>88.512398000000005</v>
      </c>
      <c r="H76" s="70">
        <v>92.919998199999995</v>
      </c>
      <c r="I76" s="71">
        <v>10.20751572</v>
      </c>
      <c r="J76" s="69">
        <v>85.510002136200001</v>
      </c>
      <c r="K76" s="69">
        <v>74.300003051999994</v>
      </c>
      <c r="L76" s="69">
        <v>6.0700001720000003</v>
      </c>
      <c r="M76" s="69">
        <v>15.09000015</v>
      </c>
      <c r="N76" s="69">
        <v>106.3314666748</v>
      </c>
      <c r="O76" s="69">
        <v>19.145000457999998</v>
      </c>
      <c r="P76" s="70">
        <v>2.5460000040000001</v>
      </c>
      <c r="Q76" s="72">
        <v>35.16999817</v>
      </c>
      <c r="R76" s="70">
        <v>3500.9299316406</v>
      </c>
    </row>
    <row r="77" spans="1:18">
      <c r="A77" s="9">
        <v>42826</v>
      </c>
      <c r="B77" s="69">
        <v>147.94999695000001</v>
      </c>
      <c r="C77" s="69">
        <v>131.60000610399999</v>
      </c>
      <c r="D77" s="69">
        <v>86.610000610399993</v>
      </c>
      <c r="E77" s="69">
        <v>64.77999878</v>
      </c>
      <c r="F77" s="69">
        <v>68.400001529999997</v>
      </c>
      <c r="G77" s="69">
        <v>91.404961</v>
      </c>
      <c r="H77" s="70">
        <v>89.459999100000005</v>
      </c>
      <c r="I77" s="71">
        <v>10.346936230000001</v>
      </c>
      <c r="J77" s="69">
        <v>87.650001525899995</v>
      </c>
      <c r="K77" s="69">
        <v>78.099998474000003</v>
      </c>
      <c r="L77" s="69">
        <v>6.5199999809999998</v>
      </c>
      <c r="M77" s="69">
        <v>16.280000690000001</v>
      </c>
      <c r="N77" s="69">
        <v>111.7931976318</v>
      </c>
      <c r="O77" s="69">
        <v>19</v>
      </c>
      <c r="P77" s="70">
        <v>2.6740000249999998</v>
      </c>
      <c r="Q77" s="72">
        <v>36.319999690000003</v>
      </c>
      <c r="R77" s="70">
        <v>3559.5900878906</v>
      </c>
    </row>
    <row r="78" spans="1:18">
      <c r="A78" s="9">
        <v>42856</v>
      </c>
      <c r="B78" s="69">
        <v>139.44999695000001</v>
      </c>
      <c r="C78" s="69">
        <v>127.05000305199999</v>
      </c>
      <c r="D78" s="69">
        <v>88.169998168899994</v>
      </c>
      <c r="E78" s="69">
        <v>62.819999690000003</v>
      </c>
      <c r="F78" s="69">
        <v>64.61000061</v>
      </c>
      <c r="G78" s="69">
        <v>89.669417999999993</v>
      </c>
      <c r="H78" s="70">
        <v>83.839996299999996</v>
      </c>
      <c r="I78" s="71">
        <v>9.3062667799999996</v>
      </c>
      <c r="J78" s="69">
        <v>83.290000915500002</v>
      </c>
      <c r="K78" s="69">
        <v>77.730003357000001</v>
      </c>
      <c r="L78" s="69">
        <v>6.5399999619999996</v>
      </c>
      <c r="M78" s="69">
        <v>16.879999160000001</v>
      </c>
      <c r="N78" s="69">
        <v>116.2216262817</v>
      </c>
      <c r="O78" s="69">
        <v>19.690000533999999</v>
      </c>
      <c r="P78" s="70">
        <v>2.5480000970000001</v>
      </c>
      <c r="Q78" s="72">
        <v>36.119998930000001</v>
      </c>
      <c r="R78" s="70">
        <v>3554.5900878906</v>
      </c>
    </row>
    <row r="79" spans="1:18">
      <c r="A79" s="9">
        <v>42887</v>
      </c>
      <c r="B79" s="69">
        <v>135.75</v>
      </c>
      <c r="C79" s="69">
        <v>120.349998474</v>
      </c>
      <c r="D79" s="69">
        <v>83.760002136200001</v>
      </c>
      <c r="E79" s="69">
        <v>63.060001370000002</v>
      </c>
      <c r="F79" s="69">
        <v>63.369998930000001</v>
      </c>
      <c r="G79" s="69">
        <v>89.421486000000002</v>
      </c>
      <c r="H79" s="70">
        <v>81.089996299999996</v>
      </c>
      <c r="I79" s="71">
        <v>9.1917428999999995</v>
      </c>
      <c r="J79" s="69">
        <v>81.279998779300001</v>
      </c>
      <c r="K79" s="69">
        <v>74.730003357000001</v>
      </c>
      <c r="L79" s="69">
        <v>6.6900000569999998</v>
      </c>
      <c r="M79" s="69">
        <v>17.38999939</v>
      </c>
      <c r="N79" s="69">
        <v>111.399559021</v>
      </c>
      <c r="O79" s="69">
        <v>18.48500061</v>
      </c>
      <c r="P79" s="70">
        <v>2.7760000229999999</v>
      </c>
      <c r="Q79" s="72">
        <v>35.47000122</v>
      </c>
      <c r="R79" s="70">
        <v>3441.8798828125</v>
      </c>
    </row>
    <row r="80" spans="1:18">
      <c r="A80" s="9">
        <v>42917</v>
      </c>
      <c r="B80" s="69">
        <v>132.94999695000001</v>
      </c>
      <c r="C80" s="69">
        <v>114.75</v>
      </c>
      <c r="D80" s="69">
        <v>80.720001220699999</v>
      </c>
      <c r="E80" s="69">
        <v>65.569999690000003</v>
      </c>
      <c r="F80" s="69">
        <v>59.290000919999997</v>
      </c>
      <c r="G80" s="69">
        <v>85.702477000000002</v>
      </c>
      <c r="H80" s="70">
        <v>80.589996299999996</v>
      </c>
      <c r="I80" s="71">
        <v>10.19999981</v>
      </c>
      <c r="J80" s="69">
        <v>77.709999084499998</v>
      </c>
      <c r="K80" s="69">
        <v>75.739997864000003</v>
      </c>
      <c r="L80" s="69">
        <v>6.8200001720000003</v>
      </c>
      <c r="M80" s="69">
        <v>18.729999540000001</v>
      </c>
      <c r="N80" s="69">
        <v>105.4457855225</v>
      </c>
      <c r="O80" s="69">
        <v>18.385000228999999</v>
      </c>
      <c r="P80" s="70">
        <v>2.9119999409999999</v>
      </c>
      <c r="Q80" s="72">
        <v>35.069999690000003</v>
      </c>
      <c r="R80" s="70">
        <v>3449.3601074219</v>
      </c>
    </row>
    <row r="81" spans="1:18">
      <c r="A81" s="9">
        <v>42948</v>
      </c>
      <c r="B81" s="69">
        <v>129.6499939</v>
      </c>
      <c r="C81" s="69">
        <v>109.80000305199999</v>
      </c>
      <c r="D81" s="69">
        <v>81.660003662099996</v>
      </c>
      <c r="E81" s="69">
        <v>63.909999849999998</v>
      </c>
      <c r="F81" s="69">
        <v>61.229999540000001</v>
      </c>
      <c r="G81" s="69">
        <v>84.752067999999994</v>
      </c>
      <c r="H81" s="70">
        <v>81.370002700000001</v>
      </c>
      <c r="I81" s="71">
        <v>12.649999619999999</v>
      </c>
      <c r="J81" s="69">
        <v>78</v>
      </c>
      <c r="K81" s="69">
        <v>77.349998474000003</v>
      </c>
      <c r="L81" s="69">
        <v>6.5100002290000001</v>
      </c>
      <c r="M81" s="69">
        <v>17.780000690000001</v>
      </c>
      <c r="N81" s="69">
        <v>105.7902145386</v>
      </c>
      <c r="O81" s="69">
        <v>19.370000838999999</v>
      </c>
      <c r="P81" s="70">
        <v>2.8359999660000001</v>
      </c>
      <c r="Q81" s="72">
        <v>34.909999849999998</v>
      </c>
      <c r="R81" s="70">
        <v>3421.4699707031</v>
      </c>
    </row>
    <row r="82" spans="1:18">
      <c r="A82" s="9">
        <v>42979</v>
      </c>
      <c r="B82" s="69">
        <v>143.25</v>
      </c>
      <c r="C82" s="69">
        <v>119.19999694800001</v>
      </c>
      <c r="D82" s="69">
        <v>84.010002136200001</v>
      </c>
      <c r="E82" s="69">
        <v>68.25</v>
      </c>
      <c r="F82" s="69">
        <v>67.47000122</v>
      </c>
      <c r="G82" s="69">
        <v>93.264465000000001</v>
      </c>
      <c r="H82" s="70">
        <v>90.040000899999995</v>
      </c>
      <c r="I82" s="71">
        <v>15.15999985</v>
      </c>
      <c r="J82" s="69">
        <v>85.830001831100006</v>
      </c>
      <c r="K82" s="69">
        <v>80.400001525999997</v>
      </c>
      <c r="L82" s="69">
        <v>6.9400000569999998</v>
      </c>
      <c r="M82" s="69">
        <v>18.420000080000001</v>
      </c>
      <c r="N82" s="69">
        <v>113.4661560059</v>
      </c>
      <c r="O82" s="69">
        <v>21.270000457999998</v>
      </c>
      <c r="P82" s="70">
        <v>2.9920001030000001</v>
      </c>
      <c r="Q82" s="72">
        <v>37.86000061</v>
      </c>
      <c r="R82" s="70">
        <v>3594.8500976563</v>
      </c>
    </row>
    <row r="83" spans="1:18">
      <c r="A83" s="9">
        <v>43009</v>
      </c>
      <c r="B83" s="69">
        <v>159.3999939</v>
      </c>
      <c r="C83" s="69">
        <v>122.5</v>
      </c>
      <c r="D83" s="69">
        <v>81.290000915500002</v>
      </c>
      <c r="E83" s="69">
        <v>67.040000919999997</v>
      </c>
      <c r="F83" s="69">
        <v>71.290000919999997</v>
      </c>
      <c r="G83" s="69">
        <v>99.363631999999996</v>
      </c>
      <c r="H83" s="70">
        <v>93.620002700000001</v>
      </c>
      <c r="I83" s="71">
        <v>14.84000015</v>
      </c>
      <c r="J83" s="69">
        <v>87.5</v>
      </c>
      <c r="K83" s="69">
        <v>84.050003051999994</v>
      </c>
      <c r="L83" s="69">
        <v>6.7399997709999999</v>
      </c>
      <c r="M83" s="69">
        <v>18.520000459999999</v>
      </c>
      <c r="N83" s="69">
        <v>109.9234161377</v>
      </c>
      <c r="O83" s="69">
        <v>23.504999161000001</v>
      </c>
      <c r="P83" s="70">
        <v>2.885999918</v>
      </c>
      <c r="Q83" s="72">
        <v>37.520000459999999</v>
      </c>
      <c r="R83" s="70">
        <v>3673.9499511719</v>
      </c>
    </row>
    <row r="84" spans="1:18">
      <c r="A84" s="9">
        <v>43040</v>
      </c>
      <c r="B84" s="69">
        <v>173.94999695000001</v>
      </c>
      <c r="C84" s="69">
        <v>114.19999694800001</v>
      </c>
      <c r="D84" s="69">
        <v>76.599998474100005</v>
      </c>
      <c r="E84" s="69">
        <v>63.58000183</v>
      </c>
      <c r="F84" s="69">
        <v>69.519996640000002</v>
      </c>
      <c r="G84" s="69">
        <v>95.590912000000003</v>
      </c>
      <c r="H84" s="70">
        <v>94</v>
      </c>
      <c r="I84" s="71">
        <v>14.420000079999999</v>
      </c>
      <c r="J84" s="69">
        <v>84.680000305199997</v>
      </c>
      <c r="K84" s="69">
        <v>85.839996338000006</v>
      </c>
      <c r="L84" s="69">
        <v>6.6900000569999998</v>
      </c>
      <c r="M84" s="69">
        <v>18.100000380000001</v>
      </c>
      <c r="N84" s="69">
        <v>105.4457855225</v>
      </c>
      <c r="O84" s="69">
        <v>23.200000762999998</v>
      </c>
      <c r="P84" s="70">
        <v>2.8220000270000001</v>
      </c>
      <c r="Q84" s="72">
        <v>34.659999849999998</v>
      </c>
      <c r="R84" s="70">
        <v>3569.9299316406</v>
      </c>
    </row>
    <row r="85" spans="1:18">
      <c r="A85" s="9">
        <v>43070</v>
      </c>
      <c r="B85" s="69">
        <v>168.69999695000001</v>
      </c>
      <c r="C85" s="69">
        <v>116.150001526</v>
      </c>
      <c r="D85" s="69">
        <v>71.849998474100005</v>
      </c>
      <c r="E85" s="69">
        <v>62.25</v>
      </c>
      <c r="F85" s="69">
        <v>70.800003050000001</v>
      </c>
      <c r="G85" s="69">
        <v>95.5</v>
      </c>
      <c r="H85" s="70">
        <v>91.739997900000006</v>
      </c>
      <c r="I85" s="71">
        <v>14.90999985</v>
      </c>
      <c r="J85" s="69">
        <v>86.830001831100006</v>
      </c>
      <c r="K85" s="69">
        <v>85.150001525999997</v>
      </c>
      <c r="L85" s="69">
        <v>6.5399999619999996</v>
      </c>
      <c r="M85" s="69">
        <v>18.459999079999999</v>
      </c>
      <c r="N85" s="69">
        <v>102.3458862305</v>
      </c>
      <c r="O85" s="69">
        <v>22.834999084</v>
      </c>
      <c r="P85" s="70">
        <v>2.7699999809999998</v>
      </c>
      <c r="Q85" s="72">
        <v>36.090000150000002</v>
      </c>
      <c r="R85" s="70">
        <v>3503.9599609375</v>
      </c>
    </row>
    <row r="86" spans="1:18">
      <c r="A86" s="9">
        <v>43101</v>
      </c>
      <c r="B86" s="69">
        <v>178.5</v>
      </c>
      <c r="C86" s="69">
        <v>122.16000366199999</v>
      </c>
      <c r="D86" s="69">
        <v>71.120002746599994</v>
      </c>
      <c r="E86" s="69">
        <v>66.599998470000003</v>
      </c>
      <c r="F86" s="69">
        <v>73.730003359999998</v>
      </c>
      <c r="G86" s="69">
        <v>98.681815999999998</v>
      </c>
      <c r="H86" s="70">
        <v>94.319999699999997</v>
      </c>
      <c r="I86" s="71">
        <v>19.461999890000001</v>
      </c>
      <c r="J86" s="69">
        <v>91.970001220699999</v>
      </c>
      <c r="K86" s="69">
        <v>87</v>
      </c>
      <c r="L86" s="69">
        <v>7.4099998469999999</v>
      </c>
      <c r="M86" s="69">
        <v>19.700000760000002</v>
      </c>
      <c r="N86" s="69">
        <v>103.7433013916</v>
      </c>
      <c r="O86" s="69">
        <v>23.409999847000002</v>
      </c>
      <c r="P86" s="70">
        <v>3.16050005</v>
      </c>
      <c r="Q86" s="72">
        <v>37.38999939</v>
      </c>
      <c r="R86" s="70">
        <v>3609.2900390625</v>
      </c>
    </row>
    <row r="87" spans="1:18">
      <c r="A87" s="9">
        <v>43132</v>
      </c>
      <c r="B87" s="69">
        <v>164.5</v>
      </c>
      <c r="C87" s="69">
        <v>108.440002441</v>
      </c>
      <c r="D87" s="69">
        <v>65.029998779300001</v>
      </c>
      <c r="E87" s="69">
        <v>65.370002749999998</v>
      </c>
      <c r="F87" s="69">
        <v>70.47000122</v>
      </c>
      <c r="G87" s="69">
        <v>93.772728000000001</v>
      </c>
      <c r="H87" s="70">
        <v>86.410003700000004</v>
      </c>
      <c r="I87" s="71">
        <v>17.572000500000001</v>
      </c>
      <c r="J87" s="69">
        <v>86.819999694800003</v>
      </c>
      <c r="K87" s="69">
        <v>81.319999695000007</v>
      </c>
      <c r="L87" s="69">
        <v>6.8699998860000004</v>
      </c>
      <c r="M87" s="69">
        <v>17.579999919999999</v>
      </c>
      <c r="N87" s="69">
        <v>94.699470520000006</v>
      </c>
      <c r="O87" s="69">
        <v>22.399999618999999</v>
      </c>
      <c r="P87" s="70">
        <v>3.095999956</v>
      </c>
      <c r="Q87" s="72">
        <v>33.099998470000003</v>
      </c>
      <c r="R87" s="70">
        <v>3438.9599609375</v>
      </c>
    </row>
    <row r="88" spans="1:18">
      <c r="A88" s="9">
        <v>43160</v>
      </c>
      <c r="B88" s="69">
        <v>162.6000061</v>
      </c>
      <c r="C88" s="69">
        <v>103.519996643</v>
      </c>
      <c r="D88" s="69">
        <v>65.330001831100006</v>
      </c>
      <c r="E88" s="69">
        <v>60.16999817</v>
      </c>
      <c r="F88" s="69">
        <v>68.97000122</v>
      </c>
      <c r="G88" s="69">
        <v>90.436363</v>
      </c>
      <c r="H88" s="70">
        <v>82.470001199999999</v>
      </c>
      <c r="I88" s="71">
        <v>16.502000809999998</v>
      </c>
      <c r="J88" s="69">
        <v>88.150001525899995</v>
      </c>
      <c r="K88" s="69">
        <v>79.900001525999997</v>
      </c>
      <c r="L88" s="69">
        <v>6.5500001909999996</v>
      </c>
      <c r="M88" s="69">
        <v>16.93000031</v>
      </c>
      <c r="N88" s="69">
        <v>90.330085754400002</v>
      </c>
      <c r="O88" s="69">
        <v>21.739999771000001</v>
      </c>
      <c r="P88" s="70">
        <v>2.953500032</v>
      </c>
      <c r="Q88" s="72">
        <v>34.020000459999999</v>
      </c>
      <c r="R88" s="70">
        <v>3361.5</v>
      </c>
    </row>
    <row r="89" spans="1:18">
      <c r="A89" s="9">
        <v>43191</v>
      </c>
      <c r="B89" s="69">
        <v>169.3999939</v>
      </c>
      <c r="C89" s="69">
        <v>105.63999939</v>
      </c>
      <c r="D89" s="69">
        <v>65.790000915500002</v>
      </c>
      <c r="E89" s="69">
        <v>63.979999540000001</v>
      </c>
      <c r="F89" s="69">
        <v>65.5</v>
      </c>
      <c r="G89" s="69">
        <v>98.227271999999999</v>
      </c>
      <c r="H89" s="70">
        <v>86.319999699999997</v>
      </c>
      <c r="I89" s="71">
        <v>18.56999969</v>
      </c>
      <c r="J89" s="69">
        <v>92.470001220699999</v>
      </c>
      <c r="K89" s="69">
        <v>83.099998474000003</v>
      </c>
      <c r="L89" s="69">
        <v>6.5199999809999998</v>
      </c>
      <c r="M89" s="69">
        <v>16.790000920000001</v>
      </c>
      <c r="N89" s="69">
        <v>97.700958252000007</v>
      </c>
      <c r="O89" s="69">
        <v>21.280000687000001</v>
      </c>
      <c r="P89" s="70">
        <v>3.1570000650000001</v>
      </c>
      <c r="Q89" s="72">
        <v>35.36000061</v>
      </c>
      <c r="R89" s="70">
        <v>3536.5200195313</v>
      </c>
    </row>
    <row r="90" spans="1:18">
      <c r="A90" s="9">
        <v>43221</v>
      </c>
      <c r="B90" s="69">
        <v>159.1000061</v>
      </c>
      <c r="C90" s="69">
        <v>111.5</v>
      </c>
      <c r="D90" s="69">
        <v>65.629997253400006</v>
      </c>
      <c r="E90" s="69">
        <v>53.060001370000002</v>
      </c>
      <c r="F90" s="69">
        <v>61.680000309999997</v>
      </c>
      <c r="G90" s="69">
        <v>95.818184000000002</v>
      </c>
      <c r="H90" s="70">
        <v>84.25</v>
      </c>
      <c r="I90" s="71">
        <v>19.399999619999999</v>
      </c>
      <c r="J90" s="69">
        <v>85.379997253400006</v>
      </c>
      <c r="K90" s="69">
        <v>83.720001221000004</v>
      </c>
      <c r="L90" s="69">
        <v>5.4600000380000004</v>
      </c>
      <c r="M90" s="69">
        <v>14.630000109999999</v>
      </c>
      <c r="N90" s="69">
        <v>100.2399215698</v>
      </c>
      <c r="O90" s="69">
        <v>23.489999771000001</v>
      </c>
      <c r="P90" s="70">
        <v>2.5144999029999999</v>
      </c>
      <c r="Q90" s="72">
        <v>36.990001679999999</v>
      </c>
      <c r="R90" s="70">
        <v>3406.6499023438</v>
      </c>
    </row>
    <row r="91" spans="1:18">
      <c r="A91" s="9">
        <v>43252</v>
      </c>
      <c r="B91" s="69">
        <v>141.5</v>
      </c>
      <c r="C91" s="69">
        <v>113.220001221</v>
      </c>
      <c r="D91" s="69">
        <v>68.650001525899995</v>
      </c>
      <c r="E91" s="69">
        <v>53.189998629999998</v>
      </c>
      <c r="F91" s="69">
        <v>55.130001069999999</v>
      </c>
      <c r="G91" s="69">
        <v>97.909087999999997</v>
      </c>
      <c r="H91" s="70">
        <v>81.910003700000004</v>
      </c>
      <c r="I91" s="71">
        <v>16.333999630000001</v>
      </c>
      <c r="J91" s="69">
        <v>77.629997253400006</v>
      </c>
      <c r="K91" s="69">
        <v>82.36000061</v>
      </c>
      <c r="L91" s="69">
        <v>5.3400001530000001</v>
      </c>
      <c r="M91" s="69">
        <v>14.31999969</v>
      </c>
      <c r="N91" s="69">
        <v>94.349998474100005</v>
      </c>
      <c r="O91" s="69">
        <v>21.829999923999999</v>
      </c>
      <c r="P91" s="70">
        <v>2.4865000249999998</v>
      </c>
      <c r="Q91" s="72">
        <v>35.349998470000003</v>
      </c>
      <c r="R91" s="70">
        <v>3395.6000976563</v>
      </c>
    </row>
    <row r="92" spans="1:18">
      <c r="A92" s="9">
        <v>43282</v>
      </c>
      <c r="B92" s="69">
        <v>148.1000061</v>
      </c>
      <c r="C92" s="69">
        <v>120.760002136</v>
      </c>
      <c r="D92" s="69">
        <v>74.370002746599994</v>
      </c>
      <c r="E92" s="69">
        <v>55.66999817</v>
      </c>
      <c r="F92" s="69">
        <v>59.150001529999997</v>
      </c>
      <c r="G92" s="69">
        <v>99.545456000000001</v>
      </c>
      <c r="H92" s="70">
        <v>82.160003700000004</v>
      </c>
      <c r="I92" s="71">
        <v>14.597999570000001</v>
      </c>
      <c r="J92" s="69">
        <v>82.690002441399997</v>
      </c>
      <c r="K92" s="69">
        <v>86</v>
      </c>
      <c r="L92" s="69">
        <v>5.5900001530000001</v>
      </c>
      <c r="M92" s="69">
        <v>15.27000046</v>
      </c>
      <c r="N92" s="69">
        <v>95.260002136200001</v>
      </c>
      <c r="O92" s="69">
        <v>22.659999847000002</v>
      </c>
      <c r="P92" s="70">
        <v>2.6340000629999998</v>
      </c>
      <c r="Q92" s="72">
        <v>34.290000919999997</v>
      </c>
      <c r="R92" s="70">
        <v>3525.4899902344</v>
      </c>
    </row>
    <row r="93" spans="1:18">
      <c r="A93" s="9">
        <v>43313</v>
      </c>
      <c r="B93" s="69">
        <v>138.69999695000001</v>
      </c>
      <c r="C93" s="69">
        <v>111.980003357</v>
      </c>
      <c r="D93" s="69">
        <v>73.989997863799999</v>
      </c>
      <c r="E93" s="69">
        <v>50.61000061</v>
      </c>
      <c r="F93" s="69">
        <v>55.700000760000002</v>
      </c>
      <c r="G93" s="69">
        <v>98.636359999999996</v>
      </c>
      <c r="H93" s="70">
        <v>79.690002399999997</v>
      </c>
      <c r="I93" s="71">
        <v>14.56000042</v>
      </c>
      <c r="J93" s="69">
        <v>83.410003662099996</v>
      </c>
      <c r="K93" s="69">
        <v>82.559997558999996</v>
      </c>
      <c r="L93" s="69">
        <v>4.9899997709999999</v>
      </c>
      <c r="M93" s="69">
        <v>13.579999920000001</v>
      </c>
      <c r="N93" s="69">
        <v>80.379997253400006</v>
      </c>
      <c r="O93" s="69">
        <v>21.920000076000001</v>
      </c>
      <c r="P93" s="70">
        <v>2.1275000569999998</v>
      </c>
      <c r="Q93" s="72">
        <v>33.119998930000001</v>
      </c>
      <c r="R93" s="70">
        <v>3392.8999023438</v>
      </c>
    </row>
    <row r="94" spans="1:18">
      <c r="A94" s="9">
        <v>43344</v>
      </c>
      <c r="B94" s="69">
        <v>150.1000061</v>
      </c>
      <c r="C94" s="69">
        <v>110.33999633800001</v>
      </c>
      <c r="D94" s="69">
        <v>76.559997558600003</v>
      </c>
      <c r="E94" s="69">
        <v>52.709999080000003</v>
      </c>
      <c r="F94" s="69">
        <v>54.349998470000003</v>
      </c>
      <c r="G94" s="69">
        <v>103</v>
      </c>
      <c r="H94" s="70">
        <v>76.550003099999998</v>
      </c>
      <c r="I94" s="71">
        <v>15.144000050000001</v>
      </c>
      <c r="J94" s="69">
        <v>77.709999084499998</v>
      </c>
      <c r="K94" s="69">
        <v>82.019996642999999</v>
      </c>
      <c r="L94" s="69">
        <v>5</v>
      </c>
      <c r="M94" s="69">
        <v>12.97000027</v>
      </c>
      <c r="N94" s="69">
        <v>76.510002136200001</v>
      </c>
      <c r="O94" s="69">
        <v>19.569999695</v>
      </c>
      <c r="P94" s="70">
        <v>2.2009999750000002</v>
      </c>
      <c r="Q94" s="72">
        <v>32.72000122</v>
      </c>
      <c r="R94" s="70">
        <v>3399.1999511719</v>
      </c>
    </row>
    <row r="95" spans="1:18">
      <c r="A95" s="9">
        <v>43374</v>
      </c>
      <c r="B95" s="69">
        <v>145.80000304999999</v>
      </c>
      <c r="C95" s="69">
        <v>101.720001221</v>
      </c>
      <c r="D95" s="69">
        <v>78.839996337900004</v>
      </c>
      <c r="E95" s="69">
        <v>46.130001069999999</v>
      </c>
      <c r="F95" s="69">
        <v>52.36000061</v>
      </c>
      <c r="G95" s="69">
        <v>97.272728000000001</v>
      </c>
      <c r="H95" s="70">
        <v>68.029998800000001</v>
      </c>
      <c r="I95" s="71">
        <v>13.44999981</v>
      </c>
      <c r="J95" s="69">
        <v>76.230003356899999</v>
      </c>
      <c r="K95" s="69">
        <v>78.879997252999999</v>
      </c>
      <c r="L95" s="69">
        <v>4.7800002099999999</v>
      </c>
      <c r="M95" s="69">
        <v>11.81000042</v>
      </c>
      <c r="N95" s="69">
        <v>67.779998779300001</v>
      </c>
      <c r="O95" s="69">
        <v>17.709999084</v>
      </c>
      <c r="P95" s="70">
        <v>1.9529999490000001</v>
      </c>
      <c r="Q95" s="72">
        <v>29.780000690000001</v>
      </c>
      <c r="R95" s="70">
        <v>3197.5100097656</v>
      </c>
    </row>
    <row r="96" spans="1:18">
      <c r="A96" s="9">
        <v>43405</v>
      </c>
      <c r="B96" s="69">
        <v>145.8999939</v>
      </c>
      <c r="C96" s="69">
        <v>102.400001526</v>
      </c>
      <c r="D96" s="69">
        <v>79.809997558600003</v>
      </c>
      <c r="E96" s="69">
        <v>44.75</v>
      </c>
      <c r="F96" s="69">
        <v>49.694999690000003</v>
      </c>
      <c r="G96" s="69">
        <v>97.045456000000001</v>
      </c>
      <c r="H96" s="70">
        <v>64.370002700000001</v>
      </c>
      <c r="I96" s="71">
        <v>14.571999549999999</v>
      </c>
      <c r="J96" s="69">
        <v>72.209999084499998</v>
      </c>
      <c r="K96" s="69">
        <v>77.099998474000003</v>
      </c>
      <c r="L96" s="69">
        <v>4.7600002290000001</v>
      </c>
      <c r="M96" s="69">
        <v>12.079999920000001</v>
      </c>
      <c r="N96" s="69">
        <v>64.580001831100006</v>
      </c>
      <c r="O96" s="69">
        <v>18.495000838999999</v>
      </c>
      <c r="P96" s="70">
        <v>2.0480000970000001</v>
      </c>
      <c r="Q96" s="72">
        <v>27.659999849999998</v>
      </c>
      <c r="R96" s="70">
        <v>3173.1298828125</v>
      </c>
    </row>
    <row r="97" spans="1:18">
      <c r="A97" s="9">
        <v>43435</v>
      </c>
      <c r="B97" s="69">
        <v>139.1000061</v>
      </c>
      <c r="C97" s="69">
        <v>97.379997252999999</v>
      </c>
      <c r="D97" s="69">
        <v>75.660003662099996</v>
      </c>
      <c r="E97" s="69">
        <v>39.474998470000003</v>
      </c>
      <c r="F97" s="69">
        <v>45.909999849999998</v>
      </c>
      <c r="G97" s="69">
        <v>98.590912000000003</v>
      </c>
      <c r="H97" s="70">
        <v>60.400001500000002</v>
      </c>
      <c r="I97" s="71">
        <v>12.682000159999999</v>
      </c>
      <c r="J97" s="69">
        <v>70.699996948199995</v>
      </c>
      <c r="K97" s="69">
        <v>72.019996642999999</v>
      </c>
      <c r="L97" s="69">
        <v>4.4800000190000002</v>
      </c>
      <c r="M97" s="69">
        <v>10.65999985</v>
      </c>
      <c r="N97" s="69">
        <v>60.560001373299997</v>
      </c>
      <c r="O97" s="69">
        <v>17.364999771000001</v>
      </c>
      <c r="P97" s="70">
        <v>1.939800024</v>
      </c>
      <c r="Q97" s="72">
        <v>26.350000380000001</v>
      </c>
      <c r="R97" s="70">
        <v>3001.419921875</v>
      </c>
    </row>
    <row r="98" spans="1:18">
      <c r="A98" s="9">
        <v>43466</v>
      </c>
      <c r="B98" s="69">
        <v>152</v>
      </c>
      <c r="C98" s="69">
        <v>95.779998778999996</v>
      </c>
      <c r="D98" s="69">
        <v>75.819999694800003</v>
      </c>
      <c r="E98" s="69">
        <v>40.965000150000002</v>
      </c>
      <c r="F98" s="69">
        <v>51.659999849999998</v>
      </c>
      <c r="G98" s="69">
        <v>96.318184000000002</v>
      </c>
      <c r="H98" s="70">
        <v>63.819999699999997</v>
      </c>
      <c r="I98" s="71">
        <v>14.91800022</v>
      </c>
      <c r="J98" s="69">
        <v>73.459999084499998</v>
      </c>
      <c r="K98" s="69">
        <v>76.879997252999999</v>
      </c>
      <c r="L98" s="69">
        <v>4.7399997709999999</v>
      </c>
      <c r="M98" s="69">
        <v>11.869999890000001</v>
      </c>
      <c r="N98" s="69">
        <v>66.199996948199995</v>
      </c>
      <c r="O98" s="69">
        <v>19.415000916</v>
      </c>
      <c r="P98" s="70">
        <v>1.994799972</v>
      </c>
      <c r="Q98" s="72">
        <v>28.840000150000002</v>
      </c>
      <c r="R98" s="70">
        <v>3159.4299316406</v>
      </c>
    </row>
    <row r="99" spans="1:18">
      <c r="A99" s="9">
        <v>43497</v>
      </c>
      <c r="B99" s="69">
        <v>155.3999939</v>
      </c>
      <c r="C99" s="69">
        <v>96.129997252999999</v>
      </c>
      <c r="D99" s="69">
        <v>73.5</v>
      </c>
      <c r="E99" s="69">
        <v>45.055000309999997</v>
      </c>
      <c r="F99" s="69">
        <v>52.659999849999998</v>
      </c>
      <c r="G99" s="69">
        <v>99.681815999999998</v>
      </c>
      <c r="H99" s="70">
        <v>66.989997900000006</v>
      </c>
      <c r="I99" s="71">
        <v>12.98200035</v>
      </c>
      <c r="J99" s="69">
        <v>74.309997558600003</v>
      </c>
      <c r="K99" s="69">
        <v>83.919998168999996</v>
      </c>
      <c r="L99" s="69">
        <v>4.8600001339999999</v>
      </c>
      <c r="M99" s="69">
        <v>13.22000027</v>
      </c>
      <c r="N99" s="69">
        <v>70.279998779300001</v>
      </c>
      <c r="O99" s="69">
        <v>19.305000305</v>
      </c>
      <c r="P99" s="70">
        <v>2.1689999100000001</v>
      </c>
      <c r="Q99" s="72">
        <v>31.739999770000001</v>
      </c>
      <c r="R99" s="70">
        <v>3298.2600097656</v>
      </c>
    </row>
    <row r="100" spans="1:18">
      <c r="A100" s="9">
        <v>43525</v>
      </c>
      <c r="B100" s="69">
        <v>145.1000061</v>
      </c>
      <c r="C100" s="69">
        <v>95.940002441000004</v>
      </c>
      <c r="D100" s="69">
        <v>78.739997863799999</v>
      </c>
      <c r="E100" s="69">
        <v>42.61000061</v>
      </c>
      <c r="F100" s="69">
        <v>52.25</v>
      </c>
      <c r="G100" s="69">
        <v>103.045456</v>
      </c>
      <c r="H100" s="70">
        <v>65.529998800000001</v>
      </c>
      <c r="I100" s="71">
        <v>13.272000309999999</v>
      </c>
      <c r="J100" s="69">
        <v>68.75</v>
      </c>
      <c r="K100" s="69">
        <v>86.720001221000004</v>
      </c>
      <c r="L100" s="69">
        <v>4.6300001139999996</v>
      </c>
      <c r="M100" s="69">
        <v>12.14000034</v>
      </c>
      <c r="N100" s="69">
        <v>57.599998474099998</v>
      </c>
      <c r="O100" s="69">
        <v>17.684999466000001</v>
      </c>
      <c r="P100" s="70">
        <v>2.1710000040000001</v>
      </c>
      <c r="Q100" s="72">
        <v>31</v>
      </c>
      <c r="R100" s="70">
        <v>3351.7099609375</v>
      </c>
    </row>
    <row r="101" spans="1:18">
      <c r="A101" s="9">
        <v>43556</v>
      </c>
      <c r="B101" s="69">
        <v>159.3999939</v>
      </c>
      <c r="C101" s="69">
        <v>106.739997864</v>
      </c>
      <c r="D101" s="69">
        <v>77.489997863799999</v>
      </c>
      <c r="E101" s="69">
        <v>47.450000760000002</v>
      </c>
      <c r="F101" s="69">
        <v>58.340000150000002</v>
      </c>
      <c r="G101" s="69">
        <v>107.772728</v>
      </c>
      <c r="H101" s="70">
        <v>72.489997900000006</v>
      </c>
      <c r="I101" s="71">
        <v>13.73400021</v>
      </c>
      <c r="J101" s="69">
        <v>75.900001525899995</v>
      </c>
      <c r="K101" s="69">
        <v>90.019996642999999</v>
      </c>
      <c r="L101" s="69">
        <v>4.9899997709999999</v>
      </c>
      <c r="M101" s="69">
        <v>12.760000229999999</v>
      </c>
      <c r="N101" s="69">
        <v>59.340000152599998</v>
      </c>
      <c r="O101" s="69">
        <v>21.024999618999999</v>
      </c>
      <c r="P101" s="70">
        <v>2.3369998930000002</v>
      </c>
      <c r="Q101" s="72">
        <v>33.650001529999997</v>
      </c>
      <c r="R101" s="70">
        <v>3514.6201171875</v>
      </c>
    </row>
    <row r="102" spans="1:18">
      <c r="A102" s="9">
        <v>43586</v>
      </c>
      <c r="B102" s="69">
        <v>142.1000061</v>
      </c>
      <c r="C102" s="69">
        <v>101.440002441</v>
      </c>
      <c r="D102" s="69">
        <v>72.239997863799999</v>
      </c>
      <c r="E102" s="69">
        <v>40.875</v>
      </c>
      <c r="F102" s="69">
        <v>46.435001370000002</v>
      </c>
      <c r="G102" s="69">
        <v>101.363632</v>
      </c>
      <c r="H102" s="70">
        <v>59.060001399999997</v>
      </c>
      <c r="I102" s="71">
        <v>11.43799973</v>
      </c>
      <c r="J102" s="69">
        <v>62.020000457800002</v>
      </c>
      <c r="K102" s="69">
        <v>88.459999084000003</v>
      </c>
      <c r="L102" s="69">
        <v>4.329999924</v>
      </c>
      <c r="M102" s="69">
        <v>10.760000229999999</v>
      </c>
      <c r="N102" s="69">
        <v>52.819999694800003</v>
      </c>
      <c r="O102" s="69">
        <v>16.083999634000001</v>
      </c>
      <c r="P102" s="70">
        <v>1.833799958</v>
      </c>
      <c r="Q102" s="72">
        <v>31.350000380000001</v>
      </c>
      <c r="R102" s="70">
        <v>3280.4299316406</v>
      </c>
    </row>
    <row r="103" spans="1:18">
      <c r="A103" s="9">
        <v>43617</v>
      </c>
      <c r="B103" s="69">
        <v>151.1499939</v>
      </c>
      <c r="C103" s="69">
        <v>104.599998474</v>
      </c>
      <c r="D103" s="69">
        <v>75.910003662099996</v>
      </c>
      <c r="E103" s="69">
        <v>41.76499939</v>
      </c>
      <c r="F103" s="69">
        <v>48.924999239999998</v>
      </c>
      <c r="G103" s="69">
        <v>111.863632</v>
      </c>
      <c r="H103" s="70">
        <v>63.919998200000002</v>
      </c>
      <c r="I103" s="71">
        <v>12.26599979</v>
      </c>
      <c r="J103" s="69">
        <v>65.089996337900004</v>
      </c>
      <c r="K103" s="69">
        <v>90.059997558999996</v>
      </c>
      <c r="L103" s="69">
        <v>4.579999924</v>
      </c>
      <c r="M103" s="69">
        <v>11.56999969</v>
      </c>
      <c r="N103" s="69">
        <v>60.939998626700003</v>
      </c>
      <c r="O103" s="69">
        <v>15.550000191000001</v>
      </c>
      <c r="P103" s="70">
        <v>1.881999969</v>
      </c>
      <c r="Q103" s="72">
        <v>32.75</v>
      </c>
      <c r="R103" s="70">
        <v>3473.6899414063</v>
      </c>
    </row>
    <row r="104" spans="1:18">
      <c r="A104" s="9">
        <v>43647</v>
      </c>
      <c r="B104" s="69">
        <v>154.69999695000001</v>
      </c>
      <c r="C104" s="69">
        <v>98.989997864000003</v>
      </c>
      <c r="D104" s="69">
        <v>75.459999084499998</v>
      </c>
      <c r="E104" s="69">
        <v>42.180000309999997</v>
      </c>
      <c r="F104" s="69">
        <v>46.895000459999999</v>
      </c>
      <c r="G104" s="69">
        <v>113.63636</v>
      </c>
      <c r="H104" s="70">
        <v>60.529998800000001</v>
      </c>
      <c r="I104" s="71">
        <v>12.036000250000001</v>
      </c>
      <c r="J104" s="69">
        <v>66.830001831100006</v>
      </c>
      <c r="K104" s="69">
        <v>93.239997864000003</v>
      </c>
      <c r="L104" s="69">
        <v>4.2399997709999999</v>
      </c>
      <c r="M104" s="69">
        <v>11.100000380000001</v>
      </c>
      <c r="N104" s="69">
        <v>58.75</v>
      </c>
      <c r="O104" s="69">
        <v>17.020000457999998</v>
      </c>
      <c r="P104" s="70">
        <v>1.960399985</v>
      </c>
      <c r="Q104" s="72">
        <v>33.36000061</v>
      </c>
      <c r="R104" s="70">
        <v>3466.8500976563</v>
      </c>
    </row>
    <row r="105" spans="1:18">
      <c r="A105" s="9">
        <v>43678</v>
      </c>
      <c r="B105" s="69">
        <v>148.44999695000001</v>
      </c>
      <c r="C105" s="69">
        <v>90.949996948000006</v>
      </c>
      <c r="D105" s="69">
        <v>78.120002746599994</v>
      </c>
      <c r="E105" s="69">
        <v>41.034999849999998</v>
      </c>
      <c r="F105" s="69">
        <v>42.70500183</v>
      </c>
      <c r="G105" s="69">
        <v>115.13636</v>
      </c>
      <c r="H105" s="70">
        <v>60.180000300000003</v>
      </c>
      <c r="I105" s="71">
        <v>11.838000299999999</v>
      </c>
      <c r="J105" s="69">
        <v>60.810001373299997</v>
      </c>
      <c r="K105" s="69">
        <v>99.5</v>
      </c>
      <c r="L105" s="69">
        <v>3.75</v>
      </c>
      <c r="M105" s="69">
        <v>9.5500001900000004</v>
      </c>
      <c r="N105" s="69">
        <v>67.339996337900004</v>
      </c>
      <c r="O105" s="69">
        <v>15.748000145000001</v>
      </c>
      <c r="P105" s="70">
        <v>1.9931999439999999</v>
      </c>
      <c r="Q105" s="72">
        <v>33.619998930000001</v>
      </c>
      <c r="R105" s="70">
        <v>3426.7600097656</v>
      </c>
    </row>
    <row r="106" spans="1:18">
      <c r="A106" s="9">
        <v>43709</v>
      </c>
      <c r="B106" s="69">
        <v>157.69999695000001</v>
      </c>
      <c r="C106" s="69">
        <v>98.25</v>
      </c>
      <c r="D106" s="69">
        <v>85.059997558600003</v>
      </c>
      <c r="E106" s="69">
        <v>44.66999817</v>
      </c>
      <c r="F106" s="69">
        <v>45.619998930000001</v>
      </c>
      <c r="G106" s="69">
        <v>118.727272</v>
      </c>
      <c r="H106" s="70">
        <v>64.120002700000001</v>
      </c>
      <c r="I106" s="71">
        <v>11.87199974</v>
      </c>
      <c r="J106" s="69">
        <v>64.589996337900004</v>
      </c>
      <c r="K106" s="69">
        <v>98.819999695000007</v>
      </c>
      <c r="L106" s="69">
        <v>4.0199999809999998</v>
      </c>
      <c r="M106" s="69">
        <v>10.44999981</v>
      </c>
      <c r="N106" s="69">
        <v>64.690002441399997</v>
      </c>
      <c r="O106" s="69">
        <v>16.51199913</v>
      </c>
      <c r="P106" s="70">
        <v>2.1754999160000001</v>
      </c>
      <c r="Q106" s="72">
        <v>34.36000061</v>
      </c>
      <c r="R106" s="70">
        <v>3569.4499511719</v>
      </c>
    </row>
    <row r="107" spans="1:18">
      <c r="A107" s="9">
        <v>43739</v>
      </c>
      <c r="B107" s="69">
        <v>169.8999939</v>
      </c>
      <c r="C107" s="69">
        <v>103.379997253</v>
      </c>
      <c r="D107" s="69">
        <v>82.620002746599994</v>
      </c>
      <c r="E107" s="69">
        <v>46.810001370000002</v>
      </c>
      <c r="F107" s="69">
        <v>52.409999849999998</v>
      </c>
      <c r="G107" s="69">
        <v>119.099998</v>
      </c>
      <c r="H107" s="70">
        <v>68.230003400000001</v>
      </c>
      <c r="I107" s="71">
        <v>13.928000450000001</v>
      </c>
      <c r="J107" s="69">
        <v>68.709999084499998</v>
      </c>
      <c r="K107" s="69">
        <v>100.599998474</v>
      </c>
      <c r="L107" s="69">
        <v>3.960000038</v>
      </c>
      <c r="M107" s="69">
        <v>11.329999920000001</v>
      </c>
      <c r="N107" s="69">
        <v>69.580001831100006</v>
      </c>
      <c r="O107" s="69">
        <v>17.378000259</v>
      </c>
      <c r="P107" s="70">
        <v>2.2460000510000002</v>
      </c>
      <c r="Q107" s="72">
        <v>36.5</v>
      </c>
      <c r="R107" s="70">
        <v>3604.4099121094</v>
      </c>
    </row>
    <row r="108" spans="1:18">
      <c r="A108" s="9">
        <v>43770</v>
      </c>
      <c r="B108" s="69">
        <v>173.1499939</v>
      </c>
      <c r="C108" s="69">
        <v>117.120002747</v>
      </c>
      <c r="D108" s="69">
        <v>84.510002136200001</v>
      </c>
      <c r="E108" s="69">
        <v>50.97000122</v>
      </c>
      <c r="F108" s="69">
        <v>51.200000760000002</v>
      </c>
      <c r="G108" s="69">
        <v>123.050003</v>
      </c>
      <c r="H108" s="70">
        <v>68.220001199999999</v>
      </c>
      <c r="I108" s="71">
        <v>13.420000079999999</v>
      </c>
      <c r="J108" s="69">
        <v>73.300003051800005</v>
      </c>
      <c r="K108" s="69">
        <v>98.980003357000001</v>
      </c>
      <c r="L108" s="69">
        <v>3.869999886</v>
      </c>
      <c r="M108" s="69">
        <v>11.52000046</v>
      </c>
      <c r="N108" s="69">
        <v>68.699996948199995</v>
      </c>
      <c r="O108" s="69">
        <v>19.388000487999999</v>
      </c>
      <c r="P108" s="70">
        <v>2.3004999160000001</v>
      </c>
      <c r="Q108" s="72">
        <v>38.299999239999998</v>
      </c>
      <c r="R108" s="70">
        <v>3703.580078125</v>
      </c>
    </row>
    <row r="109" spans="1:18">
      <c r="A109" s="9">
        <v>43800</v>
      </c>
      <c r="B109" s="69">
        <v>173.25</v>
      </c>
      <c r="C109" s="69">
        <v>116.540000916</v>
      </c>
      <c r="D109" s="69">
        <v>89.620002746599994</v>
      </c>
      <c r="E109" s="69">
        <v>52.83000183</v>
      </c>
      <c r="F109" s="69">
        <v>49.369998930000001</v>
      </c>
      <c r="G109" s="69">
        <v>126.199997</v>
      </c>
      <c r="H109" s="70">
        <v>67.349998499999998</v>
      </c>
      <c r="I109" s="71">
        <v>13.194000239999999</v>
      </c>
      <c r="J109" s="69">
        <v>73.139999389600007</v>
      </c>
      <c r="K109" s="69">
        <v>99</v>
      </c>
      <c r="L109" s="69">
        <v>4.1399998660000001</v>
      </c>
      <c r="M109" s="69">
        <v>12.05000019</v>
      </c>
      <c r="N109" s="69">
        <v>72.809997558600003</v>
      </c>
      <c r="O109" s="69">
        <v>20.309999466000001</v>
      </c>
      <c r="P109" s="70">
        <v>2.3485000130000002</v>
      </c>
      <c r="Q109" s="72">
        <v>40.33000183</v>
      </c>
      <c r="R109" s="70">
        <v>3745.1499023438</v>
      </c>
    </row>
    <row r="110" spans="1:18">
      <c r="A110" s="9">
        <v>43831</v>
      </c>
      <c r="B110" s="69">
        <v>165.6000061</v>
      </c>
      <c r="C110" s="69">
        <v>111.63999939</v>
      </c>
      <c r="D110" s="69">
        <v>86.949996948199995</v>
      </c>
      <c r="E110" s="69">
        <v>48.04499817</v>
      </c>
      <c r="F110" s="69">
        <v>41.805000309999997</v>
      </c>
      <c r="G110" s="69">
        <v>130.75</v>
      </c>
      <c r="H110" s="70">
        <v>61.069999699999997</v>
      </c>
      <c r="I110" s="71">
        <v>11.73200035</v>
      </c>
      <c r="J110" s="69">
        <v>64.339996337900004</v>
      </c>
      <c r="K110" s="69">
        <v>100.19999694800001</v>
      </c>
      <c r="L110" s="69">
        <v>3.920000076</v>
      </c>
      <c r="M110" s="69">
        <v>10.869999890000001</v>
      </c>
      <c r="N110" s="69">
        <v>73.050003051800005</v>
      </c>
      <c r="O110" s="69">
        <v>19.576000214</v>
      </c>
      <c r="P110" s="70">
        <v>2.245500088</v>
      </c>
      <c r="Q110" s="72">
        <v>37.590000150000002</v>
      </c>
      <c r="R110" s="70">
        <v>3640.9099121094</v>
      </c>
    </row>
    <row r="111" spans="1:18">
      <c r="A111" s="9">
        <v>43862</v>
      </c>
      <c r="B111" s="69">
        <v>152.30000304999999</v>
      </c>
      <c r="C111" s="69">
        <v>93.199996948000006</v>
      </c>
      <c r="D111" s="69">
        <v>83.930000305199997</v>
      </c>
      <c r="E111" s="69">
        <v>43.784999849999998</v>
      </c>
      <c r="F111" s="69">
        <v>37.540000919999997</v>
      </c>
      <c r="G111" s="69">
        <v>122.900002</v>
      </c>
      <c r="H111" s="70">
        <v>53.080001799999998</v>
      </c>
      <c r="I111" s="71">
        <v>11.24199963</v>
      </c>
      <c r="J111" s="69">
        <v>58.930000305199997</v>
      </c>
      <c r="K111" s="69">
        <v>90.980003357000001</v>
      </c>
      <c r="L111" s="69">
        <v>3.6600000860000002</v>
      </c>
      <c r="M111" s="69">
        <v>9.4899997700000007</v>
      </c>
      <c r="N111" s="69">
        <v>65.209999084499998</v>
      </c>
      <c r="O111" s="69">
        <v>18.794000625999999</v>
      </c>
      <c r="P111" s="70">
        <v>2.198499918</v>
      </c>
      <c r="Q111" s="72">
        <v>33.880001069999999</v>
      </c>
      <c r="R111" s="70">
        <v>3329.4899902344</v>
      </c>
    </row>
    <row r="112" spans="1:18">
      <c r="A112" s="9">
        <v>43891</v>
      </c>
      <c r="B112" s="69">
        <v>121.40000153</v>
      </c>
      <c r="C112" s="69">
        <v>77.470001221000004</v>
      </c>
      <c r="D112" s="69">
        <v>80.139999389600007</v>
      </c>
      <c r="E112" s="69">
        <v>27.510000229999999</v>
      </c>
      <c r="F112" s="69">
        <v>27.520000459999999</v>
      </c>
      <c r="G112" s="69">
        <v>116.650002</v>
      </c>
      <c r="H112" s="70">
        <v>43.145000500000002</v>
      </c>
      <c r="I112" s="71">
        <v>6.5720000299999999</v>
      </c>
      <c r="J112" s="69">
        <v>47.115001678500001</v>
      </c>
      <c r="K112" s="69">
        <v>75.400001525999997</v>
      </c>
      <c r="L112" s="69">
        <v>2.3499999049999998</v>
      </c>
      <c r="M112" s="69">
        <v>5.1500000999999997</v>
      </c>
      <c r="N112" s="69">
        <v>52.849998474099998</v>
      </c>
      <c r="O112" s="69">
        <v>13.430000305</v>
      </c>
      <c r="P112" s="70">
        <v>1.488399982</v>
      </c>
      <c r="Q112" s="72">
        <v>26.840000150000002</v>
      </c>
      <c r="R112" s="70">
        <v>2786.8999023438</v>
      </c>
    </row>
    <row r="113" spans="1:18">
      <c r="A113" s="9">
        <v>43922</v>
      </c>
      <c r="B113" s="69">
        <v>136.30000304999999</v>
      </c>
      <c r="C113" s="69">
        <v>84.680000304999993</v>
      </c>
      <c r="D113" s="69">
        <v>89.190002441399997</v>
      </c>
      <c r="E113" s="69">
        <v>28.674999239999998</v>
      </c>
      <c r="F113" s="69">
        <v>31.534999849999998</v>
      </c>
      <c r="G113" s="69">
        <v>116.099998</v>
      </c>
      <c r="H113" s="70">
        <v>46.685001399999997</v>
      </c>
      <c r="I113" s="71">
        <v>8.0159997900000004</v>
      </c>
      <c r="J113" s="69">
        <v>54.049999237100003</v>
      </c>
      <c r="K113" s="69">
        <v>74.699996948000006</v>
      </c>
      <c r="L113" s="69">
        <v>2.170000076</v>
      </c>
      <c r="M113" s="69">
        <v>5.5</v>
      </c>
      <c r="N113" s="69">
        <v>60.1399993896</v>
      </c>
      <c r="O113" s="69">
        <v>16.950000762999998</v>
      </c>
      <c r="P113" s="70">
        <v>1.422999978</v>
      </c>
      <c r="Q113" s="72">
        <v>30.120000839999999</v>
      </c>
      <c r="R113" s="70">
        <v>2927.9299316406</v>
      </c>
    </row>
    <row r="114" spans="1:18">
      <c r="A114" s="9">
        <v>43952</v>
      </c>
      <c r="B114" s="69">
        <v>142.3999939</v>
      </c>
      <c r="C114" s="69">
        <v>98.529998778999996</v>
      </c>
      <c r="D114" s="69">
        <v>87.529998779300001</v>
      </c>
      <c r="E114" s="69">
        <v>32.255001069999999</v>
      </c>
      <c r="F114" s="69">
        <v>33.380001069999999</v>
      </c>
      <c r="G114" s="69">
        <v>122.099998</v>
      </c>
      <c r="H114" s="70">
        <v>48.645000500000002</v>
      </c>
      <c r="I114" s="71">
        <v>7.5372991599999999</v>
      </c>
      <c r="J114" s="69">
        <v>52.599998474099998</v>
      </c>
      <c r="K114" s="69">
        <v>83.040000915999997</v>
      </c>
      <c r="L114" s="69">
        <v>2.2699999809999998</v>
      </c>
      <c r="M114" s="69">
        <v>6.3800001100000001</v>
      </c>
      <c r="N114" s="69">
        <v>60.720001220699999</v>
      </c>
      <c r="O114" s="69">
        <v>18.856000900000002</v>
      </c>
      <c r="P114" s="70">
        <v>1.5523999930000001</v>
      </c>
      <c r="Q114" s="72">
        <v>32.159999849999998</v>
      </c>
      <c r="R114" s="70">
        <v>3050.1999511719</v>
      </c>
    </row>
    <row r="115" spans="1:18">
      <c r="A115" s="9">
        <v>43983</v>
      </c>
      <c r="B115" s="69">
        <v>143.30000304999999</v>
      </c>
      <c r="C115" s="69">
        <v>104.760002136</v>
      </c>
      <c r="D115" s="69">
        <v>90.650001525899995</v>
      </c>
      <c r="E115" s="69">
        <v>35.369998930000001</v>
      </c>
      <c r="F115" s="69">
        <v>36.145000459999999</v>
      </c>
      <c r="G115" s="69">
        <v>128.39999399999999</v>
      </c>
      <c r="H115" s="70">
        <v>49.880001100000001</v>
      </c>
      <c r="I115" s="71">
        <v>8.4882402399999997</v>
      </c>
      <c r="J115" s="69">
        <v>56.819999694800003</v>
      </c>
      <c r="K115" s="69">
        <v>82</v>
      </c>
      <c r="L115" s="69">
        <v>2.4100000860000002</v>
      </c>
      <c r="M115" s="69">
        <v>6.9000000999999997</v>
      </c>
      <c r="N115" s="69">
        <v>65.790000915500002</v>
      </c>
      <c r="O115" s="69">
        <v>20.875</v>
      </c>
      <c r="P115" s="70">
        <v>1.7036000490000001</v>
      </c>
      <c r="Q115" s="72">
        <v>34.310001370000002</v>
      </c>
      <c r="R115" s="70">
        <v>3234.0700683594</v>
      </c>
    </row>
    <row r="116" spans="1:18">
      <c r="A116" s="9">
        <v>44013</v>
      </c>
      <c r="B116" s="69">
        <v>132.69999695000001</v>
      </c>
      <c r="C116" s="69">
        <v>108.31999969500001</v>
      </c>
      <c r="D116" s="69">
        <v>88.550003051800005</v>
      </c>
      <c r="E116" s="69">
        <v>34.115001679999999</v>
      </c>
      <c r="F116" s="69">
        <v>37.400001529999997</v>
      </c>
      <c r="G116" s="69">
        <v>139.60000600000001</v>
      </c>
      <c r="H116" s="70">
        <v>46.810001399999997</v>
      </c>
      <c r="I116" s="71">
        <v>8.1807498899999995</v>
      </c>
      <c r="J116" s="69">
        <v>54.700000762899997</v>
      </c>
      <c r="K116" s="69">
        <v>72.800003051999994</v>
      </c>
      <c r="L116" s="69">
        <v>2.1099998950000001</v>
      </c>
      <c r="M116" s="69">
        <v>6.9000000999999997</v>
      </c>
      <c r="N116" s="69">
        <v>56.240001678500001</v>
      </c>
      <c r="O116" s="69">
        <v>21.129999161000001</v>
      </c>
      <c r="P116" s="70">
        <v>1.70720005</v>
      </c>
      <c r="Q116" s="72">
        <v>36.38999939</v>
      </c>
      <c r="R116" s="70">
        <v>3174.3200683594</v>
      </c>
    </row>
    <row r="117" spans="1:18">
      <c r="A117" s="9">
        <v>44044</v>
      </c>
      <c r="B117" s="69">
        <v>150.19999695000001</v>
      </c>
      <c r="C117" s="69">
        <v>115.66000366199999</v>
      </c>
      <c r="D117" s="69">
        <v>84.870002746599994</v>
      </c>
      <c r="E117" s="69">
        <v>36.564998629999998</v>
      </c>
      <c r="F117" s="69">
        <v>42.645000459999999</v>
      </c>
      <c r="G117" s="69">
        <v>139.050003</v>
      </c>
      <c r="H117" s="70">
        <v>51.060001399999997</v>
      </c>
      <c r="I117" s="71">
        <v>8.7606163000000006</v>
      </c>
      <c r="J117" s="69">
        <v>60.150001525900002</v>
      </c>
      <c r="K117" s="69">
        <v>78.580001831000004</v>
      </c>
      <c r="L117" s="69">
        <v>2.2300000190000002</v>
      </c>
      <c r="M117" s="69">
        <v>8.0900001499999998</v>
      </c>
      <c r="N117" s="69">
        <v>55.540000915500002</v>
      </c>
      <c r="O117" s="69">
        <v>23.159999847000002</v>
      </c>
      <c r="P117" s="70">
        <v>1.8051999809999999</v>
      </c>
      <c r="Q117" s="72">
        <v>37.099998470000003</v>
      </c>
      <c r="R117" s="70">
        <v>3272.5100097656</v>
      </c>
    </row>
    <row r="118" spans="1:18">
      <c r="A118" s="9">
        <v>44075</v>
      </c>
      <c r="B118" s="69">
        <v>149.19999695000001</v>
      </c>
      <c r="C118" s="69">
        <v>107.879997253</v>
      </c>
      <c r="D118" s="69">
        <v>85.330001831100006</v>
      </c>
      <c r="E118" s="69">
        <v>30.975000380000001</v>
      </c>
      <c r="F118" s="69">
        <v>46.034999849999998</v>
      </c>
      <c r="G118" s="69">
        <v>135.5</v>
      </c>
      <c r="H118" s="70">
        <v>51.979999499999998</v>
      </c>
      <c r="I118" s="71">
        <v>9.9345817600000004</v>
      </c>
      <c r="J118" s="69">
        <v>61.990001678500001</v>
      </c>
      <c r="K118" s="69">
        <v>71.519996642999999</v>
      </c>
      <c r="L118" s="69">
        <v>1.8500000240000001</v>
      </c>
      <c r="M118" s="69">
        <v>7.0799999199999997</v>
      </c>
      <c r="N118" s="69">
        <v>53.310001373299997</v>
      </c>
      <c r="O118" s="69">
        <v>24.114999771000001</v>
      </c>
      <c r="P118" s="70">
        <v>1.6030000449999999</v>
      </c>
      <c r="Q118" s="72">
        <v>36.090000150000002</v>
      </c>
      <c r="R118" s="70">
        <v>3193.6101074219</v>
      </c>
    </row>
    <row r="119" spans="1:18">
      <c r="A119" s="9">
        <v>44105</v>
      </c>
      <c r="B119" s="69">
        <v>133.6000061</v>
      </c>
      <c r="C119" s="69">
        <v>100.69999694800001</v>
      </c>
      <c r="D119" s="69">
        <v>77.370002746599994</v>
      </c>
      <c r="E119" s="69">
        <v>29.854999540000001</v>
      </c>
      <c r="F119" s="69">
        <v>44.400001529999997</v>
      </c>
      <c r="G119" s="69">
        <v>125.5</v>
      </c>
      <c r="H119" s="70">
        <v>47.069999699999997</v>
      </c>
      <c r="I119" s="71">
        <v>10.004811289999999</v>
      </c>
      <c r="J119" s="69">
        <v>58.680000305199997</v>
      </c>
      <c r="K119" s="69">
        <v>67.819999695000007</v>
      </c>
      <c r="L119" s="69">
        <v>2.0099999899999998</v>
      </c>
      <c r="M119" s="69">
        <v>6.8200001700000001</v>
      </c>
      <c r="N119" s="69">
        <v>40.3600006104</v>
      </c>
      <c r="O119" s="69">
        <v>23.899999618999999</v>
      </c>
      <c r="P119" s="70">
        <v>1.4196000099999999</v>
      </c>
      <c r="Q119" s="72">
        <v>35.150001529999997</v>
      </c>
      <c r="R119" s="70">
        <v>2958.2099609375</v>
      </c>
    </row>
    <row r="120" spans="1:18">
      <c r="A120" s="9">
        <v>44136</v>
      </c>
      <c r="B120" s="69">
        <v>155.5</v>
      </c>
      <c r="C120" s="69">
        <v>112</v>
      </c>
      <c r="D120" s="69">
        <v>84.709999084499998</v>
      </c>
      <c r="E120" s="69">
        <v>42.965000150000002</v>
      </c>
      <c r="F120" s="69">
        <v>56.450000760000002</v>
      </c>
      <c r="G120" s="69">
        <v>137.64999399999999</v>
      </c>
      <c r="H120" s="70">
        <v>61.330001799999998</v>
      </c>
      <c r="I120" s="71">
        <v>12.400196080000001</v>
      </c>
      <c r="J120" s="69">
        <v>73.040000915500002</v>
      </c>
      <c r="K120" s="69">
        <v>85.5</v>
      </c>
      <c r="L120" s="69">
        <v>2.8199999330000001</v>
      </c>
      <c r="M120" s="69">
        <v>9.6499996199999991</v>
      </c>
      <c r="N120" s="69">
        <v>48.270000457800002</v>
      </c>
      <c r="O120" s="69">
        <v>29.520000457999998</v>
      </c>
      <c r="P120" s="70">
        <v>1.925400019</v>
      </c>
      <c r="Q120" s="72">
        <v>39.25</v>
      </c>
      <c r="R120" s="70">
        <v>3492.5400390625</v>
      </c>
    </row>
    <row r="121" spans="1:18" ht="15" thickBot="1">
      <c r="A121" s="10">
        <v>44166</v>
      </c>
      <c r="B121" s="75">
        <v>170.1000061</v>
      </c>
      <c r="C121" s="75">
        <v>117.519996643</v>
      </c>
      <c r="D121" s="75">
        <v>78.699996948199995</v>
      </c>
      <c r="E121" s="75">
        <v>43.104999540000001</v>
      </c>
      <c r="F121" s="75">
        <v>57.790000919999997</v>
      </c>
      <c r="G121" s="75">
        <v>134.25</v>
      </c>
      <c r="H121" s="76">
        <v>64.720001199999999</v>
      </c>
      <c r="I121" s="77">
        <v>13.912969589999999</v>
      </c>
      <c r="J121" s="75">
        <v>72.230003356899999</v>
      </c>
      <c r="K121" s="75">
        <v>81.36000061</v>
      </c>
      <c r="L121" s="75">
        <v>3.0499999519999998</v>
      </c>
      <c r="M121" s="75">
        <v>9.4399995800000003</v>
      </c>
      <c r="N121" s="75">
        <v>48.154998779300001</v>
      </c>
      <c r="O121" s="75">
        <v>31.38999939</v>
      </c>
      <c r="P121" s="76">
        <v>1.9126000400000001</v>
      </c>
      <c r="Q121" s="78">
        <v>42.58000183</v>
      </c>
      <c r="R121" s="76">
        <v>3552.6398925781</v>
      </c>
    </row>
    <row r="122" spans="1:18" ht="15" thickTop="1"/>
  </sheetData>
  <mergeCells count="2">
    <mergeCell ref="T1:U1"/>
    <mergeCell ref="T2:U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C326-FB4D-494C-8A66-F842288E15B2}">
  <dimension ref="A1:X123"/>
  <sheetViews>
    <sheetView workbookViewId="0">
      <selection activeCell="E126" sqref="E126"/>
    </sheetView>
  </sheetViews>
  <sheetFormatPr defaultRowHeight="14.5"/>
  <cols>
    <col min="1" max="1" width="18.26953125" customWidth="1"/>
    <col min="19" max="19" width="10.26953125" customWidth="1"/>
    <col min="22" max="22" width="9.6328125" bestFit="1" customWidth="1"/>
  </cols>
  <sheetData>
    <row r="1" spans="1:24" ht="15.5" thickTop="1" thickBot="1">
      <c r="A1" s="22" t="s">
        <v>0</v>
      </c>
      <c r="B1" s="11" t="s">
        <v>47</v>
      </c>
      <c r="C1" s="12" t="s">
        <v>55</v>
      </c>
      <c r="D1" s="12" t="s">
        <v>49</v>
      </c>
      <c r="E1" s="13" t="s">
        <v>50</v>
      </c>
      <c r="F1" s="127" t="s">
        <v>45</v>
      </c>
      <c r="G1" s="12" t="s">
        <v>60</v>
      </c>
      <c r="H1" s="12" t="s">
        <v>56</v>
      </c>
      <c r="I1" s="13" t="s">
        <v>46</v>
      </c>
      <c r="J1" s="127" t="s">
        <v>44</v>
      </c>
      <c r="K1" s="12" t="s">
        <v>54</v>
      </c>
      <c r="L1" s="12" t="s">
        <v>49</v>
      </c>
      <c r="M1" s="13" t="s">
        <v>48</v>
      </c>
      <c r="N1" s="127" t="s">
        <v>57</v>
      </c>
      <c r="O1" s="12" t="s">
        <v>52</v>
      </c>
      <c r="P1" s="12" t="s">
        <v>51</v>
      </c>
      <c r="Q1" s="13" t="s">
        <v>53</v>
      </c>
      <c r="R1" s="25" t="s">
        <v>58</v>
      </c>
      <c r="S1" s="26" t="s">
        <v>69</v>
      </c>
      <c r="T1" s="27" t="s">
        <v>70</v>
      </c>
      <c r="V1" s="146" t="s">
        <v>72</v>
      </c>
      <c r="W1" s="146"/>
      <c r="X1" s="146"/>
    </row>
    <row r="2" spans="1:24" ht="15" thickTop="1">
      <c r="A2" s="123">
        <v>40544</v>
      </c>
      <c r="B2" s="124">
        <v>4.8158625124058704E-2</v>
      </c>
      <c r="C2" s="125">
        <v>1.0032380463008618E-2</v>
      </c>
      <c r="D2" s="125">
        <v>4.2319782454626247E-2</v>
      </c>
      <c r="E2" s="126">
        <v>0.14681784864858241</v>
      </c>
      <c r="F2" s="124">
        <v>5.3025796392317824E-2</v>
      </c>
      <c r="G2" s="125">
        <v>-3.6031246815580939E-2</v>
      </c>
      <c r="H2" s="125">
        <v>-5.8961480951083133E-2</v>
      </c>
      <c r="I2" s="126">
        <v>0.10264430146699854</v>
      </c>
      <c r="J2" s="124">
        <v>-4.7068763209645481E-2</v>
      </c>
      <c r="K2" s="125">
        <v>3.9454265737362729E-2</v>
      </c>
      <c r="L2" s="125">
        <v>0.14929579432297993</v>
      </c>
      <c r="M2" s="126">
        <v>0.16343211314648845</v>
      </c>
      <c r="N2" s="124">
        <v>-2.603975214909509E-2</v>
      </c>
      <c r="O2" s="125">
        <v>0.10886117957175727</v>
      </c>
      <c r="P2" s="125">
        <v>0.19704459214629216</v>
      </c>
      <c r="Q2" s="126">
        <v>4.8557705092711137E-2</v>
      </c>
      <c r="R2" s="7">
        <v>5.7579726053600379E-2</v>
      </c>
      <c r="S2" s="14" t="s">
        <v>71</v>
      </c>
      <c r="T2" s="15">
        <v>2.013123087091092E-2</v>
      </c>
      <c r="V2">
        <f>CORREL(R2:R121,S2:S121)</f>
        <v>-1.2473208297418362E-2</v>
      </c>
      <c r="W2">
        <f>CORREL(R2:R120,T2:T120)</f>
        <v>-1.2473208297418362E-2</v>
      </c>
    </row>
    <row r="3" spans="1:24">
      <c r="A3" s="9">
        <v>40575</v>
      </c>
      <c r="B3" s="18">
        <v>-9.0090090090090089E-3</v>
      </c>
      <c r="C3" s="14">
        <v>4.2294119412922479E-2</v>
      </c>
      <c r="D3" s="14">
        <v>2.5062656641604009E-3</v>
      </c>
      <c r="E3" s="15">
        <v>3.6263798759482962E-2</v>
      </c>
      <c r="F3" s="18">
        <v>-4.4365387740925737E-2</v>
      </c>
      <c r="G3" s="14">
        <v>2.8280168156145109E-2</v>
      </c>
      <c r="H3" s="14">
        <v>7.2623673801967242E-2</v>
      </c>
      <c r="I3" s="15">
        <v>-5.1480945819715782E-2</v>
      </c>
      <c r="J3" s="18">
        <v>4.8145450429480138E-2</v>
      </c>
      <c r="K3" s="14">
        <v>3.1571457710536169E-2</v>
      </c>
      <c r="L3" s="14">
        <v>4.9019951583886591E-3</v>
      </c>
      <c r="M3" s="15">
        <v>0.10184370609717669</v>
      </c>
      <c r="N3" s="18">
        <v>4.307462953181538E-2</v>
      </c>
      <c r="O3" s="14">
        <v>2.6809969373356154E-2</v>
      </c>
      <c r="P3" s="14">
        <v>5.7615280944146308E-3</v>
      </c>
      <c r="Q3" s="15">
        <v>5.7771676283141143E-2</v>
      </c>
      <c r="R3" s="7">
        <v>2.013123087091092E-2</v>
      </c>
      <c r="S3" s="14">
        <v>5.7579726053600379E-2</v>
      </c>
      <c r="T3" s="15">
        <v>-3.3912087856882989E-2</v>
      </c>
    </row>
    <row r="4" spans="1:24">
      <c r="A4" s="9">
        <v>40603</v>
      </c>
      <c r="B4" s="18">
        <v>-1.5454517711299978E-2</v>
      </c>
      <c r="C4" s="14">
        <v>-9.0173048898812332E-3</v>
      </c>
      <c r="D4" s="14">
        <v>-1.0500183105470028E-2</v>
      </c>
      <c r="E4" s="15">
        <v>-8.7840244960459862E-2</v>
      </c>
      <c r="F4" s="18">
        <v>-2.3506381603789282E-2</v>
      </c>
      <c r="G4" s="14">
        <v>-5.3301451394928206E-4</v>
      </c>
      <c r="H4" s="14">
        <v>1.2777970116345707E-2</v>
      </c>
      <c r="I4" s="15">
        <v>-4.9814166938886614E-2</v>
      </c>
      <c r="J4" s="18">
        <v>-5.1035692275929172E-4</v>
      </c>
      <c r="K4" s="14">
        <v>1.088955296766834E-2</v>
      </c>
      <c r="L4" s="14">
        <v>-4.7967491336490219E-2</v>
      </c>
      <c r="M4" s="15">
        <v>1.2748991631906306E-2</v>
      </c>
      <c r="N4" s="18">
        <v>-2.7411896517867823E-2</v>
      </c>
      <c r="O4" s="14">
        <v>-8.7411685433508454E-2</v>
      </c>
      <c r="P4" s="14">
        <v>-0.1456630735945762</v>
      </c>
      <c r="Q4" s="15">
        <v>6.5019341358661369E-3</v>
      </c>
      <c r="R4" s="7">
        <v>-3.3912087856882989E-2</v>
      </c>
      <c r="S4" s="14">
        <v>2.013123087091092E-2</v>
      </c>
      <c r="T4" s="15">
        <v>3.4470351512156307E-2</v>
      </c>
    </row>
    <row r="5" spans="1:24">
      <c r="A5" s="9">
        <v>40634</v>
      </c>
      <c r="B5" s="18">
        <v>0.11172666789619902</v>
      </c>
      <c r="C5" s="14">
        <v>1.5613678823022562E-2</v>
      </c>
      <c r="D5" s="14">
        <v>7.9333227033244913E-2</v>
      </c>
      <c r="E5" s="15">
        <v>3.5264477297044718E-2</v>
      </c>
      <c r="F5" s="18">
        <v>4.6940826965173918E-2</v>
      </c>
      <c r="G5" s="14">
        <v>6.527298628494338E-2</v>
      </c>
      <c r="H5" s="14">
        <v>0.13714571381281865</v>
      </c>
      <c r="I5" s="15">
        <v>0.12754305137300334</v>
      </c>
      <c r="J5" s="18">
        <v>8.374464968417529E-2</v>
      </c>
      <c r="K5" s="14">
        <v>2.2791636820412364E-2</v>
      </c>
      <c r="L5" s="14">
        <v>5.8923960558115655E-2</v>
      </c>
      <c r="M5" s="15">
        <v>3.7765502816346504E-2</v>
      </c>
      <c r="N5" s="18">
        <v>8.6200554451478187E-2</v>
      </c>
      <c r="O5" s="14">
        <v>5.9295078493589962E-2</v>
      </c>
      <c r="P5" s="14">
        <v>7.3754687709952776E-2</v>
      </c>
      <c r="Q5" s="15">
        <v>7.4504801926933442E-2</v>
      </c>
      <c r="R5" s="7">
        <v>3.4470351512156307E-2</v>
      </c>
      <c r="S5" s="14">
        <v>-3.3912087856882989E-2</v>
      </c>
      <c r="T5" s="15">
        <v>-6.3711115867579909E-2</v>
      </c>
    </row>
    <row r="6" spans="1:24">
      <c r="A6" s="9">
        <v>40664</v>
      </c>
      <c r="B6" s="18">
        <v>-3.280734657455138E-2</v>
      </c>
      <c r="C6" s="14">
        <v>-5.3145985410236116E-2</v>
      </c>
      <c r="D6" s="14">
        <v>3.033705778265965E-2</v>
      </c>
      <c r="E6" s="15">
        <v>1.4785717967717604E-2</v>
      </c>
      <c r="F6" s="18">
        <v>-5.9110924806459214E-2</v>
      </c>
      <c r="G6" s="14">
        <v>-3.3540250833674262E-2</v>
      </c>
      <c r="H6" s="14">
        <v>-7.4063390153267197E-2</v>
      </c>
      <c r="I6" s="15">
        <v>2.4982640775566216E-2</v>
      </c>
      <c r="J6" s="18">
        <v>-3.4396084336266855E-2</v>
      </c>
      <c r="K6" s="14">
        <v>-5.8758181510906761E-3</v>
      </c>
      <c r="L6" s="14">
        <v>-4.1128975072335636E-2</v>
      </c>
      <c r="M6" s="15">
        <v>-7.8847611443432497E-2</v>
      </c>
      <c r="N6" s="18">
        <v>-4.0438075284539542E-2</v>
      </c>
      <c r="O6" s="14">
        <v>4.9191066047732171E-2</v>
      </c>
      <c r="P6" s="14">
        <v>-0.13967430095614874</v>
      </c>
      <c r="Q6" s="15">
        <v>-0.11302611286335565</v>
      </c>
      <c r="R6" s="7">
        <v>-6.3711115867579909E-2</v>
      </c>
      <c r="S6" s="14">
        <v>3.4470351512156307E-2</v>
      </c>
      <c r="T6" s="15">
        <v>1.0332030915126408E-2</v>
      </c>
    </row>
    <row r="7" spans="1:24">
      <c r="A7" s="9">
        <v>40695</v>
      </c>
      <c r="B7" s="18">
        <v>8.8020612010456051E-2</v>
      </c>
      <c r="C7" s="14">
        <v>1.8279523193815154E-2</v>
      </c>
      <c r="D7" s="14">
        <v>7.6335544429468362E-3</v>
      </c>
      <c r="E7" s="15">
        <v>-1.8258975584249517E-2</v>
      </c>
      <c r="F7" s="18">
        <v>5.6918888294430307E-2</v>
      </c>
      <c r="G7" s="14">
        <v>2.3930456886669747E-2</v>
      </c>
      <c r="H7" s="14">
        <v>5.150945298097958E-2</v>
      </c>
      <c r="I7" s="15">
        <v>2.5050873943406583E-2</v>
      </c>
      <c r="J7" s="18">
        <v>0.11922573309913152</v>
      </c>
      <c r="K7" s="14">
        <v>-1.4832183095942258E-2</v>
      </c>
      <c r="L7" s="14">
        <v>-3.1959638643265835E-2</v>
      </c>
      <c r="M7" s="15">
        <v>1.8107018430953119E-2</v>
      </c>
      <c r="N7" s="18">
        <v>-2.6514509530375301E-2</v>
      </c>
      <c r="O7" s="14">
        <v>-3.5940865316191062E-2</v>
      </c>
      <c r="P7" s="14">
        <v>1.8302824658540336E-2</v>
      </c>
      <c r="Q7" s="15">
        <v>1.7623195290870915E-2</v>
      </c>
      <c r="R7" s="7">
        <v>1.0332030915126408E-2</v>
      </c>
      <c r="S7" s="14">
        <v>-6.3711115867579909E-2</v>
      </c>
      <c r="T7" s="15">
        <v>-6.2544509019393041E-2</v>
      </c>
    </row>
    <row r="8" spans="1:24">
      <c r="A8" s="9">
        <v>40725</v>
      </c>
      <c r="B8" s="18">
        <v>7.8926600164679426E-3</v>
      </c>
      <c r="C8" s="14">
        <v>-5.6177367996608579E-2</v>
      </c>
      <c r="D8" s="14">
        <v>-2.0743104972365069E-2</v>
      </c>
      <c r="E8" s="15">
        <v>-0.14587637528509131</v>
      </c>
      <c r="F8" s="18">
        <v>-2.3892131830641563E-2</v>
      </c>
      <c r="G8" s="14">
        <v>-2.9239172045233058E-2</v>
      </c>
      <c r="H8" s="14">
        <v>-6.4377660111996624E-2</v>
      </c>
      <c r="I8" s="15">
        <v>-8.7846823216376602E-2</v>
      </c>
      <c r="J8" s="18">
        <v>1.4678130679636567E-2</v>
      </c>
      <c r="K8" s="14">
        <v>-8.2635224416828468E-2</v>
      </c>
      <c r="L8" s="14">
        <v>-0.11294527931223125</v>
      </c>
      <c r="M8" s="15">
        <v>-0.13177042275835402</v>
      </c>
      <c r="N8" s="18">
        <v>8.8384149138247946E-3</v>
      </c>
      <c r="O8" s="14">
        <v>-9.6104218200490657E-2</v>
      </c>
      <c r="P8" s="14">
        <v>-0.11982566095578873</v>
      </c>
      <c r="Q8" s="15">
        <v>-0.11944939961714086</v>
      </c>
      <c r="R8" s="7">
        <v>-6.2544509019393041E-2</v>
      </c>
      <c r="S8" s="14">
        <v>1.0332030915126408E-2</v>
      </c>
      <c r="T8" s="15">
        <v>-0.1379172260399589</v>
      </c>
    </row>
    <row r="9" spans="1:24">
      <c r="A9" s="9">
        <v>40756</v>
      </c>
      <c r="B9" s="18">
        <v>-0.17110414249247802</v>
      </c>
      <c r="C9" s="14">
        <v>-0.19579325698114863</v>
      </c>
      <c r="D9" s="14">
        <v>-7.7730726644658341E-2</v>
      </c>
      <c r="E9" s="15">
        <v>-0.21104148660509711</v>
      </c>
      <c r="F9" s="18">
        <v>-0.25641535170929103</v>
      </c>
      <c r="G9" s="14">
        <v>-6.2011467421865737E-2</v>
      </c>
      <c r="H9" s="14">
        <v>-0.21433095207408007</v>
      </c>
      <c r="I9" s="15">
        <v>-0.37262865079995283</v>
      </c>
      <c r="J9" s="18">
        <v>-0.19292468174705166</v>
      </c>
      <c r="K9" s="14">
        <v>-0.10772462066027626</v>
      </c>
      <c r="L9" s="14">
        <v>-9.1087198991284618E-2</v>
      </c>
      <c r="M9" s="15">
        <v>-0.18901301454681443</v>
      </c>
      <c r="N9" s="18">
        <v>-0.19738961445803133</v>
      </c>
      <c r="O9" s="14">
        <v>-0.15270446358235354</v>
      </c>
      <c r="P9" s="14">
        <v>-0.29826738598454494</v>
      </c>
      <c r="Q9" s="15">
        <v>-9.2284414056820391E-2</v>
      </c>
      <c r="R9" s="7">
        <v>-0.1379172260399589</v>
      </c>
      <c r="S9" s="14">
        <v>-6.2544509019393041E-2</v>
      </c>
      <c r="T9" s="15">
        <v>-5.3178065862651863E-2</v>
      </c>
    </row>
    <row r="10" spans="1:24">
      <c r="A10" s="9">
        <v>40787</v>
      </c>
      <c r="B10" s="18">
        <v>-0.11960317633646458</v>
      </c>
      <c r="C10" s="14">
        <v>-5.2309442476076093E-2</v>
      </c>
      <c r="D10" s="14">
        <v>-1.4379892652118861E-2</v>
      </c>
      <c r="E10" s="15">
        <v>-0.16225257508025254</v>
      </c>
      <c r="F10" s="18">
        <v>-0.10724707452098114</v>
      </c>
      <c r="G10" s="14">
        <v>-2.2444459321037055E-2</v>
      </c>
      <c r="H10" s="14">
        <v>-7.2176348230955117E-2</v>
      </c>
      <c r="I10" s="15">
        <v>-5.4939847299713136E-2</v>
      </c>
      <c r="J10" s="18">
        <v>-0.11330964497657517</v>
      </c>
      <c r="K10" s="14">
        <v>-0.10330523403281783</v>
      </c>
      <c r="L10" s="14">
        <v>-0.13362066883607088</v>
      </c>
      <c r="M10" s="15">
        <v>-0.19058551551571196</v>
      </c>
      <c r="N10" s="18">
        <v>-7.6631711293488738E-2</v>
      </c>
      <c r="O10" s="14">
        <v>-5.8783895738030466E-2</v>
      </c>
      <c r="P10" s="14">
        <v>4.9382818576589757E-2</v>
      </c>
      <c r="Q10" s="15">
        <v>-0.13833332061767775</v>
      </c>
      <c r="R10" s="7">
        <v>-5.3178065862651863E-2</v>
      </c>
      <c r="S10" s="14">
        <v>-0.1379172260399589</v>
      </c>
      <c r="T10" s="15">
        <v>9.4308317298371039E-2</v>
      </c>
    </row>
    <row r="11" spans="1:24">
      <c r="A11" s="9">
        <v>40817</v>
      </c>
      <c r="B11" s="18">
        <v>0.2211610695397232</v>
      </c>
      <c r="C11" s="14">
        <v>0.11890785396336592</v>
      </c>
      <c r="D11" s="14">
        <v>5.2887551996992965E-2</v>
      </c>
      <c r="E11" s="15">
        <v>9.3178013582352337E-2</v>
      </c>
      <c r="F11" s="18">
        <v>0.10020811254388919</v>
      </c>
      <c r="G11" s="14">
        <v>6.5583071172626697E-2</v>
      </c>
      <c r="H11" s="14">
        <v>0.1541716324918011</v>
      </c>
      <c r="I11" s="15">
        <v>8.4513780184761272E-2</v>
      </c>
      <c r="J11" s="18">
        <v>0.18202744306870883</v>
      </c>
      <c r="K11" s="14">
        <v>0.10117220170406974</v>
      </c>
      <c r="L11" s="14">
        <v>6.4676674158071989E-2</v>
      </c>
      <c r="M11" s="15">
        <v>0.22553193043561554</v>
      </c>
      <c r="N11" s="18">
        <v>0.11688781346534879</v>
      </c>
      <c r="O11" s="14">
        <v>0.16839656673821796</v>
      </c>
      <c r="P11" s="14">
        <v>8.4873904626963731E-2</v>
      </c>
      <c r="Q11" s="15">
        <v>0.18697611706865686</v>
      </c>
      <c r="R11" s="7">
        <v>9.4308317298371039E-2</v>
      </c>
      <c r="S11" s="14">
        <v>-5.3178065862651863E-2</v>
      </c>
      <c r="T11" s="15">
        <v>-2.2970644106400335E-2</v>
      </c>
    </row>
    <row r="12" spans="1:24">
      <c r="A12" s="9">
        <v>40848</v>
      </c>
      <c r="B12" s="18">
        <v>-1.142357659837454E-2</v>
      </c>
      <c r="C12" s="14">
        <v>-1.6137539193129817E-2</v>
      </c>
      <c r="D12" s="14">
        <v>2.5019451579252924E-3</v>
      </c>
      <c r="E12" s="15">
        <v>-0.10289191226079786</v>
      </c>
      <c r="F12" s="18">
        <v>-9.1621605125635178E-2</v>
      </c>
      <c r="G12" s="14">
        <v>2.2400359213141587E-3</v>
      </c>
      <c r="H12" s="14">
        <v>1.5980490896113329E-2</v>
      </c>
      <c r="I12" s="15">
        <v>-0.13873876436799557</v>
      </c>
      <c r="J12" s="18">
        <v>-5.215038536127746E-2</v>
      </c>
      <c r="K12" s="14">
        <v>-7.2689108270188207E-2</v>
      </c>
      <c r="L12" s="14">
        <v>-0.12616826490664815</v>
      </c>
      <c r="M12" s="15">
        <v>-9.4907423504340602E-2</v>
      </c>
      <c r="N12" s="18">
        <v>5.3245454320901865E-2</v>
      </c>
      <c r="O12" s="14">
        <v>-5.9273949857237149E-2</v>
      </c>
      <c r="P12" s="14">
        <v>-4.879935192991651E-2</v>
      </c>
      <c r="Q12" s="15">
        <v>4.0195533799644335E-2</v>
      </c>
      <c r="R12" s="7">
        <v>-2.2970644106400335E-2</v>
      </c>
      <c r="S12" s="14">
        <v>9.4308317298371039E-2</v>
      </c>
      <c r="T12" s="15">
        <v>-5.9559322612753171E-3</v>
      </c>
    </row>
    <row r="13" spans="1:24">
      <c r="A13" s="9">
        <v>40878</v>
      </c>
      <c r="B13" s="18">
        <v>-7.86666531033067E-2</v>
      </c>
      <c r="C13" s="14">
        <v>-1.4001835232259783E-2</v>
      </c>
      <c r="D13" s="14">
        <v>8.9460545858353113E-2</v>
      </c>
      <c r="E13" s="15">
        <v>2.9860912406486799E-2</v>
      </c>
      <c r="F13" s="18">
        <v>9.2233725963790664E-3</v>
      </c>
      <c r="G13" s="14">
        <v>1.7347782779697247E-2</v>
      </c>
      <c r="H13" s="14">
        <v>-2.7757498767139962E-3</v>
      </c>
      <c r="I13" s="15">
        <v>-7.1652604330201056E-2</v>
      </c>
      <c r="J13" s="18">
        <v>-7.5384088160257157E-2</v>
      </c>
      <c r="K13" s="14">
        <v>1.9785494286481936E-2</v>
      </c>
      <c r="L13" s="14">
        <v>5.3475884693894235E-3</v>
      </c>
      <c r="M13" s="15">
        <v>-8.3120214974283874E-2</v>
      </c>
      <c r="N13" s="18">
        <v>1.3125532541070711E-2</v>
      </c>
      <c r="O13" s="14">
        <v>-5.3077206625597444E-2</v>
      </c>
      <c r="P13" s="14">
        <v>5.3745913951281442E-2</v>
      </c>
      <c r="Q13" s="15">
        <v>3.4986949850677129E-2</v>
      </c>
      <c r="R13" s="7">
        <v>-5.9559322612753171E-3</v>
      </c>
      <c r="S13" s="14">
        <v>-2.2970644106400335E-2</v>
      </c>
      <c r="T13" s="15">
        <v>4.3215066012449364E-2</v>
      </c>
    </row>
    <row r="14" spans="1:24">
      <c r="A14" s="9">
        <v>40909</v>
      </c>
      <c r="B14" s="18">
        <v>0.19150987150893684</v>
      </c>
      <c r="C14" s="14">
        <v>-2.4344082943851635E-2</v>
      </c>
      <c r="D14" s="14">
        <v>-4.9338991946590912E-3</v>
      </c>
      <c r="E14" s="15">
        <v>6.6556788303973699E-2</v>
      </c>
      <c r="F14" s="18">
        <v>0.24543046026933968</v>
      </c>
      <c r="G14" s="14">
        <v>6.5906586029481282E-3</v>
      </c>
      <c r="H14" s="14">
        <v>9.0740386807050197E-2</v>
      </c>
      <c r="I14" s="15">
        <v>0.29183096171292505</v>
      </c>
      <c r="J14" s="18">
        <v>0.26333078651675373</v>
      </c>
      <c r="K14" s="14">
        <v>5.0355475339436899E-2</v>
      </c>
      <c r="L14" s="14">
        <v>4.7872358301528299E-2</v>
      </c>
      <c r="M14" s="15">
        <v>0.27057176565415825</v>
      </c>
      <c r="N14" s="18">
        <v>8.3805675259452997E-2</v>
      </c>
      <c r="O14" s="14">
        <v>0.19944976796001931</v>
      </c>
      <c r="P14" s="14">
        <v>0.12828439319202703</v>
      </c>
      <c r="Q14" s="15">
        <v>5.5499804260957753E-3</v>
      </c>
      <c r="R14" s="7">
        <v>4.3215066012449364E-2</v>
      </c>
      <c r="S14" s="14">
        <v>-5.9559322612753171E-3</v>
      </c>
      <c r="T14" s="15">
        <v>3.9496742936074428E-2</v>
      </c>
    </row>
    <row r="15" spans="1:24">
      <c r="A15" s="9">
        <v>40940</v>
      </c>
      <c r="B15" s="18">
        <v>2.9959489459449415E-2</v>
      </c>
      <c r="C15" s="14">
        <v>3.7704522272598039E-2</v>
      </c>
      <c r="D15" s="14">
        <v>-1.7000228057688374E-2</v>
      </c>
      <c r="E15" s="15">
        <v>0.13175755023126828</v>
      </c>
      <c r="F15" s="18">
        <v>7.4565075287560581E-2</v>
      </c>
      <c r="G15" s="14">
        <v>1.3614614045417962E-2</v>
      </c>
      <c r="H15" s="14">
        <v>0.1211296851726013</v>
      </c>
      <c r="I15" s="15">
        <v>-5.3205542109321692E-2</v>
      </c>
      <c r="J15" s="18">
        <v>6.1783161847939333E-2</v>
      </c>
      <c r="K15" s="14">
        <v>0.10222786501952655</v>
      </c>
      <c r="L15" s="14">
        <v>5.3299501293693693E-2</v>
      </c>
      <c r="M15" s="15">
        <v>-3.5126202731486866E-2</v>
      </c>
      <c r="N15" s="18">
        <v>3.6608125377707752E-2</v>
      </c>
      <c r="O15" s="14">
        <v>8.8159441334946839E-2</v>
      </c>
      <c r="P15" s="14">
        <v>6.8488184563273119E-4</v>
      </c>
      <c r="Q15" s="15">
        <v>7.2754582708879648E-2</v>
      </c>
      <c r="R15" s="7">
        <v>3.9496742936074428E-2</v>
      </c>
      <c r="S15" s="14">
        <v>4.3215066012449364E-2</v>
      </c>
      <c r="T15" s="15">
        <v>-1.3864869227704926E-2</v>
      </c>
    </row>
    <row r="16" spans="1:24">
      <c r="A16" s="9">
        <v>40969</v>
      </c>
      <c r="B16" s="18">
        <v>-4.9528267087360779E-2</v>
      </c>
      <c r="C16" s="14">
        <v>9.7515094651771366E-3</v>
      </c>
      <c r="D16" s="14">
        <v>4.9000203620038034E-2</v>
      </c>
      <c r="E16" s="15">
        <v>-2.8933811887842453E-2</v>
      </c>
      <c r="F16" s="18">
        <v>-4.0753689046248674E-3</v>
      </c>
      <c r="G16" s="14">
        <v>2.4915406252279101E-2</v>
      </c>
      <c r="H16" s="14">
        <v>-4.7041757330850854E-3</v>
      </c>
      <c r="I16" s="15">
        <v>1.5200564158621661E-2</v>
      </c>
      <c r="J16" s="18">
        <v>-2.8805991519647293E-2</v>
      </c>
      <c r="K16" s="14">
        <v>3.8376333631182866E-4</v>
      </c>
      <c r="L16" s="14">
        <v>-7.5903626501620747E-2</v>
      </c>
      <c r="M16" s="15">
        <v>-5.3469882715418075E-2</v>
      </c>
      <c r="N16" s="18">
        <v>-4.972973456219075E-2</v>
      </c>
      <c r="O16" s="14">
        <v>9.8800959654392635E-3</v>
      </c>
      <c r="P16" s="14">
        <v>-8.008212630865294E-2</v>
      </c>
      <c r="Q16" s="15">
        <v>-4.0692187373014214E-2</v>
      </c>
      <c r="R16" s="7">
        <v>-1.3864869227704926E-2</v>
      </c>
      <c r="S16" s="14">
        <v>3.9496742936074428E-2</v>
      </c>
      <c r="T16" s="15">
        <v>-6.8966808610951683E-2</v>
      </c>
    </row>
    <row r="17" spans="1:20">
      <c r="A17" s="9">
        <v>41000</v>
      </c>
      <c r="B17" s="18">
        <v>6.6583914977378506E-2</v>
      </c>
      <c r="C17" s="14">
        <v>-7.4348435269737612E-2</v>
      </c>
      <c r="D17" s="14">
        <v>-9.7887635120236655E-3</v>
      </c>
      <c r="E17" s="15">
        <v>-0.14687281150849324</v>
      </c>
      <c r="F17" s="18">
        <v>-7.6199950554906887E-2</v>
      </c>
      <c r="G17" s="14">
        <v>-2.7911181438007991E-2</v>
      </c>
      <c r="H17" s="14">
        <v>-5.1837138298749336E-2</v>
      </c>
      <c r="I17" s="15">
        <v>-0.17241375661100036</v>
      </c>
      <c r="J17" s="18">
        <v>6.4956209900562667E-2</v>
      </c>
      <c r="K17" s="14">
        <v>-0.10485930010546304</v>
      </c>
      <c r="L17" s="14">
        <v>-0.17470666743922161</v>
      </c>
      <c r="M17" s="15">
        <v>-0.15144228344485436</v>
      </c>
      <c r="N17" s="18">
        <v>8.9116370701111634E-3</v>
      </c>
      <c r="O17" s="14">
        <v>-1.891468601864995E-2</v>
      </c>
      <c r="P17" s="14">
        <v>-0.14955355499579129</v>
      </c>
      <c r="Q17" s="15">
        <v>-8.7762215098528343E-3</v>
      </c>
      <c r="R17" s="7">
        <v>-6.8966808610951683E-2</v>
      </c>
      <c r="S17" s="14">
        <v>-1.3864869227704926E-2</v>
      </c>
      <c r="T17" s="15">
        <v>-8.1290130544310002E-2</v>
      </c>
    </row>
    <row r="18" spans="1:20">
      <c r="A18" s="9">
        <v>41030</v>
      </c>
      <c r="B18" s="18">
        <v>-5.6223343711361187E-2</v>
      </c>
      <c r="C18" s="14">
        <v>-4.9449779719472772E-2</v>
      </c>
      <c r="D18" s="14">
        <v>-4.613249834289565E-2</v>
      </c>
      <c r="E18" s="15">
        <v>-0.15238879544870812</v>
      </c>
      <c r="F18" s="18">
        <v>-0.10379502329280875</v>
      </c>
      <c r="G18" s="14">
        <v>-7.5210491974413802E-3</v>
      </c>
      <c r="H18" s="14">
        <v>-9.3423342770399515E-2</v>
      </c>
      <c r="I18" s="15">
        <v>4.1666498624995565E-2</v>
      </c>
      <c r="J18" s="18">
        <v>-0.14914356563978184</v>
      </c>
      <c r="K18" s="14">
        <v>-7.6999991280694194E-2</v>
      </c>
      <c r="L18" s="14">
        <v>-0.15955762467898291</v>
      </c>
      <c r="M18" s="15">
        <v>-0.17847022128283691</v>
      </c>
      <c r="N18" s="18">
        <v>-3.8902429687147605E-2</v>
      </c>
      <c r="O18" s="14">
        <v>-0.1506448491949367</v>
      </c>
      <c r="P18" s="14">
        <v>-0.12248467618304157</v>
      </c>
      <c r="Q18" s="15">
        <v>-0.15789469240132908</v>
      </c>
      <c r="R18" s="7">
        <v>-8.1290130544310002E-2</v>
      </c>
      <c r="S18" s="14">
        <v>-6.8966808610951683E-2</v>
      </c>
      <c r="T18" s="15">
        <v>6.8798565947141482E-2</v>
      </c>
    </row>
    <row r="19" spans="1:20">
      <c r="A19" s="9">
        <v>41061</v>
      </c>
      <c r="B19" s="18">
        <v>-2.3418229626851094E-2</v>
      </c>
      <c r="C19" s="14">
        <v>-5.5631099578072364E-3</v>
      </c>
      <c r="D19" s="14">
        <v>8.618184869939631E-2</v>
      </c>
      <c r="E19" s="15">
        <v>0.17920305674022785</v>
      </c>
      <c r="F19" s="18">
        <v>-5.5703955850203386E-2</v>
      </c>
      <c r="G19" s="14">
        <v>2.9495847892890323E-2</v>
      </c>
      <c r="H19" s="14">
        <v>-2.9797805486844742E-2</v>
      </c>
      <c r="I19" s="15">
        <v>4.4210439637851227E-2</v>
      </c>
      <c r="J19" s="18">
        <v>-6.8248744240337542E-2</v>
      </c>
      <c r="K19" s="14">
        <v>0.13867820770515957</v>
      </c>
      <c r="L19" s="14">
        <v>0.23308265622309815</v>
      </c>
      <c r="M19" s="15">
        <v>0.15172407045942954</v>
      </c>
      <c r="N19" s="18">
        <v>0.11028550222234565</v>
      </c>
      <c r="O19" s="14">
        <v>-0.16530999229879742</v>
      </c>
      <c r="P19" s="14">
        <v>0.11465603901411861</v>
      </c>
      <c r="Q19" s="15">
        <v>0.12383170724071245</v>
      </c>
      <c r="R19" s="7">
        <v>6.8798565947141482E-2</v>
      </c>
      <c r="S19" s="14">
        <v>-8.1290130544310002E-2</v>
      </c>
      <c r="T19" s="15">
        <v>2.6934897377648651E-2</v>
      </c>
    </row>
    <row r="20" spans="1:20">
      <c r="A20" s="9">
        <v>41091</v>
      </c>
      <c r="B20" s="18">
        <v>9.2132980380477694E-2</v>
      </c>
      <c r="C20" s="14">
        <v>4.4753612174723567E-2</v>
      </c>
      <c r="D20" s="14">
        <v>0.11265482680195704</v>
      </c>
      <c r="E20" s="15">
        <v>-5.4392290475840949E-3</v>
      </c>
      <c r="F20" s="18">
        <v>0.15178943778411844</v>
      </c>
      <c r="G20" s="14">
        <v>1.0327581134256801E-2</v>
      </c>
      <c r="H20" s="14">
        <v>8.7385716867036375E-2</v>
      </c>
      <c r="I20" s="15">
        <v>8.0648282692588561E-3</v>
      </c>
      <c r="J20" s="18">
        <v>6.745125824702991E-2</v>
      </c>
      <c r="K20" s="14">
        <v>-6.0758478173783159E-2</v>
      </c>
      <c r="L20" s="14">
        <v>-9.1463400894229871E-2</v>
      </c>
      <c r="M20" s="15">
        <v>-1.4970045988375581E-2</v>
      </c>
      <c r="N20" s="18">
        <v>9.0348659208116841E-2</v>
      </c>
      <c r="O20" s="14">
        <v>0.11196551891278431</v>
      </c>
      <c r="P20" s="14">
        <v>-7.6028654585653138E-2</v>
      </c>
      <c r="Q20" s="15">
        <v>-4.989600290503593E-2</v>
      </c>
      <c r="R20" s="7">
        <v>2.6934897377648651E-2</v>
      </c>
      <c r="S20" s="14">
        <v>6.8798565947141482E-2</v>
      </c>
      <c r="T20" s="15">
        <v>4.9442749635767981E-2</v>
      </c>
    </row>
    <row r="21" spans="1:20">
      <c r="A21" s="9">
        <v>41122</v>
      </c>
      <c r="B21" s="18">
        <v>-2.3112715308439848E-3</v>
      </c>
      <c r="C21" s="14">
        <v>9.1461636063995794E-2</v>
      </c>
      <c r="D21" s="14">
        <v>-2.1362992972279626E-2</v>
      </c>
      <c r="E21" s="15">
        <v>0.14534306323477014</v>
      </c>
      <c r="F21" s="18">
        <v>-4.2004399973686525E-2</v>
      </c>
      <c r="G21" s="14">
        <v>2.8247894958448636E-2</v>
      </c>
      <c r="H21" s="14">
        <v>3.917286228962031E-2</v>
      </c>
      <c r="I21" s="15">
        <v>8.2999733024061703E-2</v>
      </c>
      <c r="J21" s="18">
        <v>-5.1176577043355674E-2</v>
      </c>
      <c r="K21" s="14">
        <v>1.1577689265009773E-3</v>
      </c>
      <c r="L21" s="14">
        <v>0.18120803973045513</v>
      </c>
      <c r="M21" s="15">
        <v>0.15197568565270902</v>
      </c>
      <c r="N21" s="18">
        <v>-3.8766009433975294E-3</v>
      </c>
      <c r="O21" s="14">
        <v>-7.3199531543072252E-2</v>
      </c>
      <c r="P21" s="14">
        <v>0.21006777273193725</v>
      </c>
      <c r="Q21" s="15">
        <v>-3.8840315380293866E-2</v>
      </c>
      <c r="R21" s="7">
        <v>4.9442749635767981E-2</v>
      </c>
      <c r="S21" s="14">
        <v>2.6934897377648651E-2</v>
      </c>
      <c r="T21" s="15">
        <v>5.551683340086544E-3</v>
      </c>
    </row>
    <row r="22" spans="1:20">
      <c r="A22" s="9">
        <v>41153</v>
      </c>
      <c r="B22" s="18">
        <v>5.4053818397064753E-3</v>
      </c>
      <c r="C22" s="14">
        <v>2.9037415693177703E-2</v>
      </c>
      <c r="D22" s="14">
        <v>1.9984555901233991E-2</v>
      </c>
      <c r="E22" s="15">
        <v>7.0177954439125736E-2</v>
      </c>
      <c r="F22" s="18">
        <v>-3.423074575571023E-2</v>
      </c>
      <c r="G22" s="14">
        <v>3.0999541974536825E-2</v>
      </c>
      <c r="H22" s="14">
        <v>6.212587068873978E-2</v>
      </c>
      <c r="I22" s="15">
        <v>-4.1551154065729463E-2</v>
      </c>
      <c r="J22" s="18">
        <v>-1.3007284113505968E-2</v>
      </c>
      <c r="K22" s="14">
        <v>-4.177507049580316E-2</v>
      </c>
      <c r="L22" s="14">
        <v>5.9659102069568794E-2</v>
      </c>
      <c r="M22" s="15">
        <v>4.0897090488092439E-2</v>
      </c>
      <c r="N22" s="18">
        <v>8.3671217591427677E-2</v>
      </c>
      <c r="O22" s="14">
        <v>-0.10136482165248661</v>
      </c>
      <c r="P22" s="14">
        <v>-5.3600025177007994E-2</v>
      </c>
      <c r="Q22" s="15">
        <v>9.2771832465959991E-2</v>
      </c>
      <c r="R22" s="7">
        <v>5.551683340086544E-3</v>
      </c>
      <c r="S22" s="14">
        <v>4.9442749635767981E-2</v>
      </c>
      <c r="T22" s="15">
        <v>2.0120069844276906E-2</v>
      </c>
    </row>
    <row r="23" spans="1:20">
      <c r="A23" s="9">
        <v>41183</v>
      </c>
      <c r="B23" s="18">
        <v>0.15514590953694155</v>
      </c>
      <c r="C23" s="14">
        <v>-9.0195703677586696E-4</v>
      </c>
      <c r="D23" s="14">
        <v>2.2155256284993957E-2</v>
      </c>
      <c r="E23" s="15">
        <v>4.9486258888797041E-2</v>
      </c>
      <c r="F23" s="18">
        <v>-4.3541732371824168E-2</v>
      </c>
      <c r="G23" s="14">
        <v>-5.6506005927124292E-2</v>
      </c>
      <c r="H23" s="14">
        <v>-2.6199561016387596E-2</v>
      </c>
      <c r="I23" s="15">
        <v>-9.4412167880845305E-2</v>
      </c>
      <c r="J23" s="18">
        <v>7.9775099766297944E-2</v>
      </c>
      <c r="K23" s="14">
        <v>3.0170462699926393E-2</v>
      </c>
      <c r="L23" s="14">
        <v>0</v>
      </c>
      <c r="M23" s="15">
        <v>0.12294040641393741</v>
      </c>
      <c r="N23" s="18">
        <v>5.3867522205346789E-3</v>
      </c>
      <c r="O23" s="14">
        <v>6.3183431560690645E-2</v>
      </c>
      <c r="P23" s="14">
        <v>4.7337274528929649E-2</v>
      </c>
      <c r="Q23" s="15">
        <v>-2.8645891799693828E-2</v>
      </c>
      <c r="R23" s="7">
        <v>2.0120069844276906E-2</v>
      </c>
      <c r="S23" s="14">
        <v>5.551683340086544E-3</v>
      </c>
      <c r="T23" s="15">
        <v>2.8602399104665003E-2</v>
      </c>
    </row>
    <row r="24" spans="1:20">
      <c r="A24" s="9">
        <v>41214</v>
      </c>
      <c r="B24" s="18">
        <v>3.9893618640234968E-2</v>
      </c>
      <c r="C24" s="14">
        <v>2.2697930652419936E-2</v>
      </c>
      <c r="D24" s="14">
        <v>1.2385785477218244E-2</v>
      </c>
      <c r="E24" s="15">
        <v>0.10654465795455749</v>
      </c>
      <c r="F24" s="18">
        <v>5.426781217352647E-2</v>
      </c>
      <c r="G24" s="14">
        <v>3.1978085988304067E-2</v>
      </c>
      <c r="H24" s="14">
        <v>7.7741298247746726E-2</v>
      </c>
      <c r="I24" s="15">
        <v>-5.3191716783187432E-2</v>
      </c>
      <c r="J24" s="18">
        <v>0.10968269478902425</v>
      </c>
      <c r="K24" s="14">
        <v>-6.443145929233153E-3</v>
      </c>
      <c r="L24" s="14">
        <v>2.6809625769761879E-2</v>
      </c>
      <c r="M24" s="15">
        <v>1.4672699715394075E-2</v>
      </c>
      <c r="N24" s="18">
        <v>3.5124269946300891E-2</v>
      </c>
      <c r="O24" s="14">
        <v>0.12304760160900197</v>
      </c>
      <c r="P24" s="14">
        <v>4.4390692823435253E-2</v>
      </c>
      <c r="Q24" s="15">
        <v>-1.501333967956762E-2</v>
      </c>
      <c r="R24" s="7">
        <v>2.8602399104665003E-2</v>
      </c>
      <c r="S24" s="14">
        <v>2.0120069844276906E-2</v>
      </c>
      <c r="T24" s="15">
        <v>2.3562734352245412E-2</v>
      </c>
    </row>
    <row r="25" spans="1:20">
      <c r="A25" s="9">
        <v>41244</v>
      </c>
      <c r="B25" s="18">
        <v>4.0601063627399209E-2</v>
      </c>
      <c r="C25" s="14">
        <v>3.6570011928987012E-2</v>
      </c>
      <c r="D25" s="14">
        <v>3.9761077511355651E-2</v>
      </c>
      <c r="E25" s="15">
        <v>-8.3828295007529335E-3</v>
      </c>
      <c r="F25" s="18">
        <v>8.7941026667828007E-2</v>
      </c>
      <c r="G25" s="14">
        <v>1.2139192727880978E-2</v>
      </c>
      <c r="H25" s="14">
        <v>3.2656022498851439E-2</v>
      </c>
      <c r="I25" s="15">
        <v>6.4606791405450281E-2</v>
      </c>
      <c r="J25" s="18">
        <v>6.951162478462225E-2</v>
      </c>
      <c r="K25" s="14">
        <v>5.9985258457692724E-2</v>
      </c>
      <c r="L25" s="14">
        <v>6.6579665671160804E-2</v>
      </c>
      <c r="M25" s="15">
        <v>5.5617354030011376E-2</v>
      </c>
      <c r="N25" s="18">
        <v>3.3644827309839739E-2</v>
      </c>
      <c r="O25" s="14">
        <v>3.9518365347848389E-2</v>
      </c>
      <c r="P25" s="14">
        <v>4.636725359582876E-3</v>
      </c>
      <c r="Q25" s="15">
        <v>0.10724002304599842</v>
      </c>
      <c r="R25" s="7">
        <v>2.3562734352245412E-2</v>
      </c>
      <c r="S25" s="14">
        <v>2.8602399104665003E-2</v>
      </c>
      <c r="T25" s="15">
        <v>2.5436961742908552E-2</v>
      </c>
    </row>
    <row r="26" spans="1:20">
      <c r="A26" s="9">
        <v>41275</v>
      </c>
      <c r="B26" s="18">
        <v>4.4854089411717285E-2</v>
      </c>
      <c r="C26" s="14">
        <v>-1.6544989187240285E-2</v>
      </c>
      <c r="D26" s="14">
        <v>6.5835722751282346E-3</v>
      </c>
      <c r="E26" s="15">
        <v>8.5123871737307427E-2</v>
      </c>
      <c r="F26" s="18">
        <v>3.7633115117631143E-2</v>
      </c>
      <c r="G26" s="14">
        <v>-9.5738210244200681E-3</v>
      </c>
      <c r="H26" s="14">
        <v>4.933242531208841E-2</v>
      </c>
      <c r="I26" s="15">
        <v>0.18733500166495623</v>
      </c>
      <c r="J26" s="18">
        <v>1.6728386337558115E-2</v>
      </c>
      <c r="K26" s="14">
        <v>4.3520647420763205E-2</v>
      </c>
      <c r="L26" s="14">
        <v>1.224018211561116E-3</v>
      </c>
      <c r="M26" s="15">
        <v>6.2170723584572041E-2</v>
      </c>
      <c r="N26" s="18">
        <v>1.0989014544214581E-2</v>
      </c>
      <c r="O26" s="14">
        <v>8.4189880611774251E-2</v>
      </c>
      <c r="P26" s="14">
        <v>0.15538463795679039</v>
      </c>
      <c r="Q26" s="15">
        <v>5.8013780546883359E-2</v>
      </c>
      <c r="R26" s="7">
        <v>2.5436961742908552E-2</v>
      </c>
      <c r="S26" s="14">
        <v>2.3562734352245412E-2</v>
      </c>
      <c r="T26" s="15">
        <v>-2.5686439463968758E-2</v>
      </c>
    </row>
    <row r="27" spans="1:20">
      <c r="A27" s="9">
        <v>41306</v>
      </c>
      <c r="B27" s="18">
        <v>-7.1743585588344608E-2</v>
      </c>
      <c r="C27" s="14">
        <v>-1.5091590574523615E-2</v>
      </c>
      <c r="D27" s="14">
        <v>1.0019499228885056E-2</v>
      </c>
      <c r="E27" s="15">
        <v>-6.7193239639765243E-2</v>
      </c>
      <c r="F27" s="18">
        <v>6.5072907650782538E-2</v>
      </c>
      <c r="G27" s="14">
        <v>-9.9852028221052505E-3</v>
      </c>
      <c r="H27" s="14">
        <v>-3.321729487393843E-2</v>
      </c>
      <c r="I27" s="15">
        <v>-8.6666406707953711E-2</v>
      </c>
      <c r="J27" s="18">
        <v>-4.6527370285120315E-2</v>
      </c>
      <c r="K27" s="14">
        <v>-5.5296487103630991E-2</v>
      </c>
      <c r="L27" s="14">
        <v>-7.3349677149778039E-2</v>
      </c>
      <c r="M27" s="15">
        <v>-0.2063492003421831</v>
      </c>
      <c r="N27" s="18">
        <v>4.3753480742035937E-2</v>
      </c>
      <c r="O27" s="14">
        <v>-1.2641100205768203E-2</v>
      </c>
      <c r="P27" s="14">
        <v>-0.1724367164935614</v>
      </c>
      <c r="Q27" s="15">
        <v>9.7583215616029034E-3</v>
      </c>
      <c r="R27" s="7">
        <v>-2.5686439463968758E-2</v>
      </c>
      <c r="S27" s="14">
        <v>2.5436961742908552E-2</v>
      </c>
      <c r="T27" s="15">
        <v>-3.6187006588732501E-3</v>
      </c>
    </row>
    <row r="28" spans="1:20">
      <c r="A28" s="9">
        <v>41334</v>
      </c>
      <c r="B28" s="18">
        <v>-7.0319959925980807E-2</v>
      </c>
      <c r="C28" s="14">
        <v>5.538810465878214E-2</v>
      </c>
      <c r="D28" s="14">
        <v>9.2174078854175154E-2</v>
      </c>
      <c r="E28" s="15">
        <v>-7.1105409100068989E-2</v>
      </c>
      <c r="F28" s="18">
        <v>-7.0513547709318419E-2</v>
      </c>
      <c r="G28" s="14">
        <v>1.6952844415087584E-2</v>
      </c>
      <c r="H28" s="14">
        <v>-5.3477425797055708E-2</v>
      </c>
      <c r="I28" s="15">
        <v>9.7320348672374213E-3</v>
      </c>
      <c r="J28" s="18">
        <v>-4.7949074059085918E-2</v>
      </c>
      <c r="K28" s="14">
        <v>-8.6036755602741741E-3</v>
      </c>
      <c r="L28" s="14">
        <v>-0.10158311196262361</v>
      </c>
      <c r="M28" s="15">
        <v>-9.8749995231628751E-2</v>
      </c>
      <c r="N28" s="18">
        <v>6.0769892458612092E-2</v>
      </c>
      <c r="O28" s="14">
        <v>-6.1118736597359107E-2</v>
      </c>
      <c r="P28" s="14">
        <v>-8.1255082938207712E-2</v>
      </c>
      <c r="Q28" s="15">
        <v>1.7487394207100465E-2</v>
      </c>
      <c r="R28" s="7">
        <v>-3.6187006588732501E-3</v>
      </c>
      <c r="S28" s="14">
        <v>-2.5686439463968758E-2</v>
      </c>
      <c r="T28" s="15">
        <v>3.3528700167640708E-2</v>
      </c>
    </row>
    <row r="29" spans="1:20">
      <c r="A29" s="9">
        <v>41365</v>
      </c>
      <c r="B29" s="18">
        <v>5.7922051346848361E-3</v>
      </c>
      <c r="C29" s="14">
        <v>-5.628942529543407E-2</v>
      </c>
      <c r="D29" s="14">
        <v>4.9829755833377967E-2</v>
      </c>
      <c r="E29" s="15">
        <v>5.6693316829655865E-2</v>
      </c>
      <c r="F29" s="18">
        <v>-1.0130764713569555E-2</v>
      </c>
      <c r="G29" s="14">
        <v>1.4137983514915603E-2</v>
      </c>
      <c r="H29" s="14">
        <v>3.8056183924691449E-2</v>
      </c>
      <c r="I29" s="15">
        <v>9.4458025553466538E-2</v>
      </c>
      <c r="J29" s="18">
        <v>4.0707258840396131E-2</v>
      </c>
      <c r="K29" s="14">
        <v>4.0261798181733248E-2</v>
      </c>
      <c r="L29" s="14">
        <v>6.4610875318285438E-2</v>
      </c>
      <c r="M29" s="15">
        <v>0.13869625446728975</v>
      </c>
      <c r="N29" s="18">
        <v>-1.5533822131450247E-2</v>
      </c>
      <c r="O29" s="14">
        <v>-2.6785708756525067E-2</v>
      </c>
      <c r="P29" s="14">
        <v>0.20577935424472329</v>
      </c>
      <c r="Q29" s="15">
        <v>-2.7137058566556026E-2</v>
      </c>
      <c r="R29" s="7">
        <v>3.3528700167640708E-2</v>
      </c>
      <c r="S29" s="14">
        <v>-3.6187006588732501E-3</v>
      </c>
      <c r="T29" s="15">
        <v>2.125364770579646E-2</v>
      </c>
    </row>
    <row r="30" spans="1:20">
      <c r="A30" s="9">
        <v>41395</v>
      </c>
      <c r="B30" s="18">
        <v>0.11822490668465106</v>
      </c>
      <c r="C30" s="14">
        <v>2.912985915059578E-2</v>
      </c>
      <c r="D30" s="14">
        <v>-8.5315918536188213E-3</v>
      </c>
      <c r="E30" s="15">
        <v>7.1259732729568717E-2</v>
      </c>
      <c r="F30" s="18">
        <v>0.17600858182055978</v>
      </c>
      <c r="G30" s="14">
        <v>3.3603814217055571E-2</v>
      </c>
      <c r="H30" s="14">
        <v>6.0772776357396689E-2</v>
      </c>
      <c r="I30" s="15">
        <v>0.3485251707308093</v>
      </c>
      <c r="J30" s="18">
        <v>5.1962872677662995E-2</v>
      </c>
      <c r="K30" s="14">
        <v>8.5749403823148565E-2</v>
      </c>
      <c r="L30" s="14">
        <v>-6.8965780323959154E-3</v>
      </c>
      <c r="M30" s="15">
        <v>0.13276493879699253</v>
      </c>
      <c r="N30" s="18">
        <v>4.6326744352869265E-2</v>
      </c>
      <c r="O30" s="14">
        <v>9.2577200295312662E-2</v>
      </c>
      <c r="P30" s="14">
        <v>5.9549759404139001E-2</v>
      </c>
      <c r="Q30" s="15">
        <v>-2.6499288180334552E-2</v>
      </c>
      <c r="R30" s="7">
        <v>2.125364770579646E-2</v>
      </c>
      <c r="S30" s="14">
        <v>3.3528700167640708E-2</v>
      </c>
      <c r="T30" s="15">
        <v>-6.0314629759322842E-2</v>
      </c>
    </row>
    <row r="31" spans="1:20">
      <c r="A31" s="9">
        <v>41426</v>
      </c>
      <c r="B31" s="18">
        <v>-9.2699198841936142E-2</v>
      </c>
      <c r="C31" s="14">
        <v>-4.8523448546256044E-2</v>
      </c>
      <c r="D31" s="14">
        <v>-3.5026049143433331E-2</v>
      </c>
      <c r="E31" s="15">
        <v>-7.3910694593028584E-2</v>
      </c>
      <c r="F31" s="18">
        <v>-5.9198527546925374E-2</v>
      </c>
      <c r="G31" s="14">
        <v>-4.5093130908143306E-2</v>
      </c>
      <c r="H31" s="14">
        <v>-8.77310356109057E-2</v>
      </c>
      <c r="I31" s="15">
        <v>-0.12326559398243361</v>
      </c>
      <c r="J31" s="18">
        <v>-8.8343084822216617E-2</v>
      </c>
      <c r="K31" s="14">
        <v>-2.8718967084338787E-2</v>
      </c>
      <c r="L31" s="14">
        <v>-0.10138889422387178</v>
      </c>
      <c r="M31" s="15">
        <v>-2.2580648800005616E-2</v>
      </c>
      <c r="N31" s="18">
        <v>-1.1581631383725328E-2</v>
      </c>
      <c r="O31" s="14">
        <v>-1.8320665481198442E-2</v>
      </c>
      <c r="P31" s="14">
        <v>-0.15627145042082849</v>
      </c>
      <c r="Q31" s="15">
        <v>-3.0086010126439158E-2</v>
      </c>
      <c r="R31" s="7">
        <v>-6.0314629759322842E-2</v>
      </c>
      <c r="S31" s="14">
        <v>2.125364770579646E-2</v>
      </c>
      <c r="T31" s="15">
        <v>6.3613480748831636E-2</v>
      </c>
    </row>
    <row r="32" spans="1:20">
      <c r="A32" s="9">
        <v>41456</v>
      </c>
      <c r="B32" s="18">
        <v>0.14290480064430053</v>
      </c>
      <c r="C32" s="14">
        <v>9.3890880376179667E-2</v>
      </c>
      <c r="D32" s="14">
        <v>6.9077543756666873E-3</v>
      </c>
      <c r="E32" s="15">
        <v>0.15866587467581006</v>
      </c>
      <c r="F32" s="18">
        <v>0.12337314262774261</v>
      </c>
      <c r="G32" s="14">
        <v>5.1755129680081891E-2</v>
      </c>
      <c r="H32" s="14">
        <v>-2.8704555881509736E-2</v>
      </c>
      <c r="I32" s="15">
        <v>0.11545638569507205</v>
      </c>
      <c r="J32" s="18">
        <v>9.5415242685270726E-2</v>
      </c>
      <c r="K32" s="14">
        <v>5.2781735995445257E-2</v>
      </c>
      <c r="L32" s="14">
        <v>0.13137564281814934</v>
      </c>
      <c r="M32" s="15">
        <v>0.11881187080052319</v>
      </c>
      <c r="N32" s="18">
        <v>6.6154015024701932E-2</v>
      </c>
      <c r="O32" s="14">
        <v>3.1726283301940397E-2</v>
      </c>
      <c r="P32" s="14">
        <v>0.15840784801948249</v>
      </c>
      <c r="Q32" s="15">
        <v>3.9389520701401982E-2</v>
      </c>
      <c r="R32" s="7">
        <v>6.3613480748831636E-2</v>
      </c>
      <c r="S32" s="14">
        <v>-6.0314629759322842E-2</v>
      </c>
      <c r="T32" s="15">
        <v>-1.6899296211033324E-2</v>
      </c>
    </row>
    <row r="33" spans="1:20">
      <c r="A33" s="9">
        <v>41487</v>
      </c>
      <c r="B33" s="18">
        <v>-1.7236325173498122E-2</v>
      </c>
      <c r="C33" s="14">
        <v>-2.6971222045326305E-2</v>
      </c>
      <c r="D33" s="14">
        <v>-9.3301682654104906E-2</v>
      </c>
      <c r="E33" s="15">
        <v>-2.5084762991875065E-2</v>
      </c>
      <c r="F33" s="18">
        <v>-5.7449836220773457E-3</v>
      </c>
      <c r="G33" s="14">
        <v>-2.705985004302303E-3</v>
      </c>
      <c r="H33" s="14">
        <v>-7.9508907826938962E-3</v>
      </c>
      <c r="I33" s="15">
        <v>-4.6744635496906183E-2</v>
      </c>
      <c r="J33" s="18">
        <v>-3.1254185851604069E-2</v>
      </c>
      <c r="K33" s="14">
        <v>-3.7447658340713112E-2</v>
      </c>
      <c r="L33" s="14">
        <v>-2.8688529128723741E-2</v>
      </c>
      <c r="M33" s="15">
        <v>6.8829872567728795E-2</v>
      </c>
      <c r="N33" s="18">
        <v>-3.7893533892349944E-2</v>
      </c>
      <c r="O33" s="14">
        <v>3.406697542484468E-2</v>
      </c>
      <c r="P33" s="14">
        <v>4.1374484781380221E-2</v>
      </c>
      <c r="Q33" s="15">
        <v>6.6318988915543354E-3</v>
      </c>
      <c r="R33" s="7">
        <v>-1.6899296211033324E-2</v>
      </c>
      <c r="S33" s="14">
        <v>6.3613480748831636E-2</v>
      </c>
      <c r="T33" s="15">
        <v>6.3122536721973765E-2</v>
      </c>
    </row>
    <row r="34" spans="1:20">
      <c r="A34" s="9">
        <v>41518</v>
      </c>
      <c r="B34" s="18">
        <v>-3.269934968710067E-3</v>
      </c>
      <c r="C34" s="14">
        <v>0.11199902148652474</v>
      </c>
      <c r="D34" s="14">
        <v>3.1366057266743942E-2</v>
      </c>
      <c r="E34" s="15">
        <v>5.4518591892005475E-2</v>
      </c>
      <c r="F34" s="18">
        <v>0.10978430207936182</v>
      </c>
      <c r="G34" s="14">
        <v>3.4569414238344823E-2</v>
      </c>
      <c r="H34" s="14">
        <v>7.2130719349371708E-2</v>
      </c>
      <c r="I34" s="15">
        <v>3.1523632166349937E-2</v>
      </c>
      <c r="J34" s="18">
        <v>0.1147426034524591</v>
      </c>
      <c r="K34" s="14">
        <v>9.9820874234497425E-2</v>
      </c>
      <c r="L34" s="14">
        <v>0.14908578380793827</v>
      </c>
      <c r="M34" s="15">
        <v>4.4158279757517689E-2</v>
      </c>
      <c r="N34" s="18">
        <v>3.712523499567659E-2</v>
      </c>
      <c r="O34" s="14">
        <v>7.7988314431420888E-2</v>
      </c>
      <c r="P34" s="14">
        <v>2.6936000988355253E-2</v>
      </c>
      <c r="Q34" s="15">
        <v>0.13741176829618348</v>
      </c>
      <c r="R34" s="7">
        <v>6.3122536721973765E-2</v>
      </c>
      <c r="S34" s="14">
        <v>-1.6899296211033324E-2</v>
      </c>
      <c r="T34" s="15">
        <v>6.0418593826235524E-2</v>
      </c>
    </row>
    <row r="35" spans="1:20">
      <c r="A35" s="9">
        <v>41548</v>
      </c>
      <c r="B35" s="18">
        <v>7.6647817305918117E-2</v>
      </c>
      <c r="C35" s="14">
        <v>5.7489365449549766E-2</v>
      </c>
      <c r="D35" s="14">
        <v>4.7619042773049104E-2</v>
      </c>
      <c r="E35" s="15">
        <v>9.0800018310546016E-2</v>
      </c>
      <c r="F35" s="18">
        <v>4.8941335423449958E-2</v>
      </c>
      <c r="G35" s="14">
        <v>-2.5740649254178315E-2</v>
      </c>
      <c r="H35" s="14">
        <v>8.0817991596904407E-2</v>
      </c>
      <c r="I35" s="15">
        <v>-1.6977760713817493E-2</v>
      </c>
      <c r="J35" s="18">
        <v>5.1214290075585277E-2</v>
      </c>
      <c r="K35" s="14">
        <v>9.9487958802335255E-2</v>
      </c>
      <c r="L35" s="14">
        <v>9.0575246537065723E-2</v>
      </c>
      <c r="M35" s="15">
        <v>0.1207048316752303</v>
      </c>
      <c r="N35" s="18">
        <v>5.0252371929674383E-2</v>
      </c>
      <c r="O35" s="14">
        <v>-3.5970222406007842E-2</v>
      </c>
      <c r="P35" s="14">
        <v>0.20065573708980711</v>
      </c>
      <c r="Q35" s="15">
        <v>1.2825794992299159E-2</v>
      </c>
      <c r="R35" s="7">
        <v>6.0418593826235524E-2</v>
      </c>
      <c r="S35" s="14">
        <v>6.3122536721973765E-2</v>
      </c>
      <c r="T35" s="15">
        <v>6.0919968394891749E-3</v>
      </c>
    </row>
    <row r="36" spans="1:20">
      <c r="A36" s="9">
        <v>41579</v>
      </c>
      <c r="B36" s="18">
        <v>6.1772819371102523E-2</v>
      </c>
      <c r="C36" s="14">
        <v>3.2066220357619191E-2</v>
      </c>
      <c r="D36" s="14">
        <v>-8.9127141517299641E-3</v>
      </c>
      <c r="E36" s="15">
        <v>1.3017951458643361E-2</v>
      </c>
      <c r="F36" s="18">
        <v>9.2654100929054611E-3</v>
      </c>
      <c r="G36" s="14">
        <v>2.2931218076228461E-2</v>
      </c>
      <c r="H36" s="14">
        <v>2.5707964130395802E-2</v>
      </c>
      <c r="I36" s="15">
        <v>8.6356156192590201E-3</v>
      </c>
      <c r="J36" s="18">
        <v>1.2329408283564682E-2</v>
      </c>
      <c r="K36" s="14">
        <v>1.6933396732645512E-3</v>
      </c>
      <c r="L36" s="14">
        <v>3.366973455101098E-3</v>
      </c>
      <c r="M36" s="15">
        <v>2.0440194162687067E-2</v>
      </c>
      <c r="N36" s="18">
        <v>7.2755040907056756E-2</v>
      </c>
      <c r="O36" s="14">
        <v>4.7832738719397874E-2</v>
      </c>
      <c r="P36" s="14">
        <v>-2.7853631824020848E-2</v>
      </c>
      <c r="Q36" s="15">
        <v>4.0032661787655195E-2</v>
      </c>
      <c r="R36" s="7">
        <v>6.0919968394891749E-3</v>
      </c>
      <c r="S36" s="14">
        <v>6.0418593826235524E-2</v>
      </c>
      <c r="T36" s="15">
        <v>7.2441581136967982E-3</v>
      </c>
    </row>
    <row r="37" spans="1:20">
      <c r="A37" s="9">
        <v>41609</v>
      </c>
      <c r="B37" s="18">
        <v>2.739368727992595E-2</v>
      </c>
      <c r="C37" s="14">
        <v>2.150209910395473E-2</v>
      </c>
      <c r="D37" s="14">
        <v>-9.2496611662623955E-3</v>
      </c>
      <c r="E37" s="15">
        <v>2.5339394133554734E-2</v>
      </c>
      <c r="F37" s="18">
        <v>3.1147565998014739E-2</v>
      </c>
      <c r="G37" s="14">
        <v>1.9492608028351256E-3</v>
      </c>
      <c r="H37" s="14">
        <v>-1.4122145444023852E-2</v>
      </c>
      <c r="I37" s="15">
        <v>1.7979227422937671E-2</v>
      </c>
      <c r="J37" s="18">
        <v>7.6859587114161123E-3</v>
      </c>
      <c r="K37" s="14">
        <v>8.3465494219922189E-3</v>
      </c>
      <c r="L37" s="14">
        <v>1.4541400508134628E-2</v>
      </c>
      <c r="M37" s="15">
        <v>7.9352906238087884E-2</v>
      </c>
      <c r="N37" s="18">
        <v>3.8187421629226705E-2</v>
      </c>
      <c r="O37" s="14">
        <v>3.8822014301922635E-2</v>
      </c>
      <c r="P37" s="14">
        <v>7.8652013478399934E-3</v>
      </c>
      <c r="Q37" s="15">
        <v>3.5349629153282281E-3</v>
      </c>
      <c r="R37" s="7">
        <v>7.2441581136967982E-3</v>
      </c>
      <c r="S37" s="14">
        <v>6.0919968394891749E-3</v>
      </c>
      <c r="T37" s="15">
        <v>-3.0569327456577679E-2</v>
      </c>
    </row>
    <row r="38" spans="1:20">
      <c r="A38" s="9">
        <v>41640</v>
      </c>
      <c r="B38" s="18">
        <v>-8.4052759299067373E-2</v>
      </c>
      <c r="C38" s="14">
        <v>-5.3681154012570648E-2</v>
      </c>
      <c r="D38" s="14">
        <v>-5.6016591558221501E-2</v>
      </c>
      <c r="E38" s="15">
        <v>1.4121786681595198E-2</v>
      </c>
      <c r="F38" s="18">
        <v>-1.2241660398798235E-2</v>
      </c>
      <c r="G38" s="14">
        <v>-9.3385243334911786E-2</v>
      </c>
      <c r="H38" s="14">
        <v>2.6325990086019924E-2</v>
      </c>
      <c r="I38" s="15">
        <v>0.24390268487993888</v>
      </c>
      <c r="J38" s="18">
        <v>-5.1631089683790904E-2</v>
      </c>
      <c r="K38" s="14">
        <v>1.7707405372806326E-2</v>
      </c>
      <c r="L38" s="14">
        <v>-4.7408970889694563E-2</v>
      </c>
      <c r="M38" s="15">
        <v>-5.7102082631354252E-2</v>
      </c>
      <c r="N38" s="18">
        <v>-3.9823483284275173E-2</v>
      </c>
      <c r="O38" s="14">
        <v>-1.3402073258407072E-2</v>
      </c>
      <c r="P38" s="14">
        <v>0.12040131401327632</v>
      </c>
      <c r="Q38" s="15">
        <v>1.3698645476357569E-2</v>
      </c>
      <c r="R38" s="7">
        <v>-3.0569327456577679E-2</v>
      </c>
      <c r="S38" s="14">
        <v>7.2441581136967982E-3</v>
      </c>
      <c r="T38" s="15">
        <v>4.4881160096491103E-2</v>
      </c>
    </row>
    <row r="39" spans="1:20">
      <c r="A39" s="9">
        <v>41671</v>
      </c>
      <c r="B39" s="18">
        <v>2.6337675848337124E-2</v>
      </c>
      <c r="C39" s="14">
        <v>2.9799947627080318E-2</v>
      </c>
      <c r="D39" s="14">
        <v>3.4752729028020499E-2</v>
      </c>
      <c r="E39" s="15">
        <v>3.4986915488952122E-2</v>
      </c>
      <c r="F39" s="18">
        <v>8.6753508486857658E-2</v>
      </c>
      <c r="G39" s="14">
        <v>7.0386280945325619E-2</v>
      </c>
      <c r="H39" s="14">
        <v>4.8912353191952224E-2</v>
      </c>
      <c r="I39" s="15">
        <v>2.5693038919068455E-2</v>
      </c>
      <c r="J39" s="18">
        <v>4.18212975276014E-2</v>
      </c>
      <c r="K39" s="14">
        <v>0.11458874907381877</v>
      </c>
      <c r="L39" s="14">
        <v>4.745368415742824E-2</v>
      </c>
      <c r="M39" s="15">
        <v>9.9167328980603694E-2</v>
      </c>
      <c r="N39" s="18">
        <v>5.1179944635774376E-2</v>
      </c>
      <c r="O39" s="14">
        <v>7.366772721825722E-2</v>
      </c>
      <c r="P39" s="14">
        <v>0.11741296624621786</v>
      </c>
      <c r="Q39" s="15">
        <v>0.13745171885621932</v>
      </c>
      <c r="R39" s="7">
        <v>4.4881160096491103E-2</v>
      </c>
      <c r="S39" s="14">
        <v>-3.0569327456577679E-2</v>
      </c>
      <c r="T39" s="15">
        <v>3.9279815269822752E-3</v>
      </c>
    </row>
    <row r="40" spans="1:20">
      <c r="A40" s="9">
        <v>41699</v>
      </c>
      <c r="B40" s="18">
        <v>-5.9427664356738828E-3</v>
      </c>
      <c r="C40" s="14">
        <v>9.7147043329770342E-3</v>
      </c>
      <c r="D40" s="14">
        <v>4.6462029153543413E-3</v>
      </c>
      <c r="E40" s="15">
        <v>-5.8358517649421869E-2</v>
      </c>
      <c r="F40" s="18">
        <v>1.5847152666203044E-2</v>
      </c>
      <c r="G40" s="14">
        <v>-1.4434649998023429E-2</v>
      </c>
      <c r="H40" s="14">
        <v>-3.28458154388886E-2</v>
      </c>
      <c r="I40" s="15">
        <v>0.11404085111504493</v>
      </c>
      <c r="J40" s="18">
        <v>8.8123587497289255E-2</v>
      </c>
      <c r="K40" s="14">
        <v>-4.0643121441334383E-3</v>
      </c>
      <c r="L40" s="14">
        <v>5.8563505171390903E-2</v>
      </c>
      <c r="M40" s="15">
        <v>-1.8595072262496803E-2</v>
      </c>
      <c r="N40" s="18">
        <v>-4.5869769394440228E-2</v>
      </c>
      <c r="O40" s="14">
        <v>5.3771219107827971E-2</v>
      </c>
      <c r="P40" s="14">
        <v>9.5280490535069567E-2</v>
      </c>
      <c r="Q40" s="15">
        <v>-4.3109252881286565E-2</v>
      </c>
      <c r="R40" s="7">
        <v>3.9279815269822752E-3</v>
      </c>
      <c r="S40" s="14">
        <v>4.4881160096491103E-2</v>
      </c>
      <c r="T40" s="15">
        <v>1.163644793316616E-2</v>
      </c>
    </row>
    <row r="41" spans="1:20">
      <c r="A41" s="9">
        <v>41730</v>
      </c>
      <c r="B41" s="18">
        <v>4.619565217391304E-2</v>
      </c>
      <c r="C41" s="14">
        <v>-2.7635588869797632E-2</v>
      </c>
      <c r="D41" s="14">
        <v>3.0919613219540114E-2</v>
      </c>
      <c r="E41" s="15">
        <v>-3.357744261040678E-2</v>
      </c>
      <c r="F41" s="18">
        <v>-2.7117554749445327E-2</v>
      </c>
      <c r="G41" s="14">
        <v>4.8616768804193758E-2</v>
      </c>
      <c r="H41" s="14">
        <v>3.4085275032201316E-2</v>
      </c>
      <c r="I41" s="15">
        <v>2.7218907270579729E-2</v>
      </c>
      <c r="J41" s="18">
        <v>-1.5717118513839248E-2</v>
      </c>
      <c r="K41" s="14">
        <v>7.9762624075825836E-3</v>
      </c>
      <c r="L41" s="14">
        <v>3.9665983034154077E-2</v>
      </c>
      <c r="M41" s="15">
        <v>3.5087853147227604E-3</v>
      </c>
      <c r="N41" s="18">
        <v>1.8537388026855218E-2</v>
      </c>
      <c r="O41" s="14">
        <v>-3.2671438708367313E-2</v>
      </c>
      <c r="P41" s="14">
        <v>0</v>
      </c>
      <c r="Q41" s="15">
        <v>3.8666198366013628E-2</v>
      </c>
      <c r="R41" s="7">
        <v>1.163644793316616E-2</v>
      </c>
      <c r="S41" s="14">
        <v>3.9279815269822752E-3</v>
      </c>
      <c r="T41" s="15">
        <v>1.4447958701145541E-2</v>
      </c>
    </row>
    <row r="42" spans="1:20">
      <c r="A42" s="9">
        <v>41760</v>
      </c>
      <c r="B42" s="18">
        <v>3.8961038961038961E-3</v>
      </c>
      <c r="C42" s="14">
        <v>2.5894727204974731E-2</v>
      </c>
      <c r="D42" s="14">
        <v>5.3833096181902049E-3</v>
      </c>
      <c r="E42" s="15">
        <v>-5.0637620542599321E-2</v>
      </c>
      <c r="F42" s="18">
        <v>4.4507619390070217E-2</v>
      </c>
      <c r="G42" s="14">
        <v>3.6372448008179334E-2</v>
      </c>
      <c r="H42" s="14">
        <v>1.2465550901632715E-2</v>
      </c>
      <c r="I42" s="15">
        <v>-0.11693550487479026</v>
      </c>
      <c r="J42" s="18">
        <v>2.1179818432594089E-2</v>
      </c>
      <c r="K42" s="14">
        <v>-7.3612284532531753E-4</v>
      </c>
      <c r="L42" s="14">
        <v>2.6104440550805571E-2</v>
      </c>
      <c r="M42" s="15">
        <v>-1.8181833945027287E-2</v>
      </c>
      <c r="N42" s="18">
        <v>6.0999954181539424E-2</v>
      </c>
      <c r="O42" s="14">
        <v>8.5929143327500651E-2</v>
      </c>
      <c r="P42" s="14">
        <v>-8.1304610938002749E-4</v>
      </c>
      <c r="Q42" s="15">
        <v>-5.6693982530171938E-2</v>
      </c>
      <c r="R42" s="7">
        <v>1.4447958701145541E-2</v>
      </c>
      <c r="S42" s="14">
        <v>1.163644793316616E-2</v>
      </c>
      <c r="T42" s="15">
        <v>-5.0422569590926761E-3</v>
      </c>
    </row>
    <row r="43" spans="1:20">
      <c r="A43" s="9">
        <v>41791</v>
      </c>
      <c r="B43" s="18">
        <v>-2.3027151090520111E-2</v>
      </c>
      <c r="C43" s="14">
        <v>-1.036324795524661E-2</v>
      </c>
      <c r="D43" s="14">
        <v>-1.0963801422545872E-2</v>
      </c>
      <c r="E43" s="15">
        <v>-3.5526587519678701E-2</v>
      </c>
      <c r="F43" s="18">
        <v>-1.8651298124568758E-2</v>
      </c>
      <c r="G43" s="14">
        <v>1.5067864700362438E-2</v>
      </c>
      <c r="H43" s="14">
        <v>6.6295436308867403E-3</v>
      </c>
      <c r="I43" s="15">
        <v>-5.9360758810998615E-2</v>
      </c>
      <c r="J43" s="18">
        <v>5.7553092601583065E-3</v>
      </c>
      <c r="K43" s="14">
        <v>5.5248479056285256E-3</v>
      </c>
      <c r="L43" s="14">
        <v>1.9569452450048142E-2</v>
      </c>
      <c r="M43" s="15">
        <v>-1.4244661071039163E-3</v>
      </c>
      <c r="N43" s="18">
        <v>-2.780391848250488E-2</v>
      </c>
      <c r="O43" s="14">
        <v>3.2970362728491705E-3</v>
      </c>
      <c r="P43" s="14">
        <v>-8.2180596936889824E-2</v>
      </c>
      <c r="Q43" s="15">
        <v>-6.408401172998747E-2</v>
      </c>
      <c r="R43" s="7">
        <v>-5.0422569590926761E-3</v>
      </c>
      <c r="S43" s="14">
        <v>1.4447958701145541E-2</v>
      </c>
      <c r="T43" s="15">
        <v>-3.4919950440415001E-2</v>
      </c>
    </row>
    <row r="44" spans="1:20">
      <c r="A44" s="9">
        <v>41821</v>
      </c>
      <c r="B44" s="18">
        <v>-8.3421608821067389E-2</v>
      </c>
      <c r="C44" s="14">
        <v>-4.1990622607655882E-2</v>
      </c>
      <c r="D44" s="14">
        <v>1.3405528370471077E-2</v>
      </c>
      <c r="E44" s="15">
        <v>-9.0822828960165447E-4</v>
      </c>
      <c r="F44" s="18">
        <v>-9.5321641992900941E-2</v>
      </c>
      <c r="G44" s="14">
        <v>-3.6308263086570577E-2</v>
      </c>
      <c r="H44" s="14">
        <v>-8.6910496245329052E-2</v>
      </c>
      <c r="I44" s="15">
        <v>4.8544249832131008E-3</v>
      </c>
      <c r="J44" s="18">
        <v>-3.5413585742011325E-2</v>
      </c>
      <c r="K44" s="14">
        <v>-5.4578747720089096E-2</v>
      </c>
      <c r="L44" s="14">
        <v>-4.3186161801368403E-2</v>
      </c>
      <c r="M44" s="15">
        <v>-7.489302114490029E-2</v>
      </c>
      <c r="N44" s="18">
        <v>-4.1008291518981145E-2</v>
      </c>
      <c r="O44" s="14">
        <v>-9.3548046738295518E-2</v>
      </c>
      <c r="P44" s="14">
        <v>-1.1524832626147424E-2</v>
      </c>
      <c r="Q44" s="15">
        <v>-9.1295960368470361E-2</v>
      </c>
      <c r="R44" s="7">
        <v>-3.4919950440415001E-2</v>
      </c>
      <c r="S44" s="14">
        <v>-5.0422569590926761E-3</v>
      </c>
      <c r="T44" s="15">
        <v>1.833403611859271E-2</v>
      </c>
    </row>
    <row r="45" spans="1:20">
      <c r="A45" s="9">
        <v>41852</v>
      </c>
      <c r="B45" s="18">
        <v>-1.4735642917003104E-2</v>
      </c>
      <c r="C45" s="14">
        <v>3.1818125145682732E-2</v>
      </c>
      <c r="D45" s="14">
        <v>6.2070682815260451E-2</v>
      </c>
      <c r="E45" s="15">
        <v>3.7979819557882807E-2</v>
      </c>
      <c r="F45" s="18">
        <v>5.8177214631157286E-3</v>
      </c>
      <c r="G45" s="14">
        <v>2.3363482651470119E-2</v>
      </c>
      <c r="H45" s="14">
        <v>8.3719929287579282E-3</v>
      </c>
      <c r="I45" s="15">
        <v>2.6915026913639395E-2</v>
      </c>
      <c r="J45" s="18">
        <v>-8.2829403861936057E-3</v>
      </c>
      <c r="K45" s="14">
        <v>-3.6226248945728637E-2</v>
      </c>
      <c r="L45" s="14">
        <v>-5.0150641319652127E-3</v>
      </c>
      <c r="M45" s="15">
        <v>6.1680815286372169E-2</v>
      </c>
      <c r="N45" s="18">
        <v>3.164178884563966E-2</v>
      </c>
      <c r="O45" s="14">
        <v>6.8882256770395861E-2</v>
      </c>
      <c r="P45" s="14">
        <v>1.5246600717737377E-2</v>
      </c>
      <c r="Q45" s="15">
        <v>-1.0642826838482351E-2</v>
      </c>
      <c r="R45" s="7">
        <v>1.833403611859271E-2</v>
      </c>
      <c r="S45" s="14">
        <v>-3.4919950440415001E-2</v>
      </c>
      <c r="T45" s="15">
        <v>1.6799958014916672E-2</v>
      </c>
    </row>
    <row r="46" spans="1:20">
      <c r="A46" s="9">
        <v>41883</v>
      </c>
      <c r="B46" s="18">
        <v>-3.6363618464768398E-2</v>
      </c>
      <c r="C46" s="14">
        <v>-1.0174046869803508E-2</v>
      </c>
      <c r="D46" s="14">
        <v>7.2574821061002312E-2</v>
      </c>
      <c r="E46" s="15">
        <v>2.2187609302247554E-2</v>
      </c>
      <c r="F46" s="18">
        <v>-2.4260959118079736E-2</v>
      </c>
      <c r="G46" s="14">
        <v>-6.8901657776465784E-3</v>
      </c>
      <c r="H46" s="14">
        <v>-7.2295358231204865E-2</v>
      </c>
      <c r="I46" s="15">
        <v>2.6881838673857815E-2</v>
      </c>
      <c r="J46" s="18">
        <v>-4.0406341904174629E-2</v>
      </c>
      <c r="K46" s="14">
        <v>-7.5276360439895496E-2</v>
      </c>
      <c r="L46" s="14">
        <v>-4.2338717042716981E-2</v>
      </c>
      <c r="M46" s="15">
        <v>3.0501024593859196E-2</v>
      </c>
      <c r="N46" s="18">
        <v>8.6722142221977341E-2</v>
      </c>
      <c r="O46" s="14">
        <v>-7.3714008769059008E-2</v>
      </c>
      <c r="P46" s="14">
        <v>6.2720832055589926E-2</v>
      </c>
      <c r="Q46" s="15">
        <v>-1.8502595069307577E-2</v>
      </c>
      <c r="R46" s="7">
        <v>1.6799958014916672E-2</v>
      </c>
      <c r="S46" s="14">
        <v>1.833403611859271E-2</v>
      </c>
      <c r="T46" s="15">
        <v>-3.4907721391201976E-2</v>
      </c>
    </row>
    <row r="47" spans="1:20">
      <c r="A47" s="9">
        <v>41913</v>
      </c>
      <c r="B47" s="18">
        <v>3.2866669483773051E-2</v>
      </c>
      <c r="C47" s="14">
        <v>-4.7260770951225134E-2</v>
      </c>
      <c r="D47" s="14">
        <v>-0.17753455035639079</v>
      </c>
      <c r="E47" s="15">
        <v>-4.5316090010874756E-2</v>
      </c>
      <c r="F47" s="18">
        <v>2.1406211869907522E-2</v>
      </c>
      <c r="G47" s="14">
        <v>-3.3136641967686144E-3</v>
      </c>
      <c r="H47" s="14">
        <v>-3.2906505301236587E-2</v>
      </c>
      <c r="I47" s="15">
        <v>0.16557593504231896</v>
      </c>
      <c r="J47" s="18">
        <v>3.5286175441441199E-3</v>
      </c>
      <c r="K47" s="14">
        <v>-1.1520543021170098E-2</v>
      </c>
      <c r="L47" s="14">
        <v>-7.6842057077508408E-2</v>
      </c>
      <c r="M47" s="15">
        <v>9.1613895902163834E-3</v>
      </c>
      <c r="N47" s="18">
        <v>2.299371423027094E-2</v>
      </c>
      <c r="O47" s="14">
        <v>-5.5169006852882771E-2</v>
      </c>
      <c r="P47" s="14">
        <v>-2.8262611238475649E-2</v>
      </c>
      <c r="Q47" s="15">
        <v>-1.7536152033999098E-2</v>
      </c>
      <c r="R47" s="7">
        <v>-3.4907721391201976E-2</v>
      </c>
      <c r="S47" s="14">
        <v>1.6799958014916672E-2</v>
      </c>
      <c r="T47" s="15">
        <v>4.4200358543208321E-2</v>
      </c>
    </row>
    <row r="48" spans="1:20">
      <c r="A48" s="9">
        <v>41944</v>
      </c>
      <c r="B48" s="18">
        <v>7.1891556674352694E-2</v>
      </c>
      <c r="C48" s="14">
        <v>5.839172268004815E-2</v>
      </c>
      <c r="D48" s="14">
        <v>5.7018690462035365E-2</v>
      </c>
      <c r="E48" s="15">
        <v>2.8320741941129029E-2</v>
      </c>
      <c r="F48" s="18">
        <v>9.3019577398199216E-2</v>
      </c>
      <c r="G48" s="14">
        <v>5.1428572829883543E-2</v>
      </c>
      <c r="H48" s="14">
        <v>3.9436280704810367E-2</v>
      </c>
      <c r="I48" s="15">
        <v>0.12633343501434802</v>
      </c>
      <c r="J48" s="18">
        <v>7.7707422376140672E-2</v>
      </c>
      <c r="K48" s="14">
        <v>-4.3980210381714777E-2</v>
      </c>
      <c r="L48" s="14">
        <v>1.4823164650067678E-2</v>
      </c>
      <c r="M48" s="15">
        <v>1.9553120992502799E-2</v>
      </c>
      <c r="N48" s="18">
        <v>6.6108431207338156E-2</v>
      </c>
      <c r="O48" s="14">
        <v>1.7697920679578646E-2</v>
      </c>
      <c r="P48" s="14">
        <v>5.9880180900349349E-2</v>
      </c>
      <c r="Q48" s="15">
        <v>4.462293649303526E-2</v>
      </c>
      <c r="R48" s="7">
        <v>4.4200358543208321E-2</v>
      </c>
      <c r="S48" s="14">
        <v>-3.4907721391201976E-2</v>
      </c>
      <c r="T48" s="15">
        <v>-3.2144648515159739E-2</v>
      </c>
    </row>
    <row r="49" spans="1:20">
      <c r="A49" s="9">
        <v>41974</v>
      </c>
      <c r="B49" s="18">
        <v>-9.8954802274119173E-3</v>
      </c>
      <c r="C49" s="14">
        <v>-1.4817187976535751E-2</v>
      </c>
      <c r="D49" s="14">
        <v>-2.8255804405294488E-2</v>
      </c>
      <c r="E49" s="15">
        <v>-4.4608281429357001E-2</v>
      </c>
      <c r="F49" s="18">
        <v>1.7256609384694779E-2</v>
      </c>
      <c r="G49" s="14">
        <v>1.6304344156776927E-2</v>
      </c>
      <c r="H49" s="14">
        <v>-4.2870905235315289E-2</v>
      </c>
      <c r="I49" s="15">
        <v>-4.2871307298177674E-2</v>
      </c>
      <c r="J49" s="18">
        <v>-2.3708541354305866E-2</v>
      </c>
      <c r="K49" s="14">
        <v>4.6808508771393267E-2</v>
      </c>
      <c r="L49" s="14">
        <v>-6.4044912275889432E-2</v>
      </c>
      <c r="M49" s="15">
        <v>-0.11164384053781903</v>
      </c>
      <c r="N49" s="18">
        <v>-6.5729633616789143E-2</v>
      </c>
      <c r="O49" s="14">
        <v>0.12274695495765064</v>
      </c>
      <c r="P49" s="14">
        <v>-2.2598868425751938E-2</v>
      </c>
      <c r="Q49" s="15">
        <v>2.5630089080757933E-2</v>
      </c>
      <c r="R49" s="7">
        <v>-3.2144648515159739E-2</v>
      </c>
      <c r="S49" s="14">
        <v>4.4200358543208321E-2</v>
      </c>
      <c r="T49" s="15">
        <v>6.5156388103240911E-2</v>
      </c>
    </row>
    <row r="50" spans="1:20">
      <c r="A50" s="47">
        <v>42005</v>
      </c>
      <c r="B50" s="18">
        <v>9.4669556996956936E-2</v>
      </c>
      <c r="C50" s="14">
        <v>-8.0000000000000002E-3</v>
      </c>
      <c r="D50" s="14">
        <v>8.3795876698665561E-2</v>
      </c>
      <c r="E50" s="15">
        <v>-5.0446546494664173E-2</v>
      </c>
      <c r="F50" s="18">
        <v>0.16688418054972395</v>
      </c>
      <c r="G50" s="14">
        <v>8.8964494528160951E-2</v>
      </c>
      <c r="H50" s="14">
        <v>0.13766461254563914</v>
      </c>
      <c r="I50" s="15">
        <v>0.21874996028478905</v>
      </c>
      <c r="J50" s="18">
        <v>0.15183252080320017</v>
      </c>
      <c r="K50" s="14">
        <v>2.922438760946516E-2</v>
      </c>
      <c r="L50" s="14">
        <v>-0.19687873727566096</v>
      </c>
      <c r="M50" s="15">
        <v>-4.0863583325654998E-2</v>
      </c>
      <c r="N50" s="18">
        <v>0.13318583991867131</v>
      </c>
      <c r="O50" s="14">
        <v>0.12798190336999171</v>
      </c>
      <c r="P50" s="14">
        <v>7.2667268061637535E-2</v>
      </c>
      <c r="Q50" s="15">
        <v>5.414375657115617E-3</v>
      </c>
      <c r="R50" s="8">
        <v>6.5156388103240911E-2</v>
      </c>
      <c r="S50" s="14">
        <v>-3.2144648515159739E-2</v>
      </c>
      <c r="T50" s="15">
        <v>7.3866774557169848E-2</v>
      </c>
    </row>
    <row r="51" spans="1:20">
      <c r="A51" s="47">
        <v>42036</v>
      </c>
      <c r="B51" s="18">
        <v>0.12274924147214281</v>
      </c>
      <c r="C51" s="14">
        <v>7.3333330051873161E-2</v>
      </c>
      <c r="D51" s="14">
        <v>6.9512157905391489E-2</v>
      </c>
      <c r="E51" s="15">
        <v>0.11362904229448939</v>
      </c>
      <c r="F51" s="18">
        <v>7.4925429023075474E-2</v>
      </c>
      <c r="G51" s="14">
        <v>5.4464248086953292E-2</v>
      </c>
      <c r="H51" s="14">
        <v>7.7358509759483093E-2</v>
      </c>
      <c r="I51" s="15">
        <v>0.17863250343058953</v>
      </c>
      <c r="J51" s="18">
        <v>9.284331075874698E-2</v>
      </c>
      <c r="K51" s="14">
        <v>0.13193852017599475</v>
      </c>
      <c r="L51" s="14">
        <v>8.819135239784015E-2</v>
      </c>
      <c r="M51" s="15">
        <v>0.1921222205739864</v>
      </c>
      <c r="N51" s="18">
        <v>3.1237783290675558E-2</v>
      </c>
      <c r="O51" s="14">
        <v>3.6884837305191036E-2</v>
      </c>
      <c r="P51" s="14">
        <v>0.14857579315472635</v>
      </c>
      <c r="Q51" s="15">
        <v>0.17274234389923235</v>
      </c>
      <c r="R51" s="8">
        <v>7.3866774557169848E-2</v>
      </c>
      <c r="S51" s="14">
        <v>6.5156388103240911E-2</v>
      </c>
      <c r="T51" s="15">
        <v>2.7335338375243122E-2</v>
      </c>
    </row>
    <row r="52" spans="1:20">
      <c r="A52" s="47">
        <v>42064</v>
      </c>
      <c r="B52" s="18">
        <v>8.4481574125174763E-2</v>
      </c>
      <c r="C52" s="14">
        <v>8.8158410750168257E-3</v>
      </c>
      <c r="D52" s="14">
        <v>4.8232651130307502E-2</v>
      </c>
      <c r="E52" s="15">
        <v>8.6004982321234172E-2</v>
      </c>
      <c r="F52" s="18">
        <v>3.7221143696569849E-2</v>
      </c>
      <c r="G52" s="14">
        <v>1.4394625373065375E-2</v>
      </c>
      <c r="H52" s="14">
        <v>8.0560436695311391E-2</v>
      </c>
      <c r="I52" s="15">
        <v>9.8622174217467884E-2</v>
      </c>
      <c r="J52" s="18">
        <v>3.0530946444619494E-2</v>
      </c>
      <c r="K52" s="14">
        <v>5.2809310105993625E-3</v>
      </c>
      <c r="L52" s="14">
        <v>2.3351592658986387E-2</v>
      </c>
      <c r="M52" s="15">
        <v>-1.48348124181124E-2</v>
      </c>
      <c r="N52" s="18">
        <v>5.9825839290764071E-2</v>
      </c>
      <c r="O52" s="14">
        <v>7.5882051923577304E-2</v>
      </c>
      <c r="P52" s="14">
        <v>6.0991931560442005E-2</v>
      </c>
      <c r="Q52" s="15">
        <v>-7.4885163259544321E-2</v>
      </c>
      <c r="R52" s="8">
        <v>2.7335338375243122E-2</v>
      </c>
      <c r="S52" s="14">
        <v>7.3866774557169848E-2</v>
      </c>
      <c r="T52" s="15">
        <v>-2.2121014749413481E-2</v>
      </c>
    </row>
    <row r="53" spans="1:20">
      <c r="A53" s="47">
        <v>42095</v>
      </c>
      <c r="B53" s="18">
        <v>-5.3113933921721229E-2</v>
      </c>
      <c r="C53" s="14">
        <v>-3.1678201675132175E-2</v>
      </c>
      <c r="D53" s="14">
        <v>-7.9408610302429666E-3</v>
      </c>
      <c r="E53" s="15">
        <v>-2.2980567229381231E-3</v>
      </c>
      <c r="F53" s="18">
        <v>-3.7891467721830496E-2</v>
      </c>
      <c r="G53" s="14">
        <v>-2.5041714830606569E-2</v>
      </c>
      <c r="H53" s="14">
        <v>-3.3171254387828961E-2</v>
      </c>
      <c r="I53" s="15">
        <v>-0.11881182209107549</v>
      </c>
      <c r="J53" s="18">
        <v>-8.8879336585309013E-2</v>
      </c>
      <c r="K53" s="14">
        <v>2.8517906247764038E-2</v>
      </c>
      <c r="L53" s="14">
        <v>9.3959964367147202E-3</v>
      </c>
      <c r="M53" s="15">
        <v>4.8596855224600118E-2</v>
      </c>
      <c r="N53" s="18">
        <v>-7.1811390946946857E-2</v>
      </c>
      <c r="O53" s="14">
        <v>-4.9416009441122011E-2</v>
      </c>
      <c r="P53" s="14">
        <v>-4.7378351923606551E-2</v>
      </c>
      <c r="Q53" s="15">
        <v>6.7201229209334606E-2</v>
      </c>
      <c r="R53" s="8">
        <v>-2.2121014749413481E-2</v>
      </c>
      <c r="S53" s="14">
        <v>2.7335338375243122E-2</v>
      </c>
      <c r="T53" s="15">
        <v>-1.2393567164548994E-2</v>
      </c>
    </row>
    <row r="54" spans="1:20">
      <c r="A54" s="47">
        <v>42125</v>
      </c>
      <c r="B54" s="18">
        <v>-3.4315895059539005E-2</v>
      </c>
      <c r="C54" s="14">
        <v>-1.7741804112737285E-2</v>
      </c>
      <c r="D54" s="14">
        <v>-2.247802073421791E-2</v>
      </c>
      <c r="E54" s="15">
        <v>-2.6754046036043398E-2</v>
      </c>
      <c r="F54" s="18">
        <v>-1.2162666853785371E-2</v>
      </c>
      <c r="G54" s="14">
        <v>4.2807775931798849E-3</v>
      </c>
      <c r="H54" s="14">
        <v>-5.9007668871330639E-2</v>
      </c>
      <c r="I54" s="15">
        <v>8.988748219381068E-2</v>
      </c>
      <c r="J54" s="18">
        <v>-5.0895396828833261E-2</v>
      </c>
      <c r="K54" s="14">
        <v>-1.349868420082209E-2</v>
      </c>
      <c r="L54" s="14">
        <v>-5.585107411691817E-2</v>
      </c>
      <c r="M54" s="15">
        <v>7.5718007214060315E-2</v>
      </c>
      <c r="N54" s="18">
        <v>-5.7736434548961704E-3</v>
      </c>
      <c r="O54" s="14">
        <v>0.12192816362527298</v>
      </c>
      <c r="P54" s="14">
        <v>8.819629627492441E-2</v>
      </c>
      <c r="Q54" s="15">
        <v>3.2200411495958863E-3</v>
      </c>
      <c r="R54" s="8">
        <v>-1.2393567164548994E-2</v>
      </c>
      <c r="S54" s="14">
        <v>-2.2121014749413481E-2</v>
      </c>
      <c r="T54" s="15">
        <v>-4.1021843761569844E-2</v>
      </c>
    </row>
    <row r="55" spans="1:20">
      <c r="A55" s="47">
        <v>42156</v>
      </c>
      <c r="B55" s="18">
        <v>-5.444189953641463E-2</v>
      </c>
      <c r="C55" s="14">
        <v>-5.6692424038216054E-2</v>
      </c>
      <c r="D55" s="14">
        <v>-1.0207556326796506E-2</v>
      </c>
      <c r="E55" s="15">
        <v>-1.4199868468293266E-2</v>
      </c>
      <c r="F55" s="18">
        <v>-4.2682920283203404E-2</v>
      </c>
      <c r="G55" s="14">
        <v>-3.2821825346293569E-2</v>
      </c>
      <c r="H55" s="14">
        <v>-6.3895456631963915E-2</v>
      </c>
      <c r="I55" s="15">
        <v>-9.6907151202916667E-2</v>
      </c>
      <c r="J55" s="18">
        <v>-2.5024793638886999E-2</v>
      </c>
      <c r="K55" s="14">
        <v>-4.0680486103017978E-2</v>
      </c>
      <c r="L55" s="14">
        <v>-1.2676010839381597E-2</v>
      </c>
      <c r="M55" s="15">
        <v>6.0679844810318396E-3</v>
      </c>
      <c r="N55" s="18">
        <v>-2.7874605664271072E-2</v>
      </c>
      <c r="O55" s="14">
        <v>-6.2342020071826723E-2</v>
      </c>
      <c r="P55" s="14">
        <v>-9.1407589265670997E-3</v>
      </c>
      <c r="Q55" s="15">
        <v>2.4964227010932346E-3</v>
      </c>
      <c r="R55" s="8">
        <v>-4.1021843761569844E-2</v>
      </c>
      <c r="S55" s="14">
        <v>-1.2393567164548994E-2</v>
      </c>
      <c r="T55" s="15">
        <v>5.151122567033662E-2</v>
      </c>
    </row>
    <row r="56" spans="1:20">
      <c r="A56" s="47">
        <v>42186</v>
      </c>
      <c r="B56" s="18">
        <v>-0.1132257270752233</v>
      </c>
      <c r="C56" s="14">
        <v>7.8472651765632132E-2</v>
      </c>
      <c r="D56" s="14">
        <v>0.1102674931152581</v>
      </c>
      <c r="E56" s="15">
        <v>9.5290853222710983E-2</v>
      </c>
      <c r="F56" s="18">
        <v>-3.0622244226976188E-3</v>
      </c>
      <c r="G56" s="14">
        <v>4.4953778636369089E-2</v>
      </c>
      <c r="H56" s="14">
        <v>-3.4254839395049612E-3</v>
      </c>
      <c r="I56" s="15">
        <v>8.8280090311543602E-2</v>
      </c>
      <c r="J56" s="18">
        <v>-7.0075343573361232E-2</v>
      </c>
      <c r="K56" s="14">
        <v>0.12567464000633591</v>
      </c>
      <c r="L56" s="14">
        <v>-2.8530710352657404E-2</v>
      </c>
      <c r="M56" s="15">
        <v>2.412542945542363E-2</v>
      </c>
      <c r="N56" s="18">
        <v>6.969341664466347E-2</v>
      </c>
      <c r="O56" s="14">
        <v>-8.3108731466654318E-2</v>
      </c>
      <c r="P56" s="14">
        <v>7.6875766548334779E-2</v>
      </c>
      <c r="Q56" s="15">
        <v>5.6919190301685796E-2</v>
      </c>
      <c r="R56" s="8">
        <v>5.151122567033662E-2</v>
      </c>
      <c r="S56" s="14">
        <v>-4.1021843761569844E-2</v>
      </c>
      <c r="T56" s="15">
        <v>-9.1943506378239961E-2</v>
      </c>
    </row>
    <row r="57" spans="1:20">
      <c r="A57" s="47">
        <v>42217</v>
      </c>
      <c r="B57" s="18">
        <v>-9.4267893593220839E-2</v>
      </c>
      <c r="C57" s="14">
        <v>-9.2159309646298079E-2</v>
      </c>
      <c r="D57" s="14">
        <v>-0.10003065152240556</v>
      </c>
      <c r="E57" s="15">
        <v>-5.125612620363891E-2</v>
      </c>
      <c r="F57" s="18">
        <v>-0.11954780440478296</v>
      </c>
      <c r="G57" s="14">
        <v>-9.8692583519659524E-2</v>
      </c>
      <c r="H57" s="14">
        <v>-8.5677951565439045E-2</v>
      </c>
      <c r="I57" s="15">
        <v>-0.12307692616536806</v>
      </c>
      <c r="J57" s="18">
        <v>-9.9452371605149525E-2</v>
      </c>
      <c r="K57" s="14">
        <v>-1.6952083092465257E-2</v>
      </c>
      <c r="L57" s="14">
        <v>-0.10572684232619514</v>
      </c>
      <c r="M57" s="15">
        <v>-9.8939893804039586E-2</v>
      </c>
      <c r="N57" s="18">
        <v>-9.9404340911927361E-2</v>
      </c>
      <c r="O57" s="14">
        <v>-4.4194043801542314E-2</v>
      </c>
      <c r="P57" s="14">
        <v>-7.0816715688167955E-2</v>
      </c>
      <c r="Q57" s="15">
        <v>2.0195683318738325E-3</v>
      </c>
      <c r="R57" s="8">
        <v>-9.1943506378239961E-2</v>
      </c>
      <c r="S57" s="14">
        <v>5.151122567033662E-2</v>
      </c>
      <c r="T57" s="15">
        <v>-5.1675561758740253E-2</v>
      </c>
    </row>
    <row r="58" spans="1:20">
      <c r="A58" s="47">
        <v>42248</v>
      </c>
      <c r="B58" s="18">
        <v>-0.37042592159838189</v>
      </c>
      <c r="C58" s="14">
        <v>-9.6314681565059193E-2</v>
      </c>
      <c r="D58" s="14">
        <v>-3.7200848898873685E-2</v>
      </c>
      <c r="E58" s="15">
        <v>-6.7709282784719327E-2</v>
      </c>
      <c r="F58" s="18">
        <v>-9.5032163549679596E-2</v>
      </c>
      <c r="G58" s="14">
        <v>-1.1230705665230226E-2</v>
      </c>
      <c r="H58" s="14">
        <v>-4.8732943676860416E-2</v>
      </c>
      <c r="I58" s="15">
        <v>-7.4162669841691523E-2</v>
      </c>
      <c r="J58" s="18">
        <v>-3.6487472092673681E-2</v>
      </c>
      <c r="K58" s="14">
        <v>-1.2193011057307242E-2</v>
      </c>
      <c r="L58" s="14">
        <v>-0.13300491338006587</v>
      </c>
      <c r="M58" s="15">
        <v>-7.6470592268516088E-2</v>
      </c>
      <c r="N58" s="18">
        <v>-5.3741246963743015E-2</v>
      </c>
      <c r="O58" s="14">
        <v>3.0859196641306593E-2</v>
      </c>
      <c r="P58" s="14">
        <v>-3.0116795065158998E-2</v>
      </c>
      <c r="Q58" s="15">
        <v>-0.10849847136612861</v>
      </c>
      <c r="R58" s="8">
        <v>-5.1675561758740253E-2</v>
      </c>
      <c r="S58" s="14">
        <v>-9.1943506378239961E-2</v>
      </c>
      <c r="T58" s="15">
        <v>0.10241659595992046</v>
      </c>
    </row>
    <row r="59" spans="1:20">
      <c r="A59" s="47">
        <v>42278</v>
      </c>
      <c r="B59" s="18">
        <v>0.20152455589216928</v>
      </c>
      <c r="C59" s="14">
        <v>0.14460842138536292</v>
      </c>
      <c r="D59" s="14">
        <v>8.1988445453109654E-2</v>
      </c>
      <c r="E59" s="15">
        <v>5.3373985625732943E-2</v>
      </c>
      <c r="F59" s="18">
        <v>0.21773327800796638</v>
      </c>
      <c r="G59" s="14">
        <v>0.1159489496534279</v>
      </c>
      <c r="H59" s="14">
        <v>9.0895771548767407E-2</v>
      </c>
      <c r="I59" s="15">
        <v>0.15590007633588313</v>
      </c>
      <c r="J59" s="18">
        <v>0.17849026977738935</v>
      </c>
      <c r="K59" s="14">
        <v>8.234882840830908E-2</v>
      </c>
      <c r="L59" s="14">
        <v>4.9242375324471427E-2</v>
      </c>
      <c r="M59" s="15">
        <v>2.4062289443325509E-2</v>
      </c>
      <c r="N59" s="18">
        <v>6.0288376089930748E-2</v>
      </c>
      <c r="O59" s="14">
        <v>0.11337636549465818</v>
      </c>
      <c r="P59" s="14">
        <v>3.8023080822920264E-3</v>
      </c>
      <c r="Q59" s="15">
        <v>3.0896747043608969E-2</v>
      </c>
      <c r="R59" s="8">
        <v>0.10241659595992046</v>
      </c>
      <c r="S59" s="14">
        <v>-5.1675561758740253E-2</v>
      </c>
      <c r="T59" s="15">
        <v>2.5808670337337039E-2</v>
      </c>
    </row>
    <row r="60" spans="1:20">
      <c r="A60" s="47">
        <v>42309</v>
      </c>
      <c r="B60" s="18">
        <v>0.12053929232009809</v>
      </c>
      <c r="C60" s="14">
        <v>7.2568299340419612E-2</v>
      </c>
      <c r="D60" s="14">
        <v>-8.1328267227003634E-2</v>
      </c>
      <c r="E60" s="15">
        <v>1.5381873229031106E-2</v>
      </c>
      <c r="F60" s="18">
        <v>7.29391167176585E-2</v>
      </c>
      <c r="G60" s="14">
        <v>-2.0356248415333164E-2</v>
      </c>
      <c r="H60" s="14">
        <v>5.1120322299698553E-2</v>
      </c>
      <c r="I60" s="15">
        <v>7.4515431504225309E-3</v>
      </c>
      <c r="J60" s="18">
        <v>0.10646960557435318</v>
      </c>
      <c r="K60" s="14">
        <v>2.9325562405261431E-3</v>
      </c>
      <c r="L60" s="14">
        <v>-2.5270734196677358E-2</v>
      </c>
      <c r="M60" s="15">
        <v>-5.0449238592902554E-2</v>
      </c>
      <c r="N60" s="18">
        <v>4.0791088514948656E-2</v>
      </c>
      <c r="O60" s="14">
        <v>0.25323806301286561</v>
      </c>
      <c r="P60" s="14">
        <v>2.5252501306672278E-2</v>
      </c>
      <c r="Q60" s="15">
        <v>7.1637391840230741E-2</v>
      </c>
      <c r="R60" s="8">
        <v>2.5808670337337039E-2</v>
      </c>
      <c r="S60" s="14">
        <v>0.10241659595992046</v>
      </c>
      <c r="T60" s="15">
        <v>-6.814012319233835E-2</v>
      </c>
    </row>
    <row r="61" spans="1:20">
      <c r="A61" s="47">
        <v>42339</v>
      </c>
      <c r="B61" s="18">
        <v>7.0771406822525583E-3</v>
      </c>
      <c r="C61" s="14">
        <v>-8.4165500179346292E-2</v>
      </c>
      <c r="D61" s="14">
        <v>-6.849963222845068E-2</v>
      </c>
      <c r="E61" s="15">
        <v>-6.9149902440018757E-2</v>
      </c>
      <c r="F61" s="18">
        <v>-8.4385710404836126E-2</v>
      </c>
      <c r="G61" s="14">
        <v>-0.10259742497722815</v>
      </c>
      <c r="H61" s="14">
        <v>-9.7268259808456839E-2</v>
      </c>
      <c r="I61" s="15">
        <v>-4.4378676237961621E-2</v>
      </c>
      <c r="J61" s="18">
        <v>-5.4888728275237601E-2</v>
      </c>
      <c r="K61" s="14">
        <v>-3.9311272411578668E-2</v>
      </c>
      <c r="L61" s="14">
        <v>-9.814818526818693E-2</v>
      </c>
      <c r="M61" s="15">
        <v>-2.0378437964734781E-2</v>
      </c>
      <c r="N61" s="18">
        <v>-8.3135408253972837E-2</v>
      </c>
      <c r="O61" s="14">
        <v>-3.7419788205443012E-2</v>
      </c>
      <c r="P61" s="14">
        <v>-4.9261038182281676E-2</v>
      </c>
      <c r="Q61" s="15">
        <v>-1.7053206180225981E-2</v>
      </c>
      <c r="R61" s="8">
        <v>-6.814012319233835E-2</v>
      </c>
      <c r="S61" s="14">
        <v>2.5808670337337039E-2</v>
      </c>
      <c r="T61" s="15">
        <v>-6.8073007084700321E-2</v>
      </c>
    </row>
    <row r="62" spans="1:20">
      <c r="A62" s="9">
        <v>42370</v>
      </c>
      <c r="B62" s="18">
        <v>-0.15249474019676745</v>
      </c>
      <c r="C62" s="14">
        <v>-1.8914104305741017E-2</v>
      </c>
      <c r="D62" s="14">
        <v>-2.6081386109414632E-2</v>
      </c>
      <c r="E62" s="15">
        <v>-0.16283747903503723</v>
      </c>
      <c r="F62" s="18">
        <v>-0.17298268032998193</v>
      </c>
      <c r="G62" s="14">
        <v>-8.1384419942473682E-2</v>
      </c>
      <c r="H62" s="14">
        <v>-0.13602943297511313</v>
      </c>
      <c r="I62" s="15">
        <v>-0.25659069696969694</v>
      </c>
      <c r="J62" s="18">
        <v>-0.14603980696460225</v>
      </c>
      <c r="K62" s="14">
        <v>5.5461585542779884E-2</v>
      </c>
      <c r="L62" s="14">
        <v>-0.13963037843942511</v>
      </c>
      <c r="M62" s="15">
        <v>-0.13248501871257481</v>
      </c>
      <c r="N62" s="18">
        <v>-0.10709525711214461</v>
      </c>
      <c r="O62" s="14">
        <v>-9.1715996079881595E-2</v>
      </c>
      <c r="P62" s="14">
        <v>-0.1522020625000001</v>
      </c>
      <c r="Q62" s="15">
        <v>-6.5926437196391366E-2</v>
      </c>
      <c r="R62" s="7">
        <v>-6.8073007084700321E-2</v>
      </c>
      <c r="S62" s="14">
        <v>-6.814012319233835E-2</v>
      </c>
      <c r="T62" s="15">
        <v>-3.2623037421994641E-2</v>
      </c>
    </row>
    <row r="63" spans="1:20">
      <c r="A63" s="9">
        <v>42401</v>
      </c>
      <c r="B63" s="18">
        <v>6.799340534021471E-2</v>
      </c>
      <c r="C63" s="14">
        <v>-3.0846010564662699E-2</v>
      </c>
      <c r="D63" s="14">
        <v>-4.3892886694287335E-2</v>
      </c>
      <c r="E63" s="15">
        <v>-1.6580868962120805E-2</v>
      </c>
      <c r="F63" s="18">
        <v>-1.6521276956548075E-2</v>
      </c>
      <c r="G63" s="14">
        <v>1.0081946753736311E-2</v>
      </c>
      <c r="H63" s="14">
        <v>-1.5057254052141996E-2</v>
      </c>
      <c r="I63" s="15">
        <v>-9.3676383683964463E-3</v>
      </c>
      <c r="J63" s="18">
        <v>-1.9697391913203521E-2</v>
      </c>
      <c r="K63" s="14">
        <v>2.2428733852403213E-2</v>
      </c>
      <c r="L63" s="14">
        <v>-4.7732707465211292E-2</v>
      </c>
      <c r="M63" s="15">
        <v>1.1216576213763039E-2</v>
      </c>
      <c r="N63" s="18">
        <v>-6.7408086817363766E-2</v>
      </c>
      <c r="O63" s="14">
        <v>-8.2654675249902124E-2</v>
      </c>
      <c r="P63" s="14">
        <v>-0.10542399531392517</v>
      </c>
      <c r="Q63" s="15">
        <v>-5.0891561512952377E-2</v>
      </c>
      <c r="R63" s="7">
        <v>-3.2623037421994641E-2</v>
      </c>
      <c r="S63" s="14">
        <v>-6.8073007084700321E-2</v>
      </c>
      <c r="T63" s="15">
        <v>2.0089936905915297E-2</v>
      </c>
    </row>
    <row r="64" spans="1:20">
      <c r="A64" s="9">
        <v>42430</v>
      </c>
      <c r="B64" s="18">
        <v>-9.7049687142844055E-3</v>
      </c>
      <c r="C64" s="14">
        <v>8.9983647606190195E-2</v>
      </c>
      <c r="D64" s="14">
        <v>-3.1834974084958306E-2</v>
      </c>
      <c r="E64" s="15">
        <v>2.8604640465116314E-2</v>
      </c>
      <c r="F64" s="18">
        <v>6.7670433970455759E-2</v>
      </c>
      <c r="G64" s="14">
        <v>2.8176375781692558E-2</v>
      </c>
      <c r="H64" s="14">
        <v>0.10169496127436865</v>
      </c>
      <c r="I64" s="15">
        <v>0.11899140899184747</v>
      </c>
      <c r="J64" s="18">
        <v>7.3852232995460787E-2</v>
      </c>
      <c r="K64" s="14">
        <v>2.5853988309079763E-2</v>
      </c>
      <c r="L64" s="14">
        <v>9.2731860419218312E-2</v>
      </c>
      <c r="M64" s="15">
        <v>1.7918091737381899E-2</v>
      </c>
      <c r="N64" s="18">
        <v>7.1243405219648892E-2</v>
      </c>
      <c r="O64" s="14">
        <v>0.11007543126889711</v>
      </c>
      <c r="P64" s="14">
        <v>3.92826672441242E-2</v>
      </c>
      <c r="Q64" s="15">
        <v>0.10293546568418616</v>
      </c>
      <c r="R64" s="7">
        <v>2.0089936905915297E-2</v>
      </c>
      <c r="S64" s="14">
        <v>-3.2623037421994641E-2</v>
      </c>
      <c r="T64" s="15">
        <v>7.7472785810316133E-3</v>
      </c>
    </row>
    <row r="65" spans="1:20">
      <c r="A65" s="9">
        <v>42461</v>
      </c>
      <c r="B65" s="18">
        <v>8.4672699268900573E-2</v>
      </c>
      <c r="C65" s="14">
        <v>-2.179279383514968E-2</v>
      </c>
      <c r="D65" s="14">
        <v>1.7640417573134198E-2</v>
      </c>
      <c r="E65" s="15">
        <v>4.5444317452054794E-2</v>
      </c>
      <c r="F65" s="18">
        <v>-9.9153983187272463E-2</v>
      </c>
      <c r="G65" s="14">
        <v>1.1123501544170354E-3</v>
      </c>
      <c r="H65" s="14">
        <v>8.8235265859286274E-2</v>
      </c>
      <c r="I65" s="15">
        <v>-1.2676031199116951E-2</v>
      </c>
      <c r="J65" s="18">
        <v>-2.4782770230879964E-3</v>
      </c>
      <c r="K65" s="14">
        <v>-3.5131106264012983E-3</v>
      </c>
      <c r="L65" s="14">
        <v>0.15366973747895762</v>
      </c>
      <c r="M65" s="15">
        <v>2.8499592721301432E-2</v>
      </c>
      <c r="N65" s="18">
        <v>-2.4685409589607545E-2</v>
      </c>
      <c r="O65" s="14">
        <v>-6.3974348077322244E-3</v>
      </c>
      <c r="P65" s="14">
        <v>-5.7518237114719461E-3</v>
      </c>
      <c r="Q65" s="15">
        <v>3.3002139452425E-2</v>
      </c>
      <c r="R65" s="7">
        <v>7.7472785810316133E-3</v>
      </c>
      <c r="S65" s="14">
        <v>2.0089936905915297E-2</v>
      </c>
      <c r="T65" s="15">
        <v>1.1647151282859137E-2</v>
      </c>
    </row>
    <row r="66" spans="1:20">
      <c r="A66" s="9">
        <v>42491</v>
      </c>
      <c r="B66" s="18">
        <v>2.8911737070028099E-3</v>
      </c>
      <c r="C66" s="14">
        <v>6.2225614552965679E-2</v>
      </c>
      <c r="D66" s="14">
        <v>2.1910994558667775E-2</v>
      </c>
      <c r="E66" s="15">
        <v>7.6232646668018045E-2</v>
      </c>
      <c r="F66" s="18">
        <v>1.1534038157878301E-2</v>
      </c>
      <c r="G66" s="14">
        <v>-2.4949556466578753E-2</v>
      </c>
      <c r="H66" s="14">
        <v>-3.7699253547486045E-2</v>
      </c>
      <c r="I66" s="15">
        <v>-8.4878773670804611E-2</v>
      </c>
      <c r="J66" s="18">
        <v>-5.7267088327950223E-2</v>
      </c>
      <c r="K66" s="14">
        <v>3.6020823895470309E-2</v>
      </c>
      <c r="L66" s="14">
        <v>-5.5666043401616454E-2</v>
      </c>
      <c r="M66" s="15">
        <v>1.385485848628892E-2</v>
      </c>
      <c r="N66" s="18">
        <v>-0.15007443747072818</v>
      </c>
      <c r="O66" s="14">
        <v>8.4909403201795033E-2</v>
      </c>
      <c r="P66" s="14">
        <v>-4.6280985323407069E-2</v>
      </c>
      <c r="Q66" s="15">
        <v>5.1528683221144046E-2</v>
      </c>
      <c r="R66" s="7">
        <v>1.1647151282859137E-2</v>
      </c>
      <c r="S66" s="14">
        <v>7.7472785810316133E-3</v>
      </c>
      <c r="T66" s="15">
        <v>-6.4873931444457203E-2</v>
      </c>
    </row>
    <row r="67" spans="1:20">
      <c r="A67" s="9">
        <v>42522</v>
      </c>
      <c r="B67" s="18">
        <v>-0.13225224122522525</v>
      </c>
      <c r="C67" s="14">
        <v>-5.1451630435688685E-2</v>
      </c>
      <c r="D67" s="14">
        <v>1.6691487131895784E-2</v>
      </c>
      <c r="E67" s="15">
        <v>-0.20114535200841285</v>
      </c>
      <c r="F67" s="18">
        <v>-0.1281967585632843</v>
      </c>
      <c r="G67" s="14">
        <v>-2.5587849015767421E-2</v>
      </c>
      <c r="H67" s="14">
        <v>-1.1378379613805211E-2</v>
      </c>
      <c r="I67" s="15">
        <v>-0.14341387910535283</v>
      </c>
      <c r="J67" s="18">
        <v>-0.13308734425268834</v>
      </c>
      <c r="K67" s="14">
        <v>-5.7700812580268976E-2</v>
      </c>
      <c r="L67" s="14">
        <v>-0.17473682610526317</v>
      </c>
      <c r="M67" s="15">
        <v>-0.16961412630530007</v>
      </c>
      <c r="N67" s="18">
        <v>5.1033559154193713E-2</v>
      </c>
      <c r="O67" s="14">
        <v>-3.7462847044360877E-2</v>
      </c>
      <c r="P67" s="14">
        <v>-0.26256500991953169</v>
      </c>
      <c r="Q67" s="15">
        <v>-3.3649156140934861E-2</v>
      </c>
      <c r="R67" s="7">
        <v>-6.4873931444457203E-2</v>
      </c>
      <c r="S67" s="14">
        <v>1.1647151282859137E-2</v>
      </c>
      <c r="T67" s="15">
        <v>4.3990037476625832E-2</v>
      </c>
    </row>
    <row r="68" spans="1:20">
      <c r="A68" s="9">
        <v>42552</v>
      </c>
      <c r="B68" s="18">
        <v>0.10174412138149083</v>
      </c>
      <c r="C68" s="14">
        <v>5.7836894991611654E-2</v>
      </c>
      <c r="D68" s="14">
        <v>1.6417557221865858E-2</v>
      </c>
      <c r="E68" s="15">
        <v>0.11570867428478736</v>
      </c>
      <c r="F68" s="18">
        <v>0.13639759281123154</v>
      </c>
      <c r="G68" s="14">
        <v>1.4139901008146005E-2</v>
      </c>
      <c r="H68" s="14">
        <v>2.3601438143369225E-2</v>
      </c>
      <c r="I68" s="15">
        <v>4.822567541566971E-2</v>
      </c>
      <c r="J68" s="18">
        <v>0.17115066088480882</v>
      </c>
      <c r="K68" s="14">
        <v>6.5944431677527129E-2</v>
      </c>
      <c r="L68" s="14">
        <v>8.1632573672429667E-2</v>
      </c>
      <c r="M68" s="15">
        <v>8.5188782847541403E-2</v>
      </c>
      <c r="N68" s="18">
        <v>6.911110464073783E-2</v>
      </c>
      <c r="O68" s="14">
        <v>0.14065508719926115</v>
      </c>
      <c r="P68" s="14">
        <v>0.15746181171318452</v>
      </c>
      <c r="Q68" s="15">
        <v>3.9891829384426876E-2</v>
      </c>
      <c r="R68" s="7">
        <v>4.3990037476625832E-2</v>
      </c>
      <c r="S68" s="14">
        <v>-6.4873931444457203E-2</v>
      </c>
      <c r="T68" s="15">
        <v>1.0823293390711411E-2</v>
      </c>
    </row>
    <row r="69" spans="1:20">
      <c r="A69" s="9">
        <v>42583</v>
      </c>
      <c r="B69" s="18">
        <v>-1.658497588517405E-2</v>
      </c>
      <c r="C69" s="14">
        <v>0.10224464604750773</v>
      </c>
      <c r="D69" s="14">
        <v>-9.2974414829026034E-2</v>
      </c>
      <c r="E69" s="15">
        <v>2.818171599512094E-2</v>
      </c>
      <c r="F69" s="18">
        <v>2.0716904742226865E-2</v>
      </c>
      <c r="G69" s="14">
        <v>3.0820864491248642E-2</v>
      </c>
      <c r="H69" s="14">
        <v>3.7574712796656862E-2</v>
      </c>
      <c r="I69" s="15">
        <v>7.5520834754334451E-2</v>
      </c>
      <c r="J69" s="18">
        <v>1.2459429544144179E-2</v>
      </c>
      <c r="K69" s="14">
        <v>1.4729485181691215E-3</v>
      </c>
      <c r="L69" s="14">
        <v>5.6603835132612863E-2</v>
      </c>
      <c r="M69" s="15">
        <v>0.11953614141111098</v>
      </c>
      <c r="N69" s="18">
        <v>-2.5982263225091591E-3</v>
      </c>
      <c r="O69" s="14">
        <v>1.9932437310331324E-2</v>
      </c>
      <c r="P69" s="14">
        <v>8.121831606328371E-2</v>
      </c>
      <c r="Q69" s="15">
        <v>9.8829615971039897E-2</v>
      </c>
      <c r="R69" s="7">
        <v>1.0823293390711411E-2</v>
      </c>
      <c r="S69" s="14">
        <v>4.3990037476625832E-2</v>
      </c>
      <c r="T69" s="15">
        <v>-6.9100215299600538E-3</v>
      </c>
    </row>
    <row r="70" spans="1:20">
      <c r="A70" s="9">
        <v>42614</v>
      </c>
      <c r="B70" s="18">
        <v>-9.9655276381362522E-3</v>
      </c>
      <c r="C70" s="14">
        <v>-2.6623129591276939E-2</v>
      </c>
      <c r="D70" s="14">
        <v>-2.0703638504687229E-2</v>
      </c>
      <c r="E70" s="15">
        <v>3.618044549156838E-3</v>
      </c>
      <c r="F70" s="18">
        <v>1.014815127946014E-2</v>
      </c>
      <c r="G70" s="14">
        <v>-3.3915183841754484E-3</v>
      </c>
      <c r="H70" s="14">
        <v>4.4032908558993715E-2</v>
      </c>
      <c r="I70" s="15">
        <v>-8.7974129841997831E-2</v>
      </c>
      <c r="J70" s="18">
        <v>-4.1020439558673696E-2</v>
      </c>
      <c r="K70" s="14">
        <v>1.9121177685583405E-3</v>
      </c>
      <c r="L70" s="14">
        <v>-1.5625038326590308E-2</v>
      </c>
      <c r="M70" s="15">
        <v>-1.6733070663005351E-2</v>
      </c>
      <c r="N70" s="18">
        <v>-6.8146295894320918E-2</v>
      </c>
      <c r="O70" s="14">
        <v>5.2003963770449926E-2</v>
      </c>
      <c r="P70" s="14">
        <v>-7.3239497019106703E-2</v>
      </c>
      <c r="Q70" s="15">
        <v>-1.5680437630684389E-2</v>
      </c>
      <c r="R70" s="7">
        <v>-6.9100215299600538E-3</v>
      </c>
      <c r="S70" s="14">
        <v>1.0823293390711411E-2</v>
      </c>
      <c r="T70" s="15">
        <v>1.7656819554076098E-2</v>
      </c>
    </row>
    <row r="71" spans="1:20">
      <c r="A71" s="9">
        <v>42644</v>
      </c>
      <c r="B71" s="18">
        <v>5.3039151556630477E-2</v>
      </c>
      <c r="C71" s="14">
        <v>-7.1976969478634457E-3</v>
      </c>
      <c r="D71" s="14">
        <v>4.9083378546133719E-2</v>
      </c>
      <c r="E71" s="15">
        <v>0.15446798380914858</v>
      </c>
      <c r="F71" s="18">
        <v>3.5082197612432142E-2</v>
      </c>
      <c r="G71" s="14">
        <v>-2.9020489501713223E-2</v>
      </c>
      <c r="H71" s="14">
        <v>5.5051930981064673E-2</v>
      </c>
      <c r="I71" s="15">
        <v>0.18053088587713947</v>
      </c>
      <c r="J71" s="18">
        <v>6.0954489196822358E-2</v>
      </c>
      <c r="K71" s="14">
        <v>-3.1415139514131114E-2</v>
      </c>
      <c r="L71" s="14">
        <v>9.750574170484777E-2</v>
      </c>
      <c r="M71" s="15">
        <v>6.2398662936807167E-2</v>
      </c>
      <c r="N71" s="18">
        <v>9.6164524052122398E-3</v>
      </c>
      <c r="O71" s="14">
        <v>2.9911802556048903E-2</v>
      </c>
      <c r="P71" s="14">
        <v>6.8895602626443189E-2</v>
      </c>
      <c r="Q71" s="15">
        <v>-2.9155431517538379E-2</v>
      </c>
      <c r="R71" s="7">
        <v>1.7656819554076098E-2</v>
      </c>
      <c r="S71" s="14">
        <v>-6.9100215299600538E-3</v>
      </c>
      <c r="T71" s="15">
        <v>-1.1913567066852103E-3</v>
      </c>
    </row>
    <row r="72" spans="1:20">
      <c r="A72" s="9">
        <v>42675</v>
      </c>
      <c r="B72" s="18">
        <v>-5.0000022426470489E-2</v>
      </c>
      <c r="C72" s="14">
        <v>3.0449508157872361E-2</v>
      </c>
      <c r="D72" s="14">
        <v>7.2576121650837586E-2</v>
      </c>
      <c r="E72" s="15">
        <v>3.6714584112278771E-2</v>
      </c>
      <c r="F72" s="18">
        <v>-3.3122865795259762E-2</v>
      </c>
      <c r="G72" s="14">
        <v>3.6685430762689479E-2</v>
      </c>
      <c r="H72" s="14">
        <v>8.5927119970435964E-3</v>
      </c>
      <c r="I72" s="15">
        <v>9.2953523565661361E-2</v>
      </c>
      <c r="J72" s="18">
        <v>1.3103198683517156E-2</v>
      </c>
      <c r="K72" s="14">
        <v>-7.1991566737258414E-2</v>
      </c>
      <c r="L72" s="14">
        <v>-6.6115735926506755E-2</v>
      </c>
      <c r="M72" s="15">
        <v>3.5087722496554188E-2</v>
      </c>
      <c r="N72" s="18">
        <v>-1.8828269735052389E-2</v>
      </c>
      <c r="O72" s="14">
        <v>-3.5157433512816007E-2</v>
      </c>
      <c r="P72" s="14">
        <v>-6.6350425102746609E-3</v>
      </c>
      <c r="Q72" s="15">
        <v>2.5077442385723164E-2</v>
      </c>
      <c r="R72" s="7">
        <v>-1.1913567066852103E-3</v>
      </c>
      <c r="S72" s="14">
        <v>1.7656819554076098E-2</v>
      </c>
      <c r="T72" s="15">
        <v>7.8289789225806081E-2</v>
      </c>
    </row>
    <row r="73" spans="1:20">
      <c r="A73" s="9">
        <v>42705</v>
      </c>
      <c r="B73" s="18">
        <v>5.8436557494051751E-2</v>
      </c>
      <c r="C73" s="14">
        <v>9.5684847317214522E-2</v>
      </c>
      <c r="D73" s="14">
        <v>1.0379725517858596E-2</v>
      </c>
      <c r="E73" s="15">
        <v>0.10533042330235698</v>
      </c>
      <c r="F73" s="18">
        <v>0.1268324269132963</v>
      </c>
      <c r="G73" s="14">
        <v>9.9604456703907926E-2</v>
      </c>
      <c r="H73" s="14">
        <v>9.0381527223128824E-2</v>
      </c>
      <c r="I73" s="15">
        <v>0.18861447234584602</v>
      </c>
      <c r="J73" s="18">
        <v>0.10371839271325554</v>
      </c>
      <c r="K73" s="14">
        <v>5.6671524284755227E-2</v>
      </c>
      <c r="L73" s="14">
        <v>0.14601766587927778</v>
      </c>
      <c r="M73" s="15">
        <v>3.9056794554724224E-2</v>
      </c>
      <c r="N73" s="18">
        <v>0.11897512773503807</v>
      </c>
      <c r="O73" s="14">
        <v>4.6261122202263527E-2</v>
      </c>
      <c r="P73" s="14">
        <v>0.157442828686777</v>
      </c>
      <c r="Q73" s="15">
        <v>3.835700503177969E-2</v>
      </c>
      <c r="R73" s="7">
        <v>7.8289789225806081E-2</v>
      </c>
      <c r="S73" s="14">
        <v>-1.1913567066852103E-3</v>
      </c>
      <c r="T73" s="15">
        <v>-1.8185602134468588E-2</v>
      </c>
    </row>
    <row r="74" spans="1:20">
      <c r="A74" s="9">
        <v>42736</v>
      </c>
      <c r="B74" s="18">
        <v>7.9707450822669099E-2</v>
      </c>
      <c r="C74" s="14">
        <v>-4.7089301166809861E-3</v>
      </c>
      <c r="D74" s="14">
        <v>-3.1339448820274785E-2</v>
      </c>
      <c r="E74" s="15">
        <v>-2.2625911596956139E-2</v>
      </c>
      <c r="F74" s="18">
        <v>-1.9372210497255384E-2</v>
      </c>
      <c r="G74" s="14">
        <v>-5.3478438504208997E-2</v>
      </c>
      <c r="H74" s="14">
        <v>9.1722921754444475E-3</v>
      </c>
      <c r="I74" s="15">
        <v>0.16560891078250511</v>
      </c>
      <c r="J74" s="18">
        <v>-5.1605654434929642E-2</v>
      </c>
      <c r="K74" s="14">
        <v>3.0912610113526958E-3</v>
      </c>
      <c r="L74" s="14">
        <v>7.3359097995707612E-2</v>
      </c>
      <c r="M74" s="15">
        <v>1.9858136344248687E-2</v>
      </c>
      <c r="N74" s="18">
        <v>3.1978150100776322E-2</v>
      </c>
      <c r="O74" s="14">
        <v>2.9073260771788303E-2</v>
      </c>
      <c r="P74" s="14">
        <v>-0.10552350764560026</v>
      </c>
      <c r="Q74" s="15">
        <v>4.0721170925780851E-3</v>
      </c>
      <c r="R74" s="7">
        <v>-1.8185602134468588E-2</v>
      </c>
      <c r="S74" s="14">
        <v>7.8289789225806081E-2</v>
      </c>
      <c r="T74" s="15">
        <v>2.7526767634991192E-2</v>
      </c>
    </row>
    <row r="75" spans="1:20">
      <c r="A75" s="9">
        <v>42767</v>
      </c>
      <c r="B75" s="18">
        <v>-3.2847890622229224E-2</v>
      </c>
      <c r="C75" s="14">
        <v>5.6344112275268768E-2</v>
      </c>
      <c r="D75" s="14">
        <v>9.1824461853341685E-2</v>
      </c>
      <c r="E75" s="15">
        <v>-6.8435268989271117E-2</v>
      </c>
      <c r="F75" s="18">
        <v>-1.0237910535890498E-2</v>
      </c>
      <c r="G75" s="14">
        <v>1.8999951963000961E-2</v>
      </c>
      <c r="H75" s="14">
        <v>-1.3689420590648149E-2</v>
      </c>
      <c r="I75" s="15">
        <v>2.2772194267461989E-2</v>
      </c>
      <c r="J75" s="18">
        <v>2.3761979571231529E-3</v>
      </c>
      <c r="K75" s="14">
        <v>4.7919885005766653E-2</v>
      </c>
      <c r="L75" s="14">
        <v>-2.6978434808951634E-2</v>
      </c>
      <c r="M75" s="15">
        <v>-3.8247578984197846E-2</v>
      </c>
      <c r="N75" s="18">
        <v>1.4662760154072087E-2</v>
      </c>
      <c r="O75" s="14">
        <v>-1.1183080433250423E-2</v>
      </c>
      <c r="P75" s="14">
        <v>1.3824871405211948E-2</v>
      </c>
      <c r="Q75" s="15">
        <v>-2.1726535052311528E-2</v>
      </c>
      <c r="R75" s="7">
        <v>2.7526767634991192E-2</v>
      </c>
      <c r="S75" s="14">
        <v>-1.8185602134468588E-2</v>
      </c>
      <c r="T75" s="15">
        <v>5.4620819418916007E-2</v>
      </c>
    </row>
    <row r="76" spans="1:20">
      <c r="A76" s="9">
        <v>42795</v>
      </c>
      <c r="B76" s="18">
        <v>-2.2058887133896237E-2</v>
      </c>
      <c r="C76" s="14">
        <v>4.5602530169552902E-2</v>
      </c>
      <c r="D76" s="14">
        <v>4.0452487906399076E-2</v>
      </c>
      <c r="E76" s="15">
        <v>0.13241427713253623</v>
      </c>
      <c r="F76" s="18">
        <v>8.15847268322651E-3</v>
      </c>
      <c r="G76" s="14">
        <v>5.1030462860990687E-2</v>
      </c>
      <c r="H76" s="14">
        <v>5.7110314156251667E-2</v>
      </c>
      <c r="I76" s="15">
        <v>-7.7443974812402509E-3</v>
      </c>
      <c r="J76" s="18">
        <v>1.3511904142327972E-2</v>
      </c>
      <c r="K76" s="14">
        <v>9.2486409622835261E-2</v>
      </c>
      <c r="L76" s="14">
        <v>0.12199636666644076</v>
      </c>
      <c r="M76" s="15">
        <v>9.1106307829971353E-2</v>
      </c>
      <c r="N76" s="18">
        <v>4.094412065120729E-2</v>
      </c>
      <c r="O76" s="14">
        <v>0.13958341235131788</v>
      </c>
      <c r="P76" s="14">
        <v>0.1572727038413228</v>
      </c>
      <c r="Q76" s="15">
        <v>4.1456846044709852E-2</v>
      </c>
      <c r="R76" s="7">
        <v>5.4620819418916007E-2</v>
      </c>
      <c r="S76" s="14">
        <v>2.7526767634991192E-2</v>
      </c>
      <c r="T76" s="15">
        <v>1.6755592769750399E-2</v>
      </c>
    </row>
    <row r="77" spans="1:20">
      <c r="A77" s="9">
        <v>42826</v>
      </c>
      <c r="B77" s="18">
        <v>5.9434324472247724E-2</v>
      </c>
      <c r="C77" s="14">
        <v>2.4922214642719417E-2</v>
      </c>
      <c r="D77" s="14">
        <v>2.3516873070297279E-2</v>
      </c>
      <c r="E77" s="15">
        <v>3.7642134523961895E-2</v>
      </c>
      <c r="F77" s="18">
        <v>-1.1560627966183774E-2</v>
      </c>
      <c r="G77" s="14">
        <v>3.2679749564575068E-2</v>
      </c>
      <c r="H77" s="14">
        <v>-3.7236323364457299E-2</v>
      </c>
      <c r="I77" s="15">
        <v>1.3658613302630386E-2</v>
      </c>
      <c r="J77" s="18">
        <v>2.5026304949582526E-2</v>
      </c>
      <c r="K77" s="14">
        <v>5.1143947051260873E-2</v>
      </c>
      <c r="L77" s="14">
        <v>7.4135057042630917E-2</v>
      </c>
      <c r="M77" s="15">
        <v>7.8860207300925814E-2</v>
      </c>
      <c r="N77" s="18">
        <v>5.1365142678826622E-2</v>
      </c>
      <c r="O77" s="14">
        <v>-7.5738027960928038E-3</v>
      </c>
      <c r="P77" s="14">
        <v>5.0274949253299228E-2</v>
      </c>
      <c r="Q77" s="15">
        <v>3.2698367353938468E-2</v>
      </c>
      <c r="R77" s="7">
        <v>1.6755592769750399E-2</v>
      </c>
      <c r="S77" s="14">
        <v>5.4620819418916007E-2</v>
      </c>
      <c r="T77" s="15">
        <v>-1.4046561195373431E-3</v>
      </c>
    </row>
    <row r="78" spans="1:20">
      <c r="A78" s="9">
        <v>42856</v>
      </c>
      <c r="B78" s="18">
        <v>-5.7451843022832849E-2</v>
      </c>
      <c r="C78" s="14">
        <v>-3.457448967292788E-2</v>
      </c>
      <c r="D78" s="14">
        <v>1.8011748614543698E-2</v>
      </c>
      <c r="E78" s="15">
        <v>-3.0256238451877238E-2</v>
      </c>
      <c r="F78" s="18">
        <v>-5.5409368936018465E-2</v>
      </c>
      <c r="G78" s="14">
        <v>-1.8987404852128398E-2</v>
      </c>
      <c r="H78" s="14">
        <v>-6.2821404611438328E-2</v>
      </c>
      <c r="I78" s="15">
        <v>-0.10057754555234183</v>
      </c>
      <c r="J78" s="18">
        <v>-4.9743303302871501E-2</v>
      </c>
      <c r="K78" s="14">
        <v>-4.737453575279848E-3</v>
      </c>
      <c r="L78" s="14">
        <v>3.0674817574052045E-3</v>
      </c>
      <c r="M78" s="15">
        <v>3.6854941312659067E-2</v>
      </c>
      <c r="N78" s="18">
        <v>3.961268434672912E-2</v>
      </c>
      <c r="O78" s="14">
        <v>3.6315817578947328E-2</v>
      </c>
      <c r="P78" s="14">
        <v>-4.7120391481671624E-2</v>
      </c>
      <c r="Q78" s="15">
        <v>-5.5066289016260112E-3</v>
      </c>
      <c r="R78" s="7">
        <v>-1.4046561195373431E-3</v>
      </c>
      <c r="S78" s="14">
        <v>1.6755592769750399E-2</v>
      </c>
      <c r="T78" s="15">
        <v>-3.1708355194616997E-2</v>
      </c>
    </row>
    <row r="79" spans="1:20">
      <c r="A79" s="9">
        <v>42887</v>
      </c>
      <c r="B79" s="18">
        <v>-2.6532786166547227E-2</v>
      </c>
      <c r="C79" s="14">
        <v>-5.2735178410485847E-2</v>
      </c>
      <c r="D79" s="14">
        <v>-5.0016968632029771E-2</v>
      </c>
      <c r="E79" s="15">
        <v>3.8204661124537306E-3</v>
      </c>
      <c r="F79" s="18">
        <v>-1.9192101351072854E-2</v>
      </c>
      <c r="G79" s="14">
        <v>-2.7649560522405936E-3</v>
      </c>
      <c r="H79" s="14">
        <v>-3.2800573966628388E-2</v>
      </c>
      <c r="I79" s="15">
        <v>-1.2306103264321007E-2</v>
      </c>
      <c r="J79" s="18">
        <v>-2.4132574307919666E-2</v>
      </c>
      <c r="K79" s="14">
        <v>-3.8595135345891297E-2</v>
      </c>
      <c r="L79" s="14">
        <v>2.2935794475773767E-2</v>
      </c>
      <c r="M79" s="15">
        <v>3.0213285271277184E-2</v>
      </c>
      <c r="N79" s="18">
        <v>-4.1490275217902946E-2</v>
      </c>
      <c r="O79" s="14">
        <v>-6.1198572438799469E-2</v>
      </c>
      <c r="P79" s="14">
        <v>8.9481914175923924E-2</v>
      </c>
      <c r="Q79" s="15">
        <v>-1.7995507454462732E-2</v>
      </c>
      <c r="R79" s="7">
        <v>-3.1708355194616997E-2</v>
      </c>
      <c r="S79" s="14">
        <v>-1.4046561195373431E-3</v>
      </c>
      <c r="T79" s="15">
        <v>2.1732962404509061E-3</v>
      </c>
    </row>
    <row r="80" spans="1:20">
      <c r="A80" s="9">
        <v>42917</v>
      </c>
      <c r="B80" s="18">
        <v>-2.0626173480662886E-2</v>
      </c>
      <c r="C80" s="14">
        <v>-4.6530939302087383E-2</v>
      </c>
      <c r="D80" s="14">
        <v>-3.629418383438833E-2</v>
      </c>
      <c r="E80" s="15">
        <v>3.9803334371541911E-2</v>
      </c>
      <c r="F80" s="18">
        <v>-6.4383747497090318E-2</v>
      </c>
      <c r="G80" s="14">
        <v>-4.1589657769722142E-2</v>
      </c>
      <c r="H80" s="14">
        <v>-6.1659886892854628E-3</v>
      </c>
      <c r="I80" s="15">
        <v>0.10969159178723331</v>
      </c>
      <c r="J80" s="18">
        <v>-4.392224099921116E-2</v>
      </c>
      <c r="K80" s="14">
        <v>1.3515247713492776E-2</v>
      </c>
      <c r="L80" s="14">
        <v>1.9432005066125E-2</v>
      </c>
      <c r="M80" s="15">
        <v>7.7055790512020342E-2</v>
      </c>
      <c r="N80" s="18">
        <v>-5.3445216038760519E-2</v>
      </c>
      <c r="O80" s="14">
        <v>-5.4098121558028428E-3</v>
      </c>
      <c r="P80" s="14">
        <v>4.8991324522045944E-2</v>
      </c>
      <c r="Q80" s="15">
        <v>-1.127717835471778E-2</v>
      </c>
      <c r="R80" s="7">
        <v>2.1732962404509061E-3</v>
      </c>
      <c r="S80" s="14">
        <v>-3.1708355194616997E-2</v>
      </c>
      <c r="T80" s="15">
        <v>-8.0855972847803069E-3</v>
      </c>
    </row>
    <row r="81" spans="1:20">
      <c r="A81" s="9">
        <v>42948</v>
      </c>
      <c r="B81" s="18">
        <v>-2.4821384924447076E-2</v>
      </c>
      <c r="C81" s="14">
        <v>-4.3137228305010947E-2</v>
      </c>
      <c r="D81" s="14">
        <v>1.1645223329839855E-2</v>
      </c>
      <c r="E81" s="15">
        <v>-2.5316453375752709E-2</v>
      </c>
      <c r="F81" s="18">
        <v>3.2720502443871514E-2</v>
      </c>
      <c r="G81" s="14">
        <v>-1.1089632800228255E-2</v>
      </c>
      <c r="H81" s="14">
        <v>9.6787000348826785E-3</v>
      </c>
      <c r="I81" s="15">
        <v>0.24019606427816195</v>
      </c>
      <c r="J81" s="18">
        <v>3.7318352710912013E-3</v>
      </c>
      <c r="K81" s="14">
        <v>2.1256940261484347E-2</v>
      </c>
      <c r="L81" s="14">
        <v>-4.5454535950413495E-2</v>
      </c>
      <c r="M81" s="15">
        <v>-5.0720708666926108E-2</v>
      </c>
      <c r="N81" s="18">
        <v>3.2664085567127754E-3</v>
      </c>
      <c r="O81" s="14">
        <v>5.357631752684381E-2</v>
      </c>
      <c r="P81" s="14">
        <v>-2.6098893042525571E-2</v>
      </c>
      <c r="Q81" s="15">
        <v>-4.5622994415260186E-3</v>
      </c>
      <c r="R81" s="7">
        <v>-8.0855972847803069E-3</v>
      </c>
      <c r="S81" s="14">
        <v>2.1732962404509061E-3</v>
      </c>
      <c r="T81" s="15">
        <v>5.0674162987778916E-2</v>
      </c>
    </row>
    <row r="82" spans="1:20">
      <c r="A82" s="9">
        <v>42979</v>
      </c>
      <c r="B82" s="18">
        <v>0.104897853759174</v>
      </c>
      <c r="C82" s="14">
        <v>8.5610142392694516E-2</v>
      </c>
      <c r="D82" s="14">
        <v>2.8777839440517747E-2</v>
      </c>
      <c r="E82" s="15">
        <v>6.7907998125273067E-2</v>
      </c>
      <c r="F82" s="18">
        <v>0.10191085622862964</v>
      </c>
      <c r="G82" s="14">
        <v>0.10043881171135562</v>
      </c>
      <c r="H82" s="14">
        <v>0.10655030001615073</v>
      </c>
      <c r="I82" s="15">
        <v>0.19841899647424663</v>
      </c>
      <c r="J82" s="18">
        <v>0.10038463886025649</v>
      </c>
      <c r="K82" s="14">
        <v>3.9431197313148036E-2</v>
      </c>
      <c r="L82" s="14">
        <v>6.6052198598163775E-2</v>
      </c>
      <c r="M82" s="15">
        <v>3.5995464857318846E-2</v>
      </c>
      <c r="N82" s="18">
        <v>7.2558142553905705E-2</v>
      </c>
      <c r="O82" s="14">
        <v>9.8089805715160155E-2</v>
      </c>
      <c r="P82" s="14">
        <v>5.5007101153117542E-2</v>
      </c>
      <c r="Q82" s="15">
        <v>8.4503029867529542E-2</v>
      </c>
      <c r="R82" s="7">
        <v>5.0674162987778916E-2</v>
      </c>
      <c r="S82" s="14">
        <v>-8.0855972847803069E-3</v>
      </c>
      <c r="T82" s="15">
        <v>2.2003658390977128E-2</v>
      </c>
    </row>
    <row r="83" spans="1:20">
      <c r="A83" s="9">
        <v>43009</v>
      </c>
      <c r="B83" s="18">
        <v>0.11273992251308899</v>
      </c>
      <c r="C83" s="14">
        <v>2.7684590071253044E-2</v>
      </c>
      <c r="D83" s="14">
        <v>-3.2377111671658285E-2</v>
      </c>
      <c r="E83" s="15">
        <v>-1.7728924249084291E-2</v>
      </c>
      <c r="F83" s="18">
        <v>5.6617750569532249E-2</v>
      </c>
      <c r="G83" s="14">
        <v>6.5396472279125747E-2</v>
      </c>
      <c r="H83" s="14">
        <v>3.9760126212970807E-2</v>
      </c>
      <c r="I83" s="15">
        <v>-2.1108159839460707E-2</v>
      </c>
      <c r="J83" s="18">
        <v>1.9457044544706977E-2</v>
      </c>
      <c r="K83" s="14">
        <v>4.5398028068689131E-2</v>
      </c>
      <c r="L83" s="14">
        <v>-2.8818484777715595E-2</v>
      </c>
      <c r="M83" s="15">
        <v>5.4289022565518538E-3</v>
      </c>
      <c r="N83" s="18">
        <v>-3.1222877313441259E-2</v>
      </c>
      <c r="O83" s="14">
        <v>0.10507751080745192</v>
      </c>
      <c r="P83" s="14">
        <v>-3.5427868098572748E-2</v>
      </c>
      <c r="Q83" s="15">
        <v>-8.980458122607558E-3</v>
      </c>
      <c r="R83" s="7">
        <v>2.2003658390977128E-2</v>
      </c>
      <c r="S83" s="14">
        <v>5.0674162987778916E-2</v>
      </c>
      <c r="T83" s="15">
        <v>-2.8312856983291289E-2</v>
      </c>
    </row>
    <row r="84" spans="1:20">
      <c r="A84" s="9">
        <v>43040</v>
      </c>
      <c r="B84" s="18">
        <v>9.1279821874572953E-2</v>
      </c>
      <c r="C84" s="14">
        <v>-6.7755126955101996E-2</v>
      </c>
      <c r="D84" s="14">
        <v>-5.7694702775009189E-2</v>
      </c>
      <c r="E84" s="15">
        <v>-5.1610964238035642E-2</v>
      </c>
      <c r="F84" s="18">
        <v>-2.482822635934951E-2</v>
      </c>
      <c r="G84" s="14">
        <v>-3.7968821429554753E-2</v>
      </c>
      <c r="H84" s="14">
        <v>4.0589328032565779E-3</v>
      </c>
      <c r="I84" s="15">
        <v>-2.830189122336366E-2</v>
      </c>
      <c r="J84" s="18">
        <v>-3.2228567940571468E-2</v>
      </c>
      <c r="K84" s="14">
        <v>2.1296766460467353E-2</v>
      </c>
      <c r="L84" s="14">
        <v>-7.4183554449263412E-3</v>
      </c>
      <c r="M84" s="15">
        <v>-2.2678189501513527E-2</v>
      </c>
      <c r="N84" s="18">
        <v>-4.073409263037199E-2</v>
      </c>
      <c r="O84" s="14">
        <v>-1.297589486861425E-2</v>
      </c>
      <c r="P84" s="14">
        <v>-2.2175985037571271E-2</v>
      </c>
      <c r="Q84" s="15">
        <v>-7.6226028116631858E-2</v>
      </c>
      <c r="R84" s="7">
        <v>-2.8312856983291289E-2</v>
      </c>
      <c r="S84" s="14">
        <v>2.2003658390977128E-2</v>
      </c>
      <c r="T84" s="15">
        <v>-1.8479346084191287E-2</v>
      </c>
    </row>
    <row r="85" spans="1:20">
      <c r="A85" s="9">
        <v>43070</v>
      </c>
      <c r="B85" s="18">
        <v>-3.0181087048303048E-2</v>
      </c>
      <c r="C85" s="14">
        <v>1.7075347023764884E-2</v>
      </c>
      <c r="D85" s="14">
        <v>-6.2010445099500495E-2</v>
      </c>
      <c r="E85" s="15">
        <v>-2.0918556019487937E-2</v>
      </c>
      <c r="F85" s="18">
        <v>1.841206087261972E-2</v>
      </c>
      <c r="G85" s="14">
        <v>-9.5105275279728466E-4</v>
      </c>
      <c r="H85" s="14">
        <v>-2.4042575531914832E-2</v>
      </c>
      <c r="I85" s="15">
        <v>3.3980566385683454E-2</v>
      </c>
      <c r="J85" s="18">
        <v>2.5389720337164228E-2</v>
      </c>
      <c r="K85" s="14">
        <v>-8.0381505293070383E-3</v>
      </c>
      <c r="L85" s="14">
        <v>-2.2421538672940586E-2</v>
      </c>
      <c r="M85" s="15">
        <v>1.9889430521658279E-2</v>
      </c>
      <c r="N85" s="18">
        <v>-2.9398038780208503E-2</v>
      </c>
      <c r="O85" s="14">
        <v>-1.5732830473959018E-2</v>
      </c>
      <c r="P85" s="14">
        <v>-1.842666389173649E-2</v>
      </c>
      <c r="Q85" s="15">
        <v>4.1257943052183922E-2</v>
      </c>
      <c r="R85" s="7">
        <v>-1.8479346084191287E-2</v>
      </c>
      <c r="S85" s="14">
        <v>-2.8312856983291289E-2</v>
      </c>
      <c r="T85" s="15">
        <v>3.0060297291986886E-2</v>
      </c>
    </row>
    <row r="86" spans="1:20">
      <c r="A86" s="9">
        <v>43101</v>
      </c>
      <c r="B86" s="18">
        <v>5.8091305436742548E-2</v>
      </c>
      <c r="C86" s="14">
        <v>5.1743452923284444E-2</v>
      </c>
      <c r="D86" s="14">
        <v>-1.0159996423147523E-2</v>
      </c>
      <c r="E86" s="15">
        <v>6.9879493493975944E-2</v>
      </c>
      <c r="F86" s="18">
        <v>4.1384183386698269E-2</v>
      </c>
      <c r="G86" s="14">
        <v>3.3317445026177984E-2</v>
      </c>
      <c r="H86" s="14">
        <v>2.8122976444933959E-2</v>
      </c>
      <c r="I86" s="15">
        <v>0.3052984631653099</v>
      </c>
      <c r="J86" s="18">
        <v>5.9196122091511844E-2</v>
      </c>
      <c r="K86" s="14">
        <v>2.1726346927135615E-2</v>
      </c>
      <c r="L86" s="14">
        <v>0.13302750612462472</v>
      </c>
      <c r="M86" s="15">
        <v>6.7172358710648569E-2</v>
      </c>
      <c r="N86" s="18">
        <v>1.3653847873795217E-2</v>
      </c>
      <c r="O86" s="14">
        <v>2.5180678172345226E-2</v>
      </c>
      <c r="P86" s="14">
        <v>0.1409747551185995</v>
      </c>
      <c r="Q86" s="15">
        <v>3.6021037256770368E-2</v>
      </c>
      <c r="R86" s="7">
        <v>3.0060297291986886E-2</v>
      </c>
      <c r="S86" s="14">
        <v>-1.8479346084191287E-2</v>
      </c>
      <c r="T86" s="15">
        <v>-4.7192128169683649E-2</v>
      </c>
    </row>
    <row r="87" spans="1:20">
      <c r="A87" s="9">
        <v>43132</v>
      </c>
      <c r="B87" s="18">
        <v>-7.8431372549019607E-2</v>
      </c>
      <c r="C87" s="14">
        <v>-0.11231172895967943</v>
      </c>
      <c r="D87" s="14">
        <v>-8.5629973736061682E-2</v>
      </c>
      <c r="E87" s="15">
        <v>-1.846840462847844E-2</v>
      </c>
      <c r="F87" s="18">
        <v>-4.4215407452003641E-2</v>
      </c>
      <c r="G87" s="14">
        <v>-4.974663214548055E-2</v>
      </c>
      <c r="H87" s="14">
        <v>-8.3863401454188011E-2</v>
      </c>
      <c r="I87" s="15">
        <v>-9.7112290652674529E-2</v>
      </c>
      <c r="J87" s="18">
        <v>-5.599653645259349E-2</v>
      </c>
      <c r="K87" s="14">
        <v>-6.5287359827586128E-2</v>
      </c>
      <c r="L87" s="14">
        <v>-7.2874490168663486E-2</v>
      </c>
      <c r="M87" s="15">
        <v>-0.10761425168594779</v>
      </c>
      <c r="N87" s="18">
        <v>-8.7175082634610129E-2</v>
      </c>
      <c r="O87" s="14">
        <v>-4.3143965595943155E-2</v>
      </c>
      <c r="P87" s="14">
        <v>-2.0408192684572179E-2</v>
      </c>
      <c r="Q87" s="15">
        <v>-0.11473658705507662</v>
      </c>
      <c r="R87" s="7">
        <v>-4.7192128169683649E-2</v>
      </c>
      <c r="S87" s="14">
        <v>3.0060297291986886E-2</v>
      </c>
      <c r="T87" s="15">
        <v>-2.2524240414937405E-2</v>
      </c>
    </row>
    <row r="88" spans="1:20">
      <c r="A88" s="9">
        <v>43160</v>
      </c>
      <c r="B88" s="18">
        <v>-1.155011489361701E-2</v>
      </c>
      <c r="C88" s="14">
        <v>-4.537076436047556E-2</v>
      </c>
      <c r="D88" s="14">
        <v>4.6133024362826815E-3</v>
      </c>
      <c r="E88" s="15">
        <v>-7.9547259618250488E-2</v>
      </c>
      <c r="F88" s="18">
        <v>-2.1285653101057234E-2</v>
      </c>
      <c r="G88" s="14">
        <v>-3.5579267780286833E-2</v>
      </c>
      <c r="H88" s="14">
        <v>-4.5596601449977778E-2</v>
      </c>
      <c r="I88" s="15">
        <v>-6.0892309330403384E-2</v>
      </c>
      <c r="J88" s="18">
        <v>1.5319072054542415E-2</v>
      </c>
      <c r="K88" s="14">
        <v>-1.7461856546063408E-2</v>
      </c>
      <c r="L88" s="14">
        <v>-4.6579286799132383E-2</v>
      </c>
      <c r="M88" s="15">
        <v>-3.6973811886115093E-2</v>
      </c>
      <c r="N88" s="18">
        <v>-4.6139484641334008E-2</v>
      </c>
      <c r="O88" s="14">
        <v>-2.9464279429727173E-2</v>
      </c>
      <c r="P88" s="14">
        <v>-4.6027107889274145E-2</v>
      </c>
      <c r="Q88" s="15">
        <v>2.7794623339147114E-2</v>
      </c>
      <c r="R88" s="7">
        <v>-2.2524240414937405E-2</v>
      </c>
      <c r="S88" s="14">
        <v>-4.7192128169683649E-2</v>
      </c>
      <c r="T88" s="15">
        <v>5.2066047755853051E-2</v>
      </c>
    </row>
    <row r="89" spans="1:20">
      <c r="A89" s="9">
        <v>43191</v>
      </c>
      <c r="B89" s="18">
        <v>4.1820341604525912E-2</v>
      </c>
      <c r="C89" s="14">
        <v>2.0479161666813628E-2</v>
      </c>
      <c r="D89" s="14">
        <v>7.0411613578283414E-3</v>
      </c>
      <c r="E89" s="15">
        <v>6.3320616351615913E-2</v>
      </c>
      <c r="F89" s="18">
        <v>-5.0311746536460339E-2</v>
      </c>
      <c r="G89" s="14">
        <v>8.6147969042054462E-2</v>
      </c>
      <c r="H89" s="14">
        <v>4.6683623668966286E-2</v>
      </c>
      <c r="I89" s="15">
        <v>0.12531806923356958</v>
      </c>
      <c r="J89" s="18">
        <v>4.9007369484057386E-2</v>
      </c>
      <c r="K89" s="14">
        <v>4.0050023615565332E-2</v>
      </c>
      <c r="L89" s="14">
        <v>-4.5801845992648254E-3</v>
      </c>
      <c r="M89" s="15">
        <v>-8.2693081769943475E-3</v>
      </c>
      <c r="N89" s="18">
        <v>8.1599308093659895E-2</v>
      </c>
      <c r="O89" s="14">
        <v>-2.1159111722421169E-2</v>
      </c>
      <c r="P89" s="14">
        <v>6.8901313964841046E-2</v>
      </c>
      <c r="Q89" s="15">
        <v>3.9388598820730342E-2</v>
      </c>
      <c r="R89" s="7">
        <v>5.2066047755853051E-2</v>
      </c>
      <c r="S89" s="14">
        <v>-2.2524240414937405E-2</v>
      </c>
      <c r="T89" s="15">
        <v>-3.6722573736401996E-2</v>
      </c>
    </row>
    <row r="90" spans="1:20">
      <c r="A90" s="9">
        <v>43221</v>
      </c>
      <c r="B90" s="18">
        <v>-6.0802763700689821E-2</v>
      </c>
      <c r="C90" s="14">
        <v>5.5471418438447231E-2</v>
      </c>
      <c r="D90" s="14">
        <v>-2.4320361737873038E-3</v>
      </c>
      <c r="E90" s="15">
        <v>-0.17067830960475183</v>
      </c>
      <c r="F90" s="18">
        <v>-5.8320605954198523E-2</v>
      </c>
      <c r="G90" s="14">
        <v>-2.4525653120041825E-2</v>
      </c>
      <c r="H90" s="14">
        <v>-2.3980534142657058E-2</v>
      </c>
      <c r="I90" s="15">
        <v>4.4695742803213777E-2</v>
      </c>
      <c r="J90" s="18">
        <v>-7.6673557626306704E-2</v>
      </c>
      <c r="K90" s="14">
        <v>7.4609236869478991E-3</v>
      </c>
      <c r="L90" s="14">
        <v>-0.16257667884799942</v>
      </c>
      <c r="M90" s="15">
        <v>-0.1286480459585348</v>
      </c>
      <c r="N90" s="18">
        <v>2.5987087160918635E-2</v>
      </c>
      <c r="O90" s="14">
        <v>0.10385333706074985</v>
      </c>
      <c r="P90" s="14">
        <v>-0.20351604332323639</v>
      </c>
      <c r="Q90" s="15">
        <v>4.6097314532823438E-2</v>
      </c>
      <c r="R90" s="7">
        <v>-3.6722573736401996E-2</v>
      </c>
      <c r="S90" s="14">
        <v>5.2066047755853051E-2</v>
      </c>
      <c r="T90" s="15">
        <v>-3.2435985511448224E-3</v>
      </c>
    </row>
    <row r="91" spans="1:20">
      <c r="A91" s="9">
        <v>43252</v>
      </c>
      <c r="B91" s="18">
        <v>-0.11062228425646806</v>
      </c>
      <c r="C91" s="14">
        <v>1.5426019919282547E-2</v>
      </c>
      <c r="D91" s="14">
        <v>4.6015608698559494E-2</v>
      </c>
      <c r="E91" s="15">
        <v>2.4500048368543063E-3</v>
      </c>
      <c r="F91" s="18">
        <v>-0.10619324265694055</v>
      </c>
      <c r="G91" s="14">
        <v>2.1821578250741998E-2</v>
      </c>
      <c r="H91" s="14">
        <v>-2.7774436795252176E-2</v>
      </c>
      <c r="I91" s="15">
        <v>-0.15804123969359121</v>
      </c>
      <c r="J91" s="18">
        <v>-9.0770675208605475E-2</v>
      </c>
      <c r="K91" s="14">
        <v>-1.6244632001496753E-2</v>
      </c>
      <c r="L91" s="14">
        <v>-2.1978000762790537E-2</v>
      </c>
      <c r="M91" s="15">
        <v>-2.118936552762608E-2</v>
      </c>
      <c r="N91" s="18">
        <v>-5.8758257223881324E-2</v>
      </c>
      <c r="O91" s="14">
        <v>-7.0668363694468148E-2</v>
      </c>
      <c r="P91" s="14">
        <v>-1.1135366506315648E-2</v>
      </c>
      <c r="Q91" s="15">
        <v>-4.4336391876584426E-2</v>
      </c>
      <c r="R91" s="7">
        <v>-3.2435985511448224E-3</v>
      </c>
      <c r="S91" s="14">
        <v>-3.6722573736401996E-2</v>
      </c>
      <c r="T91" s="15">
        <v>3.8252411603990753E-2</v>
      </c>
    </row>
    <row r="92" spans="1:20">
      <c r="A92" s="9">
        <v>43282</v>
      </c>
      <c r="B92" s="18">
        <v>4.664315265017669E-2</v>
      </c>
      <c r="C92" s="14">
        <v>6.6596015135896997E-2</v>
      </c>
      <c r="D92" s="14">
        <v>8.3321210394175726E-2</v>
      </c>
      <c r="E92" s="15">
        <v>4.6625298061226922E-2</v>
      </c>
      <c r="F92" s="18">
        <v>7.2918563068694653E-2</v>
      </c>
      <c r="G92" s="14">
        <v>1.6713136986834201E-2</v>
      </c>
      <c r="H92" s="14">
        <v>3.0521302491407407E-3</v>
      </c>
      <c r="I92" s="15">
        <v>-0.10628138235117618</v>
      </c>
      <c r="J92" s="18">
        <v>6.5181055867915477E-2</v>
      </c>
      <c r="K92" s="14">
        <v>4.4196204019430738E-2</v>
      </c>
      <c r="L92" s="14">
        <v>4.681647805937806E-2</v>
      </c>
      <c r="M92" s="15">
        <v>6.6340837330004218E-2</v>
      </c>
      <c r="N92" s="18">
        <v>9.6449780266801028E-3</v>
      </c>
      <c r="O92" s="14">
        <v>3.8021068524489408E-2</v>
      </c>
      <c r="P92" s="14">
        <v>5.9320344466917918E-2</v>
      </c>
      <c r="Q92" s="15">
        <v>-2.9985787719328451E-2</v>
      </c>
      <c r="R92" s="7">
        <v>3.8252411603990753E-2</v>
      </c>
      <c r="S92" s="14">
        <v>-3.2435985511448224E-3</v>
      </c>
      <c r="T92" s="15">
        <v>-3.7608981519696341E-2</v>
      </c>
    </row>
    <row r="93" spans="1:20">
      <c r="A93" s="9">
        <v>43313</v>
      </c>
      <c r="B93" s="18">
        <v>-6.3470687122409164E-2</v>
      </c>
      <c r="C93" s="14">
        <v>-7.2706182707018799E-2</v>
      </c>
      <c r="D93" s="14">
        <v>-5.1096526659381806E-3</v>
      </c>
      <c r="E93" s="15">
        <v>-9.0892720070660626E-2</v>
      </c>
      <c r="F93" s="18">
        <v>-5.8326300604577441E-2</v>
      </c>
      <c r="G93" s="14">
        <v>-9.1324710994342643E-3</v>
      </c>
      <c r="H93" s="14">
        <v>-3.0063305608152093E-2</v>
      </c>
      <c r="I93" s="15">
        <v>-2.6030381640846272E-3</v>
      </c>
      <c r="J93" s="18">
        <v>8.7072342416514327E-3</v>
      </c>
      <c r="K93" s="14">
        <v>-4.0000028383720979E-2</v>
      </c>
      <c r="L93" s="14">
        <v>-0.10733459133771157</v>
      </c>
      <c r="M93" s="15">
        <v>-0.11067455724228575</v>
      </c>
      <c r="N93" s="18">
        <v>-0.15620412081793777</v>
      </c>
      <c r="O93" s="14">
        <v>-3.2656653839208682E-2</v>
      </c>
      <c r="P93" s="14">
        <v>-0.19229308803551082</v>
      </c>
      <c r="Q93" s="15">
        <v>-3.4120792027088578E-2</v>
      </c>
      <c r="R93" s="7">
        <v>-3.7608981519696341E-2</v>
      </c>
      <c r="S93" s="14">
        <v>3.8252411603990753E-2</v>
      </c>
      <c r="T93" s="15">
        <v>1.8568330954143221E-3</v>
      </c>
    </row>
    <row r="94" spans="1:20">
      <c r="A94" s="9">
        <v>43344</v>
      </c>
      <c r="B94" s="18">
        <v>8.2191848599027575E-2</v>
      </c>
      <c r="C94" s="14">
        <v>-1.4645534647570417E-2</v>
      </c>
      <c r="D94" s="14">
        <v>3.473442044870486E-2</v>
      </c>
      <c r="E94" s="15">
        <v>4.1493745202308203E-2</v>
      </c>
      <c r="F94" s="18">
        <v>-2.4237024624414009E-2</v>
      </c>
      <c r="G94" s="14">
        <v>4.4239669833720588E-2</v>
      </c>
      <c r="H94" s="14">
        <v>-3.9402675435231252E-2</v>
      </c>
      <c r="I94" s="15">
        <v>4.0109863540786973E-2</v>
      </c>
      <c r="J94" s="18">
        <v>-6.8337181720925608E-2</v>
      </c>
      <c r="K94" s="14">
        <v>-6.5407089627648662E-3</v>
      </c>
      <c r="L94" s="14">
        <v>2.0040539997852602E-3</v>
      </c>
      <c r="M94" s="15">
        <v>-4.4918973018668519E-2</v>
      </c>
      <c r="N94" s="18">
        <v>-4.8146245949719883E-2</v>
      </c>
      <c r="O94" s="14">
        <v>-0.10720804620676046</v>
      </c>
      <c r="P94" s="14">
        <v>3.4547551600841366E-2</v>
      </c>
      <c r="Q94" s="15">
        <v>-1.2077225933654368E-2</v>
      </c>
      <c r="R94" s="7">
        <v>1.8568330954143221E-3</v>
      </c>
      <c r="S94" s="14">
        <v>-3.7608981519696341E-2</v>
      </c>
      <c r="T94" s="15">
        <v>-5.9334532920537926E-2</v>
      </c>
    </row>
    <row r="95" spans="1:20">
      <c r="A95" s="9">
        <v>43374</v>
      </c>
      <c r="B95" s="18">
        <v>-2.8647587443369298E-2</v>
      </c>
      <c r="C95" s="14">
        <v>-7.8122126183462273E-2</v>
      </c>
      <c r="D95" s="14">
        <v>2.9780549268628973E-2</v>
      </c>
      <c r="E95" s="15">
        <v>-0.12483396176906182</v>
      </c>
      <c r="F95" s="18">
        <v>-3.6614497074888369E-2</v>
      </c>
      <c r="G95" s="14">
        <v>-5.5604582524271841E-2</v>
      </c>
      <c r="H95" s="14">
        <v>-0.11129985571483271</v>
      </c>
      <c r="I95" s="15">
        <v>-0.11185949778176349</v>
      </c>
      <c r="J95" s="18">
        <v>-1.9045113177657957E-2</v>
      </c>
      <c r="K95" s="14">
        <v>-3.8283339655171555E-2</v>
      </c>
      <c r="L95" s="14">
        <v>-4.3999958000000026E-2</v>
      </c>
      <c r="M95" s="15">
        <v>-8.943714925612721E-2</v>
      </c>
      <c r="N95" s="18">
        <v>-0.11410277235856302</v>
      </c>
      <c r="O95" s="14">
        <v>-9.5043466529803652E-2</v>
      </c>
      <c r="P95" s="14">
        <v>-0.11267606943066873</v>
      </c>
      <c r="Q95" s="15">
        <v>-8.9853313581263944E-2</v>
      </c>
      <c r="R95" s="7">
        <v>-5.9334532920537926E-2</v>
      </c>
      <c r="S95" s="14">
        <v>1.8568330954143221E-3</v>
      </c>
      <c r="T95" s="15">
        <v>-7.6247226368768191E-3</v>
      </c>
    </row>
    <row r="96" spans="1:20">
      <c r="A96" s="9">
        <v>43405</v>
      </c>
      <c r="B96" s="18">
        <v>6.8580828469339146E-4</v>
      </c>
      <c r="C96" s="14">
        <v>6.6850206138181559E-3</v>
      </c>
      <c r="D96" s="14">
        <v>1.2303415344448706E-2</v>
      </c>
      <c r="E96" s="15">
        <v>-2.9915478820516723E-2</v>
      </c>
      <c r="F96" s="18">
        <v>-5.0897648757685855E-2</v>
      </c>
      <c r="G96" s="14">
        <v>-2.336441104026601E-3</v>
      </c>
      <c r="H96" s="14">
        <v>-5.3799737829776366E-2</v>
      </c>
      <c r="I96" s="15">
        <v>8.3420056197011927E-2</v>
      </c>
      <c r="J96" s="18">
        <v>-5.2735197368138753E-2</v>
      </c>
      <c r="K96" s="14">
        <v>-2.2565908227542418E-2</v>
      </c>
      <c r="L96" s="14">
        <v>-4.184096259694469E-3</v>
      </c>
      <c r="M96" s="15">
        <v>2.2861938221675426E-2</v>
      </c>
      <c r="N96" s="18">
        <v>-4.7211522659060208E-2</v>
      </c>
      <c r="O96" s="14">
        <v>4.4325341366573255E-2</v>
      </c>
      <c r="P96" s="14">
        <v>4.8643190210344446E-2</v>
      </c>
      <c r="Q96" s="15">
        <v>-7.1188743817319336E-2</v>
      </c>
      <c r="R96" s="7">
        <v>-7.6247226368768191E-3</v>
      </c>
      <c r="S96" s="14">
        <v>-5.9334532920537926E-2</v>
      </c>
      <c r="T96" s="15">
        <v>-5.4113751179105558E-2</v>
      </c>
    </row>
    <row r="97" spans="1:20">
      <c r="A97" s="9">
        <v>43435</v>
      </c>
      <c r="B97" s="18">
        <v>-4.6607183579875373E-2</v>
      </c>
      <c r="C97" s="14">
        <v>-4.9023478497950877E-2</v>
      </c>
      <c r="D97" s="14">
        <v>-5.1998421544279576E-2</v>
      </c>
      <c r="E97" s="15">
        <v>-0.11787712916201111</v>
      </c>
      <c r="F97" s="18">
        <v>-7.6164601340397042E-2</v>
      </c>
      <c r="G97" s="14">
        <v>1.5925073297610157E-2</v>
      </c>
      <c r="H97" s="14">
        <v>-6.1674709235331422E-2</v>
      </c>
      <c r="I97" s="15">
        <v>-0.12970075819141785</v>
      </c>
      <c r="J97" s="18">
        <v>-2.0911260981086581E-2</v>
      </c>
      <c r="K97" s="14">
        <v>-6.5888481602410204E-2</v>
      </c>
      <c r="L97" s="14">
        <v>-5.8823570699454236E-2</v>
      </c>
      <c r="M97" s="15">
        <v>-0.11754967544734887</v>
      </c>
      <c r="N97" s="18">
        <v>-6.2248379433524327E-2</v>
      </c>
      <c r="O97" s="14">
        <v>-6.1097648918035749E-2</v>
      </c>
      <c r="P97" s="14">
        <v>-5.2832064392231384E-2</v>
      </c>
      <c r="Q97" s="15">
        <v>-4.7360790929288368E-2</v>
      </c>
      <c r="R97" s="7">
        <v>-5.4113751179105558E-2</v>
      </c>
      <c r="S97" s="14">
        <v>-7.6247226368768191E-3</v>
      </c>
      <c r="T97" s="15">
        <v>5.2645085952148424E-2</v>
      </c>
    </row>
    <row r="98" spans="1:20">
      <c r="A98" s="9">
        <v>43466</v>
      </c>
      <c r="B98" s="18">
        <v>9.2738988744012707E-2</v>
      </c>
      <c r="C98" s="14">
        <v>-1.6430463330606757E-2</v>
      </c>
      <c r="D98" s="14">
        <v>2.1146712259565176E-3</v>
      </c>
      <c r="E98" s="15">
        <v>3.7745452507930113E-2</v>
      </c>
      <c r="F98" s="18">
        <v>0.12524504506178952</v>
      </c>
      <c r="G98" s="14">
        <v>-2.3052104437374519E-2</v>
      </c>
      <c r="H98" s="14">
        <v>5.6622485348779249E-2</v>
      </c>
      <c r="I98" s="15">
        <v>0.17631288690978855</v>
      </c>
      <c r="J98" s="18">
        <v>3.903822143475031E-2</v>
      </c>
      <c r="K98" s="14">
        <v>6.7481266822196795E-2</v>
      </c>
      <c r="L98" s="14">
        <v>5.8035658682437985E-2</v>
      </c>
      <c r="M98" s="15">
        <v>0.11350844812629154</v>
      </c>
      <c r="N98" s="18">
        <v>9.3130704210759627E-2</v>
      </c>
      <c r="O98" s="14">
        <v>0.11805362349751104</v>
      </c>
      <c r="P98" s="14">
        <v>2.8353411341127024E-2</v>
      </c>
      <c r="Q98" s="15">
        <v>9.4497143608769874E-2</v>
      </c>
      <c r="R98" s="7">
        <v>5.2645085952148424E-2</v>
      </c>
      <c r="S98" s="14">
        <v>-5.4113751179105558E-2</v>
      </c>
      <c r="T98" s="15">
        <v>4.3941496133421E-2</v>
      </c>
    </row>
    <row r="99" spans="1:20">
      <c r="A99" s="9">
        <v>43497</v>
      </c>
      <c r="B99" s="18">
        <v>2.236838092105262E-2</v>
      </c>
      <c r="C99" s="14">
        <v>3.6541916732279298E-3</v>
      </c>
      <c r="D99" s="14">
        <v>-3.0598782697688627E-2</v>
      </c>
      <c r="E99" s="15">
        <v>9.9841331503083011E-2</v>
      </c>
      <c r="F99" s="18">
        <v>1.9357336486713134E-2</v>
      </c>
      <c r="G99" s="14">
        <v>3.4922086986191467E-2</v>
      </c>
      <c r="H99" s="14">
        <v>4.9670921574761606E-2</v>
      </c>
      <c r="I99" s="15">
        <v>-0.12977609876989263</v>
      </c>
      <c r="J99" s="18">
        <v>1.1570902323620555E-2</v>
      </c>
      <c r="K99" s="14">
        <v>9.1571295103360359E-2</v>
      </c>
      <c r="L99" s="14">
        <v>2.531653350157935E-2</v>
      </c>
      <c r="M99" s="15">
        <v>0.11373213079279978</v>
      </c>
      <c r="N99" s="18">
        <v>6.1631450440889225E-2</v>
      </c>
      <c r="O99" s="14">
        <v>-5.6657535828055607E-3</v>
      </c>
      <c r="P99" s="14">
        <v>8.7327020475815462E-2</v>
      </c>
      <c r="Q99" s="15">
        <v>0.10055477132166378</v>
      </c>
      <c r="R99" s="7">
        <v>4.3941496133421E-2</v>
      </c>
      <c r="S99" s="14">
        <v>5.2645085952148424E-2</v>
      </c>
      <c r="T99" s="15">
        <v>1.6205499570574662E-2</v>
      </c>
    </row>
    <row r="100" spans="1:20">
      <c r="A100" s="9">
        <v>43525</v>
      </c>
      <c r="B100" s="18">
        <v>-6.6280490375231579E-2</v>
      </c>
      <c r="C100" s="14">
        <v>-1.9764362574562072E-3</v>
      </c>
      <c r="D100" s="14">
        <v>7.1292487942857127E-2</v>
      </c>
      <c r="E100" s="15">
        <v>-5.4266999959543379E-2</v>
      </c>
      <c r="F100" s="18">
        <v>-7.7857928440536904E-3</v>
      </c>
      <c r="G100" s="14">
        <v>3.3743767268445468E-2</v>
      </c>
      <c r="H100" s="14">
        <v>-2.1794284904732088E-2</v>
      </c>
      <c r="I100" s="15">
        <v>2.2338619024917791E-2</v>
      </c>
      <c r="J100" s="18">
        <v>-7.4821662512038881E-2</v>
      </c>
      <c r="K100" s="14">
        <v>3.3365146724161007E-2</v>
      </c>
      <c r="L100" s="14">
        <v>-4.7325105691036241E-2</v>
      </c>
      <c r="M100" s="15">
        <v>-8.169439545707359E-2</v>
      </c>
      <c r="N100" s="18">
        <v>-0.18042117992942711</v>
      </c>
      <c r="O100" s="14">
        <v>-8.3916126050535139E-2</v>
      </c>
      <c r="P100" s="14">
        <v>9.2212728584207626E-4</v>
      </c>
      <c r="Q100" s="15">
        <v>-2.3314422664219216E-2</v>
      </c>
      <c r="R100" s="7">
        <v>1.6205499570574662E-2</v>
      </c>
      <c r="S100" s="14">
        <v>4.3941496133421E-2</v>
      </c>
      <c r="T100" s="15">
        <v>4.8605087596670427E-2</v>
      </c>
    </row>
    <row r="101" spans="1:20">
      <c r="A101" s="9">
        <v>43556</v>
      </c>
      <c r="B101" s="18">
        <v>9.8552634037415085E-2</v>
      </c>
      <c r="C101" s="14">
        <v>0.11257030590177071</v>
      </c>
      <c r="D101" s="14">
        <v>-1.5875032180749857E-2</v>
      </c>
      <c r="E101" s="15">
        <v>0.11358836143419622</v>
      </c>
      <c r="F101" s="18">
        <v>0.1165550267942584</v>
      </c>
      <c r="G101" s="14">
        <v>4.5875598823105788E-2</v>
      </c>
      <c r="H101" s="14">
        <v>0.10621088398371838</v>
      </c>
      <c r="I101" s="15">
        <v>3.4810118234543677E-2</v>
      </c>
      <c r="J101" s="18">
        <v>0.10400002219490902</v>
      </c>
      <c r="K101" s="14">
        <v>3.8053452208679998E-2</v>
      </c>
      <c r="L101" s="14">
        <v>7.7753703701096799E-2</v>
      </c>
      <c r="M101" s="15">
        <v>5.1070829706418193E-2</v>
      </c>
      <c r="N101" s="18">
        <v>3.0208363274217744E-2</v>
      </c>
      <c r="O101" s="14">
        <v>0.18886063069559372</v>
      </c>
      <c r="P101" s="14">
        <v>7.6462408426600834E-2</v>
      </c>
      <c r="Q101" s="15">
        <v>8.5483920322580551E-2</v>
      </c>
      <c r="R101" s="7">
        <v>4.8605087596670427E-2</v>
      </c>
      <c r="S101" s="14">
        <v>1.6205499570574662E-2</v>
      </c>
      <c r="T101" s="15">
        <v>-6.6633143195659425E-2</v>
      </c>
    </row>
    <row r="102" spans="1:20">
      <c r="A102" s="9">
        <v>43586</v>
      </c>
      <c r="B102" s="18">
        <v>-0.10853192259752023</v>
      </c>
      <c r="C102" s="14">
        <v>-4.9653321426452061E-2</v>
      </c>
      <c r="D102" s="14">
        <v>-6.7750679374487047E-2</v>
      </c>
      <c r="E102" s="15">
        <v>-0.13856692633696813</v>
      </c>
      <c r="F102" s="18">
        <v>-0.20406237143281872</v>
      </c>
      <c r="G102" s="14">
        <v>-5.9468625494939732E-2</v>
      </c>
      <c r="H102" s="14">
        <v>-0.18526689045469</v>
      </c>
      <c r="I102" s="15">
        <v>-0.16717638305613511</v>
      </c>
      <c r="J102" s="18">
        <v>-0.18287221065948997</v>
      </c>
      <c r="K102" s="14">
        <v>-1.7329455867307032E-2</v>
      </c>
      <c r="L102" s="14">
        <v>-0.13226450446664759</v>
      </c>
      <c r="M102" s="15">
        <v>-0.15673980908697838</v>
      </c>
      <c r="N102" s="18">
        <v>-0.10987530234298995</v>
      </c>
      <c r="O102" s="14">
        <v>-0.23500594884838358</v>
      </c>
      <c r="P102" s="14">
        <v>-0.21531876681177076</v>
      </c>
      <c r="Q102" s="15">
        <v>-6.8350699715406416E-2</v>
      </c>
      <c r="R102" s="7">
        <v>-6.6633143195659425E-2</v>
      </c>
      <c r="S102" s="14">
        <v>4.8605087596670427E-2</v>
      </c>
      <c r="T102" s="15">
        <v>5.891301256023089E-2</v>
      </c>
    </row>
    <row r="103" spans="1:20">
      <c r="A103" s="9">
        <v>43617</v>
      </c>
      <c r="B103" s="18">
        <v>6.3687455394134548E-2</v>
      </c>
      <c r="C103" s="14">
        <v>3.1151379701887624E-2</v>
      </c>
      <c r="D103" s="14">
        <v>5.0802961057935796E-2</v>
      </c>
      <c r="E103" s="15">
        <v>2.1773685382262993E-2</v>
      </c>
      <c r="F103" s="18">
        <v>5.3623297007345305E-2</v>
      </c>
      <c r="G103" s="14">
        <v>0.10358744840555832</v>
      </c>
      <c r="H103" s="14">
        <v>8.2289141293518581E-2</v>
      </c>
      <c r="I103" s="15">
        <v>7.2390284975116084E-2</v>
      </c>
      <c r="J103" s="18">
        <v>4.9500094444354381E-2</v>
      </c>
      <c r="K103" s="14">
        <v>1.8087254030837861E-2</v>
      </c>
      <c r="L103" s="14">
        <v>5.7736721567665322E-2</v>
      </c>
      <c r="M103" s="15">
        <v>7.5278758613929908E-2</v>
      </c>
      <c r="N103" s="18">
        <v>0.1537296285274192</v>
      </c>
      <c r="O103" s="14">
        <v>-3.3200662469002933E-2</v>
      </c>
      <c r="P103" s="14">
        <v>2.6284225163015325E-2</v>
      </c>
      <c r="Q103" s="15">
        <v>4.4657084626166091E-2</v>
      </c>
      <c r="R103" s="7">
        <v>5.891301256023089E-2</v>
      </c>
      <c r="S103" s="14">
        <v>-6.6633143195659425E-2</v>
      </c>
      <c r="T103" s="15">
        <v>-1.9690426795060862E-3</v>
      </c>
    </row>
    <row r="104" spans="1:20">
      <c r="A104" s="9">
        <v>43647</v>
      </c>
      <c r="B104" s="18">
        <v>2.3486623839023623E-2</v>
      </c>
      <c r="C104" s="14">
        <v>-5.3632893803477973E-2</v>
      </c>
      <c r="D104" s="14">
        <v>-5.9281327346934927E-3</v>
      </c>
      <c r="E104" s="15">
        <v>9.9365719157501736E-3</v>
      </c>
      <c r="F104" s="18">
        <v>-4.1492055422257777E-2</v>
      </c>
      <c r="G104" s="14">
        <v>1.5847223698225717E-2</v>
      </c>
      <c r="H104" s="14">
        <v>-5.3035035911499766E-2</v>
      </c>
      <c r="I104" s="15">
        <v>-1.8750981896111678E-2</v>
      </c>
      <c r="J104" s="18">
        <v>2.6732302828335656E-2</v>
      </c>
      <c r="K104" s="14">
        <v>3.5309797814692692E-2</v>
      </c>
      <c r="L104" s="14">
        <v>-7.4235842498236712E-2</v>
      </c>
      <c r="M104" s="15">
        <v>-4.0622240500682215E-2</v>
      </c>
      <c r="N104" s="18">
        <v>-3.5936965475094153E-2</v>
      </c>
      <c r="O104" s="14">
        <v>9.4533778067141236E-2</v>
      </c>
      <c r="P104" s="14">
        <v>4.1657820027307356E-2</v>
      </c>
      <c r="Q104" s="15">
        <v>1.8625972824427486E-2</v>
      </c>
      <c r="R104" s="7">
        <v>-1.9690426795060862E-3</v>
      </c>
      <c r="S104" s="14">
        <v>5.891301256023089E-2</v>
      </c>
      <c r="T104" s="15">
        <v>-1.1563836555206757E-2</v>
      </c>
    </row>
    <row r="105" spans="1:20">
      <c r="A105" s="9">
        <v>43678</v>
      </c>
      <c r="B105" s="18">
        <v>-4.0400776491418024E-2</v>
      </c>
      <c r="C105" s="14">
        <v>-8.1220336291409581E-2</v>
      </c>
      <c r="D105" s="14">
        <v>3.5250512779907768E-2</v>
      </c>
      <c r="E105" s="15">
        <v>-2.7145577325388092E-2</v>
      </c>
      <c r="F105" s="18">
        <v>-8.9348514530326939E-2</v>
      </c>
      <c r="G105" s="14">
        <v>1.3200000422400014E-2</v>
      </c>
      <c r="H105" s="14">
        <v>-5.7822320657306553E-3</v>
      </c>
      <c r="I105" s="15">
        <v>-1.6450643559931928E-2</v>
      </c>
      <c r="J105" s="18">
        <v>-9.007931008313308E-2</v>
      </c>
      <c r="K105" s="14">
        <v>6.7138591585242685E-2</v>
      </c>
      <c r="L105" s="14">
        <v>-0.11556598996806879</v>
      </c>
      <c r="M105" s="15">
        <v>-0.13963965197630024</v>
      </c>
      <c r="N105" s="18">
        <v>0.14621270362382985</v>
      </c>
      <c r="O105" s="14">
        <v>-7.4735621549417347E-2</v>
      </c>
      <c r="P105" s="14">
        <v>1.6731258544668819E-2</v>
      </c>
      <c r="Q105" s="15">
        <v>7.7937144857864295E-3</v>
      </c>
      <c r="R105" s="7">
        <v>-1.1563836555206757E-2</v>
      </c>
      <c r="S105" s="14">
        <v>-1.9690426795060862E-3</v>
      </c>
      <c r="T105" s="15">
        <v>4.1639899204981214E-2</v>
      </c>
    </row>
    <row r="106" spans="1:20">
      <c r="A106" s="9">
        <v>43709</v>
      </c>
      <c r="B106" s="18">
        <v>6.2310543550334503E-2</v>
      </c>
      <c r="C106" s="14">
        <v>8.0263917503743482E-2</v>
      </c>
      <c r="D106" s="14">
        <v>8.8837616077811224E-2</v>
      </c>
      <c r="E106" s="15">
        <v>8.8582876405201239E-2</v>
      </c>
      <c r="F106" s="18">
        <v>6.8258915234426551E-2</v>
      </c>
      <c r="G106" s="14">
        <v>3.1188340503382279E-2</v>
      </c>
      <c r="H106" s="14">
        <v>6.5470295452956268E-2</v>
      </c>
      <c r="I106" s="15">
        <v>2.8720593967209605E-3</v>
      </c>
      <c r="J106" s="18">
        <v>6.2160744601786826E-2</v>
      </c>
      <c r="K106" s="14">
        <v>-6.8341739195979193E-3</v>
      </c>
      <c r="L106" s="14">
        <v>7.1999994933333269E-2</v>
      </c>
      <c r="M106" s="15">
        <v>9.4240796030811286E-2</v>
      </c>
      <c r="N106" s="18">
        <v>-3.935245085554822E-2</v>
      </c>
      <c r="O106" s="14">
        <v>4.8514032128871232E-2</v>
      </c>
      <c r="P106" s="14">
        <v>9.1460955810663144E-2</v>
      </c>
      <c r="Q106" s="15">
        <v>2.2010758582733804E-2</v>
      </c>
      <c r="R106" s="7">
        <v>4.1639899204981214E-2</v>
      </c>
      <c r="S106" s="14">
        <v>-1.1563836555206757E-2</v>
      </c>
      <c r="T106" s="15">
        <v>9.7942151916213752E-3</v>
      </c>
    </row>
    <row r="107" spans="1:20">
      <c r="A107" s="9">
        <v>43739</v>
      </c>
      <c r="B107" s="18">
        <v>7.7362062054243966E-2</v>
      </c>
      <c r="C107" s="14">
        <v>5.2213712498727728E-2</v>
      </c>
      <c r="D107" s="14">
        <v>-2.8685573501445662E-2</v>
      </c>
      <c r="E107" s="15">
        <v>4.7906946220499534E-2</v>
      </c>
      <c r="F107" s="18">
        <v>0.14883825250453589</v>
      </c>
      <c r="G107" s="14">
        <v>3.1393461141767001E-3</v>
      </c>
      <c r="H107" s="14">
        <v>6.4098573408201062E-2</v>
      </c>
      <c r="I107" s="15">
        <v>0.17318065658919912</v>
      </c>
      <c r="J107" s="18">
        <v>6.3787010066487126E-2</v>
      </c>
      <c r="K107" s="14">
        <v>1.801253576698866E-2</v>
      </c>
      <c r="L107" s="14">
        <v>-1.4925359025766569E-2</v>
      </c>
      <c r="M107" s="15">
        <v>8.4210538373206065E-2</v>
      </c>
      <c r="N107" s="18">
        <v>7.5591269209328862E-2</v>
      </c>
      <c r="O107" s="14">
        <v>5.2446776564237907E-2</v>
      </c>
      <c r="P107" s="14">
        <v>3.2406406675310612E-2</v>
      </c>
      <c r="Q107" s="15">
        <v>6.2281704074742733E-2</v>
      </c>
      <c r="R107" s="7">
        <v>9.7942151916213752E-3</v>
      </c>
      <c r="S107" s="14">
        <v>4.1639899204981214E-2</v>
      </c>
      <c r="T107" s="15">
        <v>2.7513564892391186E-2</v>
      </c>
    </row>
    <row r="108" spans="1:20">
      <c r="A108" s="9">
        <v>43770</v>
      </c>
      <c r="B108" s="18">
        <v>1.9128900039354267E-2</v>
      </c>
      <c r="C108" s="14">
        <v>0.13290777576995225</v>
      </c>
      <c r="D108" s="14">
        <v>2.2875808844944449E-2</v>
      </c>
      <c r="E108" s="15">
        <v>8.8869893788682847E-2</v>
      </c>
      <c r="F108" s="18">
        <v>-2.3087179802768053E-2</v>
      </c>
      <c r="G108" s="14">
        <v>3.3165449759285509E-2</v>
      </c>
      <c r="H108" s="14">
        <v>-1.4659533198854279E-4</v>
      </c>
      <c r="I108" s="15">
        <v>-3.6473316598722633E-2</v>
      </c>
      <c r="J108" s="18">
        <v>6.680256190449356E-2</v>
      </c>
      <c r="K108" s="14">
        <v>-1.6103331427173816E-2</v>
      </c>
      <c r="L108" s="14">
        <v>-2.2727310893020755E-2</v>
      </c>
      <c r="M108" s="15">
        <v>1.6769685908347275E-2</v>
      </c>
      <c r="N108" s="18">
        <v>-1.2647382290045828E-2</v>
      </c>
      <c r="O108" s="14">
        <v>0.11566349401790506</v>
      </c>
      <c r="P108" s="14">
        <v>2.4265299983290124E-2</v>
      </c>
      <c r="Q108" s="15">
        <v>4.9315047671232827E-2</v>
      </c>
      <c r="R108" s="7">
        <v>2.7513564892391186E-2</v>
      </c>
      <c r="S108" s="14">
        <v>9.7942151916213752E-3</v>
      </c>
      <c r="T108" s="15">
        <v>1.122422719150316E-2</v>
      </c>
    </row>
    <row r="109" spans="1:20">
      <c r="A109" s="9">
        <v>43800</v>
      </c>
      <c r="B109" s="18">
        <v>5.7756918003565489E-4</v>
      </c>
      <c r="C109" s="14">
        <v>-4.9522013097362287E-3</v>
      </c>
      <c r="D109" s="14">
        <v>6.0466222710117715E-2</v>
      </c>
      <c r="E109" s="15">
        <v>3.6492065243862677E-2</v>
      </c>
      <c r="F109" s="18">
        <v>-3.5742222711638891E-2</v>
      </c>
      <c r="G109" s="14">
        <v>2.5599300472995457E-2</v>
      </c>
      <c r="H109" s="14">
        <v>-1.2752897752807435E-2</v>
      </c>
      <c r="I109" s="15">
        <v>-1.6840524489773332E-2</v>
      </c>
      <c r="J109" s="18">
        <v>-2.1828602392680047E-3</v>
      </c>
      <c r="K109" s="14">
        <v>2.0202709963420846E-4</v>
      </c>
      <c r="L109" s="14">
        <v>6.9767438747671356E-2</v>
      </c>
      <c r="M109" s="15">
        <v>4.600691916986261E-2</v>
      </c>
      <c r="N109" s="18">
        <v>5.9825339053493118E-2</v>
      </c>
      <c r="O109" s="14">
        <v>4.7555134866571876E-2</v>
      </c>
      <c r="P109" s="14">
        <v>2.0865072268057439E-2</v>
      </c>
      <c r="Q109" s="15">
        <v>5.3002679641828691E-2</v>
      </c>
      <c r="R109" s="7">
        <v>1.122422719150316E-2</v>
      </c>
      <c r="S109" s="14">
        <v>2.7513564892391186E-2</v>
      </c>
      <c r="T109" s="15">
        <v>-2.7833329226465475E-2</v>
      </c>
    </row>
    <row r="110" spans="1:20">
      <c r="A110" s="9">
        <v>43831</v>
      </c>
      <c r="B110" s="18">
        <v>-4.4155808946608935E-2</v>
      </c>
      <c r="C110" s="14">
        <v>-4.2045662326121253E-2</v>
      </c>
      <c r="D110" s="14">
        <v>-2.9792520827626207E-2</v>
      </c>
      <c r="E110" s="15">
        <v>-9.0573603904037583E-2</v>
      </c>
      <c r="F110" s="18">
        <v>-0.15323068227581191</v>
      </c>
      <c r="G110" s="14">
        <v>3.6053907354688795E-2</v>
      </c>
      <c r="H110" s="14">
        <v>-9.3244230732982145E-2</v>
      </c>
      <c r="I110" s="15">
        <v>-0.11080793265166711</v>
      </c>
      <c r="J110" s="18">
        <v>-0.12031724261883575</v>
      </c>
      <c r="K110" s="14">
        <v>1.2121181292929354E-2</v>
      </c>
      <c r="L110" s="14">
        <v>-5.3140047613711716E-2</v>
      </c>
      <c r="M110" s="15">
        <v>-9.7925334555534108E-2</v>
      </c>
      <c r="N110" s="18">
        <v>3.296326071249172E-3</v>
      </c>
      <c r="O110" s="14">
        <v>-3.6139796715837107E-2</v>
      </c>
      <c r="P110" s="14">
        <v>-4.385774938464955E-2</v>
      </c>
      <c r="Q110" s="15">
        <v>-6.793953770569415E-2</v>
      </c>
      <c r="R110" s="7">
        <v>-2.7833329226465475E-2</v>
      </c>
      <c r="S110" s="14">
        <v>1.122422719150316E-2</v>
      </c>
      <c r="T110" s="15">
        <v>-8.5533542271738205E-2</v>
      </c>
    </row>
    <row r="111" spans="1:20">
      <c r="A111" s="9">
        <v>43862</v>
      </c>
      <c r="B111" s="18">
        <v>-8.0314025121282981E-2</v>
      </c>
      <c r="C111" s="14">
        <v>-0.16517379561766399</v>
      </c>
      <c r="D111" s="14">
        <v>-3.4732567556030464E-2</v>
      </c>
      <c r="E111" s="15">
        <v>-8.8666843214909447E-2</v>
      </c>
      <c r="F111" s="18">
        <v>-0.10202127397137675</v>
      </c>
      <c r="G111" s="14">
        <v>-6.0038225621414906E-2</v>
      </c>
      <c r="H111" s="14">
        <v>-0.13083343604470329</v>
      </c>
      <c r="I111" s="15">
        <v>-4.1766169909805653E-2</v>
      </c>
      <c r="J111" s="18">
        <v>-8.4084493948178934E-2</v>
      </c>
      <c r="K111" s="14">
        <v>-9.2015906904516484E-2</v>
      </c>
      <c r="L111" s="14">
        <v>-6.6326526775302E-2</v>
      </c>
      <c r="M111" s="15">
        <v>-0.12695493412741884</v>
      </c>
      <c r="N111" s="18">
        <v>-0.10732380068130365</v>
      </c>
      <c r="O111" s="14">
        <v>-3.9946852240057985E-2</v>
      </c>
      <c r="P111" s="14">
        <v>-2.0930825276369355E-2</v>
      </c>
      <c r="Q111" s="15">
        <v>-9.8696436956518682E-2</v>
      </c>
      <c r="R111" s="7">
        <v>-8.5533542271738205E-2</v>
      </c>
      <c r="S111" s="14">
        <v>-2.7833329226465475E-2</v>
      </c>
      <c r="T111" s="15">
        <v>-0.16296492540360544</v>
      </c>
    </row>
    <row r="112" spans="1:20">
      <c r="A112" s="9">
        <v>43891</v>
      </c>
      <c r="B112" s="18">
        <v>-0.20288904071692987</v>
      </c>
      <c r="C112" s="14">
        <v>-0.16877678371359167</v>
      </c>
      <c r="D112" s="14">
        <v>-4.5156688929085767E-2</v>
      </c>
      <c r="E112" s="15">
        <v>-0.37170263048430729</v>
      </c>
      <c r="F112" s="18">
        <v>-0.26691529606920422</v>
      </c>
      <c r="G112" s="14">
        <v>-5.0854352305055292E-2</v>
      </c>
      <c r="H112" s="14">
        <v>-0.18717032711178236</v>
      </c>
      <c r="I112" s="15">
        <v>-0.41540648938804497</v>
      </c>
      <c r="J112" s="18">
        <v>-0.20049208493992554</v>
      </c>
      <c r="K112" s="14">
        <v>-0.1712464415929402</v>
      </c>
      <c r="L112" s="14">
        <v>-0.35792353831108636</v>
      </c>
      <c r="M112" s="15">
        <v>-0.45732347472965224</v>
      </c>
      <c r="N112" s="18">
        <v>-0.18954149338943779</v>
      </c>
      <c r="O112" s="14">
        <v>-0.2854102448831109</v>
      </c>
      <c r="P112" s="14">
        <v>-0.32299293267474211</v>
      </c>
      <c r="Q112" s="15">
        <v>-0.20779222838436578</v>
      </c>
      <c r="R112" s="7">
        <v>-0.16296492540360544</v>
      </c>
      <c r="S112" s="14">
        <v>-8.5533542271738205E-2</v>
      </c>
      <c r="T112" s="15">
        <v>5.060462673172899E-2</v>
      </c>
    </row>
    <row r="113" spans="1:20">
      <c r="A113" s="9">
        <v>43922</v>
      </c>
      <c r="B113" s="18">
        <v>0.12273477209403449</v>
      </c>
      <c r="C113" s="14">
        <v>9.3068271206449324E-2</v>
      </c>
      <c r="D113" s="14">
        <v>0.11292741603108165</v>
      </c>
      <c r="E113" s="15">
        <v>4.2348200663755463E-2</v>
      </c>
      <c r="F113" s="18">
        <v>0.14589387074450652</v>
      </c>
      <c r="G113" s="14">
        <v>-4.7149934896700751E-3</v>
      </c>
      <c r="H113" s="14">
        <v>8.204892476475914E-2</v>
      </c>
      <c r="I113" s="15">
        <v>0.21971998682416327</v>
      </c>
      <c r="J113" s="18">
        <v>0.14719298124878666</v>
      </c>
      <c r="K113" s="14">
        <v>-9.2838801569335508E-3</v>
      </c>
      <c r="L113" s="14">
        <v>-7.6595675011314437E-2</v>
      </c>
      <c r="M113" s="15">
        <v>6.7961144311434143E-2</v>
      </c>
      <c r="N113" s="18">
        <v>0.13793758043479576</v>
      </c>
      <c r="O113" s="14">
        <v>0.2620998047698852</v>
      </c>
      <c r="P113" s="14">
        <v>-4.3939804347565496E-2</v>
      </c>
      <c r="Q113" s="15">
        <v>0.12220568821420061</v>
      </c>
      <c r="R113" s="7">
        <v>5.060462673172899E-2</v>
      </c>
      <c r="S113" s="14">
        <v>-0.16296492540360544</v>
      </c>
      <c r="T113" s="15">
        <v>4.1759885784831183E-2</v>
      </c>
    </row>
    <row r="114" spans="1:20">
      <c r="A114" s="9">
        <v>43952</v>
      </c>
      <c r="B114" s="18">
        <v>4.4754150502566786E-2</v>
      </c>
      <c r="C114" s="14">
        <v>0.16355690156016944</v>
      </c>
      <c r="D114" s="14">
        <v>-1.861199256262672E-2</v>
      </c>
      <c r="E114" s="15">
        <v>0.12484749520084035</v>
      </c>
      <c r="F114" s="18">
        <v>5.8506460401965103E-2</v>
      </c>
      <c r="G114" s="14">
        <v>5.1679587453567398E-2</v>
      </c>
      <c r="H114" s="14">
        <v>4.1983485942446705E-2</v>
      </c>
      <c r="I114" s="15">
        <v>-5.9718144029542258E-2</v>
      </c>
      <c r="J114" s="18">
        <v>-2.6827026521116449E-2</v>
      </c>
      <c r="K114" s="14">
        <v>0.11164664402604481</v>
      </c>
      <c r="L114" s="14">
        <v>4.6082903915990361E-2</v>
      </c>
      <c r="M114" s="15">
        <v>0.16000002000000002</v>
      </c>
      <c r="N114" s="18">
        <v>9.6441941633989853E-3</v>
      </c>
      <c r="O114" s="14">
        <v>0.11244838060188135</v>
      </c>
      <c r="P114" s="14">
        <v>9.0934657062939239E-2</v>
      </c>
      <c r="Q114" s="15">
        <v>6.7729048907954781E-2</v>
      </c>
      <c r="R114" s="7">
        <v>4.1759885784831183E-2</v>
      </c>
      <c r="S114" s="14">
        <v>5.060462673172899E-2</v>
      </c>
      <c r="T114" s="15">
        <v>6.0281332414570496E-2</v>
      </c>
    </row>
    <row r="115" spans="1:20">
      <c r="A115" s="9">
        <v>43983</v>
      </c>
      <c r="B115" s="18">
        <v>6.3202892454617462E-3</v>
      </c>
      <c r="C115" s="14">
        <v>6.3229508111267943E-2</v>
      </c>
      <c r="D115" s="14">
        <v>3.5644953617180265E-2</v>
      </c>
      <c r="E115" s="15">
        <v>9.6574104996611704E-2</v>
      </c>
      <c r="F115" s="18">
        <v>8.2834011425033188E-2</v>
      </c>
      <c r="G115" s="14">
        <v>5.1597019682178807E-2</v>
      </c>
      <c r="H115" s="14">
        <v>2.5388027285558345E-2</v>
      </c>
      <c r="I115" s="15">
        <v>0.12616469902728392</v>
      </c>
      <c r="J115" s="18">
        <v>8.0228162416733056E-2</v>
      </c>
      <c r="K115" s="14">
        <v>-1.2524095671097364E-2</v>
      </c>
      <c r="L115" s="14">
        <v>6.1674055582294031E-2</v>
      </c>
      <c r="M115" s="15">
        <v>8.1504699221705751E-2</v>
      </c>
      <c r="N115" s="18">
        <v>8.3498017010440947E-2</v>
      </c>
      <c r="O115" s="14">
        <v>0.10707461835133866</v>
      </c>
      <c r="P115" s="14">
        <v>9.7397614456186082E-2</v>
      </c>
      <c r="Q115" s="15">
        <v>6.6853281406343154E-2</v>
      </c>
      <c r="R115" s="7">
        <v>6.0281332414570496E-2</v>
      </c>
      <c r="S115" s="14">
        <v>4.1759885784831183E-2</v>
      </c>
      <c r="T115" s="15">
        <v>-1.8475171760984871E-2</v>
      </c>
    </row>
    <row r="116" spans="1:20">
      <c r="A116" s="9">
        <v>44013</v>
      </c>
      <c r="B116" s="18">
        <v>-7.3970731851983551E-2</v>
      </c>
      <c r="C116" s="14">
        <v>3.3982412050530528E-2</v>
      </c>
      <c r="D116" s="14">
        <v>-2.3166005943198922E-2</v>
      </c>
      <c r="E116" s="15">
        <v>-3.5481970256310731E-2</v>
      </c>
      <c r="F116" s="18">
        <v>3.47212907463883E-2</v>
      </c>
      <c r="G116" s="14">
        <v>8.7227511864214069E-2</v>
      </c>
      <c r="H116" s="14">
        <v>-6.1547707143093947E-2</v>
      </c>
      <c r="I116" s="15">
        <v>-3.6225453251309034E-2</v>
      </c>
      <c r="J116" s="18">
        <v>-3.7310787456657148E-2</v>
      </c>
      <c r="K116" s="14">
        <v>-0.11219508473170739</v>
      </c>
      <c r="L116" s="14">
        <v>-0.12448140261186699</v>
      </c>
      <c r="M116" s="15">
        <v>0</v>
      </c>
      <c r="N116" s="18">
        <v>-0.14515882511182698</v>
      </c>
      <c r="O116" s="14">
        <v>1.2215528670658714E-2</v>
      </c>
      <c r="P116" s="14">
        <v>2.113172632340015E-3</v>
      </c>
      <c r="Q116" s="15">
        <v>6.0623664731727693E-2</v>
      </c>
      <c r="R116" s="7">
        <v>-1.8475171760984871E-2</v>
      </c>
      <c r="S116" s="14">
        <v>6.0281332414570496E-2</v>
      </c>
      <c r="T116" s="15">
        <v>3.0932590063908704E-2</v>
      </c>
    </row>
    <row r="117" spans="1:20">
      <c r="A117" s="9">
        <v>44044</v>
      </c>
      <c r="B117" s="18">
        <v>0.13187641599263802</v>
      </c>
      <c r="C117" s="14">
        <v>6.7762222928983235E-2</v>
      </c>
      <c r="D117" s="14">
        <v>-4.1558443572805789E-2</v>
      </c>
      <c r="E117" s="15">
        <v>7.1815823812088966E-2</v>
      </c>
      <c r="F117" s="18">
        <v>0.14024060736448857</v>
      </c>
      <c r="G117" s="14">
        <v>-3.9398494008660986E-3</v>
      </c>
      <c r="H117" s="14">
        <v>9.0792562975655036E-2</v>
      </c>
      <c r="I117" s="15">
        <v>7.0881816190080479E-2</v>
      </c>
      <c r="J117" s="18">
        <v>9.9634381846232828E-2</v>
      </c>
      <c r="K117" s="14">
        <v>7.9395584295119337E-2</v>
      </c>
      <c r="L117" s="14">
        <v>5.68720995125927E-2</v>
      </c>
      <c r="M117" s="15">
        <v>0.17246377286284389</v>
      </c>
      <c r="N117" s="18">
        <v>-1.2446670378880908E-2</v>
      </c>
      <c r="O117" s="14">
        <v>9.6071971916913648E-2</v>
      </c>
      <c r="P117" s="14">
        <v>5.7403894171629111E-2</v>
      </c>
      <c r="Q117" s="15">
        <v>1.9510829675779308E-2</v>
      </c>
      <c r="R117" s="7">
        <v>3.0932590063908704E-2</v>
      </c>
      <c r="S117" s="14">
        <v>-1.8475171760984871E-2</v>
      </c>
      <c r="T117" s="15">
        <v>-2.4109904051707192E-2</v>
      </c>
    </row>
    <row r="118" spans="1:20">
      <c r="A118" s="9">
        <v>44075</v>
      </c>
      <c r="B118" s="18">
        <v>-6.6577897490430003E-3</v>
      </c>
      <c r="C118" s="14">
        <v>-6.7266178131344029E-2</v>
      </c>
      <c r="D118" s="14">
        <v>5.4200432380502109E-3</v>
      </c>
      <c r="E118" s="15">
        <v>-0.15287839353051816</v>
      </c>
      <c r="F118" s="18">
        <v>7.9493477627693751E-2</v>
      </c>
      <c r="G118" s="14">
        <v>-2.5530405777840968E-2</v>
      </c>
      <c r="H118" s="14">
        <v>1.8017980312863856E-2</v>
      </c>
      <c r="I118" s="15">
        <v>0.13400489415339417</v>
      </c>
      <c r="J118" s="18">
        <v>3.0590192949666216E-2</v>
      </c>
      <c r="K118" s="14">
        <v>-8.9844808138128798E-2</v>
      </c>
      <c r="L118" s="14">
        <v>-0.17040358374992468</v>
      </c>
      <c r="M118" s="15">
        <v>-0.12484551437245649</v>
      </c>
      <c r="N118" s="18">
        <v>-4.0151233443312041E-2</v>
      </c>
      <c r="O118" s="14">
        <v>4.1234884728365132E-2</v>
      </c>
      <c r="P118" s="14">
        <v>-0.11200971533801495</v>
      </c>
      <c r="Q118" s="15">
        <v>-2.7223675516232469E-2</v>
      </c>
      <c r="R118" s="7">
        <v>-2.4109904051707192E-2</v>
      </c>
      <c r="S118" s="14">
        <v>3.0932590063908704E-2</v>
      </c>
      <c r="T118" s="15">
        <v>-7.3709732423921676E-2</v>
      </c>
    </row>
    <row r="119" spans="1:20">
      <c r="A119" s="9">
        <v>44105</v>
      </c>
      <c r="B119" s="18">
        <v>-0.1045575815609962</v>
      </c>
      <c r="C119" s="14">
        <v>-6.6555436483386882E-2</v>
      </c>
      <c r="D119" s="14">
        <v>-9.3284881210430867E-2</v>
      </c>
      <c r="E119" s="15">
        <v>-3.615821876545202E-2</v>
      </c>
      <c r="F119" s="18">
        <v>-3.5516418493047985E-2</v>
      </c>
      <c r="G119" s="14">
        <v>-7.3800738007380073E-2</v>
      </c>
      <c r="H119" s="14">
        <v>-9.4459404525388688E-2</v>
      </c>
      <c r="I119" s="15">
        <v>7.0691984520945619E-3</v>
      </c>
      <c r="J119" s="18">
        <v>-5.3395729693100046E-2</v>
      </c>
      <c r="K119" s="14">
        <v>-5.1733740515522354E-2</v>
      </c>
      <c r="L119" s="14">
        <v>8.6486466986121377E-2</v>
      </c>
      <c r="M119" s="15">
        <v>-3.6723128946023989E-2</v>
      </c>
      <c r="N119" s="18">
        <v>-0.24291878501781336</v>
      </c>
      <c r="O119" s="14">
        <v>-8.9156190769926827E-3</v>
      </c>
      <c r="P119" s="14">
        <v>-0.11441049897163293</v>
      </c>
      <c r="Q119" s="15">
        <v>-2.6045957774816032E-2</v>
      </c>
      <c r="R119" s="7">
        <v>-7.3709732423921676E-2</v>
      </c>
      <c r="S119" s="14">
        <v>-2.4109904051707192E-2</v>
      </c>
      <c r="T119" s="15">
        <v>0.1806261506724367</v>
      </c>
    </row>
    <row r="120" spans="1:20">
      <c r="A120" s="9">
        <v>44136</v>
      </c>
      <c r="B120" s="18">
        <v>0.16392210254547285</v>
      </c>
      <c r="C120" s="14">
        <v>0.11221453221925269</v>
      </c>
      <c r="D120" s="14">
        <v>9.4868761501014143E-2</v>
      </c>
      <c r="E120" s="15">
        <v>0.43912245225243102</v>
      </c>
      <c r="F120" s="18">
        <v>0.27139636970188197</v>
      </c>
      <c r="G120" s="14">
        <v>9.6812701195219064E-2</v>
      </c>
      <c r="H120" s="14">
        <v>0.30295309519621694</v>
      </c>
      <c r="I120" s="15">
        <v>0.23942328551406405</v>
      </c>
      <c r="J120" s="18">
        <v>0.24471711887546593</v>
      </c>
      <c r="K120" s="14">
        <v>0.26069006759820795</v>
      </c>
      <c r="L120" s="14">
        <v>0.40298504827355758</v>
      </c>
      <c r="M120" s="15">
        <v>0.41495592074156779</v>
      </c>
      <c r="N120" s="18">
        <v>0.19598611813107222</v>
      </c>
      <c r="O120" s="14">
        <v>0.2351464823678163</v>
      </c>
      <c r="P120" s="14">
        <v>0.35629755243521033</v>
      </c>
      <c r="Q120" s="15">
        <v>0.11664291014328167</v>
      </c>
      <c r="R120" s="7">
        <v>0.1806261506724367</v>
      </c>
      <c r="S120" s="14">
        <v>-7.3709732423921676E-2</v>
      </c>
      <c r="T120" s="15">
        <v>1.7208064286567935E-2</v>
      </c>
    </row>
    <row r="121" spans="1:20" ht="15" thickBot="1">
      <c r="A121" s="10">
        <v>44166</v>
      </c>
      <c r="B121" s="18">
        <v>9.3890714469453393E-2</v>
      </c>
      <c r="C121" s="14">
        <v>4.9285684312499987E-2</v>
      </c>
      <c r="D121" s="14">
        <v>-7.0947966016442751E-2</v>
      </c>
      <c r="E121" s="15">
        <v>3.2584519844345871E-3</v>
      </c>
      <c r="F121" s="18">
        <v>2.3737823595380857E-2</v>
      </c>
      <c r="G121" s="14">
        <v>-2.4700284403935336E-2</v>
      </c>
      <c r="H121" s="14">
        <v>5.5274731787143053E-2</v>
      </c>
      <c r="I121" s="15">
        <v>0.12199593459976955</v>
      </c>
      <c r="J121" s="18">
        <v>-1.1089780236135117E-2</v>
      </c>
      <c r="K121" s="14">
        <v>-4.8421045497076022E-2</v>
      </c>
      <c r="L121" s="14">
        <v>8.1560292363311832E-2</v>
      </c>
      <c r="M121" s="15">
        <v>-2.1761663033101637E-2</v>
      </c>
      <c r="N121" s="18">
        <v>-2.3824669030310169E-3</v>
      </c>
      <c r="O121" s="14">
        <v>6.3346846307152635E-2</v>
      </c>
      <c r="P121" s="14">
        <v>-6.6479582807150482E-3</v>
      </c>
      <c r="Q121" s="15">
        <v>8.4840810955414028E-2</v>
      </c>
      <c r="R121" s="7">
        <v>1.7208064286567935E-2</v>
      </c>
      <c r="S121" s="16">
        <v>0.1806261506724367</v>
      </c>
      <c r="T121" s="17" t="s">
        <v>71</v>
      </c>
    </row>
    <row r="122" spans="1:20" ht="15.5" thickTop="1" thickBot="1">
      <c r="A122" s="6" t="s">
        <v>116</v>
      </c>
      <c r="B122" s="128">
        <f>AVERAGE(B2:B121)</f>
        <v>7.8544185463968776E-3</v>
      </c>
      <c r="C122" s="129">
        <f t="shared" ref="C122:R122" si="0">AVERAGE(C2:C121)</f>
        <v>4.3041468248219807E-3</v>
      </c>
      <c r="D122" s="129">
        <f t="shared" si="0"/>
        <v>5.5060066969836782E-3</v>
      </c>
      <c r="E122" s="129">
        <f t="shared" si="0"/>
        <v>4.0080864747864741E-3</v>
      </c>
      <c r="F122" s="129">
        <f t="shared" si="0"/>
        <v>5.1722367882216002E-3</v>
      </c>
      <c r="G122" s="129">
        <f t="shared" si="0"/>
        <v>7.2856917692247771E-3</v>
      </c>
      <c r="H122" s="129">
        <f t="shared" si="0"/>
        <v>3.4392789964616949E-3</v>
      </c>
      <c r="I122" s="129">
        <f t="shared" si="0"/>
        <v>1.7851772084698306E-2</v>
      </c>
      <c r="J122" s="129">
        <f t="shared" si="0"/>
        <v>5.7636185657326351E-3</v>
      </c>
      <c r="K122" s="129">
        <f t="shared" si="0"/>
        <v>7.6153728905607055E-3</v>
      </c>
      <c r="L122" s="129">
        <f t="shared" si="0"/>
        <v>-5.6060476703294095E-3</v>
      </c>
      <c r="M122" s="129">
        <f t="shared" si="0"/>
        <v>5.9246534150535655E-3</v>
      </c>
      <c r="N122" s="129">
        <f t="shared" si="0"/>
        <v>1.9786167819186894E-3</v>
      </c>
      <c r="O122" s="129">
        <f t="shared" si="0"/>
        <v>1.6748531726749553E-2</v>
      </c>
      <c r="P122" s="129">
        <f t="shared" si="0"/>
        <v>5.9070687420244494E-3</v>
      </c>
      <c r="Q122" s="129">
        <f t="shared" si="0"/>
        <v>8.2752833574510267E-3</v>
      </c>
      <c r="R122" s="130">
        <f t="shared" si="0"/>
        <v>3.2082797076341484E-3</v>
      </c>
    </row>
    <row r="123" spans="1:20" ht="15" thickTop="1"/>
  </sheetData>
  <mergeCells count="1">
    <mergeCell ref="V1:X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7B0A-0961-4BE7-8F57-5C61AA942A47}">
  <dimension ref="A1:R67"/>
  <sheetViews>
    <sheetView tabSelected="1" topLeftCell="A25" workbookViewId="0">
      <selection activeCell="J37" sqref="J37"/>
    </sheetView>
  </sheetViews>
  <sheetFormatPr defaultRowHeight="14.5"/>
  <cols>
    <col min="1" max="1" width="12.54296875" customWidth="1"/>
    <col min="2" max="2" width="13.81640625" customWidth="1"/>
  </cols>
  <sheetData>
    <row r="1" spans="1:18" ht="24" thickBot="1">
      <c r="A1" s="147" t="s">
        <v>87</v>
      </c>
      <c r="B1" s="147"/>
    </row>
    <row r="2" spans="1:18" ht="15.5" thickTop="1" thickBot="1">
      <c r="A2" s="56" t="s">
        <v>86</v>
      </c>
      <c r="B2" s="40" t="s">
        <v>47</v>
      </c>
      <c r="C2" s="40" t="s">
        <v>55</v>
      </c>
      <c r="D2" s="40" t="s">
        <v>128</v>
      </c>
      <c r="E2" s="39" t="s">
        <v>50</v>
      </c>
      <c r="F2" s="39" t="s">
        <v>45</v>
      </c>
      <c r="G2" s="39" t="s">
        <v>60</v>
      </c>
      <c r="H2" s="38" t="s">
        <v>56</v>
      </c>
      <c r="I2" s="39" t="s">
        <v>46</v>
      </c>
      <c r="J2" s="38" t="s">
        <v>44</v>
      </c>
      <c r="K2" s="39" t="s">
        <v>54</v>
      </c>
      <c r="L2" s="39" t="s">
        <v>49</v>
      </c>
      <c r="M2" s="38" t="s">
        <v>48</v>
      </c>
      <c r="N2" s="39" t="s">
        <v>57</v>
      </c>
      <c r="O2" s="38" t="s">
        <v>52</v>
      </c>
      <c r="P2" s="40" t="s">
        <v>51</v>
      </c>
      <c r="Q2" s="39" t="s">
        <v>53</v>
      </c>
      <c r="R2" s="41" t="s">
        <v>58</v>
      </c>
    </row>
    <row r="3" spans="1:18" ht="15" thickTop="1">
      <c r="A3" s="36">
        <v>2011</v>
      </c>
      <c r="B3" s="15">
        <v>3.2409343967850571E-3</v>
      </c>
      <c r="C3" s="15">
        <v>-1.5954598026933796E-2</v>
      </c>
      <c r="D3" s="15">
        <v>1.5302168584691425E-2</v>
      </c>
      <c r="E3" s="14">
        <v>-3.0999233426190115E-2</v>
      </c>
      <c r="F3" s="14">
        <v>-2.8320155045461069E-2</v>
      </c>
      <c r="G3" s="14">
        <v>1.5712408541713333E-3</v>
      </c>
      <c r="H3" s="18">
        <v>-3.5397206081725432E-3</v>
      </c>
      <c r="I3" s="14">
        <v>-3.853059625242547E-2</v>
      </c>
      <c r="J3" s="18">
        <v>-5.6602164793917243E-3</v>
      </c>
      <c r="K3" s="14">
        <v>-1.3449798283384365E-2</v>
      </c>
      <c r="L3" s="14">
        <v>-2.514429203594841E-2</v>
      </c>
      <c r="M3" s="18">
        <v>-1.7401245015370898E-2</v>
      </c>
      <c r="N3" s="14">
        <v>-6.0877633340798406E-3</v>
      </c>
      <c r="O3" s="18">
        <v>-1.089520204406294E-2</v>
      </c>
      <c r="P3" s="15">
        <v>-2.2446958638078357E-2</v>
      </c>
      <c r="Q3" s="14">
        <v>3.3538885779220255E-4</v>
      </c>
      <c r="R3" s="34">
        <v>-1.3613993696998108E-2</v>
      </c>
    </row>
    <row r="4" spans="1:18">
      <c r="A4" s="36">
        <v>2012</v>
      </c>
      <c r="B4" s="15">
        <v>4.0812593167842304E-2</v>
      </c>
      <c r="C4" s="15">
        <v>9.7807727769528407E-3</v>
      </c>
      <c r="D4" s="15">
        <v>2.0242097684720569E-2</v>
      </c>
      <c r="E4" s="14">
        <v>3.3920987699944956E-2</v>
      </c>
      <c r="F4" s="14">
        <v>2.12035529565507E-2</v>
      </c>
      <c r="G4" s="14">
        <v>-8.0308822511990976E-3</v>
      </c>
      <c r="H4" s="18">
        <v>2.5415818272181655E-2</v>
      </c>
      <c r="I4" s="14">
        <v>1.1150456615256677E-2</v>
      </c>
      <c r="J4" s="18">
        <v>3.384238944130015E-2</v>
      </c>
      <c r="K4" s="14">
        <v>7.6769012916315183E-3</v>
      </c>
      <c r="L4" s="14">
        <v>1.3906635795434302E-2</v>
      </c>
      <c r="M4" s="18">
        <v>3.1243369687563364E-2</v>
      </c>
      <c r="N4" s="14">
        <v>3.2939825084425133E-2</v>
      </c>
      <c r="O4" s="18">
        <v>1.0480861831898983E-2</v>
      </c>
      <c r="P4" s="15">
        <v>1.7207183092485142E-2</v>
      </c>
      <c r="Q4" s="14">
        <v>5.1991229032382433E-3</v>
      </c>
      <c r="R4" s="34">
        <v>1.1800258347282428E-2</v>
      </c>
    </row>
    <row r="5" spans="1:18">
      <c r="A5" s="36">
        <v>2013</v>
      </c>
      <c r="B5" s="15">
        <v>1.8526776777819214E-2</v>
      </c>
      <c r="C5" s="15">
        <v>1.9837072911202142E-2</v>
      </c>
      <c r="D5" s="15">
        <v>7.4565051364897279E-3</v>
      </c>
      <c r="E5" s="14">
        <v>2.6510387120196151E-2</v>
      </c>
      <c r="F5" s="14">
        <v>3.7969878101546443E-2</v>
      </c>
      <c r="G5" s="14">
        <v>6.900072994283319E-3</v>
      </c>
      <c r="H5" s="18">
        <v>8.4678926900600953E-3</v>
      </c>
      <c r="I5" s="14">
        <v>4.4999224734914772E-2</v>
      </c>
      <c r="J5" s="18">
        <v>1.4726025503823853E-2</v>
      </c>
      <c r="K5" s="14">
        <v>2.5132959955351888E-2</v>
      </c>
      <c r="L5" s="14">
        <v>1.190609584657021E-2</v>
      </c>
      <c r="M5" s="18">
        <v>3.8187502306400979E-2</v>
      </c>
      <c r="N5" s="14">
        <v>3.0108685764711891E-2</v>
      </c>
      <c r="O5" s="18">
        <v>2.1030581136646225E-2</v>
      </c>
      <c r="P5" s="15">
        <v>3.4844678512991605E-2</v>
      </c>
      <c r="Q5" s="14">
        <v>2.0113645585556613E-2</v>
      </c>
      <c r="R5" s="34">
        <v>1.4515917481114539E-2</v>
      </c>
    </row>
    <row r="6" spans="1:18">
      <c r="A6" s="36">
        <v>2014</v>
      </c>
      <c r="B6" s="15">
        <v>-6.3542807649193634E-3</v>
      </c>
      <c r="C6" s="15">
        <v>-4.1919493543393508E-3</v>
      </c>
      <c r="D6" s="15">
        <v>6.6673581228514128E-4</v>
      </c>
      <c r="E6" s="14">
        <v>-1.0944657923344451E-2</v>
      </c>
      <c r="F6" s="14">
        <v>8.91794052293793E-3</v>
      </c>
      <c r="G6" s="14">
        <v>8.9339813085225622E-3</v>
      </c>
      <c r="H6" s="18">
        <v>-7.6335078313094313E-3</v>
      </c>
      <c r="I6" s="14">
        <v>4.5187380985670218E-2</v>
      </c>
      <c r="J6" s="18">
        <v>5.246369587801023E-3</v>
      </c>
      <c r="K6" s="14">
        <v>-2.8147309972356162E-3</v>
      </c>
      <c r="L6" s="14">
        <v>-7.8279462994172353E-4</v>
      </c>
      <c r="M6" s="18">
        <v>-4.8556543225353813E-3</v>
      </c>
      <c r="N6" s="14">
        <v>9.8290222543670463E-3</v>
      </c>
      <c r="O6" s="18">
        <v>1.3123973667254041E-2</v>
      </c>
      <c r="P6" s="15">
        <v>2.7130202427632959E-2</v>
      </c>
      <c r="Q6" s="14">
        <v>-3.4829327649434695E-3</v>
      </c>
      <c r="R6" s="34">
        <v>1.3869996810046432E-3</v>
      </c>
    </row>
    <row r="7" spans="1:18">
      <c r="A7" s="48">
        <v>2015</v>
      </c>
      <c r="B7" s="49">
        <v>-7.3958257746422063E-3</v>
      </c>
      <c r="C7" s="49">
        <v>-7.4611479987370111E-4</v>
      </c>
      <c r="D7" s="15">
        <v>5.5092321945617818E-3</v>
      </c>
      <c r="E7" s="14">
        <v>6.822242295240223E-3</v>
      </c>
      <c r="F7" s="14">
        <v>1.457818252951488E-2</v>
      </c>
      <c r="G7" s="14">
        <v>1.6304344156776927E-2</v>
      </c>
      <c r="H7" s="18">
        <v>3.8683861639595639E-3</v>
      </c>
      <c r="I7" s="14">
        <v>3.1682215365457747E-2</v>
      </c>
      <c r="J7" s="18">
        <v>1.1205267563238161E-2</v>
      </c>
      <c r="K7" s="14">
        <v>2.3606852736150267E-2</v>
      </c>
      <c r="L7" s="14">
        <v>-4.0492157578144228E-2</v>
      </c>
      <c r="M7" s="18">
        <v>5.7296856682056141E-3</v>
      </c>
      <c r="N7" s="14">
        <v>4.4401422961580393E-3</v>
      </c>
      <c r="O7" s="18">
        <v>4.0305832365522931E-2</v>
      </c>
      <c r="P7" s="49">
        <v>2.2470683766937265E-2</v>
      </c>
      <c r="Q7" s="14">
        <v>1.7675872443989344E-2</v>
      </c>
      <c r="R7" s="23">
        <v>4.8999479998664284E-3</v>
      </c>
    </row>
    <row r="8" spans="1:18">
      <c r="A8" s="36">
        <v>2016</v>
      </c>
      <c r="B8" s="15">
        <v>-1.8544727814722925E-4</v>
      </c>
      <c r="C8" s="15">
        <v>2.3466649416081637E-2</v>
      </c>
      <c r="D8" s="15">
        <v>-8.9896816849833561E-4</v>
      </c>
      <c r="E8" s="14">
        <v>1.781161088603898E-2</v>
      </c>
      <c r="F8" s="14">
        <v>-3.4663182787804552E-3</v>
      </c>
      <c r="G8" s="14">
        <v>4.6906243620941186E-3</v>
      </c>
      <c r="H8" s="18">
        <v>2.0750094720447119E-2</v>
      </c>
      <c r="I8" s="14">
        <v>9.1613043162610697E-3</v>
      </c>
      <c r="J8" s="18">
        <v>2.9706713314835709E-3</v>
      </c>
      <c r="K8" s="14">
        <v>8.4287936992235996E-3</v>
      </c>
      <c r="L8" s="14">
        <v>1.0721223718560912E-2</v>
      </c>
      <c r="M8" s="18">
        <v>7.8270839770494174E-3</v>
      </c>
      <c r="N8" s="14">
        <v>-9.9046944822413219E-3</v>
      </c>
      <c r="O8" s="18">
        <v>1.9196738401196182E-2</v>
      </c>
      <c r="P8" s="15">
        <v>-1.2316432496992056E-2</v>
      </c>
      <c r="Q8" s="14">
        <v>1.6193263094351953E-2</v>
      </c>
      <c r="R8" s="34">
        <v>1.3810793524356695E-3</v>
      </c>
    </row>
    <row r="9" spans="1:18">
      <c r="A9" s="36">
        <v>2017</v>
      </c>
      <c r="B9" s="15">
        <v>1.9461610086902854E-2</v>
      </c>
      <c r="C9" s="15">
        <v>6.4975365107987468E-4</v>
      </c>
      <c r="D9" s="15">
        <v>-4.6253522181601272E-3</v>
      </c>
      <c r="E9" s="14">
        <v>3.7246577787751474E-3</v>
      </c>
      <c r="F9" s="14">
        <v>1.0696208045849018E-3</v>
      </c>
      <c r="G9" s="14">
        <v>8.4762903515139699E-3</v>
      </c>
      <c r="H9" s="18">
        <v>4.1311982203820381E-3</v>
      </c>
      <c r="I9" s="14">
        <v>5.1190736659766284E-2</v>
      </c>
      <c r="J9" s="18">
        <v>-9.7955791027090774E-4</v>
      </c>
      <c r="K9" s="14">
        <v>2.368074525483491E-2</v>
      </c>
      <c r="L9" s="14">
        <v>2.0823887662274953E-2</v>
      </c>
      <c r="M9" s="18">
        <v>2.3634665754499493E-2</v>
      </c>
      <c r="N9" s="14">
        <v>4.8414090884620602E-3</v>
      </c>
      <c r="O9" s="18">
        <v>2.8970177632082553E-2</v>
      </c>
      <c r="P9" s="15">
        <v>1.333996292943695E-2</v>
      </c>
      <c r="Q9" s="14">
        <v>4.8094723305880322E-3</v>
      </c>
      <c r="R9" s="34">
        <v>5.6314903034982268E-3</v>
      </c>
    </row>
    <row r="10" spans="1:18">
      <c r="A10" s="36">
        <v>2018</v>
      </c>
      <c r="B10" s="15">
        <v>-1.4224961414190185E-2</v>
      </c>
      <c r="C10" s="15">
        <v>-1.298156055488453E-2</v>
      </c>
      <c r="D10" s="15">
        <v>5.2066322837845428E-3</v>
      </c>
      <c r="E10" s="14">
        <v>-3.4037008810645815E-2</v>
      </c>
      <c r="F10" s="14">
        <v>-3.4355331803935844E-2</v>
      </c>
      <c r="G10" s="14">
        <v>3.4366520552997905E-3</v>
      </c>
      <c r="H10" s="18">
        <v>-3.329971060852982E-2</v>
      </c>
      <c r="I10" s="14">
        <v>-5.6373601021015912E-3</v>
      </c>
      <c r="J10" s="18">
        <v>-1.5588222399636337E-2</v>
      </c>
      <c r="K10" s="14">
        <v>-1.3236568079806395E-2</v>
      </c>
      <c r="L10" s="14">
        <v>-2.8423568274243572E-2</v>
      </c>
      <c r="M10" s="18">
        <v>-4.2408333661443358E-2</v>
      </c>
      <c r="N10" s="14">
        <v>-4.0758387046964738E-2</v>
      </c>
      <c r="O10" s="18">
        <v>-2.0755092567684204E-2</v>
      </c>
      <c r="P10" s="15">
        <v>-2.3875064741688757E-2</v>
      </c>
      <c r="Q10" s="14">
        <v>-2.4529838249177732E-2</v>
      </c>
      <c r="R10" s="34">
        <v>-1.2177411615094958E-2</v>
      </c>
    </row>
    <row r="11" spans="1:18">
      <c r="A11" s="36">
        <v>2019</v>
      </c>
      <c r="B11" s="15">
        <v>2.0416664024619762E-2</v>
      </c>
      <c r="C11" s="15">
        <v>1.7074635885847577E-2</v>
      </c>
      <c r="D11" s="15">
        <v>1.5233506679205491E-2</v>
      </c>
      <c r="E11" s="14">
        <v>2.7063140064964103E-2</v>
      </c>
      <c r="F11" s="14">
        <v>1.0863311362100392E-2</v>
      </c>
      <c r="G11" s="14">
        <v>2.1478986043454374E-2</v>
      </c>
      <c r="H11" s="18">
        <v>1.2132030386707219E-2</v>
      </c>
      <c r="I11" s="14">
        <v>8.0363897299765754E-3</v>
      </c>
      <c r="J11" s="18">
        <v>6.1363180254006252E-3</v>
      </c>
      <c r="K11" s="14">
        <v>2.7412867161809625E-2</v>
      </c>
      <c r="L11" s="14">
        <v>-3.8695051174160479E-3</v>
      </c>
      <c r="M11" s="18">
        <v>1.4676834141719353E-2</v>
      </c>
      <c r="N11" s="14">
        <v>2.0174681453902697E-2</v>
      </c>
      <c r="O11" s="18">
        <v>1.9425279778140625E-2</v>
      </c>
      <c r="P11" s="15">
        <v>1.9284769932493957E-2</v>
      </c>
      <c r="Q11" s="14">
        <v>3.7213139565025553E-2</v>
      </c>
      <c r="R11" s="34">
        <v>1.9193005488597502E-2</v>
      </c>
    </row>
    <row r="12" spans="1:18" ht="15" thickBot="1">
      <c r="A12" s="37">
        <v>2020</v>
      </c>
      <c r="B12" s="17">
        <v>4.2461222418985608E-3</v>
      </c>
      <c r="C12" s="17">
        <v>6.1068063430871136E-3</v>
      </c>
      <c r="D12" s="17">
        <v>-9.0324910192434334E-3</v>
      </c>
      <c r="E12" s="16">
        <v>2.0873906288557139E-4</v>
      </c>
      <c r="F12" s="16">
        <v>2.3261686733158111E-2</v>
      </c>
      <c r="G12" s="16">
        <v>6.6493232119754497E-3</v>
      </c>
      <c r="H12" s="19">
        <v>4.1003085588910563E-3</v>
      </c>
      <c r="I12" s="16">
        <v>2.1277968794206747E-2</v>
      </c>
      <c r="J12" s="19">
        <v>5.7371409935779777E-3</v>
      </c>
      <c r="K12" s="16">
        <v>-1.0284293832968396E-2</v>
      </c>
      <c r="L12" s="16">
        <v>-9.4341589532781836E-3</v>
      </c>
      <c r="M12" s="19">
        <v>2.6126256144470366E-3</v>
      </c>
      <c r="N12" s="16">
        <v>-2.5796753259554061E-2</v>
      </c>
      <c r="O12" s="19">
        <v>4.6602167066501082E-2</v>
      </c>
      <c r="P12" s="17">
        <v>-5.0535494596153857E-3</v>
      </c>
      <c r="Q12" s="16">
        <v>9.2256998080895106E-3</v>
      </c>
      <c r="R12" s="35">
        <v>-9.34496265364901E-4</v>
      </c>
    </row>
    <row r="13" spans="1:18" ht="15.5" thickTop="1" thickBot="1">
      <c r="A13" s="134" t="s">
        <v>197</v>
      </c>
      <c r="B13" s="131">
        <f>AVERAGE(B3:B12)</f>
        <v>7.8544185463968776E-3</v>
      </c>
      <c r="C13" s="132">
        <f t="shared" ref="C13:R13" si="0">AVERAGE(C3:C12)</f>
        <v>4.3041468248219816E-3</v>
      </c>
      <c r="D13" s="132">
        <f t="shared" si="0"/>
        <v>5.5060066969836782E-3</v>
      </c>
      <c r="E13" s="132">
        <f t="shared" si="0"/>
        <v>4.008086474786475E-3</v>
      </c>
      <c r="F13" s="132">
        <f t="shared" si="0"/>
        <v>5.1722367882215984E-3</v>
      </c>
      <c r="G13" s="132">
        <f t="shared" si="0"/>
        <v>7.041063308689274E-3</v>
      </c>
      <c r="H13" s="132">
        <f t="shared" si="0"/>
        <v>3.439278996461694E-3</v>
      </c>
      <c r="I13" s="132">
        <f t="shared" si="0"/>
        <v>1.7851772084698302E-2</v>
      </c>
      <c r="J13" s="132">
        <f t="shared" si="0"/>
        <v>5.7636185657326403E-3</v>
      </c>
      <c r="K13" s="132">
        <f t="shared" si="0"/>
        <v>7.6153728905607038E-3</v>
      </c>
      <c r="L13" s="132">
        <f t="shared" si="0"/>
        <v>-5.0788633566131785E-3</v>
      </c>
      <c r="M13" s="132">
        <f t="shared" si="0"/>
        <v>5.924653415053562E-3</v>
      </c>
      <c r="N13" s="132">
        <f t="shared" si="0"/>
        <v>1.9786167819186911E-3</v>
      </c>
      <c r="O13" s="132">
        <f t="shared" si="0"/>
        <v>1.674853172674955E-2</v>
      </c>
      <c r="P13" s="132">
        <f t="shared" si="0"/>
        <v>7.0585475325603327E-3</v>
      </c>
      <c r="Q13" s="132">
        <f t="shared" si="0"/>
        <v>8.275283357451025E-3</v>
      </c>
      <c r="R13" s="133">
        <f t="shared" si="0"/>
        <v>3.2082797076341462E-3</v>
      </c>
    </row>
    <row r="14" spans="1:18" ht="15" thickTop="1"/>
    <row r="16" spans="1:18" ht="21.5" thickBot="1">
      <c r="A16" s="148" t="s">
        <v>88</v>
      </c>
      <c r="B16" s="148"/>
    </row>
    <row r="17" spans="1:18" ht="15.5" thickTop="1" thickBot="1">
      <c r="A17" s="54" t="s">
        <v>86</v>
      </c>
      <c r="B17" s="40" t="s">
        <v>47</v>
      </c>
      <c r="C17" s="40" t="s">
        <v>55</v>
      </c>
      <c r="D17" s="40" t="s">
        <v>128</v>
      </c>
      <c r="E17" s="39" t="s">
        <v>50</v>
      </c>
      <c r="F17" s="39" t="s">
        <v>45</v>
      </c>
      <c r="G17" s="39" t="s">
        <v>60</v>
      </c>
      <c r="H17" s="38" t="s">
        <v>56</v>
      </c>
      <c r="I17" s="39" t="s">
        <v>46</v>
      </c>
      <c r="J17" s="38" t="s">
        <v>44</v>
      </c>
      <c r="K17" s="39" t="s">
        <v>54</v>
      </c>
      <c r="L17" s="39" t="s">
        <v>49</v>
      </c>
      <c r="M17" s="38" t="s">
        <v>48</v>
      </c>
      <c r="N17" s="39" t="s">
        <v>57</v>
      </c>
      <c r="O17" s="38" t="s">
        <v>52</v>
      </c>
      <c r="P17" s="40" t="s">
        <v>51</v>
      </c>
      <c r="Q17" s="39" t="s">
        <v>53</v>
      </c>
      <c r="R17" s="41" t="s">
        <v>58</v>
      </c>
    </row>
    <row r="18" spans="1:18" ht="15" thickTop="1">
      <c r="A18" s="36">
        <v>2011</v>
      </c>
      <c r="B18" s="15">
        <v>0.10111668699063707</v>
      </c>
      <c r="C18" s="15">
        <v>7.138003311224668E-2</v>
      </c>
      <c r="D18" s="15">
        <v>4.4586673748370054E-2</v>
      </c>
      <c r="E18" s="14">
        <v>0.10533893697396021</v>
      </c>
      <c r="F18" s="14">
        <v>9.1737105140931627E-2</v>
      </c>
      <c r="G18" s="14">
        <v>3.8555223058006988E-2</v>
      </c>
      <c r="H18" s="18">
        <v>9.7909299072248629E-2</v>
      </c>
      <c r="I18" s="14">
        <v>0.12795959651924893</v>
      </c>
      <c r="J18" s="18">
        <v>9.931899725506084E-2</v>
      </c>
      <c r="K18" s="14">
        <v>6.2109663324855728E-2</v>
      </c>
      <c r="L18" s="14">
        <v>8.2790126309547282E-2</v>
      </c>
      <c r="M18" s="18">
        <v>0.12837944396901074</v>
      </c>
      <c r="N18" s="14">
        <v>7.8630084602966027E-2</v>
      </c>
      <c r="O18" s="18">
        <v>8.9773556167343907E-2</v>
      </c>
      <c r="P18" s="15">
        <v>0.128305828920314</v>
      </c>
      <c r="Q18" s="14">
        <v>9.3136684066271666E-2</v>
      </c>
      <c r="R18" s="23">
        <v>6.0013025855261373E-2</v>
      </c>
    </row>
    <row r="19" spans="1:18">
      <c r="A19" s="36">
        <v>2012</v>
      </c>
      <c r="B19" s="15">
        <v>7.303810661623461E-2</v>
      </c>
      <c r="C19" s="15">
        <v>4.2846603706940718E-2</v>
      </c>
      <c r="D19" s="15">
        <v>4.3989464153868015E-2</v>
      </c>
      <c r="E19" s="14">
        <v>0.10233816016365678</v>
      </c>
      <c r="F19" s="14">
        <v>9.9436328497717677E-2</v>
      </c>
      <c r="G19" s="14">
        <v>2.5835533016988224E-2</v>
      </c>
      <c r="H19" s="18">
        <v>6.3447250850893241E-2</v>
      </c>
      <c r="I19" s="14">
        <v>0.10982938194007733</v>
      </c>
      <c r="J19" s="18">
        <v>0.10080157601636776</v>
      </c>
      <c r="K19" s="14">
        <v>6.9775442408308297E-2</v>
      </c>
      <c r="L19" s="14">
        <v>0.11860105727023573</v>
      </c>
      <c r="M19" s="18">
        <v>0.12477011018295817</v>
      </c>
      <c r="N19" s="14">
        <v>4.9282690244997276E-2</v>
      </c>
      <c r="O19" s="18">
        <v>0.11014180126948479</v>
      </c>
      <c r="P19" s="15">
        <v>0.10408773092169542</v>
      </c>
      <c r="Q19" s="14">
        <v>7.7539649511416744E-2</v>
      </c>
      <c r="R19" s="23">
        <v>4.3804087545833398E-2</v>
      </c>
    </row>
    <row r="20" spans="1:18">
      <c r="A20" s="36">
        <v>2013</v>
      </c>
      <c r="B20" s="15">
        <v>7.174003937164955E-2</v>
      </c>
      <c r="C20" s="15">
        <v>5.1721312070769312E-2</v>
      </c>
      <c r="D20" s="15">
        <v>4.4650993143679811E-2</v>
      </c>
      <c r="E20" s="14">
        <v>7.0693485327710193E-2</v>
      </c>
      <c r="F20" s="14">
        <v>6.9920357929581956E-2</v>
      </c>
      <c r="G20" s="14">
        <v>3.6822462102967184E-2</v>
      </c>
      <c r="H20" s="18">
        <v>5.1524006209733797E-2</v>
      </c>
      <c r="I20" s="14">
        <v>0.12287615266723771</v>
      </c>
      <c r="J20" s="18">
        <v>5.8011457246640627E-2</v>
      </c>
      <c r="K20" s="14">
        <v>5.1126776263274672E-2</v>
      </c>
      <c r="L20" s="14">
        <v>8.02274904734879E-2</v>
      </c>
      <c r="M20" s="18">
        <v>9.9229742654403347E-2</v>
      </c>
      <c r="N20" s="14">
        <v>3.3959220181593822E-2</v>
      </c>
      <c r="O20" s="18">
        <v>4.8851593196414946E-2</v>
      </c>
      <c r="P20" s="15">
        <v>0.12411497094017514</v>
      </c>
      <c r="Q20" s="14">
        <v>4.4265156887610131E-2</v>
      </c>
      <c r="R20" s="23">
        <v>3.6585337709998597E-2</v>
      </c>
    </row>
    <row r="21" spans="1:18">
      <c r="A21" s="36">
        <v>2014</v>
      </c>
      <c r="B21" s="15">
        <v>4.5491713644057519E-2</v>
      </c>
      <c r="C21" s="15">
        <v>3.4079207336413612E-2</v>
      </c>
      <c r="D21" s="15">
        <v>6.4765404560840553E-2</v>
      </c>
      <c r="E21" s="14">
        <v>3.5504276418694684E-2</v>
      </c>
      <c r="F21" s="14">
        <v>4.9290195408382254E-2</v>
      </c>
      <c r="G21" s="14">
        <v>4.2497560312884881E-2</v>
      </c>
      <c r="H21" s="18">
        <v>4.2965433207606922E-2</v>
      </c>
      <c r="I21" s="14">
        <v>9.7156981728318811E-2</v>
      </c>
      <c r="J21" s="18">
        <v>4.2960632748468133E-2</v>
      </c>
      <c r="K21" s="14">
        <v>4.8024295826256384E-2</v>
      </c>
      <c r="L21" s="14">
        <v>4.475486916480962E-2</v>
      </c>
      <c r="M21" s="18">
        <v>5.5360167486044914E-2</v>
      </c>
      <c r="N21" s="14">
        <v>4.9506511555554897E-2</v>
      </c>
      <c r="O21" s="18">
        <v>6.5983930187665629E-2</v>
      </c>
      <c r="P21" s="15">
        <v>6.0880137274143389E-2</v>
      </c>
      <c r="Q21" s="14">
        <v>5.8705267774706908E-2</v>
      </c>
      <c r="R21" s="23">
        <v>2.7919524926296589E-2</v>
      </c>
    </row>
    <row r="22" spans="1:18">
      <c r="A22" s="48">
        <v>2015</v>
      </c>
      <c r="B22" s="15">
        <v>0.14479493195163054</v>
      </c>
      <c r="C22" s="15">
        <v>7.4852368844977091E-2</v>
      </c>
      <c r="D22" s="15">
        <v>6.8353198657930311E-2</v>
      </c>
      <c r="E22" s="14">
        <v>6.2833528900437613E-2</v>
      </c>
      <c r="F22" s="14">
        <v>9.9534674804101969E-2</v>
      </c>
      <c r="G22" s="14">
        <v>6.3898441624088032E-2</v>
      </c>
      <c r="H22" s="8">
        <v>7.6362594579600818E-2</v>
      </c>
      <c r="I22" s="14">
        <v>0.11683340446463897</v>
      </c>
      <c r="J22" s="18">
        <v>9.3342802245441864E-2</v>
      </c>
      <c r="K22" s="14">
        <v>5.6875723411818735E-2</v>
      </c>
      <c r="L22" s="14">
        <v>7.807909488417869E-2</v>
      </c>
      <c r="M22" s="8">
        <v>7.4328595972853434E-2</v>
      </c>
      <c r="N22" s="14">
        <v>6.9438605048517135E-2</v>
      </c>
      <c r="O22" s="8">
        <v>9.7208792391040161E-2</v>
      </c>
      <c r="P22" s="15">
        <v>6.4571466227050955E-2</v>
      </c>
      <c r="Q22" s="14">
        <v>6.9314210191015121E-2</v>
      </c>
      <c r="R22" s="23">
        <v>5.9204585266648319E-2</v>
      </c>
    </row>
    <row r="23" spans="1:18">
      <c r="A23" s="36">
        <v>2016</v>
      </c>
      <c r="B23" s="15">
        <v>7.7510336610141325E-2</v>
      </c>
      <c r="C23" s="15">
        <v>5.3568282487316023E-2</v>
      </c>
      <c r="D23" s="15">
        <v>4.2629315657744159E-2</v>
      </c>
      <c r="E23" s="14">
        <v>0.10109270578383538</v>
      </c>
      <c r="F23" s="14">
        <v>9.0637026411775706E-2</v>
      </c>
      <c r="G23" s="14">
        <v>4.2626118909004224E-2</v>
      </c>
      <c r="H23" s="18">
        <v>6.3523691854892123E-2</v>
      </c>
      <c r="I23" s="14">
        <v>0.12896598577057994</v>
      </c>
      <c r="J23" s="18">
        <v>8.8429293653745175E-2</v>
      </c>
      <c r="K23" s="14">
        <v>4.2593042444794171E-2</v>
      </c>
      <c r="L23" s="14">
        <v>0.10470307351345542</v>
      </c>
      <c r="M23" s="18">
        <v>7.9327020760321609E-2</v>
      </c>
      <c r="N23" s="14">
        <v>7.6199757159117393E-2</v>
      </c>
      <c r="O23" s="18">
        <v>6.9969315803038723E-2</v>
      </c>
      <c r="P23" s="15">
        <v>0.11953082275197606</v>
      </c>
      <c r="Q23" s="14">
        <v>5.3085317676658868E-2</v>
      </c>
      <c r="R23" s="23">
        <v>3.9818030343854414E-2</v>
      </c>
    </row>
    <row r="24" spans="1:18">
      <c r="A24" s="36">
        <v>2017</v>
      </c>
      <c r="B24" s="15">
        <v>6.1175458583523086E-2</v>
      </c>
      <c r="C24" s="15">
        <v>4.7322189353680079E-2</v>
      </c>
      <c r="D24" s="15">
        <v>4.5346837472260267E-2</v>
      </c>
      <c r="E24" s="14">
        <v>5.4130755918405757E-2</v>
      </c>
      <c r="F24" s="14">
        <v>4.4598063608785765E-2</v>
      </c>
      <c r="G24" s="14">
        <v>4.4776185312846689E-2</v>
      </c>
      <c r="H24" s="18">
        <v>4.4156274544926169E-2</v>
      </c>
      <c r="I24" s="14">
        <v>9.9377447683723419E-2</v>
      </c>
      <c r="J24" s="18">
        <v>4.1437705235173213E-2</v>
      </c>
      <c r="K24" s="14">
        <v>3.2947546667745228E-2</v>
      </c>
      <c r="L24" s="14">
        <v>5.001269419523019E-2</v>
      </c>
      <c r="M24" s="18">
        <v>4.3483422162886358E-2</v>
      </c>
      <c r="N24" s="14">
        <v>4.1020175889660178E-2</v>
      </c>
      <c r="O24" s="18">
        <v>5.7360362167081055E-2</v>
      </c>
      <c r="P24" s="15">
        <v>6.7622748837433119E-2</v>
      </c>
      <c r="Q24" s="14">
        <v>3.898193168620985E-2</v>
      </c>
      <c r="R24" s="23">
        <v>2.7755911525504759E-2</v>
      </c>
    </row>
    <row r="25" spans="1:18">
      <c r="A25" s="36">
        <v>2018</v>
      </c>
      <c r="B25" s="15">
        <v>5.835772839694723E-2</v>
      </c>
      <c r="C25" s="15">
        <v>5.5938037557490772E-2</v>
      </c>
      <c r="D25" s="15">
        <v>4.2053264688745075E-2</v>
      </c>
      <c r="E25" s="14">
        <v>7.8170205402429221E-2</v>
      </c>
      <c r="F25" s="14">
        <v>4.6731129729985804E-2</v>
      </c>
      <c r="G25" s="14">
        <v>3.9664125590654437E-2</v>
      </c>
      <c r="H25" s="18">
        <v>4.2498968060530565E-2</v>
      </c>
      <c r="I25" s="14">
        <v>0.1284032950742986</v>
      </c>
      <c r="J25" s="18">
        <v>5.24831572781791E-2</v>
      </c>
      <c r="K25" s="14">
        <v>3.5086418167347165E-2</v>
      </c>
      <c r="L25" s="14">
        <v>7.1616608733324039E-2</v>
      </c>
      <c r="M25" s="18">
        <v>6.7053076909570228E-2</v>
      </c>
      <c r="N25" s="14">
        <v>6.2383341171065407E-2</v>
      </c>
      <c r="O25" s="18">
        <v>5.997090260528655E-2</v>
      </c>
      <c r="P25" s="15">
        <v>0.10058212449532573</v>
      </c>
      <c r="Q25" s="14">
        <v>5.103092186798297E-2</v>
      </c>
      <c r="R25" s="23">
        <v>3.5726601727322047E-2</v>
      </c>
    </row>
    <row r="26" spans="1:18">
      <c r="A26" s="36">
        <v>2019</v>
      </c>
      <c r="B26" s="15">
        <v>6.2220952301127563E-2</v>
      </c>
      <c r="C26" s="15">
        <v>6.404909283799419E-2</v>
      </c>
      <c r="D26" s="15">
        <v>4.5491724343932824E-2</v>
      </c>
      <c r="E26" s="14">
        <v>6.9721652431098194E-2</v>
      </c>
      <c r="F26" s="14">
        <v>9.6235331621011555E-2</v>
      </c>
      <c r="G26" s="14">
        <v>3.7514544616272821E-2</v>
      </c>
      <c r="H26" s="18">
        <v>7.5366843062749947E-2</v>
      </c>
      <c r="I26" s="14">
        <v>9.7591000034111489E-2</v>
      </c>
      <c r="J26" s="18">
        <v>7.8920736820569229E-2</v>
      </c>
      <c r="K26" s="14">
        <v>3.3534913205128865E-2</v>
      </c>
      <c r="L26" s="14">
        <v>7.222613219783007E-2</v>
      </c>
      <c r="M26" s="18">
        <v>9.2317710113251975E-2</v>
      </c>
      <c r="N26" s="14">
        <v>9.5929045674931684E-2</v>
      </c>
      <c r="O26" s="18">
        <v>0.109448181643809</v>
      </c>
      <c r="P26" s="15">
        <v>7.6005605558577854E-2</v>
      </c>
      <c r="Q26" s="14">
        <v>4.7392603491233108E-2</v>
      </c>
      <c r="R26" s="23">
        <v>3.3749174125574238E-2</v>
      </c>
    </row>
    <row r="27" spans="1:18" ht="15" thickBot="1">
      <c r="A27" s="37">
        <v>2020</v>
      </c>
      <c r="B27" s="17">
        <v>0.10645029547151658</v>
      </c>
      <c r="C27" s="17">
        <v>0.10255929504232345</v>
      </c>
      <c r="D27" s="17">
        <v>5.9548664577435587E-2</v>
      </c>
      <c r="E27" s="16">
        <v>0.1836821037157908</v>
      </c>
      <c r="F27" s="16">
        <v>0.13930813698441707</v>
      </c>
      <c r="G27" s="16">
        <v>5.4787965713206085E-2</v>
      </c>
      <c r="H27" s="19">
        <v>0.12446437138917946</v>
      </c>
      <c r="I27" s="16">
        <v>0.16967206549615496</v>
      </c>
      <c r="J27" s="19">
        <v>0.11736196894608472</v>
      </c>
      <c r="K27" s="16">
        <v>0.1115503564686384</v>
      </c>
      <c r="L27" s="16">
        <v>0.17567842033899045</v>
      </c>
      <c r="M27" s="19">
        <v>0.20227296872277237</v>
      </c>
      <c r="N27" s="16">
        <v>0.12444047230611405</v>
      </c>
      <c r="O27" s="19">
        <v>0.13588327035994199</v>
      </c>
      <c r="P27" s="17">
        <v>0.15329531461455281</v>
      </c>
      <c r="Q27" s="16">
        <v>9.4332207310668451E-2</v>
      </c>
      <c r="R27" s="24">
        <v>8.3071664311263754E-2</v>
      </c>
    </row>
    <row r="28" spans="1:18" ht="15.5" thickTop="1" thickBot="1">
      <c r="A28" s="134" t="s">
        <v>197</v>
      </c>
      <c r="B28" s="131">
        <f>AVERAGE(B18:B27)</f>
        <v>8.0189624993746517E-2</v>
      </c>
      <c r="C28" s="132">
        <f t="shared" ref="C28:R28" si="1">AVERAGE(C18:C27)</f>
        <v>5.9831642235015206E-2</v>
      </c>
      <c r="D28" s="132">
        <f t="shared" si="1"/>
        <v>5.014155410048067E-2</v>
      </c>
      <c r="E28" s="132">
        <f t="shared" si="1"/>
        <v>8.6350581103601873E-2</v>
      </c>
      <c r="F28" s="132">
        <f t="shared" si="1"/>
        <v>8.274283501366915E-2</v>
      </c>
      <c r="G28" s="132">
        <f t="shared" si="1"/>
        <v>4.2697816025691962E-2</v>
      </c>
      <c r="H28" s="132">
        <f t="shared" si="1"/>
        <v>6.8221873283236159E-2</v>
      </c>
      <c r="I28" s="132">
        <f t="shared" si="1"/>
        <v>0.11986653113783903</v>
      </c>
      <c r="J28" s="132">
        <f t="shared" si="1"/>
        <v>7.7306832744573062E-2</v>
      </c>
      <c r="K28" s="132">
        <f t="shared" si="1"/>
        <v>5.4362417818816768E-2</v>
      </c>
      <c r="L28" s="132">
        <f t="shared" si="1"/>
        <v>8.7868956708108931E-2</v>
      </c>
      <c r="M28" s="132">
        <f t="shared" si="1"/>
        <v>9.6652225893407301E-2</v>
      </c>
      <c r="N28" s="132">
        <f t="shared" si="1"/>
        <v>6.8078990383451776E-2</v>
      </c>
      <c r="O28" s="132">
        <f t="shared" si="1"/>
        <v>8.4459170579110676E-2</v>
      </c>
      <c r="P28" s="132">
        <f t="shared" si="1"/>
        <v>9.9899675054124448E-2</v>
      </c>
      <c r="Q28" s="132">
        <f t="shared" si="1"/>
        <v>6.2778395046377389E-2</v>
      </c>
      <c r="R28" s="133">
        <f t="shared" si="1"/>
        <v>4.4764794333755756E-2</v>
      </c>
    </row>
    <row r="29" spans="1:18" ht="15" thickTop="1"/>
    <row r="30" spans="1:18" ht="24" thickBot="1">
      <c r="A30" s="149" t="s">
        <v>89</v>
      </c>
      <c r="B30" s="149"/>
      <c r="C30" s="149"/>
      <c r="D30" s="149"/>
    </row>
    <row r="31" spans="1:18">
      <c r="A31" s="44"/>
      <c r="B31" s="44" t="s">
        <v>47</v>
      </c>
      <c r="C31" s="44" t="s">
        <v>55</v>
      </c>
      <c r="D31" s="44" t="s">
        <v>49</v>
      </c>
      <c r="E31" s="44" t="s">
        <v>50</v>
      </c>
      <c r="F31" s="44" t="s">
        <v>45</v>
      </c>
      <c r="G31" s="44" t="s">
        <v>60</v>
      </c>
      <c r="H31" s="44" t="s">
        <v>56</v>
      </c>
      <c r="I31" s="44" t="s">
        <v>46</v>
      </c>
      <c r="J31" s="44" t="s">
        <v>44</v>
      </c>
      <c r="K31" s="44" t="s">
        <v>54</v>
      </c>
      <c r="L31" s="44" t="s">
        <v>49</v>
      </c>
      <c r="M31" s="44" t="s">
        <v>48</v>
      </c>
      <c r="N31" s="44" t="s">
        <v>57</v>
      </c>
      <c r="O31" s="44" t="s">
        <v>52</v>
      </c>
      <c r="P31" s="44" t="s">
        <v>51</v>
      </c>
      <c r="Q31" s="44" t="s">
        <v>53</v>
      </c>
    </row>
    <row r="32" spans="1:18">
      <c r="A32" t="s">
        <v>47</v>
      </c>
      <c r="B32">
        <v>7.2779539424617486E-3</v>
      </c>
      <c r="C32">
        <v>3.1053379384276864E-3</v>
      </c>
      <c r="D32">
        <v>1.0345726530754992E-3</v>
      </c>
      <c r="E32">
        <v>4.3834342997149693E-3</v>
      </c>
      <c r="F32">
        <v>5.4965192733959414E-3</v>
      </c>
      <c r="G32">
        <v>1.5475228170005149E-3</v>
      </c>
      <c r="H32">
        <v>4.3931224908740421E-3</v>
      </c>
      <c r="I32">
        <v>5.8875019715523783E-3</v>
      </c>
      <c r="J32">
        <v>5.3336145363416573E-3</v>
      </c>
      <c r="K32">
        <v>2.4121108713897966E-3</v>
      </c>
      <c r="L32">
        <v>3.9052683030160427E-3</v>
      </c>
      <c r="M32">
        <v>5.5696584138229636E-3</v>
      </c>
      <c r="N32">
        <v>3.35060130416446E-3</v>
      </c>
      <c r="O32">
        <v>4.8166753819047503E-3</v>
      </c>
      <c r="P32">
        <v>4.1711772454409921E-3</v>
      </c>
      <c r="Q32" s="50">
        <v>2.8022572853910631E-3</v>
      </c>
    </row>
    <row r="33" spans="1:17">
      <c r="A33" t="s">
        <v>55</v>
      </c>
      <c r="B33">
        <v>3.1053379384276864E-3</v>
      </c>
      <c r="C33">
        <v>4.0983719521088544E-3</v>
      </c>
      <c r="D33">
        <v>1.3119764037413017E-3</v>
      </c>
      <c r="E33">
        <v>3.8127344183225965E-3</v>
      </c>
      <c r="F33">
        <v>3.8028444212888932E-3</v>
      </c>
      <c r="G33">
        <v>1.7017052235649122E-3</v>
      </c>
      <c r="H33">
        <v>3.210371732856915E-3</v>
      </c>
      <c r="I33">
        <v>3.8573130780002228E-3</v>
      </c>
      <c r="J33">
        <v>3.2016811082556827E-3</v>
      </c>
      <c r="K33">
        <v>2.2796773987201735E-3</v>
      </c>
      <c r="L33">
        <v>3.2813622136417769E-3</v>
      </c>
      <c r="M33">
        <v>4.1788846681895123E-3</v>
      </c>
      <c r="N33">
        <v>2.4676776677255616E-3</v>
      </c>
      <c r="O33">
        <v>3.5737831257981441E-3</v>
      </c>
      <c r="P33">
        <v>3.4371058067430215E-3</v>
      </c>
      <c r="Q33">
        <v>2.9559965459280023E-3</v>
      </c>
    </row>
    <row r="34" spans="1:17">
      <c r="A34" t="s">
        <v>49</v>
      </c>
      <c r="B34">
        <v>1.0345726530754992E-3</v>
      </c>
      <c r="C34">
        <v>1.3119764037413017E-3</v>
      </c>
      <c r="D34">
        <v>2.6820826799956294E-3</v>
      </c>
      <c r="E34">
        <v>1.7722006371263068E-3</v>
      </c>
      <c r="F34">
        <v>1.4567102866092443E-3</v>
      </c>
      <c r="G34">
        <v>1.0527171132108486E-3</v>
      </c>
      <c r="H34">
        <v>1.4465660722072641E-3</v>
      </c>
      <c r="I34">
        <v>1.5139305395318857E-3</v>
      </c>
      <c r="J34">
        <v>1.3107056864295251E-3</v>
      </c>
      <c r="K34">
        <v>1.0297333535691777E-3</v>
      </c>
      <c r="L34">
        <v>1.3085863882711804E-3</v>
      </c>
      <c r="M34">
        <v>1.487860790127574E-3</v>
      </c>
      <c r="N34">
        <v>1.8055865869875802E-3</v>
      </c>
      <c r="O34">
        <v>8.3462569868575224E-4</v>
      </c>
      <c r="P34">
        <v>1.7186119531183072E-3</v>
      </c>
      <c r="Q34">
        <v>9.6309565001834055E-4</v>
      </c>
    </row>
    <row r="35" spans="1:17">
      <c r="A35" t="s">
        <v>50</v>
      </c>
      <c r="B35">
        <v>4.3834342997149693E-3</v>
      </c>
      <c r="C35">
        <v>3.8127344183225965E-3</v>
      </c>
      <c r="D35">
        <v>1.7722006371263068E-3</v>
      </c>
      <c r="E35">
        <v>9.2844698116351515E-3</v>
      </c>
      <c r="F35">
        <v>5.1076177326371073E-3</v>
      </c>
      <c r="G35">
        <v>2.1116688803053166E-3</v>
      </c>
      <c r="H35">
        <v>4.6365318074007844E-3</v>
      </c>
      <c r="I35">
        <v>6.6033860258664272E-3</v>
      </c>
      <c r="J35">
        <v>4.3718137181612922E-3</v>
      </c>
      <c r="K35">
        <v>4.2482354820307993E-3</v>
      </c>
      <c r="L35">
        <v>8.1231354006346852E-3</v>
      </c>
      <c r="M35">
        <v>9.1025343736307399E-3</v>
      </c>
      <c r="N35">
        <v>3.5698869119474438E-3</v>
      </c>
      <c r="O35">
        <v>4.4959975433905381E-3</v>
      </c>
      <c r="P35">
        <v>8.4961336993155771E-3</v>
      </c>
      <c r="Q35">
        <v>4.029268573479735E-3</v>
      </c>
    </row>
    <row r="36" spans="1:17">
      <c r="A36" t="s">
        <v>45</v>
      </c>
      <c r="B36">
        <v>5.4965192733959414E-3</v>
      </c>
      <c r="C36">
        <v>3.8028444212888932E-3</v>
      </c>
      <c r="D36">
        <v>1.4567102866092443E-3</v>
      </c>
      <c r="E36">
        <v>5.1076177326371073E-3</v>
      </c>
      <c r="F36">
        <v>8.0585689112822653E-3</v>
      </c>
      <c r="G36">
        <v>1.9498845379993363E-3</v>
      </c>
      <c r="H36">
        <v>5.0785794489652137E-3</v>
      </c>
      <c r="I36">
        <v>7.7223061747879887E-3</v>
      </c>
      <c r="J36">
        <v>6.3740384763692299E-3</v>
      </c>
      <c r="K36">
        <v>2.8275073012529093E-3</v>
      </c>
      <c r="L36">
        <v>4.1413968891920025E-3</v>
      </c>
      <c r="M36">
        <v>6.0157695234719791E-3</v>
      </c>
      <c r="N36">
        <v>3.652755607130046E-3</v>
      </c>
      <c r="O36">
        <v>6.1429247550423803E-3</v>
      </c>
      <c r="P36">
        <v>5.1688040098677879E-3</v>
      </c>
      <c r="Q36">
        <v>3.4285117712689202E-3</v>
      </c>
    </row>
    <row r="37" spans="1:17">
      <c r="A37" t="s">
        <v>60</v>
      </c>
      <c r="B37">
        <v>1.5475228170005149E-3</v>
      </c>
      <c r="C37">
        <v>1.7017052235649122E-3</v>
      </c>
      <c r="D37">
        <v>1.0527171132108486E-3</v>
      </c>
      <c r="E37">
        <v>2.1116688803053166E-3</v>
      </c>
      <c r="F37">
        <v>1.9498845379993363E-3</v>
      </c>
      <c r="G37">
        <v>2.0292109394663398E-3</v>
      </c>
      <c r="H37">
        <v>1.9920445127217848E-3</v>
      </c>
      <c r="I37">
        <v>2.0072519702999899E-3</v>
      </c>
      <c r="J37">
        <v>1.7863960260056052E-3</v>
      </c>
      <c r="K37">
        <v>1.2131697113177374E-3</v>
      </c>
      <c r="L37">
        <v>1.8697744244783427E-3</v>
      </c>
      <c r="M37">
        <v>2.1190248882663274E-3</v>
      </c>
      <c r="N37">
        <v>1.7329145155237308E-3</v>
      </c>
      <c r="O37">
        <v>1.3659238867303055E-3</v>
      </c>
      <c r="P37">
        <v>2.2582437982034188E-3</v>
      </c>
      <c r="Q37">
        <v>1.5114498292891903E-3</v>
      </c>
    </row>
    <row r="38" spans="1:17">
      <c r="A38" t="s">
        <v>56</v>
      </c>
      <c r="B38">
        <v>4.3931224908740421E-3</v>
      </c>
      <c r="C38">
        <v>3.210371732856915E-3</v>
      </c>
      <c r="D38">
        <v>1.4465660722072641E-3</v>
      </c>
      <c r="E38">
        <v>4.6365318074007844E-3</v>
      </c>
      <c r="F38">
        <v>5.0785794489652137E-3</v>
      </c>
      <c r="G38">
        <v>1.9920445127217848E-3</v>
      </c>
      <c r="H38">
        <v>5.5042677430381598E-3</v>
      </c>
      <c r="I38">
        <v>5.6409906747427359E-3</v>
      </c>
      <c r="J38">
        <v>4.7140350498321255E-3</v>
      </c>
      <c r="K38">
        <v>2.6910872875565883E-3</v>
      </c>
      <c r="L38">
        <v>3.9534115602145774E-3</v>
      </c>
      <c r="M38">
        <v>5.0075979844471444E-3</v>
      </c>
      <c r="N38">
        <v>3.7046803152028058E-3</v>
      </c>
      <c r="O38">
        <v>4.6429793060267475E-3</v>
      </c>
      <c r="P38">
        <v>4.4519299974875833E-3</v>
      </c>
      <c r="Q38">
        <v>3.2091675498074138E-3</v>
      </c>
    </row>
    <row r="39" spans="1:17">
      <c r="A39" t="s">
        <v>46</v>
      </c>
      <c r="B39">
        <v>5.8875019715523783E-3</v>
      </c>
      <c r="C39">
        <v>3.8573130780002228E-3</v>
      </c>
      <c r="D39">
        <v>1.5139305395318857E-3</v>
      </c>
      <c r="E39">
        <v>6.6033860258664272E-3</v>
      </c>
      <c r="F39">
        <v>7.7223061747879887E-3</v>
      </c>
      <c r="G39">
        <v>2.0072519702999899E-3</v>
      </c>
      <c r="H39">
        <v>5.6409906747427359E-3</v>
      </c>
      <c r="I39">
        <v>1.5764890298122568E-2</v>
      </c>
      <c r="J39">
        <v>6.2058738027711731E-3</v>
      </c>
      <c r="K39">
        <v>3.5361180491899164E-3</v>
      </c>
      <c r="L39">
        <v>5.9398921063610237E-3</v>
      </c>
      <c r="M39">
        <v>7.9957931339577834E-3</v>
      </c>
      <c r="N39">
        <v>4.4930469557078892E-3</v>
      </c>
      <c r="O39">
        <v>6.2210060821476804E-3</v>
      </c>
      <c r="P39">
        <v>7.8953645584982531E-3</v>
      </c>
      <c r="Q39">
        <v>4.2157433964312282E-3</v>
      </c>
    </row>
    <row r="40" spans="1:17">
      <c r="A40" t="s">
        <v>44</v>
      </c>
      <c r="B40">
        <v>5.3336145363416573E-3</v>
      </c>
      <c r="C40">
        <v>3.2016811082556827E-3</v>
      </c>
      <c r="D40">
        <v>1.3107056864295251E-3</v>
      </c>
      <c r="E40">
        <v>4.3718137181612922E-3</v>
      </c>
      <c r="F40">
        <v>6.3740384763692299E-3</v>
      </c>
      <c r="G40">
        <v>1.7863960260056052E-3</v>
      </c>
      <c r="H40">
        <v>4.7140350498321255E-3</v>
      </c>
      <c r="I40">
        <v>6.2058738027711731E-3</v>
      </c>
      <c r="J40">
        <v>6.895783170461519E-3</v>
      </c>
      <c r="K40">
        <v>2.2724862359149276E-3</v>
      </c>
      <c r="L40">
        <v>3.6944238344716E-3</v>
      </c>
      <c r="M40">
        <v>5.3671442044016821E-3</v>
      </c>
      <c r="N40">
        <v>3.5041442182802388E-3</v>
      </c>
      <c r="O40">
        <v>5.5793414661647464E-3</v>
      </c>
      <c r="P40">
        <v>4.4818562005951813E-3</v>
      </c>
      <c r="Q40">
        <v>2.8622567239421676E-3</v>
      </c>
    </row>
    <row r="41" spans="1:17">
      <c r="A41" t="s">
        <v>54</v>
      </c>
      <c r="B41">
        <v>2.4121108713897966E-3</v>
      </c>
      <c r="C41">
        <v>2.2796773987201735E-3</v>
      </c>
      <c r="D41">
        <v>1.0297333535691777E-3</v>
      </c>
      <c r="E41">
        <v>4.2482354820307993E-3</v>
      </c>
      <c r="F41">
        <v>2.8275073012529093E-3</v>
      </c>
      <c r="G41">
        <v>1.2131697113177374E-3</v>
      </c>
      <c r="H41">
        <v>2.6910872875565883E-3</v>
      </c>
      <c r="I41">
        <v>3.5361180491899164E-3</v>
      </c>
      <c r="J41">
        <v>2.2724862359149276E-3</v>
      </c>
      <c r="K41">
        <v>3.8710414855265118E-3</v>
      </c>
      <c r="L41">
        <v>4.0299538312170693E-3</v>
      </c>
      <c r="M41">
        <v>4.7824880120103759E-3</v>
      </c>
      <c r="N41">
        <v>2.1189215647548013E-3</v>
      </c>
      <c r="O41">
        <v>2.730733570738646E-3</v>
      </c>
      <c r="P41">
        <v>4.105027314947142E-3</v>
      </c>
      <c r="Q41">
        <v>2.8287874370715319E-3</v>
      </c>
    </row>
    <row r="42" spans="1:17">
      <c r="A42" t="s">
        <v>49</v>
      </c>
      <c r="B42">
        <v>3.9052683030160427E-3</v>
      </c>
      <c r="C42">
        <v>3.2813622136417769E-3</v>
      </c>
      <c r="D42">
        <v>1.3085863882711804E-3</v>
      </c>
      <c r="E42">
        <v>8.1231354006346852E-3</v>
      </c>
      <c r="F42">
        <v>4.1413968891920025E-3</v>
      </c>
      <c r="G42">
        <v>1.8697744244783427E-3</v>
      </c>
      <c r="H42">
        <v>3.9534115602145774E-3</v>
      </c>
      <c r="I42">
        <v>5.9398921063610237E-3</v>
      </c>
      <c r="J42">
        <v>3.6944238344716E-3</v>
      </c>
      <c r="K42">
        <v>4.0299538312170693E-3</v>
      </c>
      <c r="L42">
        <v>1.0011860137607282E-2</v>
      </c>
      <c r="M42">
        <v>8.9410807863915098E-3</v>
      </c>
      <c r="N42">
        <v>2.8515947392101807E-3</v>
      </c>
      <c r="O42">
        <v>3.2302556998259542E-3</v>
      </c>
      <c r="P42">
        <v>7.991715477879165E-3</v>
      </c>
      <c r="Q42">
        <v>3.9706244495892043E-3</v>
      </c>
    </row>
    <row r="43" spans="1:17">
      <c r="A43" t="s">
        <v>48</v>
      </c>
      <c r="B43">
        <v>5.5696584138229636E-3</v>
      </c>
      <c r="C43">
        <v>4.1788846681895123E-3</v>
      </c>
      <c r="D43">
        <v>1.487860790127574E-3</v>
      </c>
      <c r="E43">
        <v>9.1025343736307399E-3</v>
      </c>
      <c r="F43">
        <v>6.0157695234719791E-3</v>
      </c>
      <c r="G43">
        <v>2.1190248882663274E-3</v>
      </c>
      <c r="H43">
        <v>5.0075979844471444E-3</v>
      </c>
      <c r="I43">
        <v>7.9957931339577834E-3</v>
      </c>
      <c r="J43">
        <v>5.3671442044016821E-3</v>
      </c>
      <c r="K43">
        <v>4.7824880120103759E-3</v>
      </c>
      <c r="L43">
        <v>8.9410807863915098E-3</v>
      </c>
      <c r="M43">
        <v>1.2294700116083815E-2</v>
      </c>
      <c r="N43">
        <v>3.7748739449604933E-3</v>
      </c>
      <c r="O43">
        <v>5.2751856908683312E-3</v>
      </c>
      <c r="P43">
        <v>9.2391258296918889E-3</v>
      </c>
      <c r="Q43">
        <v>4.772010518615798E-3</v>
      </c>
    </row>
    <row r="44" spans="1:17">
      <c r="A44" t="s">
        <v>57</v>
      </c>
      <c r="B44">
        <v>3.35060130416446E-3</v>
      </c>
      <c r="C44">
        <v>2.4676776677255616E-3</v>
      </c>
      <c r="D44">
        <v>1.8055865869875802E-3</v>
      </c>
      <c r="E44">
        <v>3.5698869119474438E-3</v>
      </c>
      <c r="F44">
        <v>3.652755607130046E-3</v>
      </c>
      <c r="G44">
        <v>1.7329145155237308E-3</v>
      </c>
      <c r="H44">
        <v>3.7046803152028058E-3</v>
      </c>
      <c r="I44">
        <v>4.4930469557078892E-3</v>
      </c>
      <c r="J44">
        <v>3.5041442182802388E-3</v>
      </c>
      <c r="K44">
        <v>2.1189215647548013E-3</v>
      </c>
      <c r="L44">
        <v>2.8515947392101807E-3</v>
      </c>
      <c r="M44">
        <v>3.7748739449604933E-3</v>
      </c>
      <c r="N44">
        <v>5.5626628112176038E-3</v>
      </c>
      <c r="O44">
        <v>2.9657493650645439E-3</v>
      </c>
      <c r="P44">
        <v>3.5964748713829785E-3</v>
      </c>
      <c r="Q44">
        <v>2.5102555208123974E-3</v>
      </c>
    </row>
    <row r="45" spans="1:17">
      <c r="A45" t="s">
        <v>52</v>
      </c>
      <c r="B45">
        <v>4.8166753819047503E-3</v>
      </c>
      <c r="C45">
        <v>3.5737831257981441E-3</v>
      </c>
      <c r="D45">
        <v>8.3462569868575224E-4</v>
      </c>
      <c r="E45">
        <v>4.4959975433905381E-3</v>
      </c>
      <c r="F45">
        <v>6.1429247550423803E-3</v>
      </c>
      <c r="G45">
        <v>1.3659238867303055E-3</v>
      </c>
      <c r="H45">
        <v>4.6429793060267475E-3</v>
      </c>
      <c r="I45">
        <v>6.2210060821476804E-3</v>
      </c>
      <c r="J45">
        <v>5.5793414661647464E-3</v>
      </c>
      <c r="K45">
        <v>2.730733570738646E-3</v>
      </c>
      <c r="L45">
        <v>3.2302556998259542E-3</v>
      </c>
      <c r="M45">
        <v>5.2751856908683312E-3</v>
      </c>
      <c r="N45">
        <v>2.9657493650645439E-3</v>
      </c>
      <c r="O45">
        <v>8.9228013766830261E-3</v>
      </c>
      <c r="P45">
        <v>4.2628158176840399E-3</v>
      </c>
      <c r="Q45">
        <v>3.5548731190861347E-3</v>
      </c>
    </row>
    <row r="46" spans="1:17">
      <c r="A46" t="s">
        <v>51</v>
      </c>
      <c r="B46">
        <v>4.1711772454409921E-3</v>
      </c>
      <c r="C46">
        <v>3.4371058067430215E-3</v>
      </c>
      <c r="D46">
        <v>1.7186119531183072E-3</v>
      </c>
      <c r="E46">
        <v>8.4961336993155771E-3</v>
      </c>
      <c r="F46">
        <v>5.1688040098677879E-3</v>
      </c>
      <c r="G46">
        <v>2.2582437982034188E-3</v>
      </c>
      <c r="H46">
        <v>4.4519299974875833E-3</v>
      </c>
      <c r="I46">
        <v>7.8953645584982531E-3</v>
      </c>
      <c r="J46">
        <v>4.4818562005951813E-3</v>
      </c>
      <c r="K46">
        <v>4.105027314947142E-3</v>
      </c>
      <c r="L46">
        <v>7.991715477879165E-3</v>
      </c>
      <c r="M46">
        <v>9.2391258296918889E-3</v>
      </c>
      <c r="N46">
        <v>3.5964748713829785E-3</v>
      </c>
      <c r="O46">
        <v>4.2628158176840399E-3</v>
      </c>
      <c r="P46">
        <v>1.1370967191286517E-2</v>
      </c>
      <c r="Q46">
        <v>3.7161887605091067E-3</v>
      </c>
    </row>
    <row r="47" spans="1:17" ht="15" thickBot="1">
      <c r="A47" s="45" t="s">
        <v>53</v>
      </c>
      <c r="B47" s="45">
        <v>2.8022572853910631E-3</v>
      </c>
      <c r="C47" s="45">
        <v>2.9559965459280023E-3</v>
      </c>
      <c r="D47" s="45">
        <v>9.6309565001834055E-4</v>
      </c>
      <c r="E47" s="45">
        <v>4.029268573479735E-3</v>
      </c>
      <c r="F47" s="45">
        <v>3.4285117712689202E-3</v>
      </c>
      <c r="G47" s="45">
        <v>1.5114498292891903E-3</v>
      </c>
      <c r="H47" s="45">
        <v>3.2091675498074138E-3</v>
      </c>
      <c r="I47" s="45">
        <v>4.2157433964312282E-3</v>
      </c>
      <c r="J47" s="45">
        <v>2.8622567239421676E-3</v>
      </c>
      <c r="K47" s="45">
        <v>2.8287874370715319E-3</v>
      </c>
      <c r="L47" s="45">
        <v>3.9706244495892043E-3</v>
      </c>
      <c r="M47" s="45">
        <v>4.772010518615798E-3</v>
      </c>
      <c r="N47" s="45">
        <v>2.5102555208123974E-3</v>
      </c>
      <c r="O47" s="45">
        <v>3.5548731190861347E-3</v>
      </c>
      <c r="P47" s="45">
        <v>3.7161887605091067E-3</v>
      </c>
      <c r="Q47" s="45">
        <v>5.6427368052767131E-3</v>
      </c>
    </row>
    <row r="50" spans="1:17" ht="24" thickBot="1">
      <c r="A50" s="149" t="s">
        <v>139</v>
      </c>
      <c r="B50" s="149"/>
      <c r="C50" s="149"/>
    </row>
    <row r="51" spans="1:17">
      <c r="A51" s="44"/>
      <c r="B51" s="44" t="s">
        <v>47</v>
      </c>
      <c r="C51" s="44" t="s">
        <v>55</v>
      </c>
      <c r="D51" s="44" t="s">
        <v>49</v>
      </c>
      <c r="E51" s="44" t="s">
        <v>50</v>
      </c>
      <c r="F51" s="44" t="s">
        <v>45</v>
      </c>
      <c r="G51" s="44" t="s">
        <v>60</v>
      </c>
      <c r="H51" s="44" t="s">
        <v>56</v>
      </c>
      <c r="I51" s="44" t="s">
        <v>46</v>
      </c>
      <c r="J51" s="44" t="s">
        <v>44</v>
      </c>
      <c r="K51" s="44" t="s">
        <v>54</v>
      </c>
      <c r="L51" s="44" t="s">
        <v>49</v>
      </c>
      <c r="M51" s="44" t="s">
        <v>48</v>
      </c>
      <c r="N51" s="44" t="s">
        <v>57</v>
      </c>
      <c r="O51" s="44" t="s">
        <v>52</v>
      </c>
      <c r="P51" s="44" t="s">
        <v>51</v>
      </c>
      <c r="Q51" s="44" t="s">
        <v>53</v>
      </c>
    </row>
    <row r="52" spans="1:17">
      <c r="A52" t="s">
        <v>47</v>
      </c>
      <c r="B52">
        <v>1</v>
      </c>
      <c r="C52">
        <v>0.56858910325956113</v>
      </c>
      <c r="D52">
        <v>0.23416407230891109</v>
      </c>
      <c r="E52">
        <v>0.53325053019295576</v>
      </c>
      <c r="F52">
        <v>0.71771850145178218</v>
      </c>
      <c r="G52">
        <v>0.40268811518404696</v>
      </c>
      <c r="H52">
        <v>0.69409495162216295</v>
      </c>
      <c r="I52">
        <v>0.54964329900852671</v>
      </c>
      <c r="J52">
        <v>0.75287898641330719</v>
      </c>
      <c r="K52">
        <v>0.45444225038048297</v>
      </c>
      <c r="L52">
        <v>0.45749761887205914</v>
      </c>
      <c r="M52">
        <v>0.58879611971128132</v>
      </c>
      <c r="N52">
        <v>0.52659500351590161</v>
      </c>
      <c r="O52">
        <v>0.59771219112733487</v>
      </c>
      <c r="P52">
        <v>0.45851683927879722</v>
      </c>
      <c r="Q52" s="50">
        <v>0.43727883624312219</v>
      </c>
    </row>
    <row r="53" spans="1:17">
      <c r="A53" t="s">
        <v>55</v>
      </c>
      <c r="B53">
        <v>0.56858910325956113</v>
      </c>
      <c r="C53">
        <v>1</v>
      </c>
      <c r="D53">
        <v>0.3957165900450233</v>
      </c>
      <c r="E53">
        <v>0.61809085116587736</v>
      </c>
      <c r="F53">
        <v>0.66171946647023361</v>
      </c>
      <c r="G53">
        <v>0.59008564426035326</v>
      </c>
      <c r="H53">
        <v>0.67592710455953497</v>
      </c>
      <c r="I53">
        <v>0.4798811907965751</v>
      </c>
      <c r="J53">
        <v>0.60225524299604183</v>
      </c>
      <c r="K53">
        <v>0.57233959964350156</v>
      </c>
      <c r="L53">
        <v>0.51226077277252635</v>
      </c>
      <c r="M53">
        <v>0.58870229638402871</v>
      </c>
      <c r="N53">
        <v>0.5168224586159752</v>
      </c>
      <c r="O53">
        <v>0.59097879169648593</v>
      </c>
      <c r="P53">
        <v>0.50348729140150894</v>
      </c>
      <c r="Q53">
        <v>0.61468602567399511</v>
      </c>
    </row>
    <row r="54" spans="1:17">
      <c r="A54" t="s">
        <v>49</v>
      </c>
      <c r="B54">
        <v>0.23416407230891109</v>
      </c>
      <c r="C54">
        <v>0.3957165900450233</v>
      </c>
      <c r="D54">
        <v>1</v>
      </c>
      <c r="E54">
        <v>0.35513890664839237</v>
      </c>
      <c r="F54">
        <v>0.31333444823645468</v>
      </c>
      <c r="G54">
        <v>0.45124458640881016</v>
      </c>
      <c r="H54">
        <v>0.37648910991589846</v>
      </c>
      <c r="I54">
        <v>0.23282220204192378</v>
      </c>
      <c r="J54">
        <v>0.30477357138170336</v>
      </c>
      <c r="K54">
        <v>0.31957646343036711</v>
      </c>
      <c r="L54">
        <v>0.25252764618738338</v>
      </c>
      <c r="M54">
        <v>0.25909990155244922</v>
      </c>
      <c r="N54">
        <v>0.46745614301870947</v>
      </c>
      <c r="O54">
        <v>0.17061022636042705</v>
      </c>
      <c r="P54">
        <v>0.31120247621798441</v>
      </c>
      <c r="Q54">
        <v>0.24756454288883076</v>
      </c>
    </row>
    <row r="55" spans="1:17">
      <c r="A55" t="s">
        <v>50</v>
      </c>
      <c r="B55">
        <v>0.53325053019295576</v>
      </c>
      <c r="C55">
        <v>0.61809085116587736</v>
      </c>
      <c r="D55">
        <v>0.35513890664839237</v>
      </c>
      <c r="E55">
        <v>1</v>
      </c>
      <c r="F55">
        <v>0.590487719365269</v>
      </c>
      <c r="G55">
        <v>0.48650092245528137</v>
      </c>
      <c r="H55">
        <v>0.64858203303252027</v>
      </c>
      <c r="I55">
        <v>0.54581146706079919</v>
      </c>
      <c r="J55">
        <v>0.54637559907942579</v>
      </c>
      <c r="K55">
        <v>0.70862442056164809</v>
      </c>
      <c r="L55">
        <v>0.84253461204101288</v>
      </c>
      <c r="M55">
        <v>0.85197098255527226</v>
      </c>
      <c r="N55">
        <v>0.49674618074212334</v>
      </c>
      <c r="O55">
        <v>0.49396581920603866</v>
      </c>
      <c r="P55">
        <v>0.82688303293790233</v>
      </c>
      <c r="Q55">
        <v>0.55667634275080902</v>
      </c>
    </row>
    <row r="56" spans="1:17">
      <c r="A56" t="s">
        <v>45</v>
      </c>
      <c r="B56">
        <v>0.71771850145178218</v>
      </c>
      <c r="C56">
        <v>0.66171946647023361</v>
      </c>
      <c r="D56">
        <v>0.31333444823645468</v>
      </c>
      <c r="E56">
        <v>0.590487719365269</v>
      </c>
      <c r="F56">
        <v>1</v>
      </c>
      <c r="G56">
        <v>0.48218793104863261</v>
      </c>
      <c r="H56">
        <v>0.76254155088774833</v>
      </c>
      <c r="I56">
        <v>0.6851293587685906</v>
      </c>
      <c r="J56">
        <v>0.85505474251404501</v>
      </c>
      <c r="K56">
        <v>0.50624513210695743</v>
      </c>
      <c r="L56">
        <v>0.46106324643912533</v>
      </c>
      <c r="M56">
        <v>0.60437049899992723</v>
      </c>
      <c r="N56">
        <v>0.54556975531454499</v>
      </c>
      <c r="O56">
        <v>0.72442865532418466</v>
      </c>
      <c r="P56">
        <v>0.53996100835156124</v>
      </c>
      <c r="Q56">
        <v>0.50843072308867376</v>
      </c>
    </row>
    <row r="57" spans="1:17">
      <c r="A57" t="s">
        <v>60</v>
      </c>
      <c r="B57">
        <v>0.40268811518404696</v>
      </c>
      <c r="C57">
        <v>0.59008564426035326</v>
      </c>
      <c r="D57">
        <v>0.45124458640881016</v>
      </c>
      <c r="E57">
        <v>0.48650092245528137</v>
      </c>
      <c r="F57">
        <v>0.48218793104863261</v>
      </c>
      <c r="G57">
        <v>1</v>
      </c>
      <c r="H57">
        <v>0.59605408075329125</v>
      </c>
      <c r="I57">
        <v>0.35488922928304684</v>
      </c>
      <c r="J57">
        <v>0.47755384695093661</v>
      </c>
      <c r="K57">
        <v>0.43285660480734356</v>
      </c>
      <c r="L57">
        <v>0.41482816037467335</v>
      </c>
      <c r="M57">
        <v>0.4242418324976574</v>
      </c>
      <c r="N57">
        <v>0.51578911698773955</v>
      </c>
      <c r="O57">
        <v>0.32100536404699476</v>
      </c>
      <c r="P57">
        <v>0.4701197813691021</v>
      </c>
      <c r="Q57">
        <v>0.44666841285967063</v>
      </c>
    </row>
    <row r="58" spans="1:17">
      <c r="A58" t="s">
        <v>56</v>
      </c>
      <c r="B58">
        <v>0.69409495162216295</v>
      </c>
      <c r="C58">
        <v>0.67592710455953497</v>
      </c>
      <c r="D58">
        <v>0.37648910991589846</v>
      </c>
      <c r="E58">
        <v>0.64858203303252027</v>
      </c>
      <c r="F58">
        <v>0.76254155088774833</v>
      </c>
      <c r="G58">
        <v>0.59605408075329125</v>
      </c>
      <c r="H58">
        <v>1</v>
      </c>
      <c r="I58">
        <v>0.60556411259108156</v>
      </c>
      <c r="J58">
        <v>0.7651581935375783</v>
      </c>
      <c r="K58">
        <v>0.58299401501992931</v>
      </c>
      <c r="L58">
        <v>0.53255548905575201</v>
      </c>
      <c r="M58">
        <v>0.60872440007696105</v>
      </c>
      <c r="N58">
        <v>0.66951389469373002</v>
      </c>
      <c r="O58">
        <v>0.66251598256003918</v>
      </c>
      <c r="P58">
        <v>0.5627297141671137</v>
      </c>
      <c r="Q58">
        <v>0.57583455090010027</v>
      </c>
    </row>
    <row r="59" spans="1:17">
      <c r="A59" t="s">
        <v>46</v>
      </c>
      <c r="B59">
        <v>0.54964329900852671</v>
      </c>
      <c r="C59">
        <v>0.4798811907965751</v>
      </c>
      <c r="D59">
        <v>0.23282220204192378</v>
      </c>
      <c r="E59">
        <v>0.54581146706079919</v>
      </c>
      <c r="F59">
        <v>0.6851293587685906</v>
      </c>
      <c r="G59">
        <v>0.35488922928304684</v>
      </c>
      <c r="H59">
        <v>0.60556411259108156</v>
      </c>
      <c r="I59">
        <v>1</v>
      </c>
      <c r="J59">
        <v>0.59520375830387506</v>
      </c>
      <c r="K59">
        <v>0.45265504560832348</v>
      </c>
      <c r="L59">
        <v>0.47279806766505145</v>
      </c>
      <c r="M59">
        <v>0.57432418238634408</v>
      </c>
      <c r="N59">
        <v>0.47979322720044221</v>
      </c>
      <c r="O59">
        <v>0.52452300018236164</v>
      </c>
      <c r="P59">
        <v>0.58969576397391221</v>
      </c>
      <c r="Q59">
        <v>0.44697557830449164</v>
      </c>
    </row>
    <row r="60" spans="1:17">
      <c r="A60" t="s">
        <v>44</v>
      </c>
      <c r="B60">
        <v>0.75287898641330719</v>
      </c>
      <c r="C60">
        <v>0.60225524299604183</v>
      </c>
      <c r="D60">
        <v>0.30477357138170336</v>
      </c>
      <c r="E60">
        <v>0.54637559907942579</v>
      </c>
      <c r="F60">
        <v>0.85505474251404501</v>
      </c>
      <c r="G60">
        <v>0.47755384695093661</v>
      </c>
      <c r="H60">
        <v>0.7651581935375783</v>
      </c>
      <c r="I60">
        <v>0.59520375830387506</v>
      </c>
      <c r="J60">
        <v>1</v>
      </c>
      <c r="K60">
        <v>0.43984083811917518</v>
      </c>
      <c r="L60">
        <v>0.44462874055339119</v>
      </c>
      <c r="M60">
        <v>0.58289790629798321</v>
      </c>
      <c r="N60">
        <v>0.56578158195064276</v>
      </c>
      <c r="O60">
        <v>0.71127989064992381</v>
      </c>
      <c r="P60">
        <v>0.50613621890657357</v>
      </c>
      <c r="Q60">
        <v>0.45885121787846905</v>
      </c>
    </row>
    <row r="61" spans="1:17">
      <c r="A61" t="s">
        <v>54</v>
      </c>
      <c r="B61">
        <v>0.45444225038048297</v>
      </c>
      <c r="C61">
        <v>0.57233959964350156</v>
      </c>
      <c r="D61">
        <v>0.31957646343036711</v>
      </c>
      <c r="E61">
        <v>0.70862442056164809</v>
      </c>
      <c r="F61">
        <v>0.50624513210695743</v>
      </c>
      <c r="G61">
        <v>0.43285660480734356</v>
      </c>
      <c r="H61">
        <v>0.58299401501992931</v>
      </c>
      <c r="I61">
        <v>0.45265504560832348</v>
      </c>
      <c r="J61">
        <v>0.43984083811917518</v>
      </c>
      <c r="K61">
        <v>1</v>
      </c>
      <c r="L61">
        <v>0.64733452581867434</v>
      </c>
      <c r="M61">
        <v>0.69323583953063028</v>
      </c>
      <c r="N61">
        <v>0.45662491083522616</v>
      </c>
      <c r="O61">
        <v>0.46463808399663376</v>
      </c>
      <c r="P61">
        <v>0.61873322164981348</v>
      </c>
      <c r="Q61">
        <v>0.60525934681152616</v>
      </c>
    </row>
    <row r="62" spans="1:17">
      <c r="A62" t="s">
        <v>49</v>
      </c>
      <c r="B62">
        <v>0.45749761887205914</v>
      </c>
      <c r="C62">
        <v>0.51226077277252635</v>
      </c>
      <c r="D62">
        <v>0.25252764618738338</v>
      </c>
      <c r="E62">
        <v>0.84253461204101288</v>
      </c>
      <c r="F62">
        <v>0.46106324643912533</v>
      </c>
      <c r="G62">
        <v>0.41482816037467335</v>
      </c>
      <c r="H62">
        <v>0.53255548905575201</v>
      </c>
      <c r="I62">
        <v>0.47279806766505145</v>
      </c>
      <c r="J62">
        <v>0.44462874055339119</v>
      </c>
      <c r="K62">
        <v>0.64733452581867434</v>
      </c>
      <c r="L62">
        <v>1</v>
      </c>
      <c r="M62">
        <v>0.80588609394448429</v>
      </c>
      <c r="N62">
        <v>0.38211056891265893</v>
      </c>
      <c r="O62">
        <v>0.34176603632165364</v>
      </c>
      <c r="P62">
        <v>0.74900363164225581</v>
      </c>
      <c r="Q62">
        <v>0.52827070591323455</v>
      </c>
    </row>
    <row r="63" spans="1:17">
      <c r="A63" t="s">
        <v>48</v>
      </c>
      <c r="B63">
        <v>0.58879611971128132</v>
      </c>
      <c r="C63">
        <v>0.58870229638402871</v>
      </c>
      <c r="D63">
        <v>0.25909990155244922</v>
      </c>
      <c r="E63">
        <v>0.85197098255527226</v>
      </c>
      <c r="F63">
        <v>0.60437049899992723</v>
      </c>
      <c r="G63">
        <v>0.4242418324976574</v>
      </c>
      <c r="H63">
        <v>0.60872440007696105</v>
      </c>
      <c r="I63">
        <v>0.57432418238634408</v>
      </c>
      <c r="J63">
        <v>0.58289790629798321</v>
      </c>
      <c r="K63">
        <v>0.69323583953063028</v>
      </c>
      <c r="L63">
        <v>0.80588609394448429</v>
      </c>
      <c r="M63">
        <v>1</v>
      </c>
      <c r="N63">
        <v>0.45645935890851275</v>
      </c>
      <c r="O63">
        <v>0.50364922366804354</v>
      </c>
      <c r="P63">
        <v>0.78139964318750299</v>
      </c>
      <c r="Q63">
        <v>0.57292467259797208</v>
      </c>
    </row>
    <row r="64" spans="1:17">
      <c r="A64" t="s">
        <v>57</v>
      </c>
      <c r="B64">
        <v>0.52659500351590161</v>
      </c>
      <c r="C64">
        <v>0.5168224586159752</v>
      </c>
      <c r="D64">
        <v>0.46745614301870947</v>
      </c>
      <c r="E64">
        <v>0.49674618074212334</v>
      </c>
      <c r="F64">
        <v>0.54556975531454499</v>
      </c>
      <c r="G64">
        <v>0.51578911698773955</v>
      </c>
      <c r="H64">
        <v>0.66951389469373002</v>
      </c>
      <c r="I64">
        <v>0.47979322720044221</v>
      </c>
      <c r="J64">
        <v>0.56578158195064276</v>
      </c>
      <c r="K64">
        <v>0.45662491083522616</v>
      </c>
      <c r="L64">
        <v>0.38211056891265893</v>
      </c>
      <c r="M64">
        <v>0.45645935890851275</v>
      </c>
      <c r="N64">
        <v>1</v>
      </c>
      <c r="O64">
        <v>0.4209615846763059</v>
      </c>
      <c r="P64">
        <v>0.45220666527634623</v>
      </c>
      <c r="Q64">
        <v>0.44805534885188475</v>
      </c>
    </row>
    <row r="65" spans="1:17">
      <c r="A65" t="s">
        <v>52</v>
      </c>
      <c r="B65">
        <v>0.59771219112733487</v>
      </c>
      <c r="C65">
        <v>0.59097879169648593</v>
      </c>
      <c r="D65">
        <v>0.17061022636042705</v>
      </c>
      <c r="E65">
        <v>0.49396581920603866</v>
      </c>
      <c r="F65">
        <v>0.72442865532418466</v>
      </c>
      <c r="G65">
        <v>0.32100536404699476</v>
      </c>
      <c r="H65">
        <v>0.66251598256003918</v>
      </c>
      <c r="I65">
        <v>0.52452300018236164</v>
      </c>
      <c r="J65">
        <v>0.71127989064992381</v>
      </c>
      <c r="K65">
        <v>0.46463808399663376</v>
      </c>
      <c r="L65">
        <v>0.34176603632165364</v>
      </c>
      <c r="M65">
        <v>0.50364922366804354</v>
      </c>
      <c r="N65">
        <v>0.4209615846763059</v>
      </c>
      <c r="O65">
        <v>1</v>
      </c>
      <c r="P65">
        <v>0.42320155283929922</v>
      </c>
      <c r="Q65">
        <v>0.50098946643988007</v>
      </c>
    </row>
    <row r="66" spans="1:17">
      <c r="A66" t="s">
        <v>51</v>
      </c>
      <c r="B66">
        <v>0.45851683927879722</v>
      </c>
      <c r="C66">
        <v>0.50348729140150894</v>
      </c>
      <c r="D66">
        <v>0.31120247621798441</v>
      </c>
      <c r="E66">
        <v>0.82688303293790233</v>
      </c>
      <c r="F66">
        <v>0.53996100835156124</v>
      </c>
      <c r="G66">
        <v>0.4701197813691021</v>
      </c>
      <c r="H66">
        <v>0.5627297141671137</v>
      </c>
      <c r="I66">
        <v>0.58969576397391221</v>
      </c>
      <c r="J66">
        <v>0.50613621890657357</v>
      </c>
      <c r="K66">
        <v>0.61873322164981348</v>
      </c>
      <c r="L66">
        <v>0.74900363164225581</v>
      </c>
      <c r="M66">
        <v>0.78139964318750299</v>
      </c>
      <c r="N66">
        <v>0.45220666527634623</v>
      </c>
      <c r="O66">
        <v>0.42320155283929922</v>
      </c>
      <c r="P66">
        <v>1</v>
      </c>
      <c r="Q66">
        <v>0.4639318248260092</v>
      </c>
    </row>
    <row r="67" spans="1:17" ht="15" thickBot="1">
      <c r="A67" s="45" t="s">
        <v>53</v>
      </c>
      <c r="B67" s="45">
        <v>0.43727883624312219</v>
      </c>
      <c r="C67" s="45">
        <v>0.61468602567399511</v>
      </c>
      <c r="D67" s="45">
        <v>0.24756454288883076</v>
      </c>
      <c r="E67" s="45">
        <v>0.55667634275080902</v>
      </c>
      <c r="F67" s="45">
        <v>0.50843072308867376</v>
      </c>
      <c r="G67" s="45">
        <v>0.44666841285967063</v>
      </c>
      <c r="H67" s="45">
        <v>0.57583455090010027</v>
      </c>
      <c r="I67" s="45">
        <v>0.44697557830449164</v>
      </c>
      <c r="J67" s="45">
        <v>0.45885121787846905</v>
      </c>
      <c r="K67" s="45">
        <v>0.60525934681152616</v>
      </c>
      <c r="L67" s="45">
        <v>0.52827070591323455</v>
      </c>
      <c r="M67" s="45">
        <v>0.57292467259797208</v>
      </c>
      <c r="N67" s="45">
        <v>0.44805534885188475</v>
      </c>
      <c r="O67" s="45">
        <v>0.50098946643988007</v>
      </c>
      <c r="P67" s="45">
        <v>0.4639318248260092</v>
      </c>
      <c r="Q67" s="45">
        <v>1</v>
      </c>
    </row>
  </sheetData>
  <mergeCells count="4">
    <mergeCell ref="A1:B1"/>
    <mergeCell ref="A16:B16"/>
    <mergeCell ref="A30:D30"/>
    <mergeCell ref="A50:C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1B03-2610-4DBD-863E-5AF2E1741D78}">
  <dimension ref="A1:Q56"/>
  <sheetViews>
    <sheetView topLeftCell="A34" zoomScaleNormal="100" workbookViewId="0">
      <selection activeCell="F58" sqref="F58"/>
    </sheetView>
  </sheetViews>
  <sheetFormatPr defaultRowHeight="14.5"/>
  <cols>
    <col min="1" max="1" width="9.90625" customWidth="1"/>
    <col min="2" max="2" width="17.453125" customWidth="1"/>
    <col min="3" max="3" width="14.26953125" customWidth="1"/>
    <col min="10" max="10" width="10.7265625" customWidth="1"/>
    <col min="13" max="13" width="11.7265625" customWidth="1"/>
    <col min="16" max="16" width="11.7265625" customWidth="1"/>
    <col min="19" max="19" width="15.81640625" customWidth="1"/>
  </cols>
  <sheetData>
    <row r="1" spans="1:13" ht="19" thickBot="1">
      <c r="A1" s="177" t="s">
        <v>169</v>
      </c>
      <c r="B1" s="177"/>
    </row>
    <row r="2" spans="1:13" ht="22" thickTop="1" thickBot="1">
      <c r="E2" s="161" t="s">
        <v>114</v>
      </c>
      <c r="F2" s="162"/>
      <c r="G2" s="162"/>
      <c r="H2" s="162"/>
      <c r="I2" s="163"/>
      <c r="K2" s="167" t="s">
        <v>115</v>
      </c>
      <c r="L2" s="168"/>
    </row>
    <row r="3" spans="1:13" ht="19.5" thickTop="1" thickBot="1">
      <c r="A3" s="178" t="s">
        <v>73</v>
      </c>
      <c r="B3" s="179"/>
      <c r="C3" s="135" t="s">
        <v>93</v>
      </c>
    </row>
    <row r="4" spans="1:13" ht="15.5" thickTop="1" thickBot="1">
      <c r="A4" s="155" t="s">
        <v>63</v>
      </c>
      <c r="B4" s="156"/>
      <c r="C4" s="136">
        <v>1.1222479999999999</v>
      </c>
    </row>
    <row r="5" spans="1:13" ht="22" thickTop="1" thickBot="1">
      <c r="A5" s="157" t="s">
        <v>67</v>
      </c>
      <c r="B5" s="158"/>
      <c r="C5" s="137">
        <v>1.010033</v>
      </c>
      <c r="E5" s="164" t="s">
        <v>129</v>
      </c>
      <c r="F5" s="165"/>
      <c r="G5" s="165"/>
      <c r="H5" s="165"/>
      <c r="I5" s="165"/>
      <c r="J5" s="165"/>
      <c r="K5" s="165"/>
      <c r="L5" s="166"/>
      <c r="M5" s="139">
        <f>0.25*C4+0.25*C5+0.25*C6+0.25*C7</f>
        <v>1.091847</v>
      </c>
    </row>
    <row r="6" spans="1:13" ht="21.5" thickTop="1">
      <c r="A6" s="157" t="s">
        <v>34</v>
      </c>
      <c r="B6" s="158"/>
      <c r="C6" s="137">
        <v>0.57526200000000005</v>
      </c>
      <c r="D6" s="58"/>
      <c r="E6" s="58"/>
      <c r="F6" s="58"/>
      <c r="G6" s="58"/>
      <c r="H6" s="58"/>
      <c r="I6" s="58"/>
      <c r="J6" s="58"/>
      <c r="M6" s="140"/>
    </row>
    <row r="7" spans="1:13" ht="21.5" thickBot="1">
      <c r="A7" s="159" t="s">
        <v>35</v>
      </c>
      <c r="B7" s="160"/>
      <c r="C7" s="138">
        <v>1.659845</v>
      </c>
      <c r="D7" s="58"/>
      <c r="E7" s="58"/>
      <c r="F7" s="58"/>
      <c r="G7" s="58"/>
      <c r="H7" s="58"/>
      <c r="I7" s="58"/>
      <c r="J7" s="58"/>
      <c r="M7" s="140"/>
    </row>
    <row r="8" spans="1:13" ht="22" thickTop="1" thickBot="1">
      <c r="A8" s="155" t="s">
        <v>61</v>
      </c>
      <c r="B8" s="156"/>
      <c r="C8" s="136">
        <v>1.3173490000000001</v>
      </c>
      <c r="D8" s="58"/>
      <c r="E8" s="58"/>
      <c r="F8" s="58"/>
      <c r="G8" s="58"/>
      <c r="H8" s="58"/>
      <c r="I8" s="58"/>
      <c r="J8" s="58"/>
      <c r="M8" s="140"/>
    </row>
    <row r="9" spans="1:13" ht="22" thickTop="1" thickBot="1">
      <c r="A9" s="157" t="s">
        <v>75</v>
      </c>
      <c r="B9" s="158"/>
      <c r="C9" s="137">
        <v>0.62676299999999996</v>
      </c>
      <c r="E9" s="161" t="s">
        <v>130</v>
      </c>
      <c r="F9" s="162"/>
      <c r="G9" s="162"/>
      <c r="H9" s="162"/>
      <c r="I9" s="162"/>
      <c r="J9" s="162"/>
      <c r="K9" s="162"/>
      <c r="L9" s="163"/>
      <c r="M9" s="139">
        <f>0.25*C8+0.25*C9+0.25*C10+0.25*C11</f>
        <v>1.1823872500000001</v>
      </c>
    </row>
    <row r="10" spans="1:13" ht="21.5" thickTop="1">
      <c r="A10" s="157" t="s">
        <v>32</v>
      </c>
      <c r="B10" s="158"/>
      <c r="C10" s="137">
        <v>1.1838880000000001</v>
      </c>
      <c r="D10" s="58"/>
      <c r="E10" s="58"/>
      <c r="F10" s="58"/>
      <c r="G10" s="58"/>
      <c r="H10" s="58"/>
      <c r="I10" s="58"/>
      <c r="J10" s="58"/>
      <c r="M10" s="140"/>
    </row>
    <row r="11" spans="1:13" ht="21.5" thickBot="1">
      <c r="A11" s="159" t="s">
        <v>62</v>
      </c>
      <c r="B11" s="160"/>
      <c r="C11" s="138">
        <v>1.6015489999999999</v>
      </c>
      <c r="D11" s="58"/>
      <c r="E11" s="58"/>
      <c r="F11" s="58"/>
      <c r="G11" s="58"/>
      <c r="H11" s="58"/>
      <c r="I11" s="58"/>
      <c r="J11" s="58"/>
      <c r="M11" s="140"/>
    </row>
    <row r="12" spans="1:13" ht="22" thickTop="1" thickBot="1">
      <c r="A12" s="155" t="s">
        <v>74</v>
      </c>
      <c r="B12" s="156"/>
      <c r="C12" s="136">
        <v>1.1503969999999999</v>
      </c>
      <c r="D12" s="58"/>
      <c r="E12" s="58"/>
      <c r="F12" s="58"/>
      <c r="G12" s="58"/>
      <c r="H12" s="58"/>
      <c r="I12" s="58"/>
      <c r="J12" s="58"/>
      <c r="M12" s="140"/>
    </row>
    <row r="13" spans="1:13" ht="22" thickTop="1" thickBot="1">
      <c r="A13" s="157" t="s">
        <v>66</v>
      </c>
      <c r="B13" s="158"/>
      <c r="C13" s="137">
        <v>0.95750800000000003</v>
      </c>
      <c r="E13" s="161" t="s">
        <v>131</v>
      </c>
      <c r="F13" s="162"/>
      <c r="G13" s="162"/>
      <c r="H13" s="162"/>
      <c r="I13" s="162"/>
      <c r="J13" s="162"/>
      <c r="K13" s="162"/>
      <c r="L13" s="163"/>
      <c r="M13" s="139">
        <f>0.25*C12+0.25*C13+0.25*C14+0.25*C15</f>
        <v>1.3627624999999999</v>
      </c>
    </row>
    <row r="14" spans="1:13" ht="21.5" thickTop="1">
      <c r="A14" s="157" t="s">
        <v>36</v>
      </c>
      <c r="B14" s="158"/>
      <c r="C14" s="137">
        <v>1.5322720000000001</v>
      </c>
      <c r="D14" s="58"/>
      <c r="E14" s="58"/>
      <c r="F14" s="58"/>
      <c r="G14" s="58"/>
      <c r="H14" s="58"/>
      <c r="I14" s="58"/>
      <c r="J14" s="58"/>
      <c r="M14" s="140"/>
    </row>
    <row r="15" spans="1:13" ht="21.5" thickBot="1">
      <c r="A15" s="159" t="s">
        <v>37</v>
      </c>
      <c r="B15" s="160"/>
      <c r="C15" s="138">
        <v>1.810873</v>
      </c>
      <c r="D15" s="58"/>
      <c r="E15" s="58"/>
      <c r="F15" s="58"/>
      <c r="G15" s="58"/>
      <c r="H15" s="58"/>
      <c r="I15" s="58"/>
      <c r="J15" s="58"/>
      <c r="M15" s="140"/>
    </row>
    <row r="16" spans="1:13" ht="22" thickTop="1" thickBot="1">
      <c r="A16" s="155" t="s">
        <v>33</v>
      </c>
      <c r="B16" s="156"/>
      <c r="C16" s="136">
        <v>1.0139119999999999</v>
      </c>
      <c r="E16" s="161" t="s">
        <v>132</v>
      </c>
      <c r="F16" s="162"/>
      <c r="G16" s="162"/>
      <c r="H16" s="162"/>
      <c r="I16" s="162"/>
      <c r="J16" s="162"/>
      <c r="K16" s="162"/>
      <c r="L16" s="163"/>
      <c r="M16" s="139">
        <f>0.25*C16+0.25*C17+0.25*C18+0.25*C19</f>
        <v>1.21879275</v>
      </c>
    </row>
    <row r="17" spans="1:17" ht="15" thickTop="1">
      <c r="A17" s="157" t="s">
        <v>65</v>
      </c>
      <c r="B17" s="158"/>
      <c r="C17" s="137">
        <v>1.124179</v>
      </c>
    </row>
    <row r="18" spans="1:17">
      <c r="A18" s="157" t="s">
        <v>38</v>
      </c>
      <c r="B18" s="158"/>
      <c r="C18" s="137">
        <v>1.728488</v>
      </c>
    </row>
    <row r="19" spans="1:17" ht="15" thickBot="1">
      <c r="A19" s="159" t="s">
        <v>10</v>
      </c>
      <c r="B19" s="160"/>
      <c r="C19" s="138">
        <v>1.0085919999999999</v>
      </c>
    </row>
    <row r="20" spans="1:17" ht="15" thickTop="1">
      <c r="A20" s="7"/>
      <c r="B20" s="7"/>
      <c r="C20" s="7"/>
    </row>
    <row r="21" spans="1:17" ht="15" thickBot="1"/>
    <row r="22" spans="1:17" ht="19.5" thickTop="1" thickBot="1">
      <c r="A22" s="172" t="s">
        <v>79</v>
      </c>
      <c r="B22" s="172"/>
      <c r="C22" s="173" t="s">
        <v>80</v>
      </c>
      <c r="D22" s="174"/>
      <c r="F22" s="145" t="s">
        <v>133</v>
      </c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</row>
    <row r="23" spans="1:17" ht="15" thickTop="1"/>
    <row r="24" spans="1:17">
      <c r="A24" s="169" t="s">
        <v>94</v>
      </c>
      <c r="B24" s="169"/>
    </row>
    <row r="25" spans="1:17">
      <c r="A25" t="s">
        <v>73</v>
      </c>
      <c r="B25" t="s">
        <v>63</v>
      </c>
      <c r="C25" t="s">
        <v>67</v>
      </c>
      <c r="D25" t="s">
        <v>34</v>
      </c>
      <c r="E25" t="s">
        <v>35</v>
      </c>
      <c r="F25" t="s">
        <v>61</v>
      </c>
      <c r="G25" t="s">
        <v>75</v>
      </c>
      <c r="H25" t="s">
        <v>32</v>
      </c>
      <c r="I25" t="s">
        <v>62</v>
      </c>
      <c r="J25" t="s">
        <v>74</v>
      </c>
      <c r="K25" t="s">
        <v>66</v>
      </c>
      <c r="L25" t="s">
        <v>36</v>
      </c>
      <c r="M25" t="s">
        <v>64</v>
      </c>
      <c r="N25" t="s">
        <v>33</v>
      </c>
      <c r="O25" t="s">
        <v>65</v>
      </c>
      <c r="P25" t="s">
        <v>38</v>
      </c>
      <c r="Q25" t="s">
        <v>10</v>
      </c>
    </row>
    <row r="26" spans="1:17">
      <c r="A26" t="s">
        <v>76</v>
      </c>
      <c r="B26" s="28">
        <v>0.16200800000000001</v>
      </c>
      <c r="C26" s="28" t="s">
        <v>103</v>
      </c>
      <c r="D26" s="28" t="str">
        <f>"-0,183596**"</f>
        <v>-0,183596**</v>
      </c>
      <c r="E26" s="28" t="s">
        <v>99</v>
      </c>
      <c r="F26" s="28" t="s">
        <v>95</v>
      </c>
      <c r="G26" s="28" t="str">
        <f>"-0,103280**"</f>
        <v>-0,103280**</v>
      </c>
      <c r="H26" s="28" t="s">
        <v>105</v>
      </c>
      <c r="I26" s="28" t="str">
        <f>"-0,066588**"</f>
        <v>-0,066588**</v>
      </c>
      <c r="J26" s="28" t="str">
        <f>"-0,044598**"</f>
        <v>-0,044598**</v>
      </c>
      <c r="K26" s="28" t="s">
        <v>102</v>
      </c>
      <c r="L26" s="28" t="s">
        <v>97</v>
      </c>
      <c r="M26" s="28" t="s">
        <v>96</v>
      </c>
      <c r="N26" s="28" t="s">
        <v>107</v>
      </c>
      <c r="O26" s="28" t="s">
        <v>100</v>
      </c>
      <c r="P26" s="28" t="str">
        <f>"-0,048455**"</f>
        <v>-0,048455**</v>
      </c>
      <c r="Q26" s="28">
        <v>0.174015</v>
      </c>
    </row>
    <row r="27" spans="1:17">
      <c r="A27" t="s">
        <v>58</v>
      </c>
      <c r="B27" s="28">
        <v>1.1317980000000001</v>
      </c>
      <c r="C27" s="28">
        <v>1.029763</v>
      </c>
      <c r="D27" s="28">
        <v>0.57424799999999998</v>
      </c>
      <c r="E27" s="28">
        <v>1.6729689999999999</v>
      </c>
      <c r="F27" s="28">
        <v>1.3396939999999999</v>
      </c>
      <c r="G27" s="28">
        <v>0.61763800000000002</v>
      </c>
      <c r="H27" s="28">
        <v>1.194013</v>
      </c>
      <c r="I27" s="28">
        <v>1.591953</v>
      </c>
      <c r="J27" s="28">
        <v>1.1582539999999999</v>
      </c>
      <c r="K27" s="28">
        <v>0.97055899999999995</v>
      </c>
      <c r="L27" s="28">
        <v>1.522222</v>
      </c>
      <c r="M27" s="28">
        <v>1.8318700000000001</v>
      </c>
      <c r="N27" s="28">
        <v>1.0036879999999999</v>
      </c>
      <c r="O27" s="28">
        <v>1.149119</v>
      </c>
      <c r="P27" s="28">
        <v>1.7237260000000001</v>
      </c>
      <c r="Q27" s="28">
        <v>1.004475</v>
      </c>
    </row>
    <row r="28" spans="1:17" ht="15" thickBot="1">
      <c r="A28" t="s">
        <v>77</v>
      </c>
      <c r="B28" s="28" t="str">
        <f>"-0,269188**"</f>
        <v>-0,269188**</v>
      </c>
      <c r="C28" s="28" t="s">
        <v>104</v>
      </c>
      <c r="D28" s="28">
        <v>3.4036999999999998E-2</v>
      </c>
      <c r="E28" s="28" t="str">
        <f>"-0,13314**"</f>
        <v>-0,13314**</v>
      </c>
      <c r="F28" s="28">
        <v>3.9354E-2</v>
      </c>
      <c r="G28" s="28">
        <v>3.8698000000000003E-2</v>
      </c>
      <c r="H28" s="28" t="s">
        <v>106</v>
      </c>
      <c r="I28" s="28">
        <v>4.0793000000000003E-2</v>
      </c>
      <c r="J28" s="28" t="str">
        <f>"-0,040192**"</f>
        <v>-0,040192**</v>
      </c>
      <c r="K28" s="28">
        <v>2.5231E-2</v>
      </c>
      <c r="L28" s="28" t="s">
        <v>98</v>
      </c>
      <c r="M28" s="28" t="str">
        <f>"-0,002771**"</f>
        <v>-0,002771**</v>
      </c>
      <c r="N28" s="28" t="str">
        <f>"-0,021356**"</f>
        <v>-0,021356**</v>
      </c>
      <c r="O28" s="28" t="str">
        <f>"-0,036333**"</f>
        <v>-0,036333**</v>
      </c>
      <c r="P28" s="28" t="str">
        <f>"-0,088200**"</f>
        <v>-0,088200**</v>
      </c>
      <c r="Q28" s="28" t="s">
        <v>101</v>
      </c>
    </row>
    <row r="29" spans="1:17" ht="15.5" thickTop="1" thickBot="1">
      <c r="A29" s="29" t="s">
        <v>78</v>
      </c>
      <c r="B29" s="30">
        <f>B27+B26</f>
        <v>1.293806</v>
      </c>
      <c r="C29" s="30">
        <f t="shared" ref="C29:P29" si="0">C27</f>
        <v>1.029763</v>
      </c>
      <c r="D29" s="30">
        <f t="shared" si="0"/>
        <v>0.57424799999999998</v>
      </c>
      <c r="E29" s="30">
        <f t="shared" si="0"/>
        <v>1.6729689999999999</v>
      </c>
      <c r="F29" s="30">
        <f t="shared" si="0"/>
        <v>1.3396939999999999</v>
      </c>
      <c r="G29" s="30">
        <f t="shared" si="0"/>
        <v>0.61763800000000002</v>
      </c>
      <c r="H29" s="30">
        <f t="shared" si="0"/>
        <v>1.194013</v>
      </c>
      <c r="I29" s="30">
        <f t="shared" si="0"/>
        <v>1.591953</v>
      </c>
      <c r="J29" s="30">
        <f t="shared" si="0"/>
        <v>1.1582539999999999</v>
      </c>
      <c r="K29" s="30">
        <f t="shared" si="0"/>
        <v>0.97055899999999995</v>
      </c>
      <c r="L29" s="30">
        <f t="shared" si="0"/>
        <v>1.522222</v>
      </c>
      <c r="M29" s="30">
        <f t="shared" si="0"/>
        <v>1.8318700000000001</v>
      </c>
      <c r="N29" s="30">
        <f t="shared" si="0"/>
        <v>1.0036879999999999</v>
      </c>
      <c r="O29" s="30">
        <f t="shared" si="0"/>
        <v>1.149119</v>
      </c>
      <c r="P29" s="30">
        <f t="shared" si="0"/>
        <v>1.7237260000000001</v>
      </c>
      <c r="Q29" s="30">
        <f>Q27+Q26</f>
        <v>1.17849</v>
      </c>
    </row>
    <row r="30" spans="1:17" ht="15.5" thickTop="1" thickBot="1">
      <c r="A30" s="33"/>
      <c r="B30" s="33"/>
    </row>
    <row r="31" spans="1:17" ht="16.5" thickTop="1" thickBot="1">
      <c r="A31" s="151" t="s">
        <v>124</v>
      </c>
      <c r="B31" s="151"/>
      <c r="C31" s="141">
        <f>0.25*B29+0.25*C29+0.25*D29+0.25*E29</f>
        <v>1.1426965</v>
      </c>
    </row>
    <row r="32" spans="1:17" ht="16.5" thickTop="1" thickBot="1">
      <c r="A32" s="151" t="s">
        <v>125</v>
      </c>
      <c r="B32" s="151"/>
      <c r="C32" s="141">
        <f>0.25*F29+0.25*G29+0.25*H29+0.25*I29</f>
        <v>1.1858245000000001</v>
      </c>
    </row>
    <row r="33" spans="1:17" ht="16.5" thickTop="1" thickBot="1">
      <c r="A33" s="151" t="s">
        <v>126</v>
      </c>
      <c r="B33" s="151"/>
      <c r="C33" s="141">
        <f>0.25*J29+0.25*K29+0.25*L29+0.25*M29</f>
        <v>1.3707262500000001</v>
      </c>
    </row>
    <row r="34" spans="1:17" ht="16.5" thickTop="1" thickBot="1">
      <c r="A34" s="151" t="s">
        <v>127</v>
      </c>
      <c r="B34" s="151"/>
      <c r="C34" s="141">
        <f>0.25*N29+0.25*O29+0.25*P29+0.25*Q29</f>
        <v>1.2637557500000001</v>
      </c>
    </row>
    <row r="35" spans="1:17" ht="15" thickTop="1"/>
    <row r="40" spans="1:17" ht="18.5">
      <c r="A40" s="170" t="s">
        <v>81</v>
      </c>
      <c r="B40" s="170"/>
      <c r="C40" s="171"/>
      <c r="D40" s="175" t="s">
        <v>82</v>
      </c>
      <c r="E40" s="176"/>
      <c r="F40" s="176"/>
      <c r="G40" s="176"/>
    </row>
    <row r="41" spans="1:17">
      <c r="A41" s="169" t="s">
        <v>94</v>
      </c>
      <c r="B41" s="169"/>
    </row>
    <row r="42" spans="1:17">
      <c r="A42" t="s">
        <v>73</v>
      </c>
      <c r="B42" t="s">
        <v>63</v>
      </c>
      <c r="C42" t="s">
        <v>67</v>
      </c>
      <c r="D42" t="s">
        <v>34</v>
      </c>
      <c r="E42" t="s">
        <v>35</v>
      </c>
      <c r="F42" t="s">
        <v>61</v>
      </c>
      <c r="G42" t="s">
        <v>75</v>
      </c>
      <c r="H42" t="s">
        <v>32</v>
      </c>
      <c r="I42" t="s">
        <v>62</v>
      </c>
      <c r="J42" t="s">
        <v>74</v>
      </c>
      <c r="K42" t="s">
        <v>66</v>
      </c>
      <c r="L42" t="s">
        <v>36</v>
      </c>
      <c r="M42" t="s">
        <v>64</v>
      </c>
      <c r="N42" t="s">
        <v>33</v>
      </c>
      <c r="O42" t="s">
        <v>65</v>
      </c>
      <c r="P42" t="s">
        <v>38</v>
      </c>
      <c r="Q42" t="s">
        <v>10</v>
      </c>
    </row>
    <row r="43" spans="1:17">
      <c r="A43" t="s">
        <v>76</v>
      </c>
      <c r="B43" s="28">
        <v>0.18751100000000001</v>
      </c>
      <c r="C43" s="28" t="s">
        <v>109</v>
      </c>
      <c r="D43" s="28" t="str">
        <f>"-0,233061**"</f>
        <v>-0,233061**</v>
      </c>
      <c r="E43" s="28">
        <v>2.92E-2</v>
      </c>
      <c r="F43" s="28">
        <v>1.4123999999999999E-2</v>
      </c>
      <c r="G43" s="28" t="str">
        <f>"-0,141407**"</f>
        <v>-0,141407**</v>
      </c>
      <c r="H43" s="28" t="s">
        <v>110</v>
      </c>
      <c r="I43" s="28" t="str">
        <f>"-0,071047**"</f>
        <v>-0,071047**</v>
      </c>
      <c r="J43" s="28" t="str">
        <f>"-0,092667**"</f>
        <v>-0,092667**</v>
      </c>
      <c r="K43" s="28" t="str">
        <f>"-0,0057787**"</f>
        <v>-0,0057787**</v>
      </c>
      <c r="L43" s="28" t="str">
        <f>"-0,007208**"</f>
        <v>-0,007208**</v>
      </c>
      <c r="M43" s="28" t="str">
        <f>"-0,015468**"</f>
        <v>-0,015468**</v>
      </c>
      <c r="N43" s="28" t="str">
        <f>"-0,030838**"</f>
        <v>-0,030838**</v>
      </c>
      <c r="O43" s="28">
        <v>0.17647599999999999</v>
      </c>
      <c r="P43" s="28" t="str">
        <f>"-0,103075**"</f>
        <v>-0,103075**</v>
      </c>
      <c r="Q43" s="28">
        <v>0.160159</v>
      </c>
    </row>
    <row r="44" spans="1:17">
      <c r="A44" t="s">
        <v>58</v>
      </c>
      <c r="B44" s="57">
        <v>1.1222479999999999</v>
      </c>
      <c r="C44" s="57">
        <v>1.010033</v>
      </c>
      <c r="D44" s="57">
        <v>0.57526200000000005</v>
      </c>
      <c r="E44" s="57">
        <v>1.659845</v>
      </c>
      <c r="F44" s="57">
        <v>1.3173490000000001</v>
      </c>
      <c r="G44" s="57">
        <v>0.62676299999999996</v>
      </c>
      <c r="H44" s="57">
        <v>1.1838880000000001</v>
      </c>
      <c r="I44" s="57">
        <v>1.6015489999999999</v>
      </c>
      <c r="J44" s="57">
        <v>1.1503969999999999</v>
      </c>
      <c r="K44" s="57">
        <v>0.95750800000000003</v>
      </c>
      <c r="L44" s="57">
        <v>1.5322720000000001</v>
      </c>
      <c r="M44" s="57">
        <v>1.810873</v>
      </c>
      <c r="N44" s="57">
        <v>1.0139119999999999</v>
      </c>
      <c r="O44" s="57">
        <v>1.124179</v>
      </c>
      <c r="P44" s="57">
        <v>1.728488</v>
      </c>
      <c r="Q44" s="57">
        <v>1.0085919999999999</v>
      </c>
    </row>
    <row r="45" spans="1:17" ht="15" thickBot="1">
      <c r="A45" t="s">
        <v>77</v>
      </c>
      <c r="B45" s="28" t="str">
        <f>"-0,336710**"</f>
        <v>-0,336710**</v>
      </c>
      <c r="C45" s="28" t="str">
        <f>"-0,005863**"</f>
        <v>-0,005863**</v>
      </c>
      <c r="D45" s="28" t="s">
        <v>113</v>
      </c>
      <c r="E45" s="28" t="str">
        <f>"-0,084536**"</f>
        <v>-0,084536**</v>
      </c>
      <c r="F45" s="28" t="str">
        <f>"-0,018645**"</f>
        <v>-0,018645**</v>
      </c>
      <c r="G45" s="28" t="s">
        <v>112</v>
      </c>
      <c r="H45" s="28" t="s">
        <v>111</v>
      </c>
      <c r="I45" s="28" t="s">
        <v>108</v>
      </c>
      <c r="J45" s="28" t="str">
        <f>"-0,062269**"</f>
        <v>-0,062269**</v>
      </c>
      <c r="K45" s="28" t="str">
        <f>"-0,010174**"</f>
        <v>-0,010174**</v>
      </c>
      <c r="L45" s="28" t="str">
        <f>"-0,043742**"</f>
        <v>-0,043742**</v>
      </c>
      <c r="M45" s="28" t="str">
        <f>"-0,071101**"</f>
        <v>-0,071101**</v>
      </c>
      <c r="N45" s="28" t="str">
        <f>"-0,050595**"</f>
        <v>-0,050595**</v>
      </c>
      <c r="O45" s="28" t="str">
        <f>"-0,109909**"</f>
        <v>-0,109909**</v>
      </c>
      <c r="P45" s="28" t="str">
        <f>"-0,134228**"</f>
        <v>-0,134228**</v>
      </c>
      <c r="Q45" s="28" t="str">
        <f>"-0,046719**"</f>
        <v>-0,046719**</v>
      </c>
    </row>
    <row r="46" spans="1:17" ht="15.5" thickTop="1" thickBot="1">
      <c r="A46" s="31" t="s">
        <v>78</v>
      </c>
      <c r="B46" s="30">
        <f>(B43+B44)/(1+$B$26)</f>
        <v>1.1271514481828009</v>
      </c>
      <c r="C46" s="30">
        <f t="shared" ref="C46:P46" si="1">C44/(1+$B$26)</f>
        <v>0.86921346496753893</v>
      </c>
      <c r="D46" s="30">
        <f t="shared" si="1"/>
        <v>0.4950585538137432</v>
      </c>
      <c r="E46" s="30">
        <f t="shared" si="1"/>
        <v>1.4284282035924023</v>
      </c>
      <c r="F46" s="30">
        <f t="shared" si="1"/>
        <v>1.1336832448657843</v>
      </c>
      <c r="G46" s="30">
        <f t="shared" si="1"/>
        <v>0.53937924695871287</v>
      </c>
      <c r="H46" s="30">
        <f t="shared" si="1"/>
        <v>1.0188294744958728</v>
      </c>
      <c r="I46" s="30">
        <f t="shared" si="1"/>
        <v>1.3782598742865797</v>
      </c>
      <c r="J46" s="30">
        <f t="shared" si="1"/>
        <v>0.99000781405979987</v>
      </c>
      <c r="K46" s="30">
        <f t="shared" si="1"/>
        <v>0.82401153864689403</v>
      </c>
      <c r="L46" s="30">
        <f t="shared" si="1"/>
        <v>1.3186415239826232</v>
      </c>
      <c r="M46" s="30">
        <f t="shared" si="1"/>
        <v>1.5583997700532182</v>
      </c>
      <c r="N46" s="30">
        <f t="shared" si="1"/>
        <v>0.87255165196797269</v>
      </c>
      <c r="O46" s="30">
        <f t="shared" si="1"/>
        <v>0.96744514667713144</v>
      </c>
      <c r="P46" s="30">
        <f t="shared" si="1"/>
        <v>1.4875009466372004</v>
      </c>
      <c r="Q46" s="30">
        <f>(Q43+Q44)/(1+$B$26)</f>
        <v>1.0058028860386503</v>
      </c>
    </row>
    <row r="47" spans="1:17" ht="15.5" thickTop="1" thickBot="1"/>
    <row r="48" spans="1:17" ht="16.5" thickTop="1" thickBot="1">
      <c r="A48" s="151" t="s">
        <v>124</v>
      </c>
      <c r="B48" s="151"/>
      <c r="C48" s="142">
        <f>0.25*B46+0.25*C46+0.25*D46+0.25*E46</f>
        <v>0.97996291763912136</v>
      </c>
    </row>
    <row r="49" spans="1:3" ht="16.5" thickTop="1" thickBot="1">
      <c r="A49" s="152" t="s">
        <v>125</v>
      </c>
      <c r="B49" s="152"/>
      <c r="C49" s="141">
        <f>0.25*F46+0.25*G46+0.25*H46+0.25*I46</f>
        <v>1.0175379601517374</v>
      </c>
    </row>
    <row r="50" spans="1:3" ht="16.5" thickTop="1" thickBot="1">
      <c r="A50" s="152" t="s">
        <v>126</v>
      </c>
      <c r="B50" s="152"/>
      <c r="C50" s="141">
        <f>0.25*J46+0.25*K46+0.25*L46+0.25*M46</f>
        <v>1.1727651616856338</v>
      </c>
    </row>
    <row r="51" spans="1:3" ht="16.5" thickTop="1" thickBot="1">
      <c r="A51" s="152" t="s">
        <v>127</v>
      </c>
      <c r="B51" s="152"/>
      <c r="C51" s="141">
        <f>0.25*N46+0.25*O46+0.25*P46+0.25*Q46</f>
        <v>1.0833251578302387</v>
      </c>
    </row>
    <row r="52" spans="1:3" ht="15" thickTop="1"/>
    <row r="55" spans="1:3">
      <c r="A55" s="153" t="s">
        <v>72</v>
      </c>
      <c r="B55" s="154"/>
    </row>
    <row r="56" spans="1:3">
      <c r="A56" s="150">
        <v>-3.1009243430981895E-2</v>
      </c>
      <c r="B56" s="150"/>
    </row>
  </sheetData>
  <mergeCells count="41">
    <mergeCell ref="A1:B1"/>
    <mergeCell ref="F22:Q22"/>
    <mergeCell ref="A3:B3"/>
    <mergeCell ref="A4:B4"/>
    <mergeCell ref="A5:B5"/>
    <mergeCell ref="A6:B6"/>
    <mergeCell ref="A7:B7"/>
    <mergeCell ref="A8:B8"/>
    <mergeCell ref="A9:B9"/>
    <mergeCell ref="A10:B10"/>
    <mergeCell ref="A41:B41"/>
    <mergeCell ref="A24:B24"/>
    <mergeCell ref="A40:C40"/>
    <mergeCell ref="A22:B22"/>
    <mergeCell ref="C22:D22"/>
    <mergeCell ref="A31:B31"/>
    <mergeCell ref="A32:B32"/>
    <mergeCell ref="A33:B33"/>
    <mergeCell ref="A34:B34"/>
    <mergeCell ref="D40:G40"/>
    <mergeCell ref="A16:B16"/>
    <mergeCell ref="A17:B17"/>
    <mergeCell ref="A18:B18"/>
    <mergeCell ref="A19:B19"/>
    <mergeCell ref="E2:I2"/>
    <mergeCell ref="E5:L5"/>
    <mergeCell ref="E9:L9"/>
    <mergeCell ref="E13:L13"/>
    <mergeCell ref="E16:L16"/>
    <mergeCell ref="K2:L2"/>
    <mergeCell ref="A11:B11"/>
    <mergeCell ref="A12:B12"/>
    <mergeCell ref="A13:B13"/>
    <mergeCell ref="A14:B14"/>
    <mergeCell ref="A15:B15"/>
    <mergeCell ref="A56:B56"/>
    <mergeCell ref="A48:B48"/>
    <mergeCell ref="A49:B49"/>
    <mergeCell ref="A50:B50"/>
    <mergeCell ref="A51:B51"/>
    <mergeCell ref="A55:B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1"/>
  <sheetViews>
    <sheetView workbookViewId="0">
      <selection activeCell="B131" sqref="A125:H131"/>
    </sheetView>
  </sheetViews>
  <sheetFormatPr defaultRowHeight="14.5"/>
  <cols>
    <col min="2" max="2" width="10.6328125" customWidth="1"/>
    <col min="3" max="3" width="10" customWidth="1"/>
    <col min="5" max="5" width="21.54296875" customWidth="1"/>
    <col min="6" max="6" width="13.26953125" customWidth="1"/>
    <col min="7" max="7" width="20.54296875" customWidth="1"/>
    <col min="8" max="8" width="21.36328125" customWidth="1"/>
    <col min="9" max="9" width="19.6328125" customWidth="1"/>
    <col min="10" max="10" width="27.81640625" customWidth="1"/>
    <col min="12" max="12" width="12.54296875" customWidth="1"/>
    <col min="15" max="15" width="15.6328125" customWidth="1"/>
    <col min="16" max="16" width="16" customWidth="1"/>
  </cols>
  <sheetData>
    <row r="1" spans="1:15">
      <c r="A1" s="60" t="s">
        <v>140</v>
      </c>
      <c r="B1" s="60"/>
      <c r="C1" s="60"/>
      <c r="G1" s="62" t="s">
        <v>84</v>
      </c>
    </row>
    <row r="2" spans="1:15">
      <c r="B2" s="3" t="s">
        <v>17</v>
      </c>
      <c r="C2" s="61" t="s">
        <v>83</v>
      </c>
      <c r="D2" s="61" t="s">
        <v>85</v>
      </c>
      <c r="E2" s="62" t="s">
        <v>141</v>
      </c>
      <c r="F2" s="63" t="s">
        <v>16</v>
      </c>
      <c r="G2" s="62" t="s">
        <v>90</v>
      </c>
    </row>
    <row r="3" spans="1:15">
      <c r="A3" s="1">
        <v>40574</v>
      </c>
      <c r="B3" s="2">
        <v>106.2</v>
      </c>
      <c r="C3" s="32">
        <v>1.3572759999999999</v>
      </c>
      <c r="D3">
        <v>2.6499999999999999E-2</v>
      </c>
      <c r="E3">
        <v>2.69E-2</v>
      </c>
      <c r="F3" s="64">
        <v>2953.6298828125</v>
      </c>
      <c r="G3">
        <v>3.8600000000000002E-2</v>
      </c>
      <c r="J3" t="s">
        <v>142</v>
      </c>
    </row>
    <row r="4" spans="1:15" ht="15" thickBot="1">
      <c r="A4" s="1">
        <v>40602</v>
      </c>
      <c r="B4" s="2">
        <v>107.6</v>
      </c>
      <c r="C4" s="32">
        <v>1.3734379999999999</v>
      </c>
      <c r="D4">
        <v>2.7300000000000001E-2</v>
      </c>
      <c r="E4">
        <v>2.7E-2</v>
      </c>
      <c r="F4" s="64">
        <v>3013.09008789062</v>
      </c>
      <c r="G4">
        <v>3.168E-2</v>
      </c>
      <c r="H4" s="143" t="s">
        <v>117</v>
      </c>
    </row>
    <row r="5" spans="1:15">
      <c r="A5" s="1">
        <v>40633</v>
      </c>
      <c r="B5" s="2">
        <v>106.7</v>
      </c>
      <c r="C5" s="32">
        <v>1.4121300000000001</v>
      </c>
      <c r="D5">
        <v>2.6800000000000001E-2</v>
      </c>
      <c r="E5">
        <v>2.4199999999999999E-2</v>
      </c>
      <c r="F5" s="64">
        <v>2910.90991210937</v>
      </c>
      <c r="G5">
        <v>3.3529999999999997E-2</v>
      </c>
      <c r="H5">
        <v>9.4567619047618984E-3</v>
      </c>
      <c r="J5" s="68" t="s">
        <v>143</v>
      </c>
      <c r="K5" s="68"/>
    </row>
    <row r="6" spans="1:15">
      <c r="A6" s="1">
        <v>40663</v>
      </c>
      <c r="B6" s="2">
        <v>105.1</v>
      </c>
      <c r="C6" s="32">
        <v>1.4820960000000001</v>
      </c>
      <c r="D6">
        <v>2.5700000000000001E-2</v>
      </c>
      <c r="E6">
        <v>2.64E-2</v>
      </c>
      <c r="F6" s="64">
        <v>3011.25</v>
      </c>
      <c r="G6">
        <v>3.236E-2</v>
      </c>
      <c r="J6" s="65" t="s">
        <v>144</v>
      </c>
      <c r="K6" s="65">
        <v>0.78742321198113441</v>
      </c>
    </row>
    <row r="7" spans="1:15">
      <c r="A7" s="1">
        <v>40694</v>
      </c>
      <c r="B7" s="2">
        <v>104</v>
      </c>
      <c r="C7" s="32">
        <v>1.432234</v>
      </c>
      <c r="D7">
        <v>2.4400000000000002E-2</v>
      </c>
      <c r="E7">
        <v>2.8500000000000001E-2</v>
      </c>
      <c r="F7" s="64">
        <v>2819.39990234375</v>
      </c>
      <c r="G7">
        <v>3.0269999999999998E-2</v>
      </c>
      <c r="J7" s="65" t="s">
        <v>145</v>
      </c>
      <c r="K7" s="65">
        <v>0.6200353147666865</v>
      </c>
    </row>
    <row r="8" spans="1:15">
      <c r="A8" s="1">
        <v>40724</v>
      </c>
      <c r="B8" s="2">
        <v>103.6</v>
      </c>
      <c r="C8" s="32">
        <v>1.4478899999999999</v>
      </c>
      <c r="D8">
        <v>2.3599999999999999E-2</v>
      </c>
      <c r="E8">
        <v>2.75E-2</v>
      </c>
      <c r="F8" s="64">
        <v>2848.53002929687</v>
      </c>
      <c r="G8">
        <v>3.022E-2</v>
      </c>
      <c r="J8" s="65" t="s">
        <v>146</v>
      </c>
      <c r="K8" s="65">
        <v>0.60681915180204948</v>
      </c>
    </row>
    <row r="9" spans="1:15">
      <c r="A9" s="1">
        <v>40755</v>
      </c>
      <c r="B9" s="2">
        <v>101.4</v>
      </c>
      <c r="C9" s="32">
        <v>1.4331989999999999</v>
      </c>
      <c r="D9">
        <v>2.4199999999999999E-2</v>
      </c>
      <c r="E9">
        <v>2.75E-2</v>
      </c>
      <c r="F9" s="64">
        <v>2670.3701171875</v>
      </c>
      <c r="G9">
        <v>2.538E-2</v>
      </c>
      <c r="J9" s="65" t="s">
        <v>147</v>
      </c>
      <c r="K9" s="65">
        <v>249.90317865661001</v>
      </c>
    </row>
    <row r="10" spans="1:15" ht="15" thickBot="1">
      <c r="A10" s="1">
        <v>40786</v>
      </c>
      <c r="B10" s="2">
        <v>97.4</v>
      </c>
      <c r="C10" s="32">
        <v>1.443314</v>
      </c>
      <c r="D10">
        <v>2.6100000000000002E-2</v>
      </c>
      <c r="E10">
        <v>2.6800000000000001E-2</v>
      </c>
      <c r="F10" s="64">
        <v>2302.080078125</v>
      </c>
      <c r="G10">
        <v>2.188E-2</v>
      </c>
      <c r="J10" s="66" t="s">
        <v>148</v>
      </c>
      <c r="K10" s="66">
        <v>120</v>
      </c>
    </row>
    <row r="11" spans="1:15">
      <c r="A11" s="1">
        <v>40816</v>
      </c>
      <c r="B11" s="2">
        <v>94.1</v>
      </c>
      <c r="C11" s="32">
        <v>1.3585849999999999</v>
      </c>
      <c r="D11">
        <v>2.6200000000000001E-2</v>
      </c>
      <c r="E11">
        <v>2.1700000000000001E-2</v>
      </c>
      <c r="F11" s="64">
        <v>2179.65991210937</v>
      </c>
      <c r="G11">
        <v>1.891E-2</v>
      </c>
    </row>
    <row r="12" spans="1:15" ht="15" thickBot="1">
      <c r="A12" s="1">
        <v>40847</v>
      </c>
      <c r="B12" s="2">
        <v>93.4</v>
      </c>
      <c r="C12" s="32">
        <v>1.414007</v>
      </c>
      <c r="D12">
        <v>2.4899999999999999E-2</v>
      </c>
      <c r="E12">
        <v>2.1000000000000001E-2</v>
      </c>
      <c r="F12" s="64">
        <v>2385.21997070312</v>
      </c>
      <c r="G12">
        <v>2.0459999999999999E-2</v>
      </c>
      <c r="J12" t="s">
        <v>149</v>
      </c>
    </row>
    <row r="13" spans="1:15">
      <c r="A13" s="1">
        <v>40877</v>
      </c>
      <c r="B13" s="2">
        <v>93.3</v>
      </c>
      <c r="C13" s="32">
        <v>1.3324100000000001</v>
      </c>
      <c r="D13">
        <v>2.1899999999999999E-2</v>
      </c>
      <c r="E13">
        <v>2.06E-2</v>
      </c>
      <c r="F13" s="64">
        <v>2330.42993164062</v>
      </c>
      <c r="G13">
        <v>2.3E-2</v>
      </c>
      <c r="J13" s="67"/>
      <c r="K13" s="67" t="s">
        <v>154</v>
      </c>
      <c r="L13" s="67" t="s">
        <v>155</v>
      </c>
      <c r="M13" s="67" t="s">
        <v>156</v>
      </c>
      <c r="N13" s="67" t="s">
        <v>157</v>
      </c>
      <c r="O13" s="67" t="s">
        <v>158</v>
      </c>
    </row>
    <row r="14" spans="1:15">
      <c r="A14" s="1">
        <v>40908</v>
      </c>
      <c r="B14" s="2">
        <v>92.3</v>
      </c>
      <c r="C14" s="32">
        <v>1.2956049999999999</v>
      </c>
      <c r="D14">
        <v>2.2200000000000001E-2</v>
      </c>
      <c r="E14">
        <v>1.9099999999999999E-2</v>
      </c>
      <c r="F14" s="64">
        <v>2316.55004882812</v>
      </c>
      <c r="G14">
        <v>1.8460000000000001E-2</v>
      </c>
      <c r="J14" s="65" t="s">
        <v>150</v>
      </c>
      <c r="K14" s="65">
        <v>4</v>
      </c>
      <c r="L14" s="65">
        <v>11719648.664414315</v>
      </c>
      <c r="M14" s="65">
        <v>2929912.1661035786</v>
      </c>
      <c r="N14" s="65">
        <v>46.914926550598643</v>
      </c>
      <c r="O14" s="65">
        <v>2.5080373892440818E-23</v>
      </c>
    </row>
    <row r="15" spans="1:15">
      <c r="A15" s="1">
        <v>40939</v>
      </c>
      <c r="B15" s="2">
        <v>92.5</v>
      </c>
      <c r="C15" s="32">
        <v>1.313957</v>
      </c>
      <c r="D15">
        <v>1.9800000000000002E-2</v>
      </c>
      <c r="E15">
        <v>2.1899999999999999E-2</v>
      </c>
      <c r="F15" s="64">
        <v>2416.65991210937</v>
      </c>
      <c r="G15">
        <v>1.7979999999999999E-2</v>
      </c>
      <c r="J15" s="65" t="s">
        <v>151</v>
      </c>
      <c r="K15" s="65">
        <v>115</v>
      </c>
      <c r="L15" s="65">
        <v>7181933.8508079182</v>
      </c>
      <c r="M15" s="65">
        <v>62451.598702677547</v>
      </c>
      <c r="N15" s="65"/>
      <c r="O15" s="65"/>
    </row>
    <row r="16" spans="1:15" ht="15" thickBot="1">
      <c r="A16" s="1">
        <v>40968</v>
      </c>
      <c r="B16" s="2">
        <v>93.8</v>
      </c>
      <c r="C16" s="32">
        <v>1.3478000000000001</v>
      </c>
      <c r="D16">
        <v>1.8599999999999998E-2</v>
      </c>
      <c r="E16">
        <v>2.64E-2</v>
      </c>
      <c r="F16" s="64">
        <v>2512.11010742187</v>
      </c>
      <c r="G16">
        <v>1.8239999999999999E-2</v>
      </c>
      <c r="J16" s="66" t="s">
        <v>152</v>
      </c>
      <c r="K16" s="66">
        <v>119</v>
      </c>
      <c r="L16" s="66">
        <v>18901582.515222233</v>
      </c>
      <c r="M16" s="66"/>
      <c r="N16" s="66"/>
      <c r="O16" s="66"/>
    </row>
    <row r="17" spans="1:18" ht="15" thickBot="1">
      <c r="A17" s="1">
        <v>40999</v>
      </c>
      <c r="B17" s="2">
        <v>94.5</v>
      </c>
      <c r="C17" s="32">
        <v>1.334508</v>
      </c>
      <c r="D17">
        <v>1.7299999999999999E-2</v>
      </c>
      <c r="E17">
        <v>2.8199999999999999E-2</v>
      </c>
      <c r="F17" s="64">
        <v>2477.28002929687</v>
      </c>
      <c r="G17">
        <v>1.7950000000000001E-2</v>
      </c>
    </row>
    <row r="18" spans="1:18">
      <c r="A18" s="1">
        <v>41029</v>
      </c>
      <c r="B18" s="2">
        <v>92.8</v>
      </c>
      <c r="C18" s="32">
        <v>1.324152</v>
      </c>
      <c r="D18">
        <v>1.18E-2</v>
      </c>
      <c r="E18">
        <v>2.6499999999999999E-2</v>
      </c>
      <c r="F18" s="64">
        <v>2306.42993164062</v>
      </c>
      <c r="G18">
        <v>1.6650000000000002E-2</v>
      </c>
      <c r="J18" s="67"/>
      <c r="K18" s="67" t="s">
        <v>159</v>
      </c>
      <c r="L18" s="67" t="s">
        <v>147</v>
      </c>
      <c r="M18" s="67" t="s">
        <v>160</v>
      </c>
      <c r="N18" s="67" t="s">
        <v>161</v>
      </c>
      <c r="O18" s="67" t="s">
        <v>162</v>
      </c>
      <c r="P18" s="67" t="s">
        <v>163</v>
      </c>
      <c r="Q18" s="67" t="s">
        <v>164</v>
      </c>
      <c r="R18" s="67" t="s">
        <v>165</v>
      </c>
    </row>
    <row r="19" spans="1:18">
      <c r="A19" s="1">
        <v>41060</v>
      </c>
      <c r="B19" s="2">
        <v>90.3</v>
      </c>
      <c r="C19" s="32">
        <v>1.237471</v>
      </c>
      <c r="D19">
        <v>1.4200000000000001E-2</v>
      </c>
      <c r="E19">
        <v>2.4899999999999999E-2</v>
      </c>
      <c r="F19" s="64">
        <v>2118.93994140625</v>
      </c>
      <c r="G19">
        <v>1.208E-2</v>
      </c>
      <c r="J19" s="65" t="s">
        <v>153</v>
      </c>
      <c r="K19" s="65">
        <v>1812.8718202852945</v>
      </c>
      <c r="L19" s="65">
        <v>477.32420888305052</v>
      </c>
      <c r="M19" s="65">
        <v>3.7979884249480151</v>
      </c>
      <c r="N19" s="65">
        <v>2.3467251696157962E-4</v>
      </c>
      <c r="O19" s="65">
        <v>867.38442777829005</v>
      </c>
      <c r="P19" s="65">
        <v>2758.3592127922989</v>
      </c>
      <c r="Q19" s="65">
        <v>867.38442777829005</v>
      </c>
      <c r="R19" s="65">
        <v>2758.3592127922989</v>
      </c>
    </row>
    <row r="20" spans="1:18">
      <c r="A20" s="1">
        <v>41090</v>
      </c>
      <c r="B20" s="2">
        <v>89.9</v>
      </c>
      <c r="C20" s="32">
        <v>1.2664960000000001</v>
      </c>
      <c r="D20">
        <v>1.6199999999999999E-2</v>
      </c>
      <c r="E20">
        <v>2.86E-2</v>
      </c>
      <c r="F20" s="64">
        <v>2264.71997070312</v>
      </c>
      <c r="G20">
        <v>1.592E-2</v>
      </c>
      <c r="J20" s="65" t="s">
        <v>17</v>
      </c>
      <c r="K20" s="65">
        <v>23.739599017551818</v>
      </c>
      <c r="L20" s="65">
        <v>2.8953846511475305</v>
      </c>
      <c r="M20" s="111">
        <v>8.1991175190291496</v>
      </c>
      <c r="N20" s="111">
        <v>3.8560577446983089E-13</v>
      </c>
      <c r="O20" s="65">
        <v>18.004399266162274</v>
      </c>
      <c r="P20" s="65">
        <v>29.474798768941362</v>
      </c>
      <c r="Q20" s="65">
        <v>18.004399266162274</v>
      </c>
      <c r="R20" s="65">
        <v>29.474798768941362</v>
      </c>
    </row>
    <row r="21" spans="1:18">
      <c r="A21" s="1">
        <v>41121</v>
      </c>
      <c r="B21" s="2">
        <v>88.1</v>
      </c>
      <c r="C21" s="32">
        <v>1.2259409999999999</v>
      </c>
      <c r="D21">
        <v>0.01</v>
      </c>
      <c r="E21">
        <v>2.8799999999999999E-2</v>
      </c>
      <c r="F21" s="64">
        <v>2325.71997070312</v>
      </c>
      <c r="G21">
        <v>1.2880000000000001E-2</v>
      </c>
      <c r="J21" s="65" t="s">
        <v>83</v>
      </c>
      <c r="K21" s="65">
        <v>-669.10061436520527</v>
      </c>
      <c r="L21" s="65">
        <v>272.84695873590482</v>
      </c>
      <c r="M21" s="65">
        <v>-2.4522927338649354</v>
      </c>
      <c r="N21" s="65">
        <v>1.5697435964216102E-2</v>
      </c>
      <c r="O21" s="65">
        <v>-1209.557927796553</v>
      </c>
      <c r="P21" s="65">
        <v>-128.64330093385763</v>
      </c>
      <c r="Q21" s="65">
        <v>-1209.557927796553</v>
      </c>
      <c r="R21" s="65">
        <v>-128.64330093385763</v>
      </c>
    </row>
    <row r="22" spans="1:18">
      <c r="A22" s="1">
        <v>41152</v>
      </c>
      <c r="B22" s="2">
        <v>86.8</v>
      </c>
      <c r="C22" s="32">
        <v>1.2510950000000001</v>
      </c>
      <c r="D22">
        <v>1.34E-2</v>
      </c>
      <c r="E22">
        <v>2.87E-2</v>
      </c>
      <c r="F22" s="64">
        <v>2440.7099609375</v>
      </c>
      <c r="G22">
        <v>1.333E-2</v>
      </c>
      <c r="J22" s="65" t="s">
        <v>85</v>
      </c>
      <c r="K22" s="65">
        <v>-12163.004093810805</v>
      </c>
      <c r="L22" s="65">
        <v>3191.8811725794781</v>
      </c>
      <c r="M22" s="111">
        <v>-3.8106067977403519</v>
      </c>
      <c r="N22" s="111">
        <v>2.2429308781816225E-4</v>
      </c>
      <c r="O22" s="65">
        <v>-18485.506390763825</v>
      </c>
      <c r="P22" s="65">
        <v>-5840.501796857784</v>
      </c>
      <c r="Q22" s="65">
        <v>-18485.506390763825</v>
      </c>
      <c r="R22" s="65">
        <v>-5840.501796857784</v>
      </c>
    </row>
    <row r="23" spans="1:18" ht="15" thickBot="1">
      <c r="A23" s="1">
        <v>41182</v>
      </c>
      <c r="B23" s="2">
        <v>85.3</v>
      </c>
      <c r="C23" s="32">
        <v>1.284505</v>
      </c>
      <c r="D23">
        <v>1.09E-2</v>
      </c>
      <c r="E23">
        <v>3.1899999999999998E-2</v>
      </c>
      <c r="F23" s="64">
        <v>2454.26000976562</v>
      </c>
      <c r="G23">
        <v>1.464E-2</v>
      </c>
      <c r="J23" s="66" t="s">
        <v>141</v>
      </c>
      <c r="K23" s="66">
        <v>-10210.642272826062</v>
      </c>
      <c r="L23" s="66">
        <v>2861.1197671603459</v>
      </c>
      <c r="M23" s="112">
        <v>-3.5687573760535369</v>
      </c>
      <c r="N23" s="112">
        <v>5.2437181130234522E-4</v>
      </c>
      <c r="O23" s="66">
        <v>-15877.969883618738</v>
      </c>
      <c r="P23" s="66">
        <v>-4543.3146620333855</v>
      </c>
      <c r="Q23" s="66">
        <v>-15877.969883618738</v>
      </c>
      <c r="R23" s="66">
        <v>-4543.3146620333855</v>
      </c>
    </row>
    <row r="24" spans="1:18">
      <c r="A24" s="1">
        <v>41213</v>
      </c>
      <c r="B24" s="2">
        <v>84.6</v>
      </c>
      <c r="C24" s="32">
        <v>1.29626</v>
      </c>
      <c r="D24">
        <v>7.4000000000000003E-3</v>
      </c>
      <c r="E24">
        <v>2.93E-2</v>
      </c>
      <c r="F24" s="64">
        <v>2503.63989257812</v>
      </c>
      <c r="G24">
        <v>1.46E-2</v>
      </c>
    </row>
    <row r="25" spans="1:18">
      <c r="A25" s="1">
        <v>41243</v>
      </c>
      <c r="B25" s="2">
        <v>85.7</v>
      </c>
      <c r="C25" s="32">
        <v>1.297353</v>
      </c>
      <c r="D25">
        <v>8.6E-3</v>
      </c>
      <c r="E25">
        <v>2.9499999999999998E-2</v>
      </c>
      <c r="F25" s="64">
        <v>2575.25</v>
      </c>
      <c r="G25">
        <v>1.387E-2</v>
      </c>
    </row>
    <row r="26" spans="1:18">
      <c r="A26" s="1">
        <v>41274</v>
      </c>
      <c r="B26" s="2">
        <v>86.9</v>
      </c>
      <c r="C26" s="32">
        <v>1.3227690000000001</v>
      </c>
      <c r="D26">
        <v>8.5000000000000006E-3</v>
      </c>
      <c r="E26">
        <v>3.04E-2</v>
      </c>
      <c r="F26" s="64">
        <v>2635.92993164062</v>
      </c>
      <c r="G26">
        <v>1.3129999999999999E-2</v>
      </c>
    </row>
    <row r="27" spans="1:18">
      <c r="A27" s="1">
        <v>41305</v>
      </c>
      <c r="B27" s="2">
        <v>88.2</v>
      </c>
      <c r="C27" s="32">
        <v>1.3568340000000001</v>
      </c>
      <c r="D27">
        <v>7.7000000000000002E-3</v>
      </c>
      <c r="E27">
        <v>2.92E-2</v>
      </c>
      <c r="F27" s="64">
        <v>2702.97998046875</v>
      </c>
      <c r="G27">
        <v>1.686E-2</v>
      </c>
    </row>
    <row r="28" spans="1:18">
      <c r="A28" s="1">
        <v>41333</v>
      </c>
      <c r="B28" s="2">
        <v>89.1</v>
      </c>
      <c r="C28" s="32">
        <v>1.315097</v>
      </c>
      <c r="D28">
        <v>7.1000000000000004E-3</v>
      </c>
      <c r="E28">
        <v>2.8000000000000001E-2</v>
      </c>
      <c r="F28" s="64">
        <v>2633.55004882812</v>
      </c>
      <c r="G28">
        <v>1.456E-2</v>
      </c>
    </row>
    <row r="29" spans="1:18">
      <c r="A29" s="1">
        <v>41364</v>
      </c>
      <c r="B29" s="2">
        <v>89</v>
      </c>
      <c r="C29" s="32">
        <v>1.2807869999999999</v>
      </c>
      <c r="D29">
        <v>4.7000000000000002E-3</v>
      </c>
      <c r="E29">
        <v>2.58E-2</v>
      </c>
      <c r="F29" s="64">
        <v>2624.02001953125</v>
      </c>
      <c r="G29">
        <v>1.285E-2</v>
      </c>
    </row>
    <row r="30" spans="1:18">
      <c r="A30" s="1">
        <v>41394</v>
      </c>
      <c r="B30" s="2">
        <v>87.2</v>
      </c>
      <c r="C30" s="32">
        <v>1.3095859999999999</v>
      </c>
      <c r="D30">
        <v>7.1000000000000004E-3</v>
      </c>
      <c r="E30">
        <v>2.8000000000000001E-2</v>
      </c>
      <c r="F30" s="64">
        <v>2712</v>
      </c>
      <c r="G30">
        <v>1.218E-2</v>
      </c>
    </row>
    <row r="31" spans="1:18">
      <c r="A31" s="1">
        <v>41425</v>
      </c>
      <c r="B31" s="2">
        <v>88</v>
      </c>
      <c r="C31" s="32">
        <v>1.3043929999999999</v>
      </c>
      <c r="D31">
        <v>3.8999999999999998E-3</v>
      </c>
      <c r="E31">
        <v>2.4E-2</v>
      </c>
      <c r="F31" s="64">
        <v>2769.63989257812</v>
      </c>
      <c r="G31">
        <v>1.508E-2</v>
      </c>
    </row>
    <row r="32" spans="1:18">
      <c r="A32" s="1">
        <v>41455</v>
      </c>
      <c r="B32" s="2">
        <v>89.5</v>
      </c>
      <c r="C32" s="32">
        <v>1.301304</v>
      </c>
      <c r="D32">
        <v>5.0000000000000001E-3</v>
      </c>
      <c r="E32">
        <v>2.0400000000000001E-2</v>
      </c>
      <c r="F32" s="64">
        <v>2602.59008789062</v>
      </c>
      <c r="G32">
        <v>1.736E-2</v>
      </c>
    </row>
    <row r="33" spans="1:7">
      <c r="A33" s="1">
        <v>41486</v>
      </c>
      <c r="B33" s="2">
        <v>90.6</v>
      </c>
      <c r="C33" s="32">
        <v>1.326489</v>
      </c>
      <c r="D33">
        <v>3.7000000000000002E-3</v>
      </c>
      <c r="E33">
        <v>1.9599999999999999E-2</v>
      </c>
      <c r="F33" s="64">
        <v>2768.14990234375</v>
      </c>
      <c r="G33">
        <v>1.6760000000000001E-2</v>
      </c>
    </row>
    <row r="34" spans="1:7">
      <c r="A34" s="1">
        <v>41517</v>
      </c>
      <c r="B34" s="2">
        <v>92.6</v>
      </c>
      <c r="C34" s="32">
        <v>1.3224009999999999</v>
      </c>
      <c r="D34">
        <v>3.5999999999999999E-3</v>
      </c>
      <c r="E34">
        <v>1.7999999999999999E-2</v>
      </c>
      <c r="F34" s="64">
        <v>2721.3701171875</v>
      </c>
      <c r="G34">
        <v>1.8540000000000001E-2</v>
      </c>
    </row>
    <row r="35" spans="1:7">
      <c r="A35" s="1">
        <v>41547</v>
      </c>
      <c r="B35" s="2">
        <v>95.3</v>
      </c>
      <c r="C35" s="32">
        <v>1.3495459999999999</v>
      </c>
      <c r="D35">
        <v>3.2000000000000002E-3</v>
      </c>
      <c r="E35">
        <v>1.7500000000000002E-2</v>
      </c>
      <c r="F35" s="64">
        <v>2893.14990234375</v>
      </c>
      <c r="G35">
        <v>1.7829999999999999E-2</v>
      </c>
    </row>
    <row r="36" spans="1:7">
      <c r="A36" s="1">
        <v>41578</v>
      </c>
      <c r="B36" s="2">
        <v>96.1</v>
      </c>
      <c r="C36" s="32">
        <v>1.372401</v>
      </c>
      <c r="D36">
        <v>3.8E-3</v>
      </c>
      <c r="E36">
        <v>1.61E-2</v>
      </c>
      <c r="F36" s="64">
        <v>3067.94995117187</v>
      </c>
      <c r="G36">
        <v>1.678E-2</v>
      </c>
    </row>
    <row r="37" spans="1:7">
      <c r="A37" s="1">
        <v>41608</v>
      </c>
      <c r="B37" s="2">
        <v>97.5</v>
      </c>
      <c r="C37" s="32">
        <v>1.3593980000000001</v>
      </c>
      <c r="D37">
        <v>2.8E-3</v>
      </c>
      <c r="E37">
        <v>1.54E-2</v>
      </c>
      <c r="F37" s="64">
        <v>3086.63989257812</v>
      </c>
      <c r="G37">
        <v>1.6959999999999999E-2</v>
      </c>
    </row>
    <row r="38" spans="1:7">
      <c r="A38" s="1">
        <v>41639</v>
      </c>
      <c r="B38" s="2">
        <v>99</v>
      </c>
      <c r="C38" s="32">
        <v>1.381006</v>
      </c>
      <c r="D38">
        <v>-1.6999999999999999E-3</v>
      </c>
      <c r="E38">
        <v>1.37E-2</v>
      </c>
      <c r="F38" s="64">
        <v>3109</v>
      </c>
      <c r="G38">
        <v>1.9470000000000001E-2</v>
      </c>
    </row>
    <row r="39" spans="1:7">
      <c r="A39" s="1">
        <v>41670</v>
      </c>
      <c r="B39" s="2">
        <v>99.7</v>
      </c>
      <c r="C39" s="32">
        <v>1.355877</v>
      </c>
      <c r="D39">
        <v>7.7000000000000002E-3</v>
      </c>
      <c r="E39">
        <v>1.21E-2</v>
      </c>
      <c r="F39" s="64">
        <v>3013.9599609375</v>
      </c>
      <c r="G39">
        <v>1.661E-2</v>
      </c>
    </row>
    <row r="40" spans="1:7">
      <c r="A40" s="1">
        <v>41698</v>
      </c>
      <c r="B40" s="2">
        <v>99.9</v>
      </c>
      <c r="C40" s="32">
        <v>1.370746</v>
      </c>
      <c r="D40">
        <v>7.1000000000000004E-3</v>
      </c>
      <c r="E40">
        <v>1.6E-2</v>
      </c>
      <c r="F40" s="64">
        <v>3149.22998046875</v>
      </c>
      <c r="G40">
        <v>1.6289999999999999E-2</v>
      </c>
    </row>
    <row r="41" spans="1:7">
      <c r="A41" s="1">
        <v>41729</v>
      </c>
      <c r="B41" s="2">
        <v>100.9</v>
      </c>
      <c r="C41" s="32">
        <v>1.375213</v>
      </c>
      <c r="D41">
        <v>4.7000000000000002E-3</v>
      </c>
      <c r="E41">
        <v>9.1999999999999998E-3</v>
      </c>
      <c r="F41" s="64">
        <v>3161.60009765625</v>
      </c>
      <c r="G41">
        <v>1.5720000000000001E-2</v>
      </c>
    </row>
    <row r="42" spans="1:7">
      <c r="A42" s="1">
        <v>41759</v>
      </c>
      <c r="B42" s="2">
        <v>100.6</v>
      </c>
      <c r="C42" s="32">
        <v>1.3813679999999999</v>
      </c>
      <c r="D42">
        <v>7.1000000000000004E-3</v>
      </c>
      <c r="E42">
        <v>8.5000000000000006E-2</v>
      </c>
      <c r="F42" s="64">
        <v>3198.38989257812</v>
      </c>
      <c r="G42">
        <v>1.473E-2</v>
      </c>
    </row>
    <row r="43" spans="1:7">
      <c r="A43" s="1">
        <v>41790</v>
      </c>
      <c r="B43" s="2">
        <v>101</v>
      </c>
      <c r="C43" s="32">
        <v>1.3634569999999999</v>
      </c>
      <c r="D43">
        <v>4.8999999999999998E-3</v>
      </c>
      <c r="E43">
        <v>1.34E-2</v>
      </c>
      <c r="F43" s="64">
        <v>3244.60009765625</v>
      </c>
      <c r="G43">
        <v>1.3599999999999999E-2</v>
      </c>
    </row>
    <row r="44" spans="1:7">
      <c r="A44" s="1">
        <v>41820</v>
      </c>
      <c r="B44" s="2">
        <v>100.7</v>
      </c>
      <c r="C44" s="32">
        <v>1.3644430000000001</v>
      </c>
      <c r="D44">
        <v>5.0000000000000001E-3</v>
      </c>
      <c r="E44">
        <v>1.6799999999999999E-2</v>
      </c>
      <c r="F44" s="64">
        <v>3228.23999023437</v>
      </c>
      <c r="G44">
        <v>1.2489999999999999E-2</v>
      </c>
    </row>
    <row r="45" spans="1:7">
      <c r="A45" s="1">
        <v>41851</v>
      </c>
      <c r="B45" s="2">
        <v>100.7</v>
      </c>
      <c r="C45" s="32">
        <v>1.3396030000000001</v>
      </c>
      <c r="D45">
        <v>3.7000000000000002E-3</v>
      </c>
      <c r="E45">
        <v>1.55E-2</v>
      </c>
      <c r="F45" s="64">
        <v>3115.51000976562</v>
      </c>
      <c r="G45">
        <v>1.159E-2</v>
      </c>
    </row>
    <row r="46" spans="1:7">
      <c r="A46" s="1">
        <v>41882</v>
      </c>
      <c r="B46" s="2">
        <v>99.9</v>
      </c>
      <c r="C46" s="32">
        <v>1.313456</v>
      </c>
      <c r="D46">
        <v>3.5999999999999999E-3</v>
      </c>
      <c r="E46">
        <v>1.4200000000000001E-2</v>
      </c>
      <c r="F46" s="64">
        <v>3172.6298828125</v>
      </c>
      <c r="G46">
        <v>8.9499999999999996E-3</v>
      </c>
    </row>
    <row r="47" spans="1:7">
      <c r="A47" s="1">
        <v>41912</v>
      </c>
      <c r="B47" s="2">
        <v>99</v>
      </c>
      <c r="C47" s="32">
        <v>1.2690840000000001</v>
      </c>
      <c r="D47">
        <v>3.2000000000000002E-3</v>
      </c>
      <c r="E47">
        <v>1.52E-2</v>
      </c>
      <c r="F47" s="64">
        <v>3225.92993164062</v>
      </c>
      <c r="G47">
        <v>9.0200000000000002E-3</v>
      </c>
    </row>
    <row r="48" spans="1:7">
      <c r="A48" s="1">
        <v>41943</v>
      </c>
      <c r="B48" s="2">
        <v>100</v>
      </c>
      <c r="C48" s="32">
        <v>1.261336</v>
      </c>
      <c r="D48">
        <v>3.8E-3</v>
      </c>
      <c r="E48">
        <v>1.2500000000000001E-2</v>
      </c>
      <c r="F48" s="64">
        <v>3113.32006835937</v>
      </c>
      <c r="G48">
        <v>8.0300000000000007E-3</v>
      </c>
    </row>
    <row r="49" spans="1:7">
      <c r="A49" s="1">
        <v>41973</v>
      </c>
      <c r="B49" s="2">
        <v>99.8</v>
      </c>
      <c r="C49" s="32">
        <v>1.243797</v>
      </c>
      <c r="D49">
        <v>2.8E-3</v>
      </c>
      <c r="E49">
        <v>1.24E-2</v>
      </c>
      <c r="F49" s="64">
        <v>3250.92993164062</v>
      </c>
      <c r="G49">
        <v>6.6400000000000001E-3</v>
      </c>
    </row>
    <row r="50" spans="1:7">
      <c r="A50" s="1">
        <v>42004</v>
      </c>
      <c r="B50" s="2">
        <v>100.1</v>
      </c>
      <c r="C50" s="32">
        <v>1.216205</v>
      </c>
      <c r="D50">
        <v>-1.6999999999999999E-3</v>
      </c>
      <c r="E50">
        <v>1.32E-2</v>
      </c>
      <c r="F50" s="64">
        <v>3146.42993164062</v>
      </c>
      <c r="G50">
        <v>6.9300000000000004E-3</v>
      </c>
    </row>
    <row r="51" spans="1:7">
      <c r="A51" s="1">
        <v>42035</v>
      </c>
      <c r="B51" s="55">
        <v>100.3</v>
      </c>
      <c r="C51">
        <v>1.12879550457</v>
      </c>
      <c r="D51">
        <v>-6.0000000000000001E-3</v>
      </c>
      <c r="E51">
        <v>1.26E-2</v>
      </c>
      <c r="F51" s="64">
        <v>3351.43994140625</v>
      </c>
      <c r="G51">
        <v>2.7000000000000001E-3</v>
      </c>
    </row>
    <row r="52" spans="1:7">
      <c r="A52" s="1">
        <v>42063</v>
      </c>
      <c r="B52" s="55">
        <v>101.2</v>
      </c>
      <c r="C52">
        <v>1.11979579925537</v>
      </c>
      <c r="D52">
        <v>-2.7000000000000001E-3</v>
      </c>
      <c r="E52">
        <v>1.2200000000000001E-2</v>
      </c>
      <c r="F52" s="64">
        <v>3599</v>
      </c>
      <c r="G52">
        <v>2.8700000000000002E-3</v>
      </c>
    </row>
    <row r="53" spans="1:7">
      <c r="A53" s="1">
        <v>42094</v>
      </c>
      <c r="B53" s="55">
        <v>102.2</v>
      </c>
      <c r="C53">
        <v>1.08302462100982</v>
      </c>
      <c r="D53">
        <v>-8.0000000000000004E-4</v>
      </c>
      <c r="E53">
        <v>1.1599999999999999E-2</v>
      </c>
      <c r="F53" s="64">
        <v>3697.3798828125</v>
      </c>
      <c r="G53">
        <v>1.56E-3</v>
      </c>
    </row>
    <row r="54" spans="1:7">
      <c r="A54" s="1">
        <v>42124</v>
      </c>
      <c r="B54" s="55">
        <v>102.6</v>
      </c>
      <c r="C54">
        <v>1.1114321947097701</v>
      </c>
      <c r="D54">
        <v>1E-4</v>
      </c>
      <c r="E54">
        <v>1.2099999999999999E-3</v>
      </c>
      <c r="F54" s="64">
        <v>3615.59008789062</v>
      </c>
      <c r="G54">
        <v>3.7000000000000002E-3</v>
      </c>
    </row>
    <row r="55" spans="1:7">
      <c r="A55" s="1">
        <v>42155</v>
      </c>
      <c r="B55" s="55">
        <v>102.9</v>
      </c>
      <c r="C55">
        <v>1.0960345268249501</v>
      </c>
      <c r="D55">
        <v>3.3999999999999998E-3</v>
      </c>
      <c r="E55">
        <v>1.23E-3</v>
      </c>
      <c r="F55" s="64">
        <v>3570.78002929687</v>
      </c>
      <c r="G55">
        <v>4.9199999999999999E-3</v>
      </c>
    </row>
    <row r="56" spans="1:7">
      <c r="A56" s="1">
        <v>42185</v>
      </c>
      <c r="B56" s="55">
        <v>102.8</v>
      </c>
      <c r="C56">
        <v>1.1222966909408501</v>
      </c>
      <c r="D56">
        <v>2.2000000000000001E-3</v>
      </c>
      <c r="E56">
        <v>1.15E-3</v>
      </c>
      <c r="F56" s="64">
        <v>3424.30004882812</v>
      </c>
      <c r="G56">
        <v>7.6899999999999998E-3</v>
      </c>
    </row>
    <row r="57" spans="1:7">
      <c r="A57" s="1">
        <v>42216</v>
      </c>
      <c r="B57" s="55">
        <v>103.3</v>
      </c>
      <c r="C57">
        <v>1.0939244031906099</v>
      </c>
      <c r="D57">
        <v>2.3999999999999998E-3</v>
      </c>
      <c r="E57">
        <v>9.1000000000000004E-3</v>
      </c>
      <c r="F57" s="64">
        <v>3600.68994140625</v>
      </c>
      <c r="G57">
        <v>6.11E-3</v>
      </c>
    </row>
    <row r="58" spans="1:7">
      <c r="A58" s="1">
        <v>42247</v>
      </c>
      <c r="B58" s="55">
        <v>103.6</v>
      </c>
      <c r="C58">
        <v>1.1214030981063801</v>
      </c>
      <c r="D58">
        <v>1.2999999999999999E-3</v>
      </c>
      <c r="E58">
        <v>9.1000000000000004E-3</v>
      </c>
      <c r="F58" s="64">
        <v>3269.6298828125</v>
      </c>
      <c r="G58">
        <v>7.3600000000000002E-3</v>
      </c>
    </row>
    <row r="59" spans="1:7">
      <c r="A59" s="1">
        <v>42277</v>
      </c>
      <c r="B59" s="55">
        <v>104.7</v>
      </c>
      <c r="C59">
        <v>1.12559378147125</v>
      </c>
      <c r="D59">
        <v>-8.9999999999999998E-4</v>
      </c>
      <c r="E59">
        <v>1.03E-2</v>
      </c>
      <c r="F59" s="64">
        <v>3100.669921875</v>
      </c>
      <c r="G59">
        <v>5.8900000000000003E-3</v>
      </c>
    </row>
    <row r="60" spans="1:7">
      <c r="A60" s="1">
        <v>42308</v>
      </c>
      <c r="B60" s="55">
        <v>105.5</v>
      </c>
      <c r="C60">
        <v>1.10089719295501</v>
      </c>
      <c r="D60">
        <v>1.1999999999999999E-3</v>
      </c>
      <c r="E60">
        <v>1.0800000000000001E-2</v>
      </c>
      <c r="F60" s="64">
        <v>3418.22998046875</v>
      </c>
      <c r="G60">
        <v>5.1999999999999998E-3</v>
      </c>
    </row>
    <row r="61" spans="1:7">
      <c r="A61" s="1">
        <v>42338</v>
      </c>
      <c r="B61" s="55">
        <v>105.6</v>
      </c>
      <c r="C61">
        <v>1.0583018064498899</v>
      </c>
      <c r="D61">
        <v>1.5E-3</v>
      </c>
      <c r="E61">
        <v>1.54E-2</v>
      </c>
      <c r="F61" s="64">
        <v>3506.44995117187</v>
      </c>
      <c r="G61">
        <v>4.7499999999999999E-3</v>
      </c>
    </row>
    <row r="62" spans="1:7">
      <c r="A62" s="1">
        <v>42369</v>
      </c>
      <c r="B62" s="55">
        <v>106.1</v>
      </c>
      <c r="C62">
        <v>1.0933980941772401</v>
      </c>
      <c r="D62">
        <v>2.3E-3</v>
      </c>
      <c r="E62">
        <v>1.61E-2</v>
      </c>
      <c r="F62" s="64">
        <v>3267.52001953125</v>
      </c>
      <c r="G62">
        <v>6.3200000000000001E-3</v>
      </c>
    </row>
    <row r="63" spans="1:7">
      <c r="A63" s="51">
        <v>42400</v>
      </c>
      <c r="B63" s="52">
        <v>105.3</v>
      </c>
      <c r="C63" s="53">
        <v>1.0825910000000001</v>
      </c>
      <c r="D63">
        <v>3.3999999999999998E-3</v>
      </c>
      <c r="E63">
        <v>1.6400000000000001E-2</v>
      </c>
      <c r="F63" s="64">
        <v>3045.0900878906</v>
      </c>
      <c r="G63" s="7">
        <v>3.2699999999999999E-3</v>
      </c>
    </row>
    <row r="64" spans="1:7">
      <c r="A64" s="51">
        <v>42429</v>
      </c>
      <c r="B64" s="52">
        <v>103.9</v>
      </c>
      <c r="C64" s="53">
        <v>1.092395</v>
      </c>
      <c r="D64">
        <v>-1.5E-3</v>
      </c>
      <c r="E64">
        <v>1.77E-2</v>
      </c>
      <c r="F64" s="64">
        <v>2945.75</v>
      </c>
      <c r="G64" s="7">
        <v>1.1000000000000001E-3</v>
      </c>
    </row>
    <row r="65" spans="1:7">
      <c r="A65" s="1">
        <v>42460</v>
      </c>
      <c r="B65" s="2">
        <v>102.9</v>
      </c>
      <c r="C65" s="32">
        <v>1.1334660000000001</v>
      </c>
      <c r="D65">
        <v>-5.0000000000000001E-4</v>
      </c>
      <c r="E65">
        <v>1.78E-2</v>
      </c>
      <c r="F65" s="64">
        <v>3004.9299316406</v>
      </c>
      <c r="G65">
        <v>1.57E-3</v>
      </c>
    </row>
    <row r="66" spans="1:7">
      <c r="A66" s="1">
        <v>42490</v>
      </c>
      <c r="B66" s="2">
        <v>103.7</v>
      </c>
      <c r="C66" s="32">
        <v>1.144833</v>
      </c>
      <c r="D66">
        <v>-2.3999999999999998E-3</v>
      </c>
      <c r="E66">
        <v>1.5900000000000001E-2</v>
      </c>
      <c r="F66" s="64">
        <v>3028.2099609375</v>
      </c>
      <c r="G66">
        <v>2.7200000000000002E-3</v>
      </c>
    </row>
    <row r="67" spans="1:7">
      <c r="A67" s="1">
        <v>42521</v>
      </c>
      <c r="B67" s="2">
        <v>104</v>
      </c>
      <c r="C67" s="32">
        <v>1.1148400000000001</v>
      </c>
      <c r="D67">
        <v>-1E-3</v>
      </c>
      <c r="E67">
        <v>1.4999999999999999E-2</v>
      </c>
      <c r="F67" s="64">
        <v>3063.4799804688</v>
      </c>
      <c r="G67">
        <v>1.42E-3</v>
      </c>
    </row>
    <row r="68" spans="1:7">
      <c r="A68" s="1">
        <v>42551</v>
      </c>
      <c r="B68" s="2">
        <v>104.1</v>
      </c>
      <c r="C68" s="32">
        <v>1.112805</v>
      </c>
      <c r="D68">
        <v>-8.0000000000000004E-4</v>
      </c>
      <c r="E68">
        <v>1.4E-2</v>
      </c>
      <c r="F68" s="64">
        <v>2864.7399902344</v>
      </c>
      <c r="G68">
        <v>-8.1999999999999998E-4</v>
      </c>
    </row>
    <row r="69" spans="1:7">
      <c r="A69" s="1">
        <v>42582</v>
      </c>
      <c r="B69" s="2">
        <v>104.3</v>
      </c>
      <c r="C69" s="32">
        <v>1.1168070000000001</v>
      </c>
      <c r="D69">
        <v>1.6000000000000001E-3</v>
      </c>
      <c r="E69">
        <v>1.54E-2</v>
      </c>
      <c r="F69" s="64">
        <v>2990.7600097656</v>
      </c>
      <c r="G69">
        <v>-1.1800000000000001E-3</v>
      </c>
    </row>
    <row r="70" spans="1:7">
      <c r="A70" s="1">
        <v>42613</v>
      </c>
      <c r="B70" s="2">
        <v>103.6</v>
      </c>
      <c r="C70" s="32">
        <v>1.115324</v>
      </c>
      <c r="D70">
        <v>2.3999999999999998E-3</v>
      </c>
      <c r="E70">
        <v>1.37E-2</v>
      </c>
      <c r="F70" s="64">
        <v>3023.1298828125</v>
      </c>
      <c r="G70">
        <v>-6.3000000000000003E-4</v>
      </c>
    </row>
    <row r="71" spans="1:7">
      <c r="A71" s="1">
        <v>42643</v>
      </c>
      <c r="B71" s="2">
        <v>104.3</v>
      </c>
      <c r="C71" s="32">
        <v>1.1219570000000001</v>
      </c>
      <c r="D71">
        <v>4.1000000000000003E-3</v>
      </c>
      <c r="E71">
        <v>1.44E-2</v>
      </c>
      <c r="F71" s="64">
        <v>3002.2399902344</v>
      </c>
      <c r="G71">
        <v>-1.1800000000000001E-3</v>
      </c>
    </row>
    <row r="72" spans="1:7">
      <c r="A72" s="1">
        <v>42674</v>
      </c>
      <c r="B72" s="2">
        <v>105.8</v>
      </c>
      <c r="C72" s="32">
        <v>1.0984670000000001</v>
      </c>
      <c r="D72">
        <v>5.1000000000000004E-3</v>
      </c>
      <c r="E72">
        <v>1.4800000000000001E-2</v>
      </c>
      <c r="F72" s="64">
        <v>3055.25</v>
      </c>
      <c r="G72">
        <v>1.66E-3</v>
      </c>
    </row>
    <row r="73" spans="1:7">
      <c r="A73" s="1">
        <v>42704</v>
      </c>
      <c r="B73" s="2">
        <v>106.1</v>
      </c>
      <c r="C73" s="32">
        <v>1.0648489999999999</v>
      </c>
      <c r="D73">
        <v>5.7000000000000002E-3</v>
      </c>
      <c r="E73">
        <v>1.2800000000000001E-2</v>
      </c>
      <c r="F73" s="64">
        <v>3051.6101074219</v>
      </c>
      <c r="G73">
        <v>2.7599999999999999E-3</v>
      </c>
    </row>
    <row r="74" spans="1:7">
      <c r="A74" s="1">
        <v>42735</v>
      </c>
      <c r="B74" s="2">
        <v>107.5</v>
      </c>
      <c r="C74" s="32">
        <v>1.052</v>
      </c>
      <c r="D74">
        <v>1.14E-2</v>
      </c>
      <c r="E74">
        <v>1.21E-2</v>
      </c>
      <c r="F74" s="64">
        <v>3290.5200195313</v>
      </c>
      <c r="G74">
        <v>2.0699999999999998E-3</v>
      </c>
    </row>
    <row r="75" spans="1:7">
      <c r="A75" s="1">
        <v>42766</v>
      </c>
      <c r="B75" s="2">
        <v>107.6</v>
      </c>
      <c r="C75" s="32">
        <v>1.070859</v>
      </c>
      <c r="D75">
        <v>1.7500000000000002E-2</v>
      </c>
      <c r="E75">
        <v>1.3599999999999999E-2</v>
      </c>
      <c r="F75" s="64">
        <v>3230.6799316406</v>
      </c>
      <c r="G75">
        <v>4.4200000000000003E-3</v>
      </c>
    </row>
    <row r="76" spans="1:7">
      <c r="A76" s="1">
        <v>42794</v>
      </c>
      <c r="B76" s="2">
        <v>107.5</v>
      </c>
      <c r="C76" s="32">
        <v>1.0584249999999999</v>
      </c>
      <c r="D76">
        <v>1.9800000000000002E-2</v>
      </c>
      <c r="E76">
        <v>1.6E-2</v>
      </c>
      <c r="F76" s="64">
        <v>3319.6101074219</v>
      </c>
      <c r="G76">
        <v>2.0899999999999998E-3</v>
      </c>
    </row>
    <row r="77" spans="1:7">
      <c r="A77" s="1">
        <v>42825</v>
      </c>
      <c r="B77" s="2">
        <v>107.3</v>
      </c>
      <c r="C77" s="32">
        <v>1.0687070000000001</v>
      </c>
      <c r="D77">
        <v>1.55E-2</v>
      </c>
      <c r="E77">
        <v>1.4999999999999999E-2</v>
      </c>
      <c r="F77" s="64">
        <v>3500.9299316406</v>
      </c>
      <c r="G77">
        <v>3.29E-3</v>
      </c>
    </row>
    <row r="78" spans="1:7">
      <c r="A78" s="1">
        <v>42855</v>
      </c>
      <c r="B78" s="2">
        <v>108.7</v>
      </c>
      <c r="C78" s="32">
        <v>1.0907500000000001</v>
      </c>
      <c r="D78">
        <v>1.89E-2</v>
      </c>
      <c r="E78">
        <v>1.46E-2</v>
      </c>
      <c r="F78" s="64">
        <v>3559.5900878906</v>
      </c>
      <c r="G78">
        <v>3.2299999999999998E-3</v>
      </c>
    </row>
    <row r="79" spans="1:7">
      <c r="A79" s="1">
        <v>42886</v>
      </c>
      <c r="B79" s="2">
        <v>109</v>
      </c>
      <c r="C79" s="32">
        <v>1.1171690000000001</v>
      </c>
      <c r="D79">
        <v>1.4E-2</v>
      </c>
      <c r="E79">
        <v>1.5599999999999999E-2</v>
      </c>
      <c r="F79" s="64">
        <v>3554.5900878906</v>
      </c>
      <c r="G79">
        <v>3.0699999999999998E-3</v>
      </c>
    </row>
    <row r="80" spans="1:7">
      <c r="A80" s="1">
        <v>42916</v>
      </c>
      <c r="B80" s="2">
        <v>110.4</v>
      </c>
      <c r="C80" s="32">
        <v>1.1441650000000001</v>
      </c>
      <c r="D80">
        <v>1.26E-2</v>
      </c>
      <c r="E80">
        <v>1.61E-2</v>
      </c>
      <c r="F80" s="64">
        <v>3441.8798828125</v>
      </c>
      <c r="G80">
        <v>4.6699999999999997E-3</v>
      </c>
    </row>
    <row r="81" spans="1:7">
      <c r="A81" s="1">
        <v>42947</v>
      </c>
      <c r="B81" s="2">
        <v>111.5</v>
      </c>
      <c r="C81" s="32">
        <v>1.1747289999999999</v>
      </c>
      <c r="D81">
        <v>1.32E-2</v>
      </c>
      <c r="E81">
        <v>1.52E-2</v>
      </c>
      <c r="F81" s="64">
        <v>3449.3601074219</v>
      </c>
      <c r="G81">
        <v>5.45E-3</v>
      </c>
    </row>
    <row r="82" spans="1:7">
      <c r="A82" s="1">
        <v>42978</v>
      </c>
      <c r="B82" s="2">
        <v>111.5</v>
      </c>
      <c r="C82" s="32">
        <v>1.189343</v>
      </c>
      <c r="D82">
        <v>1.4999999999999999E-2</v>
      </c>
      <c r="E82">
        <v>1.6899999999999998E-2</v>
      </c>
      <c r="F82" s="64">
        <v>3421.4699707031</v>
      </c>
      <c r="G82">
        <v>3.62E-3</v>
      </c>
    </row>
    <row r="83" spans="1:7">
      <c r="A83" s="1">
        <v>43008</v>
      </c>
      <c r="B83" s="2">
        <v>112.5</v>
      </c>
      <c r="C83" s="32">
        <v>1.174164</v>
      </c>
      <c r="D83">
        <v>1.5299999999999999E-2</v>
      </c>
      <c r="E83">
        <v>1.6400000000000001E-2</v>
      </c>
      <c r="F83" s="64">
        <v>3594.8500976563</v>
      </c>
      <c r="G83">
        <v>4.6600000000000001E-3</v>
      </c>
    </row>
    <row r="84" spans="1:7">
      <c r="A84" s="1">
        <v>43039</v>
      </c>
      <c r="B84" s="2">
        <v>113.7</v>
      </c>
      <c r="C84" s="32">
        <v>1.16527</v>
      </c>
      <c r="D84">
        <v>1.38E-2</v>
      </c>
      <c r="E84">
        <v>1.8800000000000001E-2</v>
      </c>
      <c r="F84" s="64">
        <v>3673.9499511719</v>
      </c>
      <c r="G84">
        <v>3.6700000000000001E-3</v>
      </c>
    </row>
    <row r="85" spans="1:7">
      <c r="A85" s="1">
        <v>43069</v>
      </c>
      <c r="B85" s="2">
        <v>114</v>
      </c>
      <c r="C85" s="32">
        <v>1.1851989999999999</v>
      </c>
      <c r="D85">
        <v>1.54E-2</v>
      </c>
      <c r="E85">
        <v>1.7299999999999999E-2</v>
      </c>
      <c r="F85" s="64">
        <v>3569.9299316406</v>
      </c>
      <c r="G85">
        <v>3.7000000000000002E-3</v>
      </c>
    </row>
    <row r="86" spans="1:7">
      <c r="A86" s="1">
        <v>43100</v>
      </c>
      <c r="B86" s="2">
        <v>114.9</v>
      </c>
      <c r="C86" s="32">
        <v>1.200005</v>
      </c>
      <c r="D86">
        <v>1.35E-2</v>
      </c>
      <c r="E86">
        <v>1.52E-2</v>
      </c>
      <c r="F86" s="64">
        <v>3503.9599609375</v>
      </c>
      <c r="G86">
        <v>4.3E-3</v>
      </c>
    </row>
    <row r="87" spans="1:7">
      <c r="A87" s="1">
        <v>43131</v>
      </c>
      <c r="B87" s="2">
        <v>114.4</v>
      </c>
      <c r="C87" s="32">
        <v>1.2409570000000001</v>
      </c>
      <c r="D87">
        <v>1.3100000000000001E-2</v>
      </c>
      <c r="E87">
        <v>1.5100000000000001E-2</v>
      </c>
      <c r="F87" s="64">
        <v>3609.2900390625</v>
      </c>
      <c r="G87">
        <v>6.9800000000000001E-3</v>
      </c>
    </row>
    <row r="88" spans="1:7">
      <c r="A88" s="1">
        <v>43159</v>
      </c>
      <c r="B88" s="2">
        <v>114.2</v>
      </c>
      <c r="C88" s="32">
        <v>1.2230319999999999</v>
      </c>
      <c r="D88">
        <v>1.1299999999999999E-2</v>
      </c>
      <c r="E88">
        <v>1.43E-2</v>
      </c>
      <c r="F88" s="64">
        <v>3438.9599609375</v>
      </c>
      <c r="G88">
        <v>6.5700000000000003E-3</v>
      </c>
    </row>
    <row r="89" spans="1:7">
      <c r="A89" s="1">
        <v>43190</v>
      </c>
      <c r="B89" s="2">
        <v>112.5</v>
      </c>
      <c r="C89" s="32">
        <v>1.233198</v>
      </c>
      <c r="D89">
        <v>1.34E-2</v>
      </c>
      <c r="E89">
        <v>1.2999999999999999E-2</v>
      </c>
      <c r="F89" s="64">
        <v>3361.5</v>
      </c>
      <c r="G89">
        <v>4.9800000000000001E-3</v>
      </c>
    </row>
    <row r="90" spans="1:7">
      <c r="A90" s="1">
        <v>43220</v>
      </c>
      <c r="B90" s="2">
        <v>112.8</v>
      </c>
      <c r="C90" s="32">
        <v>1.212283</v>
      </c>
      <c r="D90">
        <v>1.2500000000000001E-2</v>
      </c>
      <c r="E90">
        <v>1.26E-2</v>
      </c>
      <c r="F90" s="64">
        <v>3536.5200195313</v>
      </c>
      <c r="G90">
        <v>5.6100000000000004E-3</v>
      </c>
    </row>
    <row r="91" spans="1:7">
      <c r="A91" s="1">
        <v>43251</v>
      </c>
      <c r="B91" s="2">
        <v>112.2</v>
      </c>
      <c r="C91" s="32">
        <v>1.166725</v>
      </c>
      <c r="D91">
        <v>1.8700000000000001E-2</v>
      </c>
      <c r="E91">
        <v>1.18E-2</v>
      </c>
      <c r="F91" s="64">
        <v>3406.6499023438</v>
      </c>
      <c r="G91">
        <v>3.4299999999999999E-3</v>
      </c>
    </row>
    <row r="92" spans="1:7">
      <c r="A92" s="1">
        <v>43281</v>
      </c>
      <c r="B92" s="2">
        <v>112.5</v>
      </c>
      <c r="C92" s="32">
        <v>1.1704939999999999</v>
      </c>
      <c r="D92">
        <v>1.9599999999999999E-2</v>
      </c>
      <c r="E92">
        <v>8.9999999999999993E-3</v>
      </c>
      <c r="F92" s="64">
        <v>3395.6000976563</v>
      </c>
      <c r="G92">
        <v>3.0500000000000002E-3</v>
      </c>
    </row>
    <row r="93" spans="1:7">
      <c r="A93" s="1">
        <v>43312</v>
      </c>
      <c r="B93" s="2">
        <v>111.9</v>
      </c>
      <c r="C93" s="32">
        <v>1.170741</v>
      </c>
      <c r="D93">
        <v>2.1399999999999999E-2</v>
      </c>
      <c r="E93">
        <v>7.1999999999999998E-3</v>
      </c>
      <c r="F93" s="64">
        <v>3525.4899902344</v>
      </c>
      <c r="G93">
        <v>4.4600000000000004E-3</v>
      </c>
    </row>
    <row r="94" spans="1:7">
      <c r="A94" s="1">
        <v>43343</v>
      </c>
      <c r="B94" s="2">
        <v>111.7</v>
      </c>
      <c r="C94" s="32">
        <v>1.166466</v>
      </c>
      <c r="D94">
        <v>2.0299999999999999E-2</v>
      </c>
      <c r="E94">
        <v>5.1000000000000004E-3</v>
      </c>
      <c r="F94" s="64">
        <v>3392.8999023438</v>
      </c>
      <c r="G94">
        <v>3.3E-3</v>
      </c>
    </row>
    <row r="95" spans="1:7">
      <c r="A95" s="1">
        <v>43373</v>
      </c>
      <c r="B95" s="2">
        <v>111</v>
      </c>
      <c r="C95" s="32">
        <v>1.162304</v>
      </c>
      <c r="D95">
        <v>2.07E-2</v>
      </c>
      <c r="E95">
        <v>4.7000000000000002E-3</v>
      </c>
      <c r="F95" s="64">
        <v>3399.1999511719</v>
      </c>
      <c r="G95">
        <v>4.7200000000000002E-3</v>
      </c>
    </row>
    <row r="96" spans="1:7">
      <c r="A96" s="1">
        <v>43404</v>
      </c>
      <c r="B96" s="2">
        <v>110.2</v>
      </c>
      <c r="C96" s="32">
        <v>1.134636</v>
      </c>
      <c r="D96">
        <v>2.1999999999999999E-2</v>
      </c>
      <c r="E96">
        <v>5.4000000000000003E-3</v>
      </c>
      <c r="F96" s="64">
        <v>3197.5100097656</v>
      </c>
      <c r="G96">
        <v>3.8899999999999998E-3</v>
      </c>
    </row>
    <row r="97" spans="1:7">
      <c r="A97" s="1">
        <v>43434</v>
      </c>
      <c r="B97" s="2">
        <v>109.9</v>
      </c>
      <c r="C97" s="32">
        <v>1.1392770000000001</v>
      </c>
      <c r="D97">
        <v>1.95E-2</v>
      </c>
      <c r="E97">
        <v>7.0000000000000001E-3</v>
      </c>
      <c r="F97" s="64">
        <v>3173.1298828125</v>
      </c>
      <c r="G97">
        <v>3.1700000000000001E-3</v>
      </c>
    </row>
    <row r="98" spans="1:7">
      <c r="A98" s="1">
        <v>43465</v>
      </c>
      <c r="B98" s="2">
        <v>108.3</v>
      </c>
      <c r="C98" s="32">
        <v>1.1439950000000001</v>
      </c>
      <c r="D98">
        <v>1.5699999999999999E-2</v>
      </c>
      <c r="E98">
        <v>7.6E-3</v>
      </c>
      <c r="F98" s="64">
        <v>3001.419921875</v>
      </c>
      <c r="G98">
        <v>2.4299999999999999E-3</v>
      </c>
    </row>
    <row r="99" spans="1:7">
      <c r="A99" s="1">
        <v>43496</v>
      </c>
      <c r="B99" s="2">
        <v>106.8</v>
      </c>
      <c r="C99" s="32">
        <v>1.148765</v>
      </c>
      <c r="D99">
        <v>1.17E-2</v>
      </c>
      <c r="E99">
        <v>7.1000000000000004E-3</v>
      </c>
      <c r="F99" s="64">
        <v>3159.4299316406</v>
      </c>
      <c r="G99">
        <v>1.5299999999999999E-3</v>
      </c>
    </row>
    <row r="100" spans="1:7">
      <c r="A100" s="1">
        <v>43524</v>
      </c>
      <c r="B100" s="2">
        <v>106.8</v>
      </c>
      <c r="C100" s="32">
        <v>1.1380189999999999</v>
      </c>
      <c r="D100">
        <v>1.29E-2</v>
      </c>
      <c r="E100">
        <v>5.4000000000000003E-3</v>
      </c>
      <c r="F100" s="64">
        <v>3298.2600097656</v>
      </c>
      <c r="G100">
        <v>1.8600000000000001E-3</v>
      </c>
    </row>
    <row r="101" spans="1:7">
      <c r="A101" s="1">
        <v>43555</v>
      </c>
      <c r="B101" s="2">
        <v>106.3</v>
      </c>
      <c r="C101" s="32">
        <v>1.123305</v>
      </c>
      <c r="D101">
        <v>1.2999999999999999E-2</v>
      </c>
      <c r="E101">
        <v>7.9000000000000008E-3</v>
      </c>
      <c r="F101" s="64">
        <v>3351.7099609375</v>
      </c>
      <c r="G101">
        <v>-6.8999999999999997E-4</v>
      </c>
    </row>
    <row r="102" spans="1:7">
      <c r="A102" s="1">
        <v>43585</v>
      </c>
      <c r="B102" s="2">
        <v>104.6</v>
      </c>
      <c r="C102" s="32">
        <v>1.1185179999999999</v>
      </c>
      <c r="D102">
        <v>1.72E-2</v>
      </c>
      <c r="E102">
        <v>8.0000000000000002E-3</v>
      </c>
      <c r="F102" s="64">
        <v>3514.6201171875</v>
      </c>
      <c r="G102">
        <v>1.6000000000000001E-4</v>
      </c>
    </row>
    <row r="103" spans="1:7">
      <c r="A103" s="1">
        <v>43616</v>
      </c>
      <c r="B103" s="2">
        <v>105.6</v>
      </c>
      <c r="C103" s="32">
        <v>1.1131150000000001</v>
      </c>
      <c r="D103">
        <v>1.3599999999999999E-2</v>
      </c>
      <c r="E103">
        <v>7.4999999999999997E-3</v>
      </c>
      <c r="F103" s="64">
        <v>3280.4299316406</v>
      </c>
      <c r="G103">
        <v>-2E-3</v>
      </c>
    </row>
    <row r="104" spans="1:7">
      <c r="A104" s="1">
        <v>43646</v>
      </c>
      <c r="B104" s="2">
        <v>103.8</v>
      </c>
      <c r="C104" s="32">
        <v>1.139095</v>
      </c>
      <c r="D104">
        <v>1.4E-2</v>
      </c>
      <c r="E104">
        <v>7.3000000000000001E-3</v>
      </c>
      <c r="F104" s="64">
        <v>3473.6899414063</v>
      </c>
      <c r="G104">
        <v>-3.2399999999999998E-3</v>
      </c>
    </row>
    <row r="105" spans="1:7">
      <c r="A105" s="1">
        <v>43677</v>
      </c>
      <c r="B105" s="2">
        <v>103.1</v>
      </c>
      <c r="C105" s="32">
        <v>1.1157969999999999</v>
      </c>
      <c r="D105">
        <v>1.2500000000000001E-2</v>
      </c>
      <c r="E105">
        <v>6.6E-3</v>
      </c>
      <c r="F105" s="64">
        <v>3466.8500976563</v>
      </c>
      <c r="G105">
        <v>-4.3800000000000002E-3</v>
      </c>
    </row>
    <row r="106" spans="1:7">
      <c r="A106" s="1">
        <v>43708</v>
      </c>
      <c r="B106" s="2">
        <v>103.4</v>
      </c>
      <c r="C106" s="32">
        <v>1.1012</v>
      </c>
      <c r="D106">
        <v>1.24E-2</v>
      </c>
      <c r="E106">
        <v>6.4000000000000003E-3</v>
      </c>
      <c r="F106" s="64">
        <v>3426.7600097656</v>
      </c>
      <c r="G106">
        <v>-6.9800000000000001E-3</v>
      </c>
    </row>
    <row r="107" spans="1:7">
      <c r="A107" s="1">
        <v>43738</v>
      </c>
      <c r="B107" s="2">
        <v>102</v>
      </c>
      <c r="C107" s="32">
        <v>1.094271</v>
      </c>
      <c r="D107">
        <v>0.01</v>
      </c>
      <c r="E107">
        <v>6.1000000000000004E-3</v>
      </c>
      <c r="F107" s="64">
        <v>3569.4499511719</v>
      </c>
      <c r="G107">
        <v>-5.7400000000000003E-3</v>
      </c>
    </row>
    <row r="108" spans="1:7">
      <c r="A108" s="1">
        <v>43769</v>
      </c>
      <c r="B108" s="2">
        <v>101.2</v>
      </c>
      <c r="C108" s="32">
        <v>1.1154489999999999</v>
      </c>
      <c r="D108">
        <v>9.1000000000000004E-3</v>
      </c>
      <c r="E108">
        <v>5.1000000000000004E-3</v>
      </c>
      <c r="F108" s="64">
        <v>3604.4099121094</v>
      </c>
      <c r="G108">
        <v>-4.0299999999999997E-3</v>
      </c>
    </row>
    <row r="109" spans="1:7">
      <c r="A109" s="1">
        <v>43799</v>
      </c>
      <c r="B109" s="2">
        <v>101.7</v>
      </c>
      <c r="C109" s="32">
        <v>1.1020000000000001</v>
      </c>
      <c r="D109">
        <v>7.7000000000000002E-3</v>
      </c>
      <c r="E109">
        <v>4.5999999999999999E-3</v>
      </c>
      <c r="F109" s="64">
        <v>3703.580078125</v>
      </c>
      <c r="G109">
        <v>-3.5699999999999998E-3</v>
      </c>
    </row>
    <row r="110" spans="1:7">
      <c r="A110" s="1">
        <v>43830</v>
      </c>
      <c r="B110" s="2">
        <v>101.7</v>
      </c>
      <c r="C110" s="32">
        <v>1.1202300000000001</v>
      </c>
      <c r="D110">
        <v>1.09E-2</v>
      </c>
      <c r="E110">
        <v>4.4999999999999997E-3</v>
      </c>
      <c r="F110" s="64">
        <v>3745.1499023438</v>
      </c>
      <c r="G110">
        <v>-1.8500000000000001E-3</v>
      </c>
    </row>
    <row r="111" spans="1:7">
      <c r="A111" s="1">
        <v>43861</v>
      </c>
      <c r="B111" s="2">
        <v>103.2</v>
      </c>
      <c r="C111" s="32">
        <v>1.102913</v>
      </c>
      <c r="D111">
        <v>1.3599999999999999E-2</v>
      </c>
      <c r="E111">
        <v>4.8999999999999998E-3</v>
      </c>
      <c r="F111" s="64">
        <v>3640.9099121094</v>
      </c>
      <c r="G111">
        <v>-4.3200000000000001E-3</v>
      </c>
    </row>
    <row r="112" spans="1:7">
      <c r="A112" s="1">
        <v>43890</v>
      </c>
      <c r="B112" s="2">
        <v>103.9</v>
      </c>
      <c r="C112" s="32">
        <v>1.103</v>
      </c>
      <c r="D112">
        <v>1.2200000000000001E-2</v>
      </c>
      <c r="E112">
        <v>6.0000000000000001E-3</v>
      </c>
      <c r="F112" s="64">
        <v>3329.4899902344</v>
      </c>
      <c r="G112">
        <v>-6.0800000000000003E-3</v>
      </c>
    </row>
    <row r="113" spans="1:8">
      <c r="A113" s="1">
        <v>43921</v>
      </c>
      <c r="B113" s="2">
        <v>95.9</v>
      </c>
      <c r="C113" s="32">
        <v>1.1030470000000001</v>
      </c>
      <c r="D113">
        <v>7.4999999999999997E-3</v>
      </c>
      <c r="E113">
        <v>6.8999999999999999E-3</v>
      </c>
      <c r="F113" s="64">
        <v>2786.8999023438</v>
      </c>
      <c r="G113">
        <v>-4.6800000000000001E-3</v>
      </c>
    </row>
    <row r="114" spans="1:8">
      <c r="A114" s="1">
        <v>43951</v>
      </c>
      <c r="B114" s="2">
        <v>67.099999999999994</v>
      </c>
      <c r="C114" s="32">
        <v>1.0877250000000001</v>
      </c>
      <c r="D114">
        <v>3.0999999999999999E-3</v>
      </c>
      <c r="E114">
        <v>7.4000000000000003E-3</v>
      </c>
      <c r="F114" s="64">
        <v>2927.9299316406</v>
      </c>
      <c r="G114">
        <v>-5.8799999999999998E-3</v>
      </c>
    </row>
    <row r="115" spans="1:8">
      <c r="A115" s="1">
        <v>43982</v>
      </c>
      <c r="B115" s="2">
        <v>69.400000000000006</v>
      </c>
      <c r="C115" s="32">
        <v>1.111</v>
      </c>
      <c r="D115">
        <v>8.9999999999999998E-4</v>
      </c>
      <c r="E115">
        <v>9.1999999999999998E-3</v>
      </c>
      <c r="F115" s="64">
        <v>3050.1999511719</v>
      </c>
      <c r="G115">
        <v>-4.4600000000000004E-3</v>
      </c>
    </row>
    <row r="116" spans="1:8">
      <c r="A116" s="1">
        <v>44012</v>
      </c>
      <c r="B116" s="2">
        <v>77.2</v>
      </c>
      <c r="C116" s="32">
        <v>1.1247199999999999</v>
      </c>
      <c r="D116">
        <v>2.7000000000000001E-3</v>
      </c>
      <c r="E116">
        <v>8.3999999999999995E-3</v>
      </c>
      <c r="F116" s="64">
        <v>3234.0700683594</v>
      </c>
      <c r="G116">
        <v>-4.5300000000000002E-3</v>
      </c>
    </row>
    <row r="117" spans="1:8">
      <c r="A117" s="1">
        <v>44043</v>
      </c>
      <c r="B117" s="2">
        <v>83.7</v>
      </c>
      <c r="C117" s="32">
        <v>1.187225</v>
      </c>
      <c r="D117">
        <v>3.8999999999999998E-3</v>
      </c>
      <c r="E117">
        <v>7.0000000000000001E-3</v>
      </c>
      <c r="F117" s="64">
        <v>3174.3200683594</v>
      </c>
      <c r="G117">
        <v>-5.2100000000000002E-3</v>
      </c>
    </row>
    <row r="118" spans="1:8">
      <c r="A118" s="1">
        <v>44074</v>
      </c>
      <c r="B118" s="2">
        <v>88.4</v>
      </c>
      <c r="C118" s="32">
        <v>1.191824</v>
      </c>
      <c r="D118">
        <v>-1.6999999999999999E-3</v>
      </c>
      <c r="E118">
        <v>6.1000000000000004E-3</v>
      </c>
      <c r="F118" s="64">
        <v>3272.5100097656</v>
      </c>
      <c r="G118">
        <v>-3.9399999999999999E-3</v>
      </c>
    </row>
    <row r="119" spans="1:8">
      <c r="A119" s="1">
        <v>44104</v>
      </c>
      <c r="B119" s="2">
        <v>91.5</v>
      </c>
      <c r="C119" s="32">
        <v>1.1742049999999999</v>
      </c>
      <c r="D119">
        <v>-3.0999999999999999E-3</v>
      </c>
      <c r="E119">
        <v>7.4999999999999997E-3</v>
      </c>
      <c r="F119" s="64">
        <v>3193.6101074219</v>
      </c>
      <c r="G119">
        <v>-5.1700000000000001E-3</v>
      </c>
    </row>
    <row r="120" spans="1:8">
      <c r="A120" s="1">
        <v>44135</v>
      </c>
      <c r="B120" s="2">
        <v>91.7</v>
      </c>
      <c r="C120" s="32">
        <v>1.1676789999999999</v>
      </c>
      <c r="D120">
        <v>-2.8E-3</v>
      </c>
      <c r="E120">
        <v>8.9999999999999993E-3</v>
      </c>
      <c r="F120" s="64">
        <v>2958.2099609375</v>
      </c>
      <c r="G120">
        <v>-6.2399999999999999E-3</v>
      </c>
    </row>
    <row r="121" spans="1:8">
      <c r="A121" s="1">
        <v>44165</v>
      </c>
      <c r="B121" s="2">
        <v>88.6</v>
      </c>
      <c r="C121" s="32">
        <v>1.197146</v>
      </c>
      <c r="D121">
        <v>-2.8999999999999998E-3</v>
      </c>
      <c r="E121">
        <v>8.8000000000000005E-3</v>
      </c>
      <c r="F121" s="64">
        <v>3492.5400390625</v>
      </c>
      <c r="G121">
        <v>-5.7000000000000002E-3</v>
      </c>
    </row>
    <row r="122" spans="1:8">
      <c r="A122" s="1">
        <v>44196</v>
      </c>
      <c r="B122" s="2">
        <v>91.6</v>
      </c>
      <c r="C122" s="32">
        <v>1.2299899999999999</v>
      </c>
      <c r="D122">
        <v>-2.7000000000000001E-3</v>
      </c>
      <c r="E122">
        <v>8.6E-3</v>
      </c>
      <c r="F122" s="64">
        <v>3552.6398925781</v>
      </c>
      <c r="G122">
        <v>-5.2399999999999999E-3</v>
      </c>
    </row>
    <row r="124" spans="1:8" ht="15" thickBot="1"/>
    <row r="125" spans="1:8">
      <c r="A125" s="5"/>
      <c r="B125" s="183" t="s">
        <v>18</v>
      </c>
      <c r="C125" s="184"/>
      <c r="D125" s="184"/>
      <c r="E125" s="184"/>
      <c r="F125" s="184"/>
      <c r="G125" s="184"/>
      <c r="H125" s="185"/>
    </row>
    <row r="126" spans="1:8">
      <c r="A126" s="4" t="s">
        <v>19</v>
      </c>
      <c r="B126" s="180" t="s">
        <v>20</v>
      </c>
      <c r="C126" s="181"/>
      <c r="D126" s="181"/>
      <c r="E126" s="181"/>
      <c r="F126" s="181"/>
      <c r="G126" s="181"/>
      <c r="H126" s="182"/>
    </row>
    <row r="127" spans="1:8">
      <c r="A127" s="4" t="s">
        <v>21</v>
      </c>
      <c r="B127" s="180" t="s">
        <v>22</v>
      </c>
      <c r="C127" s="181"/>
      <c r="D127" s="181"/>
      <c r="E127" s="181"/>
      <c r="F127" s="181"/>
      <c r="G127" s="181"/>
      <c r="H127" s="182"/>
    </row>
    <row r="128" spans="1:8">
      <c r="A128" s="4" t="s">
        <v>23</v>
      </c>
      <c r="B128" s="180" t="s">
        <v>24</v>
      </c>
      <c r="C128" s="181"/>
      <c r="D128" s="181"/>
      <c r="E128" s="181"/>
      <c r="F128" s="181"/>
      <c r="G128" s="181"/>
      <c r="H128" s="182"/>
    </row>
    <row r="129" spans="1:8">
      <c r="A129" s="4" t="s">
        <v>25</v>
      </c>
      <c r="B129" s="180" t="s">
        <v>26</v>
      </c>
      <c r="C129" s="181"/>
      <c r="D129" s="181"/>
      <c r="E129" s="181"/>
      <c r="F129" s="181"/>
      <c r="G129" s="181"/>
      <c r="H129" s="182"/>
    </row>
    <row r="130" spans="1:8">
      <c r="A130" s="4" t="s">
        <v>27</v>
      </c>
      <c r="B130" s="180" t="s">
        <v>28</v>
      </c>
      <c r="C130" s="181"/>
      <c r="D130" s="181"/>
      <c r="E130" s="181"/>
      <c r="F130" s="181"/>
      <c r="G130" s="181"/>
      <c r="H130" s="182"/>
    </row>
    <row r="131" spans="1:8">
      <c r="A131" s="4" t="s">
        <v>29</v>
      </c>
      <c r="B131" s="180" t="s">
        <v>30</v>
      </c>
      <c r="C131" s="181"/>
      <c r="D131" s="181"/>
      <c r="E131" s="181"/>
      <c r="F131" s="181"/>
      <c r="G131" s="181"/>
      <c r="H131" s="182"/>
    </row>
  </sheetData>
  <mergeCells count="7">
    <mergeCell ref="B126:H126"/>
    <mergeCell ref="B125:H125"/>
    <mergeCell ref="B131:H131"/>
    <mergeCell ref="B130:H130"/>
    <mergeCell ref="B129:H129"/>
    <mergeCell ref="B128:H128"/>
    <mergeCell ref="B127:H1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5235-5A10-48CE-A1CF-E9CC0C21451D}">
  <dimension ref="A1:AC128"/>
  <sheetViews>
    <sheetView topLeftCell="T103" workbookViewId="0">
      <selection activeCell="H132" sqref="H132"/>
    </sheetView>
  </sheetViews>
  <sheetFormatPr defaultRowHeight="14.5"/>
  <cols>
    <col min="1" max="1" width="12" customWidth="1"/>
    <col min="2" max="2" width="12.36328125" customWidth="1"/>
    <col min="3" max="3" width="13.08984375" customWidth="1"/>
    <col min="4" max="4" width="14.453125" customWidth="1"/>
    <col min="5" max="5" width="10.36328125" customWidth="1"/>
    <col min="9" max="9" width="12.6328125" customWidth="1"/>
    <col min="10" max="10" width="12" customWidth="1"/>
    <col min="11" max="11" width="11.7265625" customWidth="1"/>
    <col min="12" max="12" width="11.90625" customWidth="1"/>
    <col min="13" max="13" width="11.08984375" customWidth="1"/>
    <col min="14" max="14" width="9.1796875" customWidth="1"/>
    <col min="15" max="15" width="10.54296875" customWidth="1"/>
    <col min="16" max="17" width="12.08984375" customWidth="1"/>
    <col min="18" max="18" width="10.6328125" customWidth="1"/>
    <col min="21" max="21" width="26.08984375" customWidth="1"/>
    <col min="22" max="22" width="22.81640625" customWidth="1"/>
    <col min="23" max="23" width="17.6328125" customWidth="1"/>
    <col min="24" max="24" width="17.1796875" customWidth="1"/>
    <col min="25" max="25" width="21.08984375" customWidth="1"/>
    <col min="26" max="26" width="23.54296875" customWidth="1"/>
    <col min="27" max="27" width="16.453125" customWidth="1"/>
    <col min="28" max="28" width="19.08984375" customWidth="1"/>
  </cols>
  <sheetData>
    <row r="1" spans="1:29" ht="15.5" thickTop="1" thickBot="1">
      <c r="A1" s="22" t="s">
        <v>0</v>
      </c>
      <c r="B1" t="s">
        <v>135</v>
      </c>
      <c r="C1" t="s">
        <v>166</v>
      </c>
      <c r="D1" t="s">
        <v>167</v>
      </c>
      <c r="E1" t="s">
        <v>168</v>
      </c>
      <c r="F1" t="s">
        <v>17</v>
      </c>
      <c r="G1" t="s">
        <v>83</v>
      </c>
      <c r="H1" t="s">
        <v>85</v>
      </c>
      <c r="I1" t="s">
        <v>141</v>
      </c>
      <c r="J1" t="s">
        <v>179</v>
      </c>
      <c r="K1" t="s">
        <v>190</v>
      </c>
      <c r="L1" t="s">
        <v>193</v>
      </c>
      <c r="M1" t="s">
        <v>194</v>
      </c>
      <c r="N1" t="s">
        <v>196</v>
      </c>
      <c r="O1" t="s">
        <v>191</v>
      </c>
      <c r="P1" t="s">
        <v>192</v>
      </c>
      <c r="Q1" t="s">
        <v>195</v>
      </c>
      <c r="R1" t="s">
        <v>196</v>
      </c>
      <c r="S1" t="s">
        <v>58</v>
      </c>
      <c r="U1" t="s">
        <v>142</v>
      </c>
    </row>
    <row r="2" spans="1:29" ht="15.5" thickTop="1" thickBot="1">
      <c r="A2" s="20">
        <v>40544</v>
      </c>
      <c r="B2">
        <v>6.1832159172568998E-2</v>
      </c>
      <c r="C2">
        <v>1.5169342523163074E-2</v>
      </c>
      <c r="D2">
        <v>7.6278352499296403E-2</v>
      </c>
      <c r="E2">
        <v>8.2105931165416368E-2</v>
      </c>
      <c r="F2">
        <v>-2.8567138810198324E-2</v>
      </c>
      <c r="G2">
        <v>-1.2853771006527348E-2</v>
      </c>
      <c r="H2">
        <v>-4.2682170542635914E-3</v>
      </c>
      <c r="I2">
        <v>1.9381249999999961E-2</v>
      </c>
      <c r="J2">
        <v>3.8199999999999998E-2</v>
      </c>
      <c r="K2" s="110">
        <f t="shared" ref="K2:K33" si="0">J2+$V$63*(G2-J2)</f>
        <v>-1.7881991716174203E-2</v>
      </c>
      <c r="L2" s="114">
        <f t="shared" ref="L2:L33" si="1">J2+$C$127*(S2-J2)</f>
        <v>6.460996392611959E-2</v>
      </c>
      <c r="M2">
        <f>K2-D2</f>
        <v>-9.4160344215470607E-2</v>
      </c>
      <c r="N2">
        <f>K2-L2</f>
        <v>-8.2491955642293793E-2</v>
      </c>
      <c r="O2">
        <f t="shared" ref="O2:O33" si="2">J2+$V$85*(G2-J2)</f>
        <v>1.1541104578234696E-2</v>
      </c>
      <c r="P2">
        <f t="shared" ref="P2:P33" si="3">J2+$C$128*(S2-J2)</f>
        <v>6.1819869611114256E-2</v>
      </c>
      <c r="Q2">
        <f t="shared" ref="Q2:Q33" si="4">O2-E2</f>
        <v>-7.0564826587181675E-2</v>
      </c>
      <c r="R2">
        <f>O2-P2</f>
        <v>-5.0278765032879563E-2</v>
      </c>
      <c r="S2">
        <v>5.7579726053600379E-2</v>
      </c>
    </row>
    <row r="3" spans="1:29">
      <c r="A3" s="20">
        <v>40575</v>
      </c>
      <c r="B3">
        <v>1.8013793706889207E-2</v>
      </c>
      <c r="C3">
        <v>1.2643770993677091E-3</v>
      </c>
      <c r="D3">
        <v>4.6615652348895413E-2</v>
      </c>
      <c r="E3">
        <v>3.3354450820681829E-2</v>
      </c>
      <c r="F3">
        <v>-1.8497325800376729E-2</v>
      </c>
      <c r="G3">
        <v>-1.9772326100218368E-2</v>
      </c>
      <c r="H3">
        <v>-1.4913207547169009E-3</v>
      </c>
      <c r="I3">
        <v>-2.7962527881040915E-2</v>
      </c>
      <c r="J3">
        <v>3.168E-2</v>
      </c>
      <c r="K3" s="110">
        <f t="shared" si="0"/>
        <v>-2.4839799992079248E-2</v>
      </c>
      <c r="L3" s="114">
        <f t="shared" si="1"/>
        <v>1.5941770509719743E-2</v>
      </c>
      <c r="M3">
        <f t="shared" ref="M3:M66" si="5">K3-D3</f>
        <v>-7.1455452340974668E-2</v>
      </c>
      <c r="N3">
        <f t="shared" ref="N3:N66" si="6">K3-L3</f>
        <v>-4.0781570501798994E-2</v>
      </c>
      <c r="O3">
        <f t="shared" si="2"/>
        <v>4.8129899110309279E-3</v>
      </c>
      <c r="P3">
        <f t="shared" si="3"/>
        <v>1.7604443914042416E-2</v>
      </c>
      <c r="Q3">
        <f t="shared" si="4"/>
        <v>-2.8541460909650901E-2</v>
      </c>
      <c r="R3">
        <f t="shared" ref="R3:R66" si="7">O3-P3</f>
        <v>-1.2791454003011488E-2</v>
      </c>
      <c r="S3">
        <v>2.013123087091092E-2</v>
      </c>
      <c r="U3" s="68" t="s">
        <v>143</v>
      </c>
      <c r="V3" s="68"/>
    </row>
    <row r="4" spans="1:29">
      <c r="A4" s="20">
        <v>40603</v>
      </c>
      <c r="B4">
        <v>-3.0703062666777775E-2</v>
      </c>
      <c r="C4">
        <v>-1.5268898235069868E-2</v>
      </c>
      <c r="D4">
        <v>-6.2098259149187159E-3</v>
      </c>
      <c r="E4">
        <v>-6.3496180352521581E-2</v>
      </c>
      <c r="F4">
        <v>-4.1894312267657913E-2</v>
      </c>
      <c r="G4">
        <v>-5.3583606540665261E-3</v>
      </c>
      <c r="H4">
        <v>-5.1845018315018324E-2</v>
      </c>
      <c r="I4">
        <v>-0.13723370370370372</v>
      </c>
      <c r="J4">
        <v>3.3529999999999997E-2</v>
      </c>
      <c r="K4" s="110">
        <f t="shared" si="0"/>
        <v>-9.1884256335955164E-3</v>
      </c>
      <c r="L4" s="114">
        <f t="shared" si="1"/>
        <v>-5.8377548253065507E-2</v>
      </c>
      <c r="M4">
        <f t="shared" si="5"/>
        <v>-2.9785997186768005E-3</v>
      </c>
      <c r="N4">
        <f t="shared" si="6"/>
        <v>4.9189122619469991E-2</v>
      </c>
      <c r="O4">
        <f t="shared" si="2"/>
        <v>1.3223552124325844E-2</v>
      </c>
      <c r="P4">
        <f t="shared" si="3"/>
        <v>-4.8667927724832034E-2</v>
      </c>
      <c r="Q4">
        <f t="shared" si="4"/>
        <v>7.6719732476847421E-2</v>
      </c>
      <c r="R4">
        <f t="shared" si="7"/>
        <v>6.1891479849157882E-2</v>
      </c>
      <c r="S4">
        <v>-3.3912087856882989E-2</v>
      </c>
      <c r="U4" s="65" t="s">
        <v>144</v>
      </c>
      <c r="V4" s="65">
        <v>0.16584963780637707</v>
      </c>
    </row>
    <row r="5" spans="1:29">
      <c r="A5" s="20">
        <v>40634</v>
      </c>
      <c r="B5">
        <v>6.0484512762377804E-2</v>
      </c>
      <c r="C5">
        <v>9.4225644608984832E-2</v>
      </c>
      <c r="D5">
        <v>5.0806437469762454E-2</v>
      </c>
      <c r="E5">
        <v>7.3438780645488588E-2</v>
      </c>
      <c r="F5">
        <v>-4.7355313964386206E-2</v>
      </c>
      <c r="G5">
        <v>1.7186429861273375E-2</v>
      </c>
      <c r="H5">
        <v>-7.3404776119402992E-2</v>
      </c>
      <c r="I5">
        <v>5.8549090909090939E-2</v>
      </c>
      <c r="J5">
        <v>3.236E-2</v>
      </c>
      <c r="K5" s="110">
        <f t="shared" si="0"/>
        <v>1.5692004315292263E-2</v>
      </c>
      <c r="L5" s="114">
        <f t="shared" si="1"/>
        <v>3.5235907902584906E-2</v>
      </c>
      <c r="M5">
        <f t="shared" si="5"/>
        <v>-3.5114433154470187E-2</v>
      </c>
      <c r="N5">
        <f t="shared" si="6"/>
        <v>-1.9543903587292643E-2</v>
      </c>
      <c r="O5">
        <f t="shared" si="2"/>
        <v>2.4436772948830433E-2</v>
      </c>
      <c r="P5">
        <f t="shared" si="3"/>
        <v>3.4932081122967647E-2</v>
      </c>
      <c r="Q5">
        <f t="shared" si="4"/>
        <v>-4.9002007696658155E-2</v>
      </c>
      <c r="R5">
        <f t="shared" si="7"/>
        <v>-1.0495308174137213E-2</v>
      </c>
      <c r="S5">
        <v>3.4470351512156307E-2</v>
      </c>
      <c r="U5" s="65" t="s">
        <v>145</v>
      </c>
      <c r="V5" s="65">
        <v>2.7506102360506459E-2</v>
      </c>
    </row>
    <row r="6" spans="1:29">
      <c r="A6" s="20">
        <v>40664</v>
      </c>
      <c r="B6">
        <v>-1.0207639058602561E-2</v>
      </c>
      <c r="C6">
        <v>-3.5432981254458609E-2</v>
      </c>
      <c r="D6">
        <v>-4.0062122250781415E-2</v>
      </c>
      <c r="E6">
        <v>-6.0986855764077939E-2</v>
      </c>
      <c r="F6">
        <v>-4.0736222645099851E-2</v>
      </c>
      <c r="G6">
        <v>-6.3912894927184244E-2</v>
      </c>
      <c r="H6">
        <v>-8.0853657587548602E-2</v>
      </c>
      <c r="I6">
        <v>4.9275454545454588E-2</v>
      </c>
      <c r="J6">
        <v>3.0269999999999998E-2</v>
      </c>
      <c r="K6" s="110">
        <f t="shared" si="0"/>
        <v>-7.3188847974938798E-2</v>
      </c>
      <c r="L6" s="114">
        <f t="shared" si="1"/>
        <v>-9.7803940412492851E-2</v>
      </c>
      <c r="M6">
        <f t="shared" si="5"/>
        <v>-3.3126725724157383E-2</v>
      </c>
      <c r="N6">
        <f t="shared" si="6"/>
        <v>2.4615092437554054E-2</v>
      </c>
      <c r="O6">
        <f t="shared" si="2"/>
        <v>-1.8909754930579004E-2</v>
      </c>
      <c r="P6">
        <f t="shared" si="3"/>
        <v>-8.4273502656316335E-2</v>
      </c>
      <c r="Q6">
        <f t="shared" si="4"/>
        <v>4.2077100833498936E-2</v>
      </c>
      <c r="R6">
        <f t="shared" si="7"/>
        <v>6.5363747725737331E-2</v>
      </c>
      <c r="S6">
        <v>-6.3711115867579909E-2</v>
      </c>
      <c r="U6" s="65" t="s">
        <v>146</v>
      </c>
      <c r="V6" s="65">
        <v>-6.3197723399976632E-3</v>
      </c>
    </row>
    <row r="7" spans="1:29">
      <c r="A7" s="20">
        <v>40695</v>
      </c>
      <c r="B7">
        <v>2.3918678515742128E-2</v>
      </c>
      <c r="C7">
        <v>3.9352418026371551E-2</v>
      </c>
      <c r="D7">
        <v>2.2635232447719141E-2</v>
      </c>
      <c r="E7">
        <v>-6.6323387242887789E-3</v>
      </c>
      <c r="F7">
        <v>-3.4066153846153899E-2</v>
      </c>
      <c r="G7">
        <v>-1.9288825345579082E-2</v>
      </c>
      <c r="H7">
        <v>-6.3006885245901728E-2</v>
      </c>
      <c r="I7">
        <v>-6.5307719298245651E-2</v>
      </c>
      <c r="J7">
        <v>3.022E-2</v>
      </c>
      <c r="K7" s="110">
        <f t="shared" si="0"/>
        <v>-2.4164886330008659E-2</v>
      </c>
      <c r="L7" s="114">
        <f t="shared" si="1"/>
        <v>3.117421529974955E-3</v>
      </c>
      <c r="M7">
        <f t="shared" si="5"/>
        <v>-4.68001187777278E-2</v>
      </c>
      <c r="N7">
        <f t="shared" si="6"/>
        <v>-2.7282307859983614E-2</v>
      </c>
      <c r="O7">
        <f t="shared" si="2"/>
        <v>4.3678333270721521E-3</v>
      </c>
      <c r="P7">
        <f t="shared" si="3"/>
        <v>5.9806874671319323E-3</v>
      </c>
      <c r="Q7">
        <f t="shared" si="4"/>
        <v>1.1000172051360932E-2</v>
      </c>
      <c r="R7">
        <f t="shared" si="7"/>
        <v>-1.6128541400597801E-3</v>
      </c>
      <c r="S7">
        <v>1.0332030915126408E-2</v>
      </c>
      <c r="U7" s="65" t="s">
        <v>147</v>
      </c>
      <c r="V7" s="65">
        <v>5.9573788825562926E-2</v>
      </c>
    </row>
    <row r="8" spans="1:29" ht="15" thickBot="1">
      <c r="A8" s="20">
        <v>40725</v>
      </c>
      <c r="B8">
        <v>-5.3726047059399255E-2</v>
      </c>
      <c r="C8">
        <v>-5.1338946801061963E-2</v>
      </c>
      <c r="D8">
        <v>-7.8168198951944295E-2</v>
      </c>
      <c r="E8">
        <v>-8.1635215964898866E-2</v>
      </c>
      <c r="F8">
        <v>-4.6615521235521123E-2</v>
      </c>
      <c r="G8">
        <v>-3.5526489028862698E-2</v>
      </c>
      <c r="H8">
        <v>4.3728813559316959E-5</v>
      </c>
      <c r="I8">
        <v>-2.538E-2</v>
      </c>
      <c r="J8">
        <v>2.538E-2</v>
      </c>
      <c r="K8" s="110">
        <f t="shared" si="0"/>
        <v>-4.152509135439221E-2</v>
      </c>
      <c r="L8" s="114">
        <f t="shared" si="1"/>
        <v>-9.44402237225406E-2</v>
      </c>
      <c r="M8">
        <f t="shared" si="5"/>
        <v>3.6643107597552085E-2</v>
      </c>
      <c r="N8">
        <f t="shared" si="6"/>
        <v>5.291513236814839E-2</v>
      </c>
      <c r="O8">
        <f t="shared" si="2"/>
        <v>-6.4237177179282748E-3</v>
      </c>
      <c r="P8">
        <f t="shared" si="3"/>
        <v>-8.1781754140145851E-2</v>
      </c>
      <c r="Q8">
        <f t="shared" si="4"/>
        <v>7.5211498246970598E-2</v>
      </c>
      <c r="R8">
        <f t="shared" si="7"/>
        <v>7.5358036422217584E-2</v>
      </c>
      <c r="S8">
        <v>-6.2544509019393041E-2</v>
      </c>
      <c r="U8" s="66" t="s">
        <v>148</v>
      </c>
      <c r="V8" s="66">
        <v>120</v>
      </c>
    </row>
    <row r="9" spans="1:29">
      <c r="A9" s="20">
        <v>40756</v>
      </c>
      <c r="B9">
        <v>-0.16391740318084552</v>
      </c>
      <c r="C9">
        <v>-0.22634660550129743</v>
      </c>
      <c r="D9">
        <v>-0.14518737898635672</v>
      </c>
      <c r="E9">
        <v>-0.18516146952043755</v>
      </c>
      <c r="F9">
        <v>-6.1327731755424067E-2</v>
      </c>
      <c r="G9">
        <v>-1.4822361807397232E-2</v>
      </c>
      <c r="H9">
        <v>5.6632396694214979E-2</v>
      </c>
      <c r="I9">
        <v>-4.7334545454545428E-2</v>
      </c>
      <c r="J9">
        <v>2.188E-2</v>
      </c>
      <c r="K9" s="110">
        <f t="shared" si="0"/>
        <v>-1.8437130552086272E-2</v>
      </c>
      <c r="L9" s="114">
        <f t="shared" si="1"/>
        <v>-0.19588566725127948</v>
      </c>
      <c r="M9">
        <f t="shared" si="5"/>
        <v>0.12675024843427046</v>
      </c>
      <c r="N9">
        <f t="shared" si="6"/>
        <v>0.17744853669919322</v>
      </c>
      <c r="O9">
        <f t="shared" si="2"/>
        <v>2.7150214711837949E-3</v>
      </c>
      <c r="P9">
        <f t="shared" si="3"/>
        <v>-0.17287970056761312</v>
      </c>
      <c r="Q9">
        <f t="shared" si="4"/>
        <v>0.18787649099162135</v>
      </c>
      <c r="R9">
        <f t="shared" si="7"/>
        <v>0.17559472203879692</v>
      </c>
      <c r="S9">
        <v>-0.1379172260399589</v>
      </c>
    </row>
    <row r="10" spans="1:29" ht="15" thickBot="1">
      <c r="A10" s="20">
        <v>40787</v>
      </c>
      <c r="B10">
        <v>-8.7136271636228016E-2</v>
      </c>
      <c r="C10">
        <v>-6.4201932343171619E-2</v>
      </c>
      <c r="D10">
        <v>-0.13520526584029396</v>
      </c>
      <c r="E10">
        <v>-5.6091527268151795E-2</v>
      </c>
      <c r="F10">
        <v>-5.2790903490759863E-2</v>
      </c>
      <c r="G10">
        <v>-7.7614481491899923E-2</v>
      </c>
      <c r="H10">
        <v>-1.507858237547895E-2</v>
      </c>
      <c r="I10">
        <v>-0.20920850746268657</v>
      </c>
      <c r="J10">
        <v>1.891E-2</v>
      </c>
      <c r="K10" s="110">
        <f t="shared" si="0"/>
        <v>-8.7121054410155913E-2</v>
      </c>
      <c r="L10" s="114">
        <f t="shared" si="1"/>
        <v>-7.9328912855152103E-2</v>
      </c>
      <c r="M10">
        <f t="shared" si="5"/>
        <v>4.8084211430138052E-2</v>
      </c>
      <c r="N10">
        <f t="shared" si="6"/>
        <v>-7.7921415550038092E-3</v>
      </c>
      <c r="O10">
        <f t="shared" si="2"/>
        <v>-3.1492467966640236E-2</v>
      </c>
      <c r="P10">
        <f t="shared" si="3"/>
        <v>-6.8950412034922581E-2</v>
      </c>
      <c r="Q10">
        <f t="shared" si="4"/>
        <v>2.4599059301511558E-2</v>
      </c>
      <c r="R10">
        <f t="shared" si="7"/>
        <v>3.7457944068282345E-2</v>
      </c>
      <c r="S10">
        <v>-5.3178065862651863E-2</v>
      </c>
      <c r="U10" t="s">
        <v>149</v>
      </c>
    </row>
    <row r="11" spans="1:29">
      <c r="A11" s="20">
        <v>40817</v>
      </c>
      <c r="B11">
        <v>0.12153362227060861</v>
      </c>
      <c r="C11">
        <v>0.10111914909826958</v>
      </c>
      <c r="D11">
        <v>0.14335206234161652</v>
      </c>
      <c r="E11">
        <v>0.13928360047479682</v>
      </c>
      <c r="F11">
        <v>-2.7898894792773524E-2</v>
      </c>
      <c r="G11">
        <v>2.0333914256377102E-2</v>
      </c>
      <c r="H11">
        <v>-7.0078320610687111E-2</v>
      </c>
      <c r="I11">
        <v>-5.2718064516128996E-2</v>
      </c>
      <c r="J11">
        <v>2.0459999999999999E-2</v>
      </c>
      <c r="K11" s="110">
        <f t="shared" si="0"/>
        <v>2.0321496232501943E-2</v>
      </c>
      <c r="L11" s="114">
        <f t="shared" si="1"/>
        <v>0.12109771750232137</v>
      </c>
      <c r="M11">
        <f t="shared" si="5"/>
        <v>-0.12303056610911457</v>
      </c>
      <c r="N11">
        <f t="shared" si="6"/>
        <v>-0.10077622126981943</v>
      </c>
      <c r="O11">
        <f t="shared" si="2"/>
        <v>2.0394161442198095E-2</v>
      </c>
      <c r="P11">
        <f t="shared" si="3"/>
        <v>0.1104657937229542</v>
      </c>
      <c r="Q11">
        <f t="shared" si="4"/>
        <v>-0.11888943903259873</v>
      </c>
      <c r="R11">
        <f t="shared" si="7"/>
        <v>-9.0071632280756111E-2</v>
      </c>
      <c r="S11">
        <v>9.4308317298371039E-2</v>
      </c>
      <c r="U11" s="67"/>
      <c r="V11" s="67" t="s">
        <v>154</v>
      </c>
      <c r="W11" s="67" t="s">
        <v>155</v>
      </c>
      <c r="X11" s="67" t="s">
        <v>156</v>
      </c>
      <c r="Y11" s="67" t="s">
        <v>157</v>
      </c>
      <c r="Z11" s="67" t="s">
        <v>158</v>
      </c>
    </row>
    <row r="12" spans="1:29">
      <c r="A12" s="20">
        <v>40848</v>
      </c>
      <c r="B12">
        <v>-3.1987770723594232E-2</v>
      </c>
      <c r="C12">
        <v>-5.3034960669050814E-2</v>
      </c>
      <c r="D12">
        <v>-8.6478795510613604E-2</v>
      </c>
      <c r="E12">
        <v>-3.6580784166518644E-3</v>
      </c>
      <c r="F12">
        <v>-2.407066381156326E-2</v>
      </c>
      <c r="G12">
        <v>-8.0706220690562297E-2</v>
      </c>
      <c r="H12">
        <v>-0.14348192771084334</v>
      </c>
      <c r="I12">
        <v>-4.2047619047619098E-2</v>
      </c>
      <c r="J12">
        <v>2.3E-2</v>
      </c>
      <c r="K12" s="110">
        <f t="shared" si="0"/>
        <v>-9.0920113931255958E-2</v>
      </c>
      <c r="L12" s="114">
        <f t="shared" si="1"/>
        <v>-3.9647069889048391E-2</v>
      </c>
      <c r="M12">
        <f t="shared" si="5"/>
        <v>-4.4413184206423539E-3</v>
      </c>
      <c r="N12">
        <f t="shared" si="6"/>
        <v>-5.1273044042207568E-2</v>
      </c>
      <c r="O12">
        <f t="shared" si="2"/>
        <v>-3.115257751719732E-2</v>
      </c>
      <c r="P12">
        <f t="shared" si="3"/>
        <v>-3.3028687749710961E-2</v>
      </c>
      <c r="Q12">
        <f t="shared" si="4"/>
        <v>-2.7494499100545456E-2</v>
      </c>
      <c r="R12">
        <f t="shared" si="7"/>
        <v>1.8761102325136406E-3</v>
      </c>
      <c r="S12">
        <v>-2.2970644106400335E-2</v>
      </c>
      <c r="U12" s="65" t="s">
        <v>150</v>
      </c>
      <c r="V12" s="65">
        <v>4</v>
      </c>
      <c r="W12" s="65">
        <v>1.1543844116585822E-2</v>
      </c>
      <c r="X12" s="65">
        <v>2.8859610291464555E-3</v>
      </c>
      <c r="Y12" s="65">
        <v>0.8131675116769862</v>
      </c>
      <c r="Z12" s="65">
        <v>0.51926013136553439</v>
      </c>
    </row>
    <row r="13" spans="1:29">
      <c r="A13" s="20">
        <v>40878</v>
      </c>
      <c r="B13">
        <v>6.6632424823183569E-3</v>
      </c>
      <c r="C13">
        <v>-1.1964299707709684E-2</v>
      </c>
      <c r="D13">
        <v>-3.3342805094667416E-2</v>
      </c>
      <c r="E13">
        <v>1.219529742935796E-2</v>
      </c>
      <c r="F13">
        <v>-2.9178113612004286E-2</v>
      </c>
      <c r="G13">
        <v>-4.6082878843599337E-2</v>
      </c>
      <c r="H13">
        <v>-4.7613698630136238E-3</v>
      </c>
      <c r="I13">
        <v>-9.1275533980582593E-2</v>
      </c>
      <c r="J13">
        <v>1.8460000000000001E-2</v>
      </c>
      <c r="K13" s="110">
        <f t="shared" si="0"/>
        <v>-5.2439624558232673E-2</v>
      </c>
      <c r="L13" s="114">
        <f t="shared" si="1"/>
        <v>-1.4813116888206201E-2</v>
      </c>
      <c r="M13">
        <f t="shared" si="5"/>
        <v>-1.9096819463565257E-2</v>
      </c>
      <c r="N13">
        <f t="shared" si="6"/>
        <v>-3.7626507670026468E-2</v>
      </c>
      <c r="O13">
        <f t="shared" si="2"/>
        <v>-1.5242541915879138E-2</v>
      </c>
      <c r="P13">
        <f t="shared" si="3"/>
        <v>-1.1297961224533463E-2</v>
      </c>
      <c r="Q13">
        <f t="shared" si="4"/>
        <v>-2.7437839345237098E-2</v>
      </c>
      <c r="R13">
        <f t="shared" si="7"/>
        <v>-3.9445806913456748E-3</v>
      </c>
      <c r="S13">
        <v>-5.9559322612753171E-3</v>
      </c>
      <c r="U13" s="65" t="s">
        <v>151</v>
      </c>
      <c r="V13" s="65">
        <v>115</v>
      </c>
      <c r="W13" s="65">
        <v>0.40813917622876816</v>
      </c>
      <c r="X13" s="65">
        <v>3.5490363150327666E-3</v>
      </c>
      <c r="Y13" s="65"/>
      <c r="Z13" s="65"/>
    </row>
    <row r="14" spans="1:29" ht="15" thickBot="1">
      <c r="A14" s="20">
        <v>40909</v>
      </c>
      <c r="B14">
        <v>5.7197169418599952E-2</v>
      </c>
      <c r="C14">
        <v>0.15864811684806576</v>
      </c>
      <c r="D14">
        <v>0.1580325964529693</v>
      </c>
      <c r="E14">
        <v>0.10427245420939879</v>
      </c>
      <c r="F14">
        <v>-1.5813152762730195E-2</v>
      </c>
      <c r="G14">
        <v>-3.8151889657726326E-3</v>
      </c>
      <c r="H14">
        <v>-0.12608810810810808</v>
      </c>
      <c r="I14">
        <v>0.12861685863874348</v>
      </c>
      <c r="J14">
        <v>1.7979999999999999E-2</v>
      </c>
      <c r="K14" s="110">
        <f t="shared" si="0"/>
        <v>-5.9617692940769421E-3</v>
      </c>
      <c r="L14" s="114">
        <f t="shared" si="1"/>
        <v>5.236940164679052E-2</v>
      </c>
      <c r="M14">
        <f t="shared" si="5"/>
        <v>-0.16399436574704623</v>
      </c>
      <c r="N14">
        <f t="shared" si="6"/>
        <v>-5.8331170940867462E-2</v>
      </c>
      <c r="O14">
        <f t="shared" si="2"/>
        <v>6.5991430744291365E-3</v>
      </c>
      <c r="P14">
        <f t="shared" si="3"/>
        <v>4.873631550174469E-2</v>
      </c>
      <c r="Q14">
        <f t="shared" si="4"/>
        <v>-9.7673311134969659E-2</v>
      </c>
      <c r="R14">
        <f t="shared" si="7"/>
        <v>-4.2137172427315552E-2</v>
      </c>
      <c r="S14">
        <v>4.3215066012449364E-2</v>
      </c>
      <c r="U14" s="66" t="s">
        <v>152</v>
      </c>
      <c r="V14" s="66">
        <v>119</v>
      </c>
      <c r="W14" s="66">
        <v>0.41968302034535399</v>
      </c>
      <c r="X14" s="66"/>
      <c r="Y14" s="66"/>
      <c r="Z14" s="66"/>
    </row>
    <row r="15" spans="1:29" ht="15" thickBot="1">
      <c r="A15" s="20">
        <v>40940</v>
      </c>
      <c r="B15">
        <v>4.5605333476406842E-2</v>
      </c>
      <c r="C15">
        <v>3.9025958099064541E-2</v>
      </c>
      <c r="D15">
        <v>4.5546081357418181E-2</v>
      </c>
      <c r="E15">
        <v>4.9551757816791747E-2</v>
      </c>
      <c r="F15">
        <v>-4.185945945945976E-3</v>
      </c>
      <c r="G15">
        <v>7.5165506329355272E-3</v>
      </c>
      <c r="H15">
        <v>-7.8846060606060753E-2</v>
      </c>
      <c r="I15">
        <v>0.18723945205479456</v>
      </c>
      <c r="J15">
        <v>1.8239999999999999E-2</v>
      </c>
      <c r="K15" s="110">
        <f t="shared" si="0"/>
        <v>6.4604117988535312E-3</v>
      </c>
      <c r="L15" s="114">
        <f t="shared" si="1"/>
        <v>4.720789214542212E-2</v>
      </c>
      <c r="M15">
        <f t="shared" si="5"/>
        <v>-3.9085669558564649E-2</v>
      </c>
      <c r="N15">
        <f t="shared" si="6"/>
        <v>-4.0747480346568589E-2</v>
      </c>
      <c r="O15">
        <f t="shared" si="2"/>
        <v>1.2640505396543239E-2</v>
      </c>
      <c r="P15">
        <f t="shared" si="3"/>
        <v>4.4147564179101227E-2</v>
      </c>
      <c r="Q15">
        <f t="shared" si="4"/>
        <v>-3.6911252420248508E-2</v>
      </c>
      <c r="R15">
        <f t="shared" si="7"/>
        <v>-3.1507058782557988E-2</v>
      </c>
      <c r="S15">
        <v>3.9496742936074428E-2</v>
      </c>
    </row>
    <row r="16" spans="1:29">
      <c r="A16" s="20">
        <v>40969</v>
      </c>
      <c r="B16">
        <v>-4.9275914724970149E-3</v>
      </c>
      <c r="C16">
        <v>7.834106443297701E-3</v>
      </c>
      <c r="D16">
        <v>-3.944893435009357E-2</v>
      </c>
      <c r="E16">
        <v>-4.0155988069604659E-2</v>
      </c>
      <c r="F16">
        <v>-1.0487313432835791E-2</v>
      </c>
      <c r="G16">
        <v>-2.7811997328980622E-2</v>
      </c>
      <c r="H16">
        <v>-8.7842473118279529E-2</v>
      </c>
      <c r="I16">
        <v>5.0231818181818162E-2</v>
      </c>
      <c r="J16">
        <v>1.7950000000000001E-2</v>
      </c>
      <c r="K16" s="110">
        <f t="shared" si="0"/>
        <v>-3.2319038006837018E-2</v>
      </c>
      <c r="L16" s="114">
        <f t="shared" si="1"/>
        <v>-2.5406110725920229E-2</v>
      </c>
      <c r="M16">
        <f t="shared" si="5"/>
        <v>7.1298963432565518E-3</v>
      </c>
      <c r="N16">
        <f t="shared" si="6"/>
        <v>-6.9129272809167891E-3</v>
      </c>
      <c r="O16">
        <f t="shared" si="2"/>
        <v>-5.9456746393605694E-3</v>
      </c>
      <c r="P16">
        <f t="shared" si="3"/>
        <v>-2.0825731956924866E-2</v>
      </c>
      <c r="Q16">
        <f t="shared" si="4"/>
        <v>3.4210313430244089E-2</v>
      </c>
      <c r="R16">
        <f t="shared" si="7"/>
        <v>1.4880057317564296E-2</v>
      </c>
      <c r="S16">
        <v>-1.3864869227704926E-2</v>
      </c>
      <c r="U16" s="67"/>
      <c r="V16" s="67" t="s">
        <v>159</v>
      </c>
      <c r="W16" s="67" t="s">
        <v>147</v>
      </c>
      <c r="X16" s="67" t="s">
        <v>160</v>
      </c>
      <c r="Y16" s="67" t="s">
        <v>161</v>
      </c>
      <c r="Z16" s="67" t="s">
        <v>162</v>
      </c>
      <c r="AA16" s="67" t="s">
        <v>163</v>
      </c>
      <c r="AB16" s="67" t="s">
        <v>164</v>
      </c>
      <c r="AC16" s="67" t="s">
        <v>165</v>
      </c>
    </row>
    <row r="17" spans="1:29">
      <c r="A17" s="20">
        <v>41000</v>
      </c>
      <c r="B17">
        <v>-4.1106523828218999E-2</v>
      </c>
      <c r="C17">
        <v>-8.2090506725666146E-2</v>
      </c>
      <c r="D17">
        <v>-9.1513010272244094E-2</v>
      </c>
      <c r="E17">
        <v>-4.2083206363545726E-2</v>
      </c>
      <c r="F17">
        <v>-3.4639417989418025E-2</v>
      </c>
      <c r="G17">
        <v>-2.4410163296136128E-2</v>
      </c>
      <c r="H17">
        <v>-0.33456907514450868</v>
      </c>
      <c r="I17">
        <v>-7.6933687943262413E-2</v>
      </c>
      <c r="J17">
        <v>1.6650000000000002E-2</v>
      </c>
      <c r="K17" s="110">
        <f t="shared" si="0"/>
        <v>-2.8454126344442918E-2</v>
      </c>
      <c r="L17" s="114">
        <f t="shared" si="1"/>
        <v>-0.10002537614468203</v>
      </c>
      <c r="M17">
        <f t="shared" si="5"/>
        <v>6.3058883927801179E-2</v>
      </c>
      <c r="N17">
        <f t="shared" si="6"/>
        <v>7.1571249800239115E-2</v>
      </c>
      <c r="O17">
        <f t="shared" si="2"/>
        <v>-4.7905043492742078E-3</v>
      </c>
      <c r="P17">
        <f t="shared" si="3"/>
        <v>-8.7699145613165483E-2</v>
      </c>
      <c r="Q17">
        <f t="shared" si="4"/>
        <v>3.7292702014271518E-2</v>
      </c>
      <c r="R17">
        <f t="shared" si="7"/>
        <v>8.2908641263891275E-2</v>
      </c>
      <c r="S17">
        <v>-6.8966808610951683E-2</v>
      </c>
      <c r="U17" s="65" t="s">
        <v>153</v>
      </c>
      <c r="V17" s="65">
        <v>7.8966349938288383E-3</v>
      </c>
      <c r="W17" s="65">
        <v>5.8192453623375764E-3</v>
      </c>
      <c r="X17" s="65">
        <v>1.3569860870511188</v>
      </c>
      <c r="Y17" s="65">
        <v>0.17744316032952873</v>
      </c>
      <c r="Z17" s="65">
        <v>-3.6301701034233882E-3</v>
      </c>
      <c r="AA17" s="65">
        <v>1.9423440091081066E-2</v>
      </c>
      <c r="AB17" s="65">
        <v>-3.6301701034233882E-3</v>
      </c>
      <c r="AC17" s="65">
        <v>1.9423440091081066E-2</v>
      </c>
    </row>
    <row r="18" spans="1:29">
      <c r="A18" s="20">
        <v>41030</v>
      </c>
      <c r="B18">
        <v>-7.6048604305609432E-2</v>
      </c>
      <c r="C18">
        <v>-4.0768229158913524E-2</v>
      </c>
      <c r="D18">
        <v>-0.14104285072057399</v>
      </c>
      <c r="E18">
        <v>-0.11748166186661374</v>
      </c>
      <c r="F18">
        <v>-3.9019655172413792E-2</v>
      </c>
      <c r="G18">
        <v>-7.7541518013037797E-2</v>
      </c>
      <c r="H18">
        <v>0.19130983050847467</v>
      </c>
      <c r="I18">
        <v>-7.2457358490566059E-2</v>
      </c>
      <c r="J18">
        <v>1.208E-2</v>
      </c>
      <c r="K18" s="110">
        <f t="shared" si="0"/>
        <v>-8.6368226873496518E-2</v>
      </c>
      <c r="L18" s="114">
        <f t="shared" si="1"/>
        <v>-0.11516131252589026</v>
      </c>
      <c r="M18">
        <f t="shared" si="5"/>
        <v>5.4674623847077469E-2</v>
      </c>
      <c r="N18">
        <f t="shared" si="6"/>
        <v>2.8793085652393746E-2</v>
      </c>
      <c r="O18">
        <f t="shared" si="2"/>
        <v>-3.4717927540826789E-2</v>
      </c>
      <c r="P18">
        <f t="shared" si="3"/>
        <v>-0.1017188381739586</v>
      </c>
      <c r="Q18">
        <f t="shared" si="4"/>
        <v>8.2763734325786958E-2</v>
      </c>
      <c r="R18">
        <f t="shared" si="7"/>
        <v>6.7000910633131822E-2</v>
      </c>
      <c r="S18">
        <v>-8.1290130544310002E-2</v>
      </c>
      <c r="U18" s="65" t="s">
        <v>17</v>
      </c>
      <c r="V18" s="65">
        <v>-6.2143474809929135E-2</v>
      </c>
      <c r="W18" s="65">
        <v>0.1591812589406823</v>
      </c>
      <c r="X18" s="65">
        <v>-0.39039441717876117</v>
      </c>
      <c r="Y18" s="65">
        <v>0.69696711598571293</v>
      </c>
      <c r="Z18" s="65">
        <v>-0.37745091292204686</v>
      </c>
      <c r="AA18" s="65">
        <v>0.25316396330218854</v>
      </c>
      <c r="AB18" s="65">
        <v>-0.37745091292204686</v>
      </c>
      <c r="AC18" s="65">
        <v>0.25316396330218854</v>
      </c>
    </row>
    <row r="19" spans="1:29">
      <c r="A19" s="20">
        <v>41061</v>
      </c>
      <c r="B19">
        <v>5.9100891463741458E-2</v>
      </c>
      <c r="C19">
        <v>-2.9488684515766445E-3</v>
      </c>
      <c r="D19">
        <v>0.11380904753683743</v>
      </c>
      <c r="E19">
        <v>4.5865814044594819E-2</v>
      </c>
      <c r="F19">
        <v>-2.0349678848283405E-2</v>
      </c>
      <c r="G19">
        <v>7.5350951092995958E-3</v>
      </c>
      <c r="H19">
        <v>0.12492507042253508</v>
      </c>
      <c r="I19">
        <v>0.13267437751004024</v>
      </c>
      <c r="J19">
        <v>1.592E-2</v>
      </c>
      <c r="K19" s="110">
        <f t="shared" si="0"/>
        <v>6.709276534322078E-3</v>
      </c>
      <c r="L19" s="114">
        <f t="shared" si="1"/>
        <v>8.7980926726541384E-2</v>
      </c>
      <c r="M19">
        <f t="shared" si="5"/>
        <v>-0.10709977100251536</v>
      </c>
      <c r="N19">
        <f t="shared" si="6"/>
        <v>-8.1271650192219311E-2</v>
      </c>
      <c r="O19">
        <f t="shared" si="2"/>
        <v>1.1541629936522194E-2</v>
      </c>
      <c r="P19">
        <f t="shared" si="3"/>
        <v>8.0368012806772915E-2</v>
      </c>
      <c r="Q19">
        <f t="shared" si="4"/>
        <v>-3.4324184108072628E-2</v>
      </c>
      <c r="R19">
        <f t="shared" si="7"/>
        <v>-6.8826382870250724E-2</v>
      </c>
      <c r="S19">
        <v>6.8798565947141482E-2</v>
      </c>
      <c r="U19" s="65" t="s">
        <v>83</v>
      </c>
      <c r="V19" s="65">
        <v>0.39331998302695359</v>
      </c>
      <c r="W19" s="65">
        <v>0.23121763726326433</v>
      </c>
      <c r="X19" s="65">
        <v>1.7010812310097243</v>
      </c>
      <c r="Y19" s="65">
        <v>9.1630190196830399E-2</v>
      </c>
      <c r="Z19" s="65">
        <v>-6.4677656500348846E-2</v>
      </c>
      <c r="AA19" s="65">
        <v>0.85131762255425603</v>
      </c>
      <c r="AB19" s="65">
        <v>-6.4677656500348846E-2</v>
      </c>
      <c r="AC19" s="65">
        <v>0.85131762255425603</v>
      </c>
    </row>
    <row r="20" spans="1:29">
      <c r="A20" s="20">
        <v>41091</v>
      </c>
      <c r="B20">
        <v>6.1025547577393549E-2</v>
      </c>
      <c r="C20">
        <v>6.4391891013667615E-2</v>
      </c>
      <c r="D20">
        <v>-2.4935166702339674E-2</v>
      </c>
      <c r="E20">
        <v>1.9097380157553016E-2</v>
      </c>
      <c r="F20">
        <v>-3.290224694104573E-2</v>
      </c>
      <c r="G20">
        <v>-4.4901419728131886E-2</v>
      </c>
      <c r="H20">
        <v>-0.39559604938271603</v>
      </c>
      <c r="I20">
        <v>-5.8869930069930503E-3</v>
      </c>
      <c r="J20">
        <v>1.2880000000000001E-2</v>
      </c>
      <c r="K20" s="110">
        <f t="shared" si="0"/>
        <v>-5.0592237969014506E-2</v>
      </c>
      <c r="L20" s="114">
        <f t="shared" si="1"/>
        <v>3.203348708760792E-2</v>
      </c>
      <c r="M20">
        <f t="shared" si="5"/>
        <v>-2.5657071266674832E-2</v>
      </c>
      <c r="N20">
        <f t="shared" si="6"/>
        <v>-8.2625725056622426E-2</v>
      </c>
      <c r="O20">
        <f t="shared" si="2"/>
        <v>-1.729189123319514E-2</v>
      </c>
      <c r="P20">
        <f t="shared" si="3"/>
        <v>3.0010007025872185E-2</v>
      </c>
      <c r="Q20">
        <f t="shared" si="4"/>
        <v>-3.6389271390748157E-2</v>
      </c>
      <c r="R20">
        <f t="shared" si="7"/>
        <v>-4.7301898259067325E-2</v>
      </c>
      <c r="S20">
        <v>2.6934897377648651E-2</v>
      </c>
      <c r="U20" s="65" t="s">
        <v>85</v>
      </c>
      <c r="V20" s="65">
        <v>-6.5200871053698291E-4</v>
      </c>
      <c r="W20" s="65">
        <v>1.7383157517555342E-3</v>
      </c>
      <c r="X20" s="65">
        <v>-0.37508071239561391</v>
      </c>
      <c r="Y20" s="65">
        <v>0.70829130036856358</v>
      </c>
      <c r="Z20" s="65">
        <v>-4.0952776604340577E-3</v>
      </c>
      <c r="AA20" s="65">
        <v>2.7912602393600919E-3</v>
      </c>
      <c r="AB20" s="65">
        <v>-4.0952776604340577E-3</v>
      </c>
      <c r="AC20" s="65">
        <v>2.7912602393600919E-3</v>
      </c>
    </row>
    <row r="21" spans="1:29" ht="15" thickBot="1">
      <c r="A21" s="20">
        <v>41122</v>
      </c>
      <c r="B21">
        <v>5.3282608698910577E-2</v>
      </c>
      <c r="C21">
        <v>2.7104022574611031E-2</v>
      </c>
      <c r="D21">
        <v>7.0791229316577359E-2</v>
      </c>
      <c r="E21">
        <v>2.3537831216293395E-2</v>
      </c>
      <c r="F21">
        <v>-2.8085959137343894E-2</v>
      </c>
      <c r="G21">
        <v>7.1881162878149277E-3</v>
      </c>
      <c r="H21">
        <v>0.32667000000000002</v>
      </c>
      <c r="I21">
        <v>-1.6802222222222201E-2</v>
      </c>
      <c r="J21">
        <v>1.333E-2</v>
      </c>
      <c r="K21" s="110">
        <f t="shared" si="0"/>
        <v>6.5832100043221129E-3</v>
      </c>
      <c r="L21" s="114">
        <f t="shared" si="1"/>
        <v>6.2543100975513258E-2</v>
      </c>
      <c r="M21">
        <f t="shared" si="5"/>
        <v>-6.4208019312255241E-2</v>
      </c>
      <c r="N21">
        <f t="shared" si="6"/>
        <v>-5.5959890971191147E-2</v>
      </c>
      <c r="O21">
        <f t="shared" si="2"/>
        <v>1.0122874799496173E-2</v>
      </c>
      <c r="P21">
        <f t="shared" si="3"/>
        <v>5.7343957438639154E-2</v>
      </c>
      <c r="Q21">
        <f t="shared" si="4"/>
        <v>-1.3414956416797222E-2</v>
      </c>
      <c r="R21">
        <f t="shared" si="7"/>
        <v>-4.7221082639142979E-2</v>
      </c>
      <c r="S21">
        <v>4.9442749635767981E-2</v>
      </c>
      <c r="U21" s="66" t="s">
        <v>141</v>
      </c>
      <c r="V21" s="66">
        <v>2.7183056887629857E-3</v>
      </c>
      <c r="W21" s="66">
        <v>5.4994619114281775E-3</v>
      </c>
      <c r="X21" s="66">
        <v>0.49428575605082387</v>
      </c>
      <c r="Y21" s="66">
        <v>0.62204725593527965</v>
      </c>
      <c r="Z21" s="66">
        <v>-8.1750699374076724E-3</v>
      </c>
      <c r="AA21" s="66">
        <v>1.3611681314933642E-2</v>
      </c>
      <c r="AB21" s="66">
        <v>-8.1750699374076724E-3</v>
      </c>
      <c r="AC21" s="66">
        <v>1.3611681314933642E-2</v>
      </c>
    </row>
    <row r="22" spans="1:29">
      <c r="A22" s="20">
        <v>41153</v>
      </c>
      <c r="B22">
        <v>3.1151326968310977E-2</v>
      </c>
      <c r="C22">
        <v>4.3358782104592278E-3</v>
      </c>
      <c r="D22">
        <v>1.1443459487088026E-2</v>
      </c>
      <c r="E22">
        <v>5.3695508069732667E-3</v>
      </c>
      <c r="F22">
        <v>-3.1921105990783412E-2</v>
      </c>
      <c r="G22">
        <v>1.2064606764474271E-2</v>
      </c>
      <c r="H22">
        <v>-0.2012071641791045</v>
      </c>
      <c r="I22">
        <v>9.6858257839721185E-2</v>
      </c>
      <c r="J22">
        <v>1.464E-2</v>
      </c>
      <c r="K22" s="110">
        <f t="shared" si="0"/>
        <v>1.1810959573541023E-2</v>
      </c>
      <c r="L22" s="114">
        <f t="shared" si="1"/>
        <v>2.2547828677446907E-3</v>
      </c>
      <c r="M22">
        <f t="shared" si="5"/>
        <v>3.6750008645299731E-4</v>
      </c>
      <c r="N22">
        <f t="shared" si="6"/>
        <v>9.5561767057963324E-3</v>
      </c>
      <c r="O22">
        <f t="shared" si="2"/>
        <v>1.3295199457704618E-2</v>
      </c>
      <c r="P22">
        <f t="shared" si="3"/>
        <v>3.5632255451932635E-3</v>
      </c>
      <c r="Q22">
        <f t="shared" si="4"/>
        <v>7.9256486507313512E-3</v>
      </c>
      <c r="R22">
        <f t="shared" si="7"/>
        <v>9.7319739125113543E-3</v>
      </c>
      <c r="S22">
        <v>5.551683340086544E-3</v>
      </c>
    </row>
    <row r="23" spans="1:29">
      <c r="A23" s="20">
        <v>41183</v>
      </c>
      <c r="B23">
        <v>5.6471366918489169E-2</v>
      </c>
      <c r="C23">
        <v>-5.5164866799045344E-2</v>
      </c>
      <c r="D23">
        <v>5.8221492220040437E-2</v>
      </c>
      <c r="E23">
        <v>2.1815391627615286E-2</v>
      </c>
      <c r="F23">
        <v>-2.2806330597889835E-2</v>
      </c>
      <c r="G23">
        <v>-5.4486148360652856E-3</v>
      </c>
      <c r="H23">
        <v>-0.33570091743119262</v>
      </c>
      <c r="I23">
        <v>-9.6104702194357322E-2</v>
      </c>
      <c r="J23">
        <v>1.46E-2</v>
      </c>
      <c r="K23" s="110">
        <f t="shared" si="0"/>
        <v>-7.4231773087482158E-3</v>
      </c>
      <c r="L23" s="114">
        <f t="shared" si="1"/>
        <v>2.2122544181161406E-2</v>
      </c>
      <c r="M23">
        <f t="shared" si="5"/>
        <v>-6.5644669528788654E-2</v>
      </c>
      <c r="N23">
        <f t="shared" si="6"/>
        <v>-2.9545721489909624E-2</v>
      </c>
      <c r="O23">
        <f t="shared" si="2"/>
        <v>4.1311567445706798E-3</v>
      </c>
      <c r="P23">
        <f t="shared" si="3"/>
        <v>2.1327821105698322E-2</v>
      </c>
      <c r="Q23">
        <f t="shared" si="4"/>
        <v>-1.7684234883044606E-2</v>
      </c>
      <c r="R23">
        <f t="shared" si="7"/>
        <v>-1.7196664361127642E-2</v>
      </c>
      <c r="S23">
        <v>2.0120069844276906E-2</v>
      </c>
      <c r="U23" t="s">
        <v>142</v>
      </c>
    </row>
    <row r="24" spans="1:29" ht="15" thickBot="1">
      <c r="A24" s="20">
        <v>41214</v>
      </c>
      <c r="B24">
        <v>4.5380498181107662E-2</v>
      </c>
      <c r="C24">
        <v>2.7698869906597458E-2</v>
      </c>
      <c r="D24">
        <v>3.6180468586236761E-2</v>
      </c>
      <c r="E24">
        <v>4.6887306174792621E-2</v>
      </c>
      <c r="F24">
        <v>-8.6763593380604492E-4</v>
      </c>
      <c r="G24">
        <v>-1.3026804961967498E-2</v>
      </c>
      <c r="H24">
        <v>0.14829216216216212</v>
      </c>
      <c r="I24">
        <v>-7.0440614334471409E-3</v>
      </c>
      <c r="J24">
        <v>1.387E-2</v>
      </c>
      <c r="K24" s="110">
        <f t="shared" si="0"/>
        <v>-1.5675836934861451E-2</v>
      </c>
      <c r="L24" s="114">
        <f t="shared" si="1"/>
        <v>3.3946761034871042E-2</v>
      </c>
      <c r="M24">
        <f t="shared" si="5"/>
        <v>-5.1856305521098212E-2</v>
      </c>
      <c r="N24">
        <f t="shared" si="6"/>
        <v>-4.9622597969732493E-2</v>
      </c>
      <c r="O24">
        <f t="shared" si="2"/>
        <v>-1.7478252094315326E-4</v>
      </c>
      <c r="P24">
        <f t="shared" si="3"/>
        <v>3.1825741218872196E-2</v>
      </c>
      <c r="Q24">
        <f t="shared" si="4"/>
        <v>-4.7062088695735776E-2</v>
      </c>
      <c r="R24">
        <f t="shared" si="7"/>
        <v>-3.2000523739815351E-2</v>
      </c>
      <c r="S24">
        <v>2.8602399104665003E-2</v>
      </c>
    </row>
    <row r="25" spans="1:29">
      <c r="A25" s="20">
        <v>41244</v>
      </c>
      <c r="B25">
        <v>2.7137330891747236E-2</v>
      </c>
      <c r="C25">
        <v>4.9335758325002678E-2</v>
      </c>
      <c r="D25">
        <v>6.2923475735871787E-2</v>
      </c>
      <c r="E25">
        <v>4.6259985265817358E-2</v>
      </c>
      <c r="F25">
        <v>8.7233372228708202E-4</v>
      </c>
      <c r="G25">
        <v>6.4606588260867383E-3</v>
      </c>
      <c r="H25">
        <v>-2.4757906976744116E-2</v>
      </c>
      <c r="I25">
        <v>1.737847457627124E-2</v>
      </c>
      <c r="J25">
        <v>1.3129999999999999E-2</v>
      </c>
      <c r="K25" s="110">
        <f t="shared" si="0"/>
        <v>5.8038039307630688E-3</v>
      </c>
      <c r="L25" s="114">
        <f t="shared" si="1"/>
        <v>2.7347339147701835E-2</v>
      </c>
      <c r="M25">
        <f t="shared" si="5"/>
        <v>-5.711967180510872E-2</v>
      </c>
      <c r="N25">
        <f t="shared" si="6"/>
        <v>-2.1543535216938768E-2</v>
      </c>
      <c r="O25">
        <f t="shared" si="2"/>
        <v>9.6474508095651685E-3</v>
      </c>
      <c r="P25">
        <f t="shared" si="3"/>
        <v>2.5845340991192654E-2</v>
      </c>
      <c r="Q25">
        <f t="shared" si="4"/>
        <v>-3.6612534456252191E-2</v>
      </c>
      <c r="R25">
        <f t="shared" si="7"/>
        <v>-1.6197890181627483E-2</v>
      </c>
      <c r="S25">
        <v>2.3562734352245412E-2</v>
      </c>
      <c r="U25" s="68" t="s">
        <v>143</v>
      </c>
      <c r="V25" s="68"/>
    </row>
    <row r="26" spans="1:29">
      <c r="A26" s="20">
        <v>41275</v>
      </c>
      <c r="B26">
        <v>3.0004136059228165E-2</v>
      </c>
      <c r="C26">
        <v>6.6181680267563936E-2</v>
      </c>
      <c r="D26">
        <v>3.0910943888613616E-2</v>
      </c>
      <c r="E26">
        <v>7.7144328414915642E-2</v>
      </c>
      <c r="F26">
        <v>-1.9002761795167203E-3</v>
      </c>
      <c r="G26">
        <v>8.8927958396364075E-3</v>
      </c>
      <c r="H26">
        <v>-0.11097764705882357</v>
      </c>
      <c r="I26">
        <v>-5.6333684210526307E-2</v>
      </c>
      <c r="J26">
        <v>1.686E-2</v>
      </c>
      <c r="K26" s="110">
        <f t="shared" si="0"/>
        <v>8.1081160761767614E-3</v>
      </c>
      <c r="L26" s="114">
        <f t="shared" si="1"/>
        <v>2.8548361827170413E-2</v>
      </c>
      <c r="M26">
        <f t="shared" si="5"/>
        <v>-2.2802827812436855E-2</v>
      </c>
      <c r="N26">
        <f t="shared" si="6"/>
        <v>-2.0440245750993652E-2</v>
      </c>
      <c r="O26">
        <f t="shared" si="2"/>
        <v>1.2699741936245394E-2</v>
      </c>
      <c r="P26">
        <f t="shared" si="3"/>
        <v>2.7313538789284306E-2</v>
      </c>
      <c r="Q26">
        <f t="shared" si="4"/>
        <v>-6.444458647867024E-2</v>
      </c>
      <c r="R26">
        <f t="shared" si="7"/>
        <v>-1.4613796853038912E-2</v>
      </c>
      <c r="S26">
        <v>2.5436961742908552E-2</v>
      </c>
      <c r="U26" s="65" t="s">
        <v>144</v>
      </c>
      <c r="V26" s="65">
        <v>0.11698815098962767</v>
      </c>
    </row>
    <row r="27" spans="1:29">
      <c r="A27" s="20">
        <v>41306</v>
      </c>
      <c r="B27">
        <v>-3.6002229143437106E-2</v>
      </c>
      <c r="C27">
        <v>-1.6198999188303712E-2</v>
      </c>
      <c r="D27">
        <v>-9.5380683720178105E-2</v>
      </c>
      <c r="E27">
        <v>-3.2891503598922692E-2</v>
      </c>
      <c r="F27">
        <v>-4.355918367347035E-3</v>
      </c>
      <c r="G27">
        <v>-4.5320579407650552E-2</v>
      </c>
      <c r="H27">
        <v>-9.2482077922077896E-2</v>
      </c>
      <c r="I27">
        <v>-5.5655890410958891E-2</v>
      </c>
      <c r="J27">
        <v>1.456E-2</v>
      </c>
      <c r="K27" s="110">
        <f t="shared" si="0"/>
        <v>-5.1218141204695991E-2</v>
      </c>
      <c r="L27" s="114">
        <f t="shared" si="1"/>
        <v>-4.0286338460016724E-2</v>
      </c>
      <c r="M27">
        <f t="shared" si="5"/>
        <v>4.4162542515482114E-2</v>
      </c>
      <c r="N27">
        <f t="shared" si="6"/>
        <v>-1.0931802744679267E-2</v>
      </c>
      <c r="O27">
        <f t="shared" si="2"/>
        <v>-1.6708015520717791E-2</v>
      </c>
      <c r="P27">
        <f t="shared" si="3"/>
        <v>-3.4492068631999009E-2</v>
      </c>
      <c r="Q27">
        <f t="shared" si="4"/>
        <v>1.61834880782049E-2</v>
      </c>
      <c r="R27">
        <f t="shared" si="7"/>
        <v>1.7784053111281218E-2</v>
      </c>
      <c r="S27">
        <v>-2.5686439463968758E-2</v>
      </c>
      <c r="U27" s="65" t="s">
        <v>145</v>
      </c>
      <c r="V27" s="65">
        <v>1.368622747197192E-2</v>
      </c>
    </row>
    <row r="28" spans="1:29">
      <c r="A28" s="20">
        <v>41334</v>
      </c>
      <c r="B28">
        <v>1.5342036217268762E-3</v>
      </c>
      <c r="C28">
        <v>-2.4326523556012281E-2</v>
      </c>
      <c r="D28">
        <v>-6.4221464203403106E-2</v>
      </c>
      <c r="E28">
        <v>-1.6029133217463565E-2</v>
      </c>
      <c r="F28">
        <v>-1.3972334455667725E-2</v>
      </c>
      <c r="G28">
        <v>-3.8939330292746516E-2</v>
      </c>
      <c r="H28">
        <v>-0.35087816901408453</v>
      </c>
      <c r="I28">
        <v>-9.1421428571428584E-2</v>
      </c>
      <c r="J28">
        <v>1.285E-2</v>
      </c>
      <c r="K28" s="110">
        <f t="shared" si="0"/>
        <v>-4.4039995297167747E-2</v>
      </c>
      <c r="L28" s="114">
        <f t="shared" si="1"/>
        <v>-9.5929276816377543E-3</v>
      </c>
      <c r="M28">
        <f t="shared" si="5"/>
        <v>2.0181468906235359E-2</v>
      </c>
      <c r="N28">
        <f t="shared" si="6"/>
        <v>-3.4447067615529993E-2</v>
      </c>
      <c r="O28">
        <f t="shared" si="2"/>
        <v>-1.4192984543905135E-2</v>
      </c>
      <c r="P28">
        <f t="shared" si="3"/>
        <v>-7.2219329649549392E-3</v>
      </c>
      <c r="Q28">
        <f t="shared" si="4"/>
        <v>1.8361486735584305E-3</v>
      </c>
      <c r="R28">
        <f t="shared" si="7"/>
        <v>-6.9710515789501958E-3</v>
      </c>
      <c r="S28">
        <v>-3.6187006588732501E-3</v>
      </c>
      <c r="U28" s="65" t="s">
        <v>146</v>
      </c>
      <c r="V28" s="65">
        <v>-2.0620338529002968E-2</v>
      </c>
    </row>
    <row r="29" spans="1:29">
      <c r="A29" s="20">
        <v>41365</v>
      </c>
      <c r="B29">
        <v>1.4006463125571149E-2</v>
      </c>
      <c r="C29">
        <v>3.4130357069876008E-2</v>
      </c>
      <c r="D29">
        <v>7.1069046701926153E-2</v>
      </c>
      <c r="E29">
        <v>3.4080691197547988E-2</v>
      </c>
      <c r="F29">
        <v>-3.2404719101123566E-2</v>
      </c>
      <c r="G29">
        <v>1.0305393746188884E-2</v>
      </c>
      <c r="H29">
        <v>0.49845829787234047</v>
      </c>
      <c r="I29">
        <v>7.3091317829457395E-2</v>
      </c>
      <c r="J29">
        <v>1.218E-2</v>
      </c>
      <c r="K29" s="110">
        <f t="shared" si="0"/>
        <v>1.0120766170164355E-2</v>
      </c>
      <c r="L29" s="114">
        <f t="shared" si="1"/>
        <v>4.1273208012204465E-2</v>
      </c>
      <c r="M29">
        <f t="shared" si="5"/>
        <v>-6.0948280531761795E-2</v>
      </c>
      <c r="N29">
        <f t="shared" si="6"/>
        <v>-3.1152441842040111E-2</v>
      </c>
      <c r="O29">
        <f t="shared" si="2"/>
        <v>1.1201131424925528E-2</v>
      </c>
      <c r="P29">
        <f t="shared" si="3"/>
        <v>3.8199640986244281E-2</v>
      </c>
      <c r="Q29">
        <f t="shared" si="4"/>
        <v>-2.287955977262246E-2</v>
      </c>
      <c r="R29">
        <f t="shared" si="7"/>
        <v>-2.6998509561318752E-2</v>
      </c>
      <c r="S29">
        <v>3.3528700167640708E-2</v>
      </c>
      <c r="U29" s="65" t="s">
        <v>147</v>
      </c>
      <c r="V29" s="65">
        <v>7.1877857856087329E-2</v>
      </c>
    </row>
    <row r="30" spans="1:29" ht="15" thickBot="1">
      <c r="A30" s="20">
        <v>41395</v>
      </c>
      <c r="B30">
        <v>5.2520726677799182E-2</v>
      </c>
      <c r="C30">
        <v>0.15472758578145535</v>
      </c>
      <c r="D30">
        <v>6.5895159316352037E-2</v>
      </c>
      <c r="E30">
        <v>4.2988603967996593E-2</v>
      </c>
      <c r="F30">
        <v>-5.9056880733945275E-3</v>
      </c>
      <c r="G30">
        <v>-1.9045375317084945E-2</v>
      </c>
      <c r="H30">
        <v>-0.46578422535211272</v>
      </c>
      <c r="I30">
        <v>-0.15793714285714286</v>
      </c>
      <c r="J30">
        <v>1.508E-2</v>
      </c>
      <c r="K30" s="110">
        <f t="shared" si="0"/>
        <v>-2.2406339953211427E-2</v>
      </c>
      <c r="L30" s="114">
        <f t="shared" si="1"/>
        <v>2.3493215581670446E-2</v>
      </c>
      <c r="M30">
        <f t="shared" si="5"/>
        <v>-8.830149926956346E-2</v>
      </c>
      <c r="N30">
        <f t="shared" si="6"/>
        <v>-4.589955553488187E-2</v>
      </c>
      <c r="O30">
        <f t="shared" si="2"/>
        <v>-2.7393460320559934E-3</v>
      </c>
      <c r="P30">
        <f t="shared" si="3"/>
        <v>2.2604397064878858E-2</v>
      </c>
      <c r="Q30">
        <f t="shared" si="4"/>
        <v>-4.5727950000052586E-2</v>
      </c>
      <c r="R30">
        <f t="shared" si="7"/>
        <v>-2.5343743096934851E-2</v>
      </c>
      <c r="S30">
        <v>2.125364770579646E-2</v>
      </c>
      <c r="U30" s="66" t="s">
        <v>148</v>
      </c>
      <c r="V30" s="66">
        <v>120</v>
      </c>
    </row>
    <row r="31" spans="1:29">
      <c r="A31" s="20">
        <v>41426</v>
      </c>
      <c r="B31">
        <v>-6.2539847781163518E-2</v>
      </c>
      <c r="C31">
        <v>-7.8822072012102007E-2</v>
      </c>
      <c r="D31">
        <v>-6.0257898732608201E-2</v>
      </c>
      <c r="E31">
        <v>-5.4064939353047854E-2</v>
      </c>
      <c r="F31">
        <v>-3.1454545454545624E-4</v>
      </c>
      <c r="G31">
        <v>-1.9728151316359334E-2</v>
      </c>
      <c r="H31">
        <v>0.26469128205128217</v>
      </c>
      <c r="I31">
        <v>-0.16735999999999995</v>
      </c>
      <c r="J31">
        <v>1.736E-2</v>
      </c>
      <c r="K31" s="110">
        <f t="shared" si="0"/>
        <v>-2.3380915977124384E-2</v>
      </c>
      <c r="L31" s="114">
        <f t="shared" si="1"/>
        <v>-8.8492072637389188E-2</v>
      </c>
      <c r="M31">
        <f t="shared" si="5"/>
        <v>3.6876982755483817E-2</v>
      </c>
      <c r="N31">
        <f t="shared" si="6"/>
        <v>6.5111156660264805E-2</v>
      </c>
      <c r="O31">
        <f t="shared" si="2"/>
        <v>-2.0064273536820471E-3</v>
      </c>
      <c r="P31">
        <f t="shared" si="3"/>
        <v>-7.7309275609596925E-2</v>
      </c>
      <c r="Q31">
        <f t="shared" si="4"/>
        <v>5.2058511999365807E-2</v>
      </c>
      <c r="R31">
        <f t="shared" si="7"/>
        <v>7.5302848255914878E-2</v>
      </c>
      <c r="S31">
        <v>-6.0314629759322842E-2</v>
      </c>
    </row>
    <row r="32" spans="1:29" ht="15" thickBot="1">
      <c r="A32" s="20">
        <v>41456</v>
      </c>
      <c r="B32">
        <v>0.10059232751798924</v>
      </c>
      <c r="C32">
        <v>6.5470025530346698E-2</v>
      </c>
      <c r="D32">
        <v>9.9596123074847123E-2</v>
      </c>
      <c r="E32">
        <v>7.3919416761881712E-2</v>
      </c>
      <c r="F32">
        <v>-4.4694972067039745E-3</v>
      </c>
      <c r="G32">
        <v>2.5936637096328069E-3</v>
      </c>
      <c r="H32">
        <v>-0.27676000000000001</v>
      </c>
      <c r="I32">
        <v>-5.5975686274509898E-2</v>
      </c>
      <c r="J32">
        <v>1.6760000000000001E-2</v>
      </c>
      <c r="K32" s="110">
        <f t="shared" si="0"/>
        <v>1.1984393391168847E-3</v>
      </c>
      <c r="L32" s="114">
        <f t="shared" si="1"/>
        <v>8.0610166558979665E-2</v>
      </c>
      <c r="M32">
        <f t="shared" si="5"/>
        <v>-9.839768373573024E-2</v>
      </c>
      <c r="N32">
        <f t="shared" si="6"/>
        <v>-7.9411727219862782E-2</v>
      </c>
      <c r="O32">
        <f t="shared" si="2"/>
        <v>9.3627231636587045E-3</v>
      </c>
      <c r="P32">
        <f t="shared" si="3"/>
        <v>7.3864682648940569E-2</v>
      </c>
      <c r="Q32">
        <f t="shared" si="4"/>
        <v>-6.4556693598223011E-2</v>
      </c>
      <c r="R32">
        <f t="shared" si="7"/>
        <v>-6.4501959485281868E-2</v>
      </c>
      <c r="S32">
        <v>6.3613480748831636E-2</v>
      </c>
      <c r="U32" t="s">
        <v>149</v>
      </c>
    </row>
    <row r="33" spans="1:29">
      <c r="A33" s="20">
        <v>41487</v>
      </c>
      <c r="B33">
        <v>-4.0648498216201104E-2</v>
      </c>
      <c r="C33">
        <v>-1.5786623726494933E-2</v>
      </c>
      <c r="D33">
        <v>-7.1401251883280309E-3</v>
      </c>
      <c r="E33">
        <v>1.1044956301357323E-2</v>
      </c>
      <c r="F33">
        <v>3.5350551876379699E-3</v>
      </c>
      <c r="G33">
        <v>-2.1621819751238114E-2</v>
      </c>
      <c r="H33">
        <v>-4.5567027027027099E-2</v>
      </c>
      <c r="I33">
        <v>-0.10017265306122453</v>
      </c>
      <c r="J33">
        <v>1.8540000000000001E-2</v>
      </c>
      <c r="K33" s="110">
        <f t="shared" si="0"/>
        <v>-2.5577306091012324E-2</v>
      </c>
      <c r="L33" s="114">
        <f t="shared" si="1"/>
        <v>-2.9755343902788299E-2</v>
      </c>
      <c r="M33">
        <f t="shared" si="5"/>
        <v>-1.8437180902684293E-2</v>
      </c>
      <c r="N33">
        <f t="shared" si="6"/>
        <v>4.1780378117759753E-3</v>
      </c>
      <c r="O33">
        <f t="shared" si="2"/>
        <v>-2.4314136994730007E-3</v>
      </c>
      <c r="P33">
        <f t="shared" si="3"/>
        <v>-2.4653157287109886E-2</v>
      </c>
      <c r="Q33">
        <f t="shared" si="4"/>
        <v>-1.3476370000830323E-2</v>
      </c>
      <c r="R33">
        <f t="shared" si="7"/>
        <v>2.2221743587636886E-2</v>
      </c>
      <c r="S33">
        <v>-1.6899296211033324E-2</v>
      </c>
      <c r="U33" s="67"/>
      <c r="V33" s="67" t="s">
        <v>154</v>
      </c>
      <c r="W33" s="67" t="s">
        <v>155</v>
      </c>
      <c r="X33" s="67" t="s">
        <v>156</v>
      </c>
      <c r="Y33" s="67" t="s">
        <v>157</v>
      </c>
      <c r="Z33" s="67" t="s">
        <v>158</v>
      </c>
    </row>
    <row r="34" spans="1:29">
      <c r="A34" s="20">
        <v>41518</v>
      </c>
      <c r="B34">
        <v>4.8653433919141023E-2</v>
      </c>
      <c r="C34">
        <v>6.2002016958357074E-2</v>
      </c>
      <c r="D34">
        <v>0.10195188531310312</v>
      </c>
      <c r="E34">
        <v>6.9865329677909052E-2</v>
      </c>
      <c r="F34">
        <v>1.1327667386609105E-2</v>
      </c>
      <c r="G34">
        <v>2.6970564677431252E-3</v>
      </c>
      <c r="H34">
        <v>-0.12894111111111106</v>
      </c>
      <c r="I34">
        <v>-4.5607777777777608E-2</v>
      </c>
      <c r="J34">
        <v>1.7829999999999999E-2</v>
      </c>
      <c r="K34" s="110">
        <f t="shared" ref="K34:K65" si="8">J34+$V$63*(G34-J34)</f>
        <v>1.2066321843521507E-3</v>
      </c>
      <c r="L34" s="114">
        <f t="shared" ref="L34:L65" si="9">J34+$C$127*(S34-J34)</f>
        <v>7.9552970574578774E-2</v>
      </c>
      <c r="M34">
        <f t="shared" si="5"/>
        <v>-0.10074525312875096</v>
      </c>
      <c r="N34">
        <f t="shared" si="6"/>
        <v>-7.8346338390226616E-2</v>
      </c>
      <c r="O34">
        <f t="shared" ref="O34:O65" si="10">J34+$V$85*(G34-J34)</f>
        <v>9.9279870615564033E-3</v>
      </c>
      <c r="P34">
        <f t="shared" ref="P34:P65" si="11">J34+$C$128*(S34-J34)</f>
        <v>7.3032215385850391E-2</v>
      </c>
      <c r="Q34">
        <f t="shared" ref="Q34:Q65" si="12">O34-E34</f>
        <v>-5.9937342616352647E-2</v>
      </c>
      <c r="R34">
        <f t="shared" si="7"/>
        <v>-6.3104228324293993E-2</v>
      </c>
      <c r="S34">
        <v>6.3122536721973765E-2</v>
      </c>
      <c r="U34" s="65" t="s">
        <v>150</v>
      </c>
      <c r="V34" s="65">
        <v>4</v>
      </c>
      <c r="W34" s="65">
        <v>8.244356209785364E-3</v>
      </c>
      <c r="X34" s="65">
        <v>2.061089052446341E-3</v>
      </c>
      <c r="Y34" s="65">
        <v>0.39893900985551856</v>
      </c>
      <c r="Z34" s="65">
        <v>0.80906324224640058</v>
      </c>
    </row>
    <row r="35" spans="1:29">
      <c r="A35" s="20">
        <v>41548</v>
      </c>
      <c r="B35">
        <v>6.813906095976574E-2</v>
      </c>
      <c r="C35">
        <v>2.1760229263089639E-2</v>
      </c>
      <c r="D35">
        <v>9.0495581772554137E-2</v>
      </c>
      <c r="E35">
        <v>5.6940920401443204E-2</v>
      </c>
      <c r="F35">
        <v>-8.3854564533053805E-3</v>
      </c>
      <c r="G35">
        <v>1.5532491667573367E-4</v>
      </c>
      <c r="H35">
        <v>0.17071999999999996</v>
      </c>
      <c r="I35">
        <v>-9.6780000000000102E-2</v>
      </c>
      <c r="J35">
        <v>1.678E-2</v>
      </c>
      <c r="K35" s="110">
        <f t="shared" si="8"/>
        <v>-1.4820181022059398E-3</v>
      </c>
      <c r="L35" s="114">
        <f t="shared" si="9"/>
        <v>7.6249039219125292E-2</v>
      </c>
      <c r="M35">
        <f t="shared" si="5"/>
        <v>-9.1977599874760077E-2</v>
      </c>
      <c r="N35">
        <f t="shared" si="6"/>
        <v>-7.7731057321331232E-2</v>
      </c>
      <c r="O35">
        <f t="shared" si="10"/>
        <v>8.0990452785455278E-3</v>
      </c>
      <c r="P35">
        <f t="shared" si="11"/>
        <v>6.9966401775610615E-2</v>
      </c>
      <c r="Q35">
        <f t="shared" si="12"/>
        <v>-4.8841875122897678E-2</v>
      </c>
      <c r="R35">
        <f t="shared" si="7"/>
        <v>-6.1867356497065089E-2</v>
      </c>
      <c r="S35">
        <v>6.0418593826235524E-2</v>
      </c>
      <c r="U35" s="65" t="s">
        <v>151</v>
      </c>
      <c r="V35" s="65">
        <v>115</v>
      </c>
      <c r="W35" s="65">
        <v>0.59413904174768783</v>
      </c>
      <c r="X35" s="65">
        <v>5.1664264499798945E-3</v>
      </c>
      <c r="Y35" s="65"/>
      <c r="Z35" s="65"/>
    </row>
    <row r="36" spans="1:29" ht="15" thickBot="1">
      <c r="A36" s="20">
        <v>41579</v>
      </c>
      <c r="B36">
        <v>2.4486069258908776E-2</v>
      </c>
      <c r="C36">
        <v>1.6635051979697186E-2</v>
      </c>
      <c r="D36">
        <v>9.4574788936543502E-3</v>
      </c>
      <c r="E36">
        <v>3.3191702397522241E-2</v>
      </c>
      <c r="F36">
        <v>-2.3918418314255382E-3</v>
      </c>
      <c r="G36">
        <v>-2.6434636057537028E-2</v>
      </c>
      <c r="H36">
        <v>-0.28011789473684207</v>
      </c>
      <c r="I36">
        <v>-6.0438260869565164E-2</v>
      </c>
      <c r="J36">
        <v>1.6959999999999999E-2</v>
      </c>
      <c r="K36" s="110">
        <f t="shared" si="8"/>
        <v>-3.0708518346941247E-2</v>
      </c>
      <c r="L36" s="114">
        <f t="shared" si="9"/>
        <v>2.1494928429743685E-3</v>
      </c>
      <c r="M36">
        <f t="shared" si="5"/>
        <v>-4.0165997240595594E-2</v>
      </c>
      <c r="N36">
        <f t="shared" si="6"/>
        <v>-3.2858011189915617E-2</v>
      </c>
      <c r="O36">
        <f t="shared" si="10"/>
        <v>-5.6995027500620701E-3</v>
      </c>
      <c r="P36">
        <f t="shared" si="11"/>
        <v>3.7141565409923201E-3</v>
      </c>
      <c r="Q36">
        <f t="shared" si="12"/>
        <v>-3.8891205147584311E-2</v>
      </c>
      <c r="R36">
        <f t="shared" si="7"/>
        <v>-9.4136592910543902E-3</v>
      </c>
      <c r="S36">
        <v>6.0919968394891749E-3</v>
      </c>
      <c r="U36" s="66" t="s">
        <v>152</v>
      </c>
      <c r="V36" s="66">
        <v>119</v>
      </c>
      <c r="W36" s="66">
        <v>0.6023833979574732</v>
      </c>
      <c r="X36" s="66"/>
      <c r="Y36" s="66"/>
      <c r="Z36" s="66"/>
    </row>
    <row r="37" spans="1:29" ht="15" thickBot="1">
      <c r="A37" s="20">
        <v>41609</v>
      </c>
      <c r="B37">
        <v>1.6246379837793257E-2</v>
      </c>
      <c r="C37">
        <v>9.2384771949409195E-3</v>
      </c>
      <c r="D37">
        <v>2.748170371990771E-2</v>
      </c>
      <c r="E37">
        <v>2.2102400048579392E-2</v>
      </c>
      <c r="F37">
        <v>-4.0853846153846157E-3</v>
      </c>
      <c r="G37">
        <v>-3.5747287107970975E-3</v>
      </c>
      <c r="H37">
        <v>-1.6266128571428571</v>
      </c>
      <c r="I37">
        <v>-0.12985961038961041</v>
      </c>
      <c r="J37">
        <v>1.9470000000000001E-2</v>
      </c>
      <c r="K37" s="110">
        <f t="shared" si="8"/>
        <v>-5.8443746128991891E-3</v>
      </c>
      <c r="L37" s="114">
        <f t="shared" si="9"/>
        <v>2.8090811464167344E-3</v>
      </c>
      <c r="M37">
        <f t="shared" si="5"/>
        <v>-3.3326078332806902E-2</v>
      </c>
      <c r="N37">
        <f t="shared" si="6"/>
        <v>-8.6534557593159235E-3</v>
      </c>
      <c r="O37">
        <f t="shared" si="10"/>
        <v>7.4366672879943307E-3</v>
      </c>
      <c r="P37">
        <f t="shared" si="11"/>
        <v>4.5692325463273335E-3</v>
      </c>
      <c r="Q37">
        <f t="shared" si="12"/>
        <v>-1.4665732760585061E-2</v>
      </c>
      <c r="R37">
        <f t="shared" si="7"/>
        <v>2.8674347416669972E-3</v>
      </c>
      <c r="S37">
        <v>7.2441581136967982E-3</v>
      </c>
    </row>
    <row r="38" spans="1:29">
      <c r="A38" s="20">
        <v>41640</v>
      </c>
      <c r="B38">
        <v>-4.4907179547066085E-2</v>
      </c>
      <c r="C38">
        <v>4.1150442808062196E-2</v>
      </c>
      <c r="D38">
        <v>-3.4608684458008347E-2</v>
      </c>
      <c r="E38">
        <v>2.021860073673791E-2</v>
      </c>
      <c r="F38">
        <v>-9.5392929292929009E-3</v>
      </c>
      <c r="G38">
        <v>-3.4806155556166993E-2</v>
      </c>
      <c r="H38">
        <v>-5.5460217647058832</v>
      </c>
      <c r="I38">
        <v>-0.13339832116788325</v>
      </c>
      <c r="J38">
        <v>1.661E-2</v>
      </c>
      <c r="K38" s="110">
        <f t="shared" si="8"/>
        <v>-3.9870067057334833E-2</v>
      </c>
      <c r="L38" s="114">
        <f t="shared" si="9"/>
        <v>-4.7684218233044431E-2</v>
      </c>
      <c r="M38">
        <f t="shared" si="5"/>
        <v>-5.2613825993264862E-3</v>
      </c>
      <c r="N38">
        <f t="shared" si="6"/>
        <v>7.814151175709598E-3</v>
      </c>
      <c r="O38">
        <f t="shared" si="10"/>
        <v>-1.0238122811257681E-2</v>
      </c>
      <c r="P38">
        <f t="shared" si="11"/>
        <v>-4.0891822253952811E-2</v>
      </c>
      <c r="Q38">
        <f t="shared" si="12"/>
        <v>-3.0456723547995591E-2</v>
      </c>
      <c r="R38">
        <f t="shared" si="7"/>
        <v>3.065369944269513E-2</v>
      </c>
      <c r="S38">
        <v>-3.0569327456577679E-2</v>
      </c>
      <c r="U38" s="67"/>
      <c r="V38" s="67" t="s">
        <v>159</v>
      </c>
      <c r="W38" s="67" t="s">
        <v>147</v>
      </c>
      <c r="X38" s="67" t="s">
        <v>160</v>
      </c>
      <c r="Y38" s="67" t="s">
        <v>161</v>
      </c>
      <c r="Z38" s="67" t="s">
        <v>162</v>
      </c>
      <c r="AA38" s="67" t="s">
        <v>163</v>
      </c>
      <c r="AB38" s="67" t="s">
        <v>164</v>
      </c>
      <c r="AC38" s="67" t="s">
        <v>165</v>
      </c>
    </row>
    <row r="39" spans="1:29">
      <c r="A39" s="20">
        <v>41671</v>
      </c>
      <c r="B39">
        <v>3.1469316998097518E-2</v>
      </c>
      <c r="C39">
        <v>5.7936295385800987E-2</v>
      </c>
      <c r="D39">
        <v>7.5757764934863026E-2</v>
      </c>
      <c r="E39">
        <v>9.4928089239117192E-2</v>
      </c>
      <c r="F39">
        <v>-1.4283981945837482E-2</v>
      </c>
      <c r="G39">
        <v>-5.3236660331283572E-3</v>
      </c>
      <c r="H39">
        <v>-9.4212077922077891E-2</v>
      </c>
      <c r="I39">
        <v>0.30602404958677698</v>
      </c>
      <c r="J39">
        <v>1.6289999999999999E-2</v>
      </c>
      <c r="K39" s="110">
        <f t="shared" si="8"/>
        <v>-7.4523683996053046E-3</v>
      </c>
      <c r="L39" s="114">
        <f t="shared" si="9"/>
        <v>5.5252960810994456E-2</v>
      </c>
      <c r="M39">
        <f t="shared" si="5"/>
        <v>-8.3210133334468334E-2</v>
      </c>
      <c r="N39">
        <f t="shared" si="6"/>
        <v>-6.2705329210599764E-2</v>
      </c>
      <c r="O39">
        <f t="shared" si="10"/>
        <v>5.0039294297288678E-3</v>
      </c>
      <c r="P39">
        <f t="shared" si="11"/>
        <v>5.1136698639692654E-2</v>
      </c>
      <c r="Q39">
        <f t="shared" si="12"/>
        <v>-8.9924159809388324E-2</v>
      </c>
      <c r="R39">
        <f t="shared" si="7"/>
        <v>-4.6132769209963786E-2</v>
      </c>
      <c r="S39">
        <v>4.4881160096491103E-2</v>
      </c>
      <c r="U39" s="65" t="s">
        <v>153</v>
      </c>
      <c r="V39" s="65">
        <v>1.0912846416339311E-2</v>
      </c>
      <c r="W39" s="65">
        <v>7.0211228667785399E-3</v>
      </c>
      <c r="X39" s="65">
        <v>1.5542879142558557</v>
      </c>
      <c r="Y39" s="65">
        <v>0.12286354890935754</v>
      </c>
      <c r="Z39" s="65">
        <v>-2.9946467051927255E-3</v>
      </c>
      <c r="AA39" s="65">
        <v>2.4820339537871348E-2</v>
      </c>
      <c r="AB39" s="65">
        <v>-2.9946467051927255E-3</v>
      </c>
      <c r="AC39" s="65">
        <v>2.4820339537871348E-2</v>
      </c>
    </row>
    <row r="40" spans="1:29">
      <c r="A40" s="20">
        <v>41699</v>
      </c>
      <c r="B40">
        <v>-1.2485094209191094E-2</v>
      </c>
      <c r="C40">
        <v>2.0651884586083986E-2</v>
      </c>
      <c r="D40">
        <v>3.1006927065512477E-2</v>
      </c>
      <c r="E40">
        <v>1.5018171841792686E-2</v>
      </c>
      <c r="F40">
        <v>-5.7099899899899914E-3</v>
      </c>
      <c r="G40">
        <v>-1.2461190563386654E-2</v>
      </c>
      <c r="H40">
        <v>-0.35374816901408451</v>
      </c>
      <c r="I40">
        <v>-0.44072000000000006</v>
      </c>
      <c r="J40">
        <v>1.5720000000000001E-2</v>
      </c>
      <c r="K40" s="110">
        <f t="shared" si="8"/>
        <v>-1.5236720033975779E-2</v>
      </c>
      <c r="L40" s="114">
        <f t="shared" si="9"/>
        <v>-3.497205743358163E-4</v>
      </c>
      <c r="M40">
        <f t="shared" si="5"/>
        <v>-4.6243647099488257E-2</v>
      </c>
      <c r="N40">
        <f t="shared" si="6"/>
        <v>-1.4886999459639963E-2</v>
      </c>
      <c r="O40">
        <f t="shared" si="10"/>
        <v>1.0045461308996907E-3</v>
      </c>
      <c r="P40">
        <f t="shared" si="11"/>
        <v>1.347973377219926E-3</v>
      </c>
      <c r="Q40">
        <f t="shared" si="12"/>
        <v>-1.4013625710892996E-2</v>
      </c>
      <c r="R40">
        <f t="shared" si="7"/>
        <v>-3.4342724632023536E-4</v>
      </c>
      <c r="S40">
        <v>3.9279815269822752E-3</v>
      </c>
      <c r="U40" s="65" t="s">
        <v>17</v>
      </c>
      <c r="V40" s="65">
        <v>4.3477641374472513E-2</v>
      </c>
      <c r="W40" s="65">
        <v>0.19205775105211761</v>
      </c>
      <c r="X40" s="65">
        <v>0.2263779573398953</v>
      </c>
      <c r="Y40" s="65">
        <v>0.82130935166571062</v>
      </c>
      <c r="Z40" s="65">
        <v>-0.33695180023701948</v>
      </c>
      <c r="AA40" s="65">
        <v>0.42390708298596452</v>
      </c>
      <c r="AB40" s="65">
        <v>-0.33695180023701948</v>
      </c>
      <c r="AC40" s="65">
        <v>0.42390708298596452</v>
      </c>
    </row>
    <row r="41" spans="1:29">
      <c r="A41" s="20">
        <v>41730</v>
      </c>
      <c r="B41">
        <v>3.9755584783121856E-3</v>
      </c>
      <c r="C41">
        <v>2.070084908938237E-2</v>
      </c>
      <c r="D41">
        <v>8.858478060655043E-3</v>
      </c>
      <c r="E41">
        <v>6.1330369211253831E-3</v>
      </c>
      <c r="F41">
        <v>-1.7703240832507544E-2</v>
      </c>
      <c r="G41">
        <v>-1.0254329685656031E-2</v>
      </c>
      <c r="H41">
        <v>0.49590829787234048</v>
      </c>
      <c r="I41">
        <v>8.2244004347826092</v>
      </c>
      <c r="J41">
        <v>1.473E-2</v>
      </c>
      <c r="K41" s="110">
        <f t="shared" si="8"/>
        <v>-1.2715004410858967E-2</v>
      </c>
      <c r="L41" s="114">
        <f t="shared" si="9"/>
        <v>1.0514223251521349E-2</v>
      </c>
      <c r="M41">
        <f t="shared" si="5"/>
        <v>-2.157348247151401E-2</v>
      </c>
      <c r="N41">
        <f t="shared" si="6"/>
        <v>-2.3229227662380315E-2</v>
      </c>
      <c r="O41">
        <f t="shared" si="10"/>
        <v>1.6838602312519903E-3</v>
      </c>
      <c r="P41">
        <f t="shared" si="11"/>
        <v>1.09596011691954E-2</v>
      </c>
      <c r="Q41">
        <f t="shared" si="12"/>
        <v>-4.4491766898733928E-3</v>
      </c>
      <c r="R41">
        <f t="shared" si="7"/>
        <v>-9.2757409379434098E-3</v>
      </c>
      <c r="S41">
        <v>1.163644793316616E-2</v>
      </c>
      <c r="U41" s="65" t="s">
        <v>83</v>
      </c>
      <c r="V41" s="65">
        <v>0.30283528064145288</v>
      </c>
      <c r="W41" s="65">
        <v>0.27897215860640251</v>
      </c>
      <c r="X41" s="65">
        <v>1.0855394393270565</v>
      </c>
      <c r="Y41" s="65">
        <v>0.27995312683208512</v>
      </c>
      <c r="Z41" s="65">
        <v>-0.24975487488414533</v>
      </c>
      <c r="AA41" s="65">
        <v>0.85542543616705102</v>
      </c>
      <c r="AB41" s="65">
        <v>-0.24975487488414533</v>
      </c>
      <c r="AC41" s="65">
        <v>0.85542543616705102</v>
      </c>
    </row>
    <row r="42" spans="1:29">
      <c r="A42" s="20">
        <v>41760</v>
      </c>
      <c r="B42">
        <v>-3.8658699558326223E-3</v>
      </c>
      <c r="C42">
        <v>-5.8974716437270001E-3</v>
      </c>
      <c r="D42">
        <v>7.0915755482617634E-3</v>
      </c>
      <c r="E42">
        <v>2.2355517217372028E-2</v>
      </c>
      <c r="F42">
        <v>-9.6238568588468618E-3</v>
      </c>
      <c r="G42">
        <v>-2.656613212409728E-2</v>
      </c>
      <c r="H42">
        <v>-0.32345915492957755</v>
      </c>
      <c r="I42">
        <v>-0.85595294117647058</v>
      </c>
      <c r="J42">
        <v>1.3599999999999999E-2</v>
      </c>
      <c r="K42" s="110">
        <f t="shared" si="8"/>
        <v>-3.0522043183967396E-2</v>
      </c>
      <c r="L42" s="114">
        <f t="shared" si="9"/>
        <v>1.4755566319469851E-2</v>
      </c>
      <c r="M42">
        <f t="shared" si="5"/>
        <v>-3.7613618732229161E-2</v>
      </c>
      <c r="N42">
        <f t="shared" si="6"/>
        <v>-4.5277609503437247E-2</v>
      </c>
      <c r="O42">
        <f t="shared" si="10"/>
        <v>-7.3736655036944262E-3</v>
      </c>
      <c r="P42">
        <f t="shared" si="11"/>
        <v>1.4633485917255603E-2</v>
      </c>
      <c r="Q42">
        <f t="shared" si="12"/>
        <v>-2.9729182721066456E-2</v>
      </c>
      <c r="R42">
        <f t="shared" si="7"/>
        <v>-2.2007151420950027E-2</v>
      </c>
      <c r="S42">
        <v>1.4447958701145541E-2</v>
      </c>
      <c r="U42" s="65" t="s">
        <v>85</v>
      </c>
      <c r="V42" s="65">
        <v>-8.4803797831493113E-5</v>
      </c>
      <c r="W42" s="65">
        <v>2.0973386950347487E-3</v>
      </c>
      <c r="X42" s="65">
        <v>-4.0434002401356584E-2</v>
      </c>
      <c r="Y42" s="65">
        <v>0.96781723652294982</v>
      </c>
      <c r="Z42" s="65">
        <v>-4.2392281012053577E-3</v>
      </c>
      <c r="AA42" s="65">
        <v>4.0696205055423713E-3</v>
      </c>
      <c r="AB42" s="65">
        <v>-4.2392281012053577E-3</v>
      </c>
      <c r="AC42" s="65">
        <v>4.0696205055423713E-3</v>
      </c>
    </row>
    <row r="43" spans="1:29" ht="15" thickBot="1">
      <c r="A43" s="20">
        <v>41791</v>
      </c>
      <c r="B43">
        <v>-1.9970196996997824E-2</v>
      </c>
      <c r="C43">
        <v>-1.4078662151079549E-2</v>
      </c>
      <c r="D43">
        <v>7.3562858771827645E-3</v>
      </c>
      <c r="E43">
        <v>-4.2692872719133246E-2</v>
      </c>
      <c r="F43">
        <v>-1.5460297029702941E-2</v>
      </c>
      <c r="G43">
        <v>-1.1766838213452896E-2</v>
      </c>
      <c r="H43">
        <v>7.918163265306177E-3</v>
      </c>
      <c r="I43">
        <v>0.24124134328358199</v>
      </c>
      <c r="J43">
        <v>1.2489999999999999E-2</v>
      </c>
      <c r="K43" s="110">
        <f t="shared" si="8"/>
        <v>-1.4155863232581124E-2</v>
      </c>
      <c r="L43" s="114">
        <f t="shared" si="9"/>
        <v>-1.1402302324215531E-2</v>
      </c>
      <c r="M43">
        <f t="shared" si="5"/>
        <v>-2.1512149109763887E-2</v>
      </c>
      <c r="N43">
        <f t="shared" si="6"/>
        <v>-2.7535609083655932E-3</v>
      </c>
      <c r="O43">
        <f t="shared" si="10"/>
        <v>-1.7626344041156254E-4</v>
      </c>
      <c r="P43">
        <f t="shared" si="11"/>
        <v>-8.8781876728792012E-3</v>
      </c>
      <c r="Q43">
        <f t="shared" si="12"/>
        <v>4.2516609278721681E-2</v>
      </c>
      <c r="R43">
        <f t="shared" si="7"/>
        <v>8.7019242324676387E-3</v>
      </c>
      <c r="S43">
        <v>-5.0422569590926761E-3</v>
      </c>
      <c r="U43" s="66" t="s">
        <v>141</v>
      </c>
      <c r="V43" s="66">
        <v>3.1879571201947486E-3</v>
      </c>
      <c r="W43" s="66">
        <v>6.6352929593254829E-3</v>
      </c>
      <c r="X43" s="66">
        <v>0.48045461439864195</v>
      </c>
      <c r="Y43" s="66">
        <v>0.63181687371785933</v>
      </c>
      <c r="Z43" s="66">
        <v>-9.9552812110708482E-3</v>
      </c>
      <c r="AA43" s="66">
        <v>1.6331195451460345E-2</v>
      </c>
      <c r="AB43" s="66">
        <v>-9.9552812110708482E-3</v>
      </c>
      <c r="AC43" s="66">
        <v>1.6331195451460345E-2</v>
      </c>
    </row>
    <row r="44" spans="1:29">
      <c r="A44" s="20">
        <v>41821</v>
      </c>
      <c r="B44">
        <v>-2.8228732836963463E-2</v>
      </c>
      <c r="C44">
        <v>-5.342149408539687E-2</v>
      </c>
      <c r="D44">
        <v>-5.2017879102092275E-2</v>
      </c>
      <c r="E44">
        <v>-5.9344282812973617E-2</v>
      </c>
      <c r="F44">
        <v>-1.159E-2</v>
      </c>
      <c r="G44">
        <v>-2.9795230999023023E-2</v>
      </c>
      <c r="H44">
        <v>-0.27159</v>
      </c>
      <c r="I44">
        <v>-8.8970952380952331E-2</v>
      </c>
      <c r="J44">
        <v>1.159E-2</v>
      </c>
      <c r="K44" s="110">
        <f t="shared" si="8"/>
        <v>-3.3871209550268566E-2</v>
      </c>
      <c r="L44" s="114">
        <f t="shared" si="9"/>
        <v>-5.1792016337056046E-2</v>
      </c>
      <c r="M44">
        <f t="shared" si="5"/>
        <v>1.8146669551823709E-2</v>
      </c>
      <c r="N44">
        <f t="shared" si="6"/>
        <v>1.792080678678748E-2</v>
      </c>
      <c r="O44">
        <f t="shared" si="10"/>
        <v>-1.0020245892854749E-2</v>
      </c>
      <c r="P44">
        <f t="shared" si="11"/>
        <v>-4.5095990399637118E-2</v>
      </c>
      <c r="Q44">
        <f t="shared" si="12"/>
        <v>4.9324036920118872E-2</v>
      </c>
      <c r="R44">
        <f t="shared" si="7"/>
        <v>3.5075744506782372E-2</v>
      </c>
      <c r="S44">
        <v>-3.4919950440415001E-2</v>
      </c>
    </row>
    <row r="45" spans="1:29">
      <c r="A45" s="20">
        <v>41852</v>
      </c>
      <c r="B45">
        <v>2.928324615045572E-2</v>
      </c>
      <c r="C45">
        <v>1.6117055989245795E-2</v>
      </c>
      <c r="D45">
        <v>3.0391404556211771E-3</v>
      </c>
      <c r="E45">
        <v>2.6281954873822639E-2</v>
      </c>
      <c r="F45">
        <v>-1.6894389275074452E-2</v>
      </c>
      <c r="G45">
        <v>-2.8468469277838391E-2</v>
      </c>
      <c r="H45">
        <v>-3.5977027027027098E-2</v>
      </c>
      <c r="I45">
        <v>-9.282096774193542E-2</v>
      </c>
      <c r="J45">
        <v>8.9499999999999996E-3</v>
      </c>
      <c r="K45" s="110">
        <f t="shared" si="8"/>
        <v>-3.2153766532806223E-2</v>
      </c>
      <c r="L45" s="114">
        <f t="shared" si="9"/>
        <v>2.1738212521063699E-2</v>
      </c>
      <c r="M45">
        <f t="shared" si="5"/>
        <v>-3.5192906988427398E-2</v>
      </c>
      <c r="N45">
        <f t="shared" si="6"/>
        <v>-5.3891979053869922E-2</v>
      </c>
      <c r="O45">
        <f t="shared" si="10"/>
        <v>-1.0588910439992653E-2</v>
      </c>
      <c r="P45">
        <f t="shared" si="11"/>
        <v>2.0387195187078933E-2</v>
      </c>
      <c r="Q45">
        <f t="shared" si="12"/>
        <v>-3.6870865313815296E-2</v>
      </c>
      <c r="R45">
        <f t="shared" si="7"/>
        <v>-3.0976105627071586E-2</v>
      </c>
      <c r="S45">
        <v>1.833403611859271E-2</v>
      </c>
      <c r="U45" t="s">
        <v>142</v>
      </c>
    </row>
    <row r="46" spans="1:29" ht="15" thickBot="1">
      <c r="A46" s="20">
        <v>41883</v>
      </c>
      <c r="B46">
        <v>1.2056191257169491E-2</v>
      </c>
      <c r="C46">
        <v>-1.9141161113268343E-2</v>
      </c>
      <c r="D46">
        <v>-3.1880098698231975E-2</v>
      </c>
      <c r="E46">
        <v>1.430659260980017E-2</v>
      </c>
      <c r="F46">
        <v>-1.8029009009009066E-2</v>
      </c>
      <c r="G46">
        <v>-4.2802631469953965E-2</v>
      </c>
      <c r="H46">
        <v>-0.12013111111111105</v>
      </c>
      <c r="I46">
        <v>6.1402535211267539E-2</v>
      </c>
      <c r="J46">
        <v>9.0200000000000002E-3</v>
      </c>
      <c r="K46" s="110">
        <f t="shared" si="8"/>
        <v>-4.7906576264792021E-2</v>
      </c>
      <c r="L46" s="114">
        <f t="shared" si="9"/>
        <v>1.9622235034302882E-2</v>
      </c>
      <c r="M46">
        <f t="shared" si="5"/>
        <v>-1.6026477566560046E-2</v>
      </c>
      <c r="N46">
        <f t="shared" si="6"/>
        <v>-6.752881129909491E-2</v>
      </c>
      <c r="O46">
        <f t="shared" si="10"/>
        <v>-1.8040373516023996E-2</v>
      </c>
      <c r="P46">
        <f t="shared" si="11"/>
        <v>1.8502156423884832E-2</v>
      </c>
      <c r="Q46">
        <f t="shared" si="12"/>
        <v>-3.2346966125824168E-2</v>
      </c>
      <c r="R46">
        <f t="shared" si="7"/>
        <v>-3.6542529939908829E-2</v>
      </c>
      <c r="S46">
        <v>1.6799958014916672E-2</v>
      </c>
    </row>
    <row r="47" spans="1:29">
      <c r="A47" s="20">
        <v>41913</v>
      </c>
      <c r="B47">
        <v>-5.9311185458679409E-2</v>
      </c>
      <c r="C47">
        <v>3.7690494353555322E-2</v>
      </c>
      <c r="D47">
        <v>-1.8918148241079503E-2</v>
      </c>
      <c r="E47">
        <v>-1.9493513973771644E-2</v>
      </c>
      <c r="F47">
        <v>2.0710101010101012E-3</v>
      </c>
      <c r="G47">
        <v>-1.4135190830551869E-2</v>
      </c>
      <c r="H47">
        <v>0.17946999999999994</v>
      </c>
      <c r="I47">
        <v>-0.18566157894736837</v>
      </c>
      <c r="J47">
        <v>8.0300000000000007E-3</v>
      </c>
      <c r="K47" s="110">
        <f t="shared" si="8"/>
        <v>-1.631821217001779E-2</v>
      </c>
      <c r="L47" s="114">
        <f t="shared" si="9"/>
        <v>-5.0483916547377876E-2</v>
      </c>
      <c r="M47">
        <f t="shared" si="5"/>
        <v>2.5999360710617127E-3</v>
      </c>
      <c r="N47">
        <f t="shared" si="6"/>
        <v>3.4165704377360086E-2</v>
      </c>
      <c r="O47">
        <f t="shared" si="10"/>
        <v>-3.5440618705639901E-3</v>
      </c>
      <c r="P47">
        <f t="shared" si="11"/>
        <v>-4.4302183533116879E-2</v>
      </c>
      <c r="Q47">
        <f t="shared" si="12"/>
        <v>1.5949452103207654E-2</v>
      </c>
      <c r="R47">
        <f t="shared" si="7"/>
        <v>4.0758121662552889E-2</v>
      </c>
      <c r="S47">
        <v>-3.4907721391201976E-2</v>
      </c>
      <c r="U47" s="68" t="s">
        <v>143</v>
      </c>
      <c r="V47" s="68"/>
    </row>
    <row r="48" spans="1:29">
      <c r="A48" s="20">
        <v>41944</v>
      </c>
      <c r="B48">
        <v>5.3905677939391307E-2</v>
      </c>
      <c r="C48">
        <v>7.7554466486810289E-2</v>
      </c>
      <c r="D48">
        <v>1.7025874409249093E-2</v>
      </c>
      <c r="E48">
        <v>4.707736732007535E-2</v>
      </c>
      <c r="F48">
        <v>-8.6400000000000279E-3</v>
      </c>
      <c r="G48">
        <v>-2.0545097452225235E-2</v>
      </c>
      <c r="H48">
        <v>-0.26979789473684207</v>
      </c>
      <c r="I48">
        <v>-1.464000000000009E-2</v>
      </c>
      <c r="J48">
        <v>6.6400000000000001E-3</v>
      </c>
      <c r="K48" s="110">
        <f t="shared" si="8"/>
        <v>-2.3222522984328836E-2</v>
      </c>
      <c r="L48" s="114">
        <f t="shared" si="9"/>
        <v>5.7825848109238923E-2</v>
      </c>
      <c r="M48">
        <f t="shared" si="5"/>
        <v>-4.0248397393577925E-2</v>
      </c>
      <c r="N48">
        <f t="shared" si="6"/>
        <v>-8.1048371093567759E-2</v>
      </c>
      <c r="O48">
        <f t="shared" si="10"/>
        <v>-7.555321045270352E-3</v>
      </c>
      <c r="P48">
        <f t="shared" si="11"/>
        <v>5.2418292679862866E-2</v>
      </c>
      <c r="Q48">
        <f t="shared" si="12"/>
        <v>-5.4632688365345704E-2</v>
      </c>
      <c r="R48">
        <f t="shared" si="7"/>
        <v>-5.9973613725133219E-2</v>
      </c>
      <c r="S48">
        <v>4.4200358543208321E-2</v>
      </c>
      <c r="U48" s="65" t="s">
        <v>144</v>
      </c>
      <c r="V48" s="65">
        <v>0.35580800778248323</v>
      </c>
    </row>
    <row r="49" spans="1:29">
      <c r="A49" s="20">
        <v>41974</v>
      </c>
      <c r="B49">
        <v>-2.4394188509649792E-2</v>
      </c>
      <c r="C49">
        <v>-1.3045314748005315E-2</v>
      </c>
      <c r="D49">
        <v>-3.8147196349155268E-2</v>
      </c>
      <c r="E49">
        <v>1.5012135498966874E-2</v>
      </c>
      <c r="F49">
        <v>-3.9239879759519324E-3</v>
      </c>
      <c r="G49">
        <v>-2.9113684315045026E-2</v>
      </c>
      <c r="H49">
        <v>-1.6140728571428571</v>
      </c>
      <c r="I49">
        <v>5.7586129032258092E-2</v>
      </c>
      <c r="J49">
        <v>6.9300000000000004E-3</v>
      </c>
      <c r="K49" s="110">
        <f t="shared" si="8"/>
        <v>-3.266358075465791E-2</v>
      </c>
      <c r="L49" s="114">
        <f t="shared" si="9"/>
        <v>-4.631946569714037E-2</v>
      </c>
      <c r="M49">
        <f t="shared" si="5"/>
        <v>5.4836155944973583E-3</v>
      </c>
      <c r="N49">
        <f t="shared" si="6"/>
        <v>1.365588494248246E-2</v>
      </c>
      <c r="O49">
        <f t="shared" si="10"/>
        <v>-1.1891034995574689E-2</v>
      </c>
      <c r="P49">
        <f t="shared" si="11"/>
        <v>-4.0693898319074953E-2</v>
      </c>
      <c r="Q49">
        <f t="shared" si="12"/>
        <v>-2.6903170494541565E-2</v>
      </c>
      <c r="R49">
        <f t="shared" si="7"/>
        <v>2.8802863323500266E-2</v>
      </c>
      <c r="S49">
        <v>-3.2144648515159739E-2</v>
      </c>
      <c r="U49" s="65" t="s">
        <v>145</v>
      </c>
      <c r="V49" s="65">
        <v>0.12659933840213963</v>
      </c>
    </row>
    <row r="50" spans="1:29">
      <c r="A50" s="144">
        <v>42005</v>
      </c>
      <c r="B50">
        <v>3.0004721800239581E-2</v>
      </c>
      <c r="C50">
        <v>0.15306581197707825</v>
      </c>
      <c r="D50">
        <v>-1.4171353047162657E-2</v>
      </c>
      <c r="E50">
        <v>8.4812346751854034E-2</v>
      </c>
      <c r="F50">
        <v>-7.0199800199797352E-4</v>
      </c>
      <c r="G50">
        <v>-7.4570692383274184E-2</v>
      </c>
      <c r="H50">
        <v>2.5267117647058828</v>
      </c>
      <c r="I50">
        <v>-4.8154545454545443E-2</v>
      </c>
      <c r="J50">
        <v>2.7000000000000001E-3</v>
      </c>
      <c r="K50" s="110">
        <f t="shared" si="8"/>
        <v>-8.2180984199732868E-2</v>
      </c>
      <c r="L50" s="114">
        <f t="shared" si="9"/>
        <v>8.781322359254283E-2</v>
      </c>
      <c r="M50">
        <f t="shared" si="5"/>
        <v>-6.8009631152570207E-2</v>
      </c>
      <c r="N50">
        <f t="shared" si="6"/>
        <v>-0.1699942077922757</v>
      </c>
      <c r="O50">
        <f t="shared" si="10"/>
        <v>-3.7648661162556107E-2</v>
      </c>
      <c r="P50">
        <f t="shared" si="11"/>
        <v>7.882139301141626E-2</v>
      </c>
      <c r="Q50">
        <f t="shared" si="12"/>
        <v>-0.12246100791441014</v>
      </c>
      <c r="R50">
        <f t="shared" si="7"/>
        <v>-0.11647005417397237</v>
      </c>
      <c r="S50">
        <v>6.5156388103240911E-2</v>
      </c>
      <c r="U50" s="65" t="s">
        <v>146</v>
      </c>
      <c r="V50" s="65">
        <v>9.6220184955257526E-2</v>
      </c>
    </row>
    <row r="51" spans="1:29">
      <c r="A51" s="144">
        <v>42036</v>
      </c>
      <c r="B51">
        <v>9.4805942930974219E-2</v>
      </c>
      <c r="C51">
        <v>9.634517257502534E-2</v>
      </c>
      <c r="D51">
        <v>0.12627385097664207</v>
      </c>
      <c r="E51">
        <v>9.7360189412456333E-2</v>
      </c>
      <c r="F51">
        <v>6.1030807577268755E-3</v>
      </c>
      <c r="G51">
        <v>-1.0842839436544651E-2</v>
      </c>
      <c r="H51">
        <v>-0.55286999999999997</v>
      </c>
      <c r="I51">
        <v>-3.4616031746031686E-2</v>
      </c>
      <c r="J51">
        <v>2.8700000000000002E-3</v>
      </c>
      <c r="K51" s="110">
        <f t="shared" si="8"/>
        <v>-1.2193399481053028E-2</v>
      </c>
      <c r="L51" s="114">
        <f t="shared" si="9"/>
        <v>9.9621741987465165E-2</v>
      </c>
      <c r="M51">
        <f t="shared" si="5"/>
        <v>-0.13846725045769509</v>
      </c>
      <c r="N51">
        <f t="shared" si="6"/>
        <v>-0.11181514146851819</v>
      </c>
      <c r="O51">
        <f t="shared" si="10"/>
        <v>-4.2904730711775243E-3</v>
      </c>
      <c r="P51">
        <f t="shared" si="11"/>
        <v>8.9400354103663066E-2</v>
      </c>
      <c r="Q51">
        <f t="shared" si="12"/>
        <v>-0.10165066248363386</v>
      </c>
      <c r="R51">
        <f t="shared" si="7"/>
        <v>-9.3690827174840591E-2</v>
      </c>
      <c r="S51">
        <v>7.3866774557169848E-2</v>
      </c>
      <c r="U51" s="65" t="s">
        <v>147</v>
      </c>
      <c r="V51" s="65">
        <v>7.1196651998078314E-2</v>
      </c>
    </row>
    <row r="52" spans="1:29" ht="15" thickBot="1">
      <c r="A52" s="144">
        <v>42064</v>
      </c>
      <c r="B52">
        <v>5.688376216293331E-2</v>
      </c>
      <c r="C52">
        <v>5.769959499560362E-2</v>
      </c>
      <c r="D52">
        <v>1.1082164424023209E-2</v>
      </c>
      <c r="E52">
        <v>3.0453664878809763E-2</v>
      </c>
      <c r="F52">
        <v>8.3214229249011853E-3</v>
      </c>
      <c r="G52">
        <v>-3.4397396130617472E-2</v>
      </c>
      <c r="H52">
        <v>-0.70526370370370373</v>
      </c>
      <c r="I52">
        <v>-5.0740327868852582E-2</v>
      </c>
      <c r="J52">
        <v>1.56E-3</v>
      </c>
      <c r="K52" s="110">
        <f t="shared" si="8"/>
        <v>-3.7938794157137988E-2</v>
      </c>
      <c r="L52" s="114">
        <f t="shared" si="9"/>
        <v>3.668566456259225E-2</v>
      </c>
      <c r="M52">
        <f t="shared" si="5"/>
        <v>-4.9020958581161199E-2</v>
      </c>
      <c r="N52">
        <f t="shared" si="6"/>
        <v>-7.4624458719730238E-2</v>
      </c>
      <c r="O52">
        <f t="shared" si="10"/>
        <v>-1.7215977644483151E-2</v>
      </c>
      <c r="P52">
        <f t="shared" si="11"/>
        <v>3.2974795540543098E-2</v>
      </c>
      <c r="Q52">
        <f t="shared" si="12"/>
        <v>-4.7669642523292914E-2</v>
      </c>
      <c r="R52">
        <f t="shared" si="7"/>
        <v>-5.0190773185026252E-2</v>
      </c>
      <c r="S52">
        <v>2.7335338375243122E-2</v>
      </c>
      <c r="U52" s="66" t="s">
        <v>148</v>
      </c>
      <c r="V52" s="66">
        <v>120</v>
      </c>
    </row>
    <row r="53" spans="1:29">
      <c r="A53" s="144">
        <v>42095</v>
      </c>
      <c r="B53">
        <v>-2.3757763337508623E-2</v>
      </c>
      <c r="C53">
        <v>-5.3729064757835385E-2</v>
      </c>
      <c r="D53">
        <v>-5.9214466905753264E-4</v>
      </c>
      <c r="E53">
        <v>-2.53511307755852E-2</v>
      </c>
      <c r="F53">
        <v>2.1389432485314532E-4</v>
      </c>
      <c r="G53">
        <v>2.2529850318142017E-2</v>
      </c>
      <c r="H53">
        <v>-1.1287</v>
      </c>
      <c r="I53">
        <v>-0.89938965517241387</v>
      </c>
      <c r="J53">
        <v>3.7000000000000002E-3</v>
      </c>
      <c r="K53" s="110">
        <f t="shared" si="8"/>
        <v>2.4384378229843719E-2</v>
      </c>
      <c r="L53" s="114">
        <f t="shared" si="9"/>
        <v>-3.148791061244758E-2</v>
      </c>
      <c r="M53">
        <f t="shared" si="5"/>
        <v>2.4976522898901253E-2</v>
      </c>
      <c r="N53">
        <f t="shared" si="6"/>
        <v>5.5872288842291298E-2</v>
      </c>
      <c r="O53">
        <f t="shared" si="10"/>
        <v>1.3532437458433039E-2</v>
      </c>
      <c r="P53">
        <f t="shared" si="11"/>
        <v>-2.7770465574228215E-2</v>
      </c>
      <c r="Q53">
        <f t="shared" si="12"/>
        <v>3.8883568234018243E-2</v>
      </c>
      <c r="R53">
        <f t="shared" si="7"/>
        <v>4.1302903032661251E-2</v>
      </c>
      <c r="S53">
        <v>-2.2121014749413481E-2</v>
      </c>
    </row>
    <row r="54" spans="1:29" ht="15" thickBot="1">
      <c r="A54" s="144">
        <v>42125</v>
      </c>
      <c r="B54">
        <v>-2.5322441485634398E-2</v>
      </c>
      <c r="C54">
        <v>5.7494810154686375E-3</v>
      </c>
      <c r="D54">
        <v>-1.1131786983128302E-2</v>
      </c>
      <c r="E54">
        <v>5.1892714398724282E-2</v>
      </c>
      <c r="F54">
        <v>-1.9960233918127545E-3</v>
      </c>
      <c r="G54">
        <v>-1.8773897662952631E-2</v>
      </c>
      <c r="H54">
        <v>32.995080000000002</v>
      </c>
      <c r="I54">
        <v>1.1608925619834756E-2</v>
      </c>
      <c r="J54">
        <v>4.9199999999999999E-3</v>
      </c>
      <c r="K54" s="110">
        <f t="shared" si="8"/>
        <v>-2.1107479386149524E-2</v>
      </c>
      <c r="L54" s="114">
        <f t="shared" si="9"/>
        <v>-1.8674280073078697E-2</v>
      </c>
      <c r="M54">
        <f t="shared" si="5"/>
        <v>-9.9756924030212218E-3</v>
      </c>
      <c r="N54">
        <f t="shared" si="6"/>
        <v>-2.4331993130708267E-3</v>
      </c>
      <c r="O54">
        <f t="shared" si="10"/>
        <v>-7.4523111432827404E-3</v>
      </c>
      <c r="P54">
        <f t="shared" si="11"/>
        <v>-1.618165013679037E-2</v>
      </c>
      <c r="Q54">
        <f t="shared" si="12"/>
        <v>-5.9345025542007025E-2</v>
      </c>
      <c r="R54">
        <f t="shared" si="7"/>
        <v>8.72933899350763E-3</v>
      </c>
      <c r="S54">
        <v>-1.2393567164548994E-2</v>
      </c>
      <c r="U54" t="s">
        <v>149</v>
      </c>
    </row>
    <row r="55" spans="1:29">
      <c r="A55" s="144">
        <v>42156</v>
      </c>
      <c r="B55">
        <v>-3.3885437092430117E-2</v>
      </c>
      <c r="C55">
        <v>-5.9076838366094384E-2</v>
      </c>
      <c r="D55">
        <v>-1.8078326525063682E-2</v>
      </c>
      <c r="E55">
        <v>-2.4215240490392913E-2</v>
      </c>
      <c r="F55">
        <v>-8.6618172983479926E-3</v>
      </c>
      <c r="G55">
        <v>1.6271073737318838E-2</v>
      </c>
      <c r="H55">
        <v>-0.36063117647058812</v>
      </c>
      <c r="I55">
        <v>-7.273065040650406E-2</v>
      </c>
      <c r="J55">
        <v>7.6899999999999998E-3</v>
      </c>
      <c r="K55" s="110">
        <f t="shared" si="8"/>
        <v>1.7116212731487886E-2</v>
      </c>
      <c r="L55" s="114">
        <f t="shared" si="9"/>
        <v>-5.8692673984126323E-2</v>
      </c>
      <c r="M55">
        <f t="shared" si="5"/>
        <v>3.5194539256551569E-2</v>
      </c>
      <c r="N55">
        <f t="shared" si="6"/>
        <v>7.5808886715614213E-2</v>
      </c>
      <c r="O55">
        <f t="shared" si="10"/>
        <v>1.2170804118081541E-2</v>
      </c>
      <c r="P55">
        <f t="shared" si="11"/>
        <v>-5.1679642015734051E-2</v>
      </c>
      <c r="Q55">
        <f t="shared" si="12"/>
        <v>3.6386044608474458E-2</v>
      </c>
      <c r="R55">
        <f t="shared" si="7"/>
        <v>6.3850446133815589E-2</v>
      </c>
      <c r="S55">
        <v>-4.1021843761569844E-2</v>
      </c>
      <c r="U55" s="67"/>
      <c r="V55" s="67" t="s">
        <v>154</v>
      </c>
      <c r="W55" s="67" t="s">
        <v>155</v>
      </c>
      <c r="X55" s="67" t="s">
        <v>156</v>
      </c>
      <c r="Y55" s="67" t="s">
        <v>157</v>
      </c>
      <c r="Z55" s="67" t="s">
        <v>158</v>
      </c>
    </row>
    <row r="56" spans="1:29">
      <c r="A56" s="144">
        <v>42186</v>
      </c>
      <c r="B56">
        <v>4.270131775709448E-2</v>
      </c>
      <c r="C56">
        <v>3.1686540146427529E-2</v>
      </c>
      <c r="D56">
        <v>1.2798503883935226E-2</v>
      </c>
      <c r="E56">
        <v>3.0094910507007432E-2</v>
      </c>
      <c r="F56">
        <v>-1.2461867704280155E-3</v>
      </c>
      <c r="G56">
        <v>-3.1390559035111232E-2</v>
      </c>
      <c r="H56">
        <v>8.4799090909090741E-2</v>
      </c>
      <c r="I56">
        <v>6.9069334782608705</v>
      </c>
      <c r="J56">
        <v>6.11E-3</v>
      </c>
      <c r="K56" s="110">
        <f t="shared" si="8"/>
        <v>-3.5083941205442448E-2</v>
      </c>
      <c r="L56" s="114">
        <f t="shared" si="9"/>
        <v>6.7981087797572101E-2</v>
      </c>
      <c r="M56">
        <f t="shared" si="5"/>
        <v>-4.7882445089377675E-2</v>
      </c>
      <c r="N56">
        <f t="shared" si="6"/>
        <v>-0.10306502900301455</v>
      </c>
      <c r="O56">
        <f t="shared" si="10"/>
        <v>-1.3471775486221169E-2</v>
      </c>
      <c r="P56">
        <f t="shared" si="11"/>
        <v>6.1444684688120164E-2</v>
      </c>
      <c r="Q56">
        <f t="shared" si="12"/>
        <v>-4.3566685993228604E-2</v>
      </c>
      <c r="R56">
        <f t="shared" si="7"/>
        <v>-7.4916460174341337E-2</v>
      </c>
      <c r="S56">
        <v>5.151122567033662E-2</v>
      </c>
      <c r="U56" s="65" t="s">
        <v>150</v>
      </c>
      <c r="V56" s="65">
        <v>4</v>
      </c>
      <c r="W56" s="65">
        <v>8.4495757353202805E-2</v>
      </c>
      <c r="X56" s="65">
        <v>2.1123939338300701E-2</v>
      </c>
      <c r="Y56" s="119">
        <v>4.1673096198515989</v>
      </c>
      <c r="Z56" s="65">
        <v>3.449684023338498E-3</v>
      </c>
    </row>
    <row r="57" spans="1:29">
      <c r="A57" s="144">
        <v>42217</v>
      </c>
      <c r="B57">
        <v>-8.4428495241390844E-2</v>
      </c>
      <c r="C57">
        <v>-0.1067488164138124</v>
      </c>
      <c r="D57">
        <v>-8.0267797706962379E-2</v>
      </c>
      <c r="E57">
        <v>-5.3098883017440951E-2</v>
      </c>
      <c r="F57">
        <v>-4.4558373668925734E-3</v>
      </c>
      <c r="G57">
        <v>1.7759372815547431E-2</v>
      </c>
      <c r="H57">
        <v>-0.46569333333333329</v>
      </c>
      <c r="I57">
        <v>-7.3600000000000002E-3</v>
      </c>
      <c r="J57">
        <v>7.3600000000000002E-3</v>
      </c>
      <c r="K57" s="110">
        <f t="shared" si="8"/>
        <v>1.8783593763923384E-2</v>
      </c>
      <c r="L57" s="114">
        <f t="shared" si="9"/>
        <v>-0.12796709461077624</v>
      </c>
      <c r="M57">
        <f t="shared" si="5"/>
        <v>9.9051391470885763E-2</v>
      </c>
      <c r="N57">
        <f t="shared" si="6"/>
        <v>0.14675068837469962</v>
      </c>
      <c r="O57">
        <f t="shared" si="10"/>
        <v>1.2790270612256687E-2</v>
      </c>
      <c r="P57">
        <f t="shared" si="11"/>
        <v>-0.11367039362337762</v>
      </c>
      <c r="Q57">
        <f t="shared" si="12"/>
        <v>6.5889153629697633E-2</v>
      </c>
      <c r="R57">
        <f t="shared" si="7"/>
        <v>0.12646066423563432</v>
      </c>
      <c r="S57">
        <v>-9.1943506378239961E-2</v>
      </c>
      <c r="U57" s="65" t="s">
        <v>151</v>
      </c>
      <c r="V57" s="65">
        <v>115</v>
      </c>
      <c r="W57" s="65">
        <v>0.58293077440957897</v>
      </c>
      <c r="X57" s="65">
        <v>5.0689632557354694E-3</v>
      </c>
      <c r="Y57" s="65"/>
      <c r="Z57" s="65"/>
    </row>
    <row r="58" spans="1:29" ht="15" thickBot="1">
      <c r="A58" s="144">
        <v>42248</v>
      </c>
      <c r="B58">
        <v>-0.14291268371175853</v>
      </c>
      <c r="C58">
        <v>-5.7289620683365433E-2</v>
      </c>
      <c r="D58">
        <v>-6.4538997199640721E-2</v>
      </c>
      <c r="E58">
        <v>-4.0374329188431007E-2</v>
      </c>
      <c r="F58">
        <v>4.7277606177607004E-3</v>
      </c>
      <c r="G58">
        <v>-2.1530000113728974E-3</v>
      </c>
      <c r="H58">
        <v>-1.698197692307692</v>
      </c>
      <c r="I58">
        <v>0.12597813186813181</v>
      </c>
      <c r="J58">
        <v>5.8900000000000003E-3</v>
      </c>
      <c r="K58" s="110">
        <f t="shared" si="8"/>
        <v>-2.9451448114054838E-3</v>
      </c>
      <c r="L58" s="114">
        <f t="shared" si="9"/>
        <v>-7.2558188856245251E-2</v>
      </c>
      <c r="M58">
        <f t="shared" si="5"/>
        <v>6.159385238823524E-2</v>
      </c>
      <c r="N58">
        <f t="shared" si="6"/>
        <v>6.961304404483977E-2</v>
      </c>
      <c r="O58">
        <f t="shared" si="10"/>
        <v>1.6901633972731724E-3</v>
      </c>
      <c r="P58">
        <f t="shared" si="11"/>
        <v>-6.4270489321229862E-2</v>
      </c>
      <c r="Q58">
        <f t="shared" si="12"/>
        <v>4.2064492585704182E-2</v>
      </c>
      <c r="R58">
        <f t="shared" si="7"/>
        <v>6.5960652718503029E-2</v>
      </c>
      <c r="S58">
        <v>-5.1675561758740253E-2</v>
      </c>
      <c r="U58" s="66" t="s">
        <v>152</v>
      </c>
      <c r="V58" s="66">
        <v>119</v>
      </c>
      <c r="W58" s="66">
        <v>0.66742653176278177</v>
      </c>
      <c r="X58" s="66"/>
      <c r="Y58" s="66"/>
      <c r="Z58" s="66"/>
    </row>
    <row r="59" spans="1:29" ht="15" thickBot="1">
      <c r="A59" s="144">
        <v>42278</v>
      </c>
      <c r="B59">
        <v>0.12037385208909371</v>
      </c>
      <c r="C59">
        <v>0.1451195188865112</v>
      </c>
      <c r="D59">
        <v>8.3535940738373851E-2</v>
      </c>
      <c r="E59">
        <v>5.2090949177622491E-2</v>
      </c>
      <c r="F59">
        <v>2.4408787010505939E-3</v>
      </c>
      <c r="G59">
        <v>-2.7140942569849134E-2</v>
      </c>
      <c r="H59">
        <v>-2.3385333333333329</v>
      </c>
      <c r="I59">
        <v>4.3343689320388387E-2</v>
      </c>
      <c r="J59">
        <v>5.1999999999999998E-3</v>
      </c>
      <c r="K59" s="110">
        <f t="shared" si="8"/>
        <v>-3.0326160703460146E-2</v>
      </c>
      <c r="L59" s="114">
        <f t="shared" si="9"/>
        <v>0.13768313135183111</v>
      </c>
      <c r="M59">
        <f t="shared" si="5"/>
        <v>-0.11386210144183399</v>
      </c>
      <c r="N59">
        <f t="shared" si="6"/>
        <v>-0.16800929205529125</v>
      </c>
      <c r="O59">
        <f t="shared" si="10"/>
        <v>-1.1687563617988079E-2</v>
      </c>
      <c r="P59">
        <f t="shared" si="11"/>
        <v>0.12368688233563035</v>
      </c>
      <c r="Q59">
        <f t="shared" si="12"/>
        <v>-6.3778512795610573E-2</v>
      </c>
      <c r="R59">
        <f t="shared" si="7"/>
        <v>-0.13537444595361844</v>
      </c>
      <c r="S59">
        <v>0.10241659595992046</v>
      </c>
    </row>
    <row r="60" spans="1:29">
      <c r="A60" s="144">
        <v>42309</v>
      </c>
      <c r="B60">
        <v>3.1790299415636297E-2</v>
      </c>
      <c r="C60">
        <v>2.7788683438111604E-2</v>
      </c>
      <c r="D60">
        <v>8.4205472563248542E-3</v>
      </c>
      <c r="E60">
        <v>9.7729761168679319E-2</v>
      </c>
      <c r="F60">
        <v>-3.8021327014218548E-3</v>
      </c>
      <c r="G60">
        <v>-4.344152067759046E-2</v>
      </c>
      <c r="H60">
        <v>0.24525000000000011</v>
      </c>
      <c r="I60">
        <v>0.4211759259259259</v>
      </c>
      <c r="J60">
        <v>4.7499999999999999E-3</v>
      </c>
      <c r="K60" s="110">
        <f t="shared" si="8"/>
        <v>-4.8187842007496803E-2</v>
      </c>
      <c r="L60" s="114">
        <f t="shared" si="9"/>
        <v>3.3447966235585262E-2</v>
      </c>
      <c r="M60">
        <f t="shared" si="5"/>
        <v>-5.6608389263821654E-2</v>
      </c>
      <c r="N60">
        <f t="shared" si="6"/>
        <v>-8.1635808243082059E-2</v>
      </c>
      <c r="O60">
        <f t="shared" si="10"/>
        <v>-2.0414305880469986E-2</v>
      </c>
      <c r="P60">
        <f t="shared" si="11"/>
        <v>3.0416154731786438E-2</v>
      </c>
      <c r="Q60">
        <f t="shared" si="12"/>
        <v>-0.1181440670491493</v>
      </c>
      <c r="R60">
        <f t="shared" si="7"/>
        <v>-5.083046061225642E-2</v>
      </c>
      <c r="S60">
        <v>2.5808670337337039E-2</v>
      </c>
      <c r="U60" s="67"/>
      <c r="V60" s="67" t="s">
        <v>159</v>
      </c>
      <c r="W60" s="67" t="s">
        <v>147</v>
      </c>
      <c r="X60" s="67" t="s">
        <v>160</v>
      </c>
      <c r="Y60" s="67" t="s">
        <v>161</v>
      </c>
      <c r="Z60" s="67" t="s">
        <v>162</v>
      </c>
      <c r="AA60" s="67" t="s">
        <v>163</v>
      </c>
      <c r="AB60" s="67" t="s">
        <v>164</v>
      </c>
      <c r="AC60" s="67" t="s">
        <v>165</v>
      </c>
    </row>
    <row r="61" spans="1:29">
      <c r="A61" s="144">
        <v>42339</v>
      </c>
      <c r="B61">
        <v>-5.3684473541390797E-2</v>
      </c>
      <c r="C61">
        <v>-8.2157517857120679E-2</v>
      </c>
      <c r="D61">
        <v>-5.3181655979934496E-2</v>
      </c>
      <c r="E61">
        <v>-4.6717360205480875E-2</v>
      </c>
      <c r="F61">
        <v>-1.5851515151515151E-3</v>
      </c>
      <c r="G61">
        <v>2.6842834565200167E-2</v>
      </c>
      <c r="H61">
        <v>0.52701333333333333</v>
      </c>
      <c r="I61">
        <v>3.9134545454545401E-2</v>
      </c>
      <c r="J61">
        <v>6.3200000000000001E-3</v>
      </c>
      <c r="K61" s="110">
        <f t="shared" si="8"/>
        <v>2.8864102333416589E-2</v>
      </c>
      <c r="L61" s="114">
        <f t="shared" si="9"/>
        <v>-9.5151463631898983E-2</v>
      </c>
      <c r="M61">
        <f t="shared" si="5"/>
        <v>8.2045758313351091E-2</v>
      </c>
      <c r="N61">
        <f t="shared" si="6"/>
        <v>0.12401556596531557</v>
      </c>
      <c r="O61">
        <f t="shared" si="10"/>
        <v>1.7036467944393598E-2</v>
      </c>
      <c r="P61">
        <f t="shared" si="11"/>
        <v>-8.4431458310928839E-2</v>
      </c>
      <c r="Q61">
        <f t="shared" si="12"/>
        <v>6.3753828149874472E-2</v>
      </c>
      <c r="R61">
        <f t="shared" si="7"/>
        <v>0.10146792625532244</v>
      </c>
      <c r="S61">
        <v>-6.814012319233835E-2</v>
      </c>
      <c r="U61" s="65" t="s">
        <v>153</v>
      </c>
      <c r="V61" s="65">
        <v>1.1968065883791627E-2</v>
      </c>
      <c r="W61" s="65">
        <v>6.9545817904400299E-3</v>
      </c>
      <c r="X61" s="65">
        <v>1.7208893711255617</v>
      </c>
      <c r="Y61" s="65">
        <v>8.796025157567007E-2</v>
      </c>
      <c r="Z61" s="65">
        <v>-1.8076221719359169E-3</v>
      </c>
      <c r="AA61" s="65">
        <v>2.5743753939519172E-2</v>
      </c>
      <c r="AB61" s="65">
        <v>-1.8076221719359169E-3</v>
      </c>
      <c r="AC61" s="65">
        <v>2.5743753939519172E-2</v>
      </c>
    </row>
    <row r="62" spans="1:29">
      <c r="A62" s="20">
        <v>42370</v>
      </c>
      <c r="B62">
        <v>-9.0081927411740093E-2</v>
      </c>
      <c r="C62">
        <v>-0.16174680755431642</v>
      </c>
      <c r="D62">
        <v>-9.067340464345558E-2</v>
      </c>
      <c r="E62">
        <v>-0.10423493822210442</v>
      </c>
      <c r="F62">
        <v>-1.0810056550424102E-2</v>
      </c>
      <c r="G62">
        <v>-1.315395190625619E-2</v>
      </c>
      <c r="H62">
        <v>0.47499086956521736</v>
      </c>
      <c r="I62">
        <v>1.5363540372670912E-2</v>
      </c>
      <c r="J62">
        <v>3.2699999999999999E-3</v>
      </c>
      <c r="K62" s="110">
        <f t="shared" si="8"/>
        <v>-1.4771525955756331E-2</v>
      </c>
      <c r="L62" s="114">
        <f t="shared" si="9"/>
        <v>-9.3953574692263911E-2</v>
      </c>
      <c r="M62">
        <f t="shared" si="5"/>
        <v>7.5901878687699251E-2</v>
      </c>
      <c r="N62">
        <f t="shared" si="6"/>
        <v>7.9182048736507582E-2</v>
      </c>
      <c r="O62">
        <f t="shared" si="10"/>
        <v>-5.3061425189337569E-3</v>
      </c>
      <c r="P62">
        <f t="shared" si="11"/>
        <v>-8.3682339798031385E-2</v>
      </c>
      <c r="Q62">
        <f t="shared" si="12"/>
        <v>9.8928795703170661E-2</v>
      </c>
      <c r="R62">
        <f t="shared" si="7"/>
        <v>7.8376197279097629E-2</v>
      </c>
      <c r="S62">
        <v>-6.8073007084700321E-2</v>
      </c>
      <c r="U62" s="65" t="s">
        <v>17</v>
      </c>
      <c r="V62" s="65">
        <v>-9.7685590742201418E-3</v>
      </c>
      <c r="W62" s="65">
        <v>0.19023756791095214</v>
      </c>
      <c r="X62" s="65">
        <v>-5.1349263878271843E-2</v>
      </c>
      <c r="Y62" s="65">
        <v>0.95913629891095531</v>
      </c>
      <c r="Z62" s="65">
        <v>-0.38659256819350135</v>
      </c>
      <c r="AA62" s="65">
        <v>0.36705545004506107</v>
      </c>
      <c r="AB62" s="65">
        <v>-0.38659256819350135</v>
      </c>
      <c r="AC62" s="65">
        <v>0.36705545004506107</v>
      </c>
    </row>
    <row r="63" spans="1:29">
      <c r="A63" s="20">
        <v>42401</v>
      </c>
      <c r="B63">
        <v>-5.8315902202140321E-3</v>
      </c>
      <c r="C63">
        <v>-7.7160556558375512E-3</v>
      </c>
      <c r="D63">
        <v>-8.446197328062139E-3</v>
      </c>
      <c r="E63">
        <v>-7.6594579723535852E-2</v>
      </c>
      <c r="F63">
        <v>-1.4395346628679882E-2</v>
      </c>
      <c r="G63">
        <v>7.9560516390769203E-3</v>
      </c>
      <c r="H63">
        <v>-1.4422764705882354</v>
      </c>
      <c r="I63">
        <v>7.8168292682926757E-2</v>
      </c>
      <c r="J63">
        <v>1.1000000000000001E-3</v>
      </c>
      <c r="K63" s="110">
        <f t="shared" si="8"/>
        <v>8.6312954096811959E-3</v>
      </c>
      <c r="L63" s="114">
        <f t="shared" si="9"/>
        <v>-4.4856490784790967E-2</v>
      </c>
      <c r="M63">
        <f t="shared" si="5"/>
        <v>1.7077492737743335E-2</v>
      </c>
      <c r="N63">
        <f t="shared" si="6"/>
        <v>5.3487786194472163E-2</v>
      </c>
      <c r="O63">
        <f t="shared" si="10"/>
        <v>4.6800443346096026E-3</v>
      </c>
      <c r="P63">
        <f t="shared" si="11"/>
        <v>-4.0001393517905756E-2</v>
      </c>
      <c r="Q63">
        <f t="shared" si="12"/>
        <v>8.127462405814545E-2</v>
      </c>
      <c r="R63">
        <f t="shared" si="7"/>
        <v>4.4681437852515361E-2</v>
      </c>
      <c r="S63">
        <v>-3.2623037421994641E-2</v>
      </c>
      <c r="U63" s="119" t="s">
        <v>83</v>
      </c>
      <c r="V63" s="65">
        <v>1.0984887229780536</v>
      </c>
      <c r="W63" s="65">
        <v>0.27632826416752554</v>
      </c>
      <c r="X63" s="119">
        <v>3.9753035263598249</v>
      </c>
      <c r="Y63" s="119">
        <v>1.2314446025456664E-4</v>
      </c>
      <c r="Z63" s="65">
        <v>0.55113561349486562</v>
      </c>
      <c r="AA63" s="65">
        <v>1.6458418324612416</v>
      </c>
      <c r="AB63" s="65">
        <v>0.55113561349486562</v>
      </c>
      <c r="AC63" s="65">
        <v>1.6458418324612416</v>
      </c>
    </row>
    <row r="64" spans="1:29">
      <c r="A64" s="20">
        <v>42430</v>
      </c>
      <c r="B64">
        <v>1.9262086318015952E-2</v>
      </c>
      <c r="C64">
        <v>7.9133295004591112E-2</v>
      </c>
      <c r="D64">
        <v>5.2589043365285193E-2</v>
      </c>
      <c r="E64">
        <v>8.0884242354214098E-2</v>
      </c>
      <c r="F64">
        <v>-1.1194639076034648E-2</v>
      </c>
      <c r="G64">
        <v>3.6027206138805175E-2</v>
      </c>
      <c r="H64">
        <v>-0.66823666666666659</v>
      </c>
      <c r="I64">
        <v>4.0797175141242589E-3</v>
      </c>
      <c r="J64">
        <v>1.57E-3</v>
      </c>
      <c r="K64" s="110">
        <f t="shared" si="8"/>
        <v>3.9420852368807643E-2</v>
      </c>
      <c r="L64" s="114">
        <f t="shared" si="9"/>
        <v>2.6808275517747393E-2</v>
      </c>
      <c r="M64">
        <f t="shared" si="5"/>
        <v>-1.316819099647755E-2</v>
      </c>
      <c r="N64">
        <f t="shared" si="6"/>
        <v>1.261257685106025E-2</v>
      </c>
      <c r="O64">
        <f t="shared" si="10"/>
        <v>1.9562619092978899E-2</v>
      </c>
      <c r="P64">
        <f t="shared" si="11"/>
        <v>2.4141964831386996E-2</v>
      </c>
      <c r="Q64">
        <f t="shared" si="12"/>
        <v>-6.1321623261235199E-2</v>
      </c>
      <c r="R64">
        <f t="shared" si="7"/>
        <v>-4.5793457384080971E-3</v>
      </c>
      <c r="S64">
        <v>2.0089936905915297E-2</v>
      </c>
      <c r="U64" s="65" t="s">
        <v>85</v>
      </c>
      <c r="V64" s="65">
        <v>-2.1882738519835094E-4</v>
      </c>
      <c r="W64" s="65">
        <v>2.0774616501714033E-3</v>
      </c>
      <c r="X64" s="65">
        <v>-0.10533401912872679</v>
      </c>
      <c r="Y64" s="65">
        <v>0.91629427676849129</v>
      </c>
      <c r="Z64" s="65">
        <v>-4.3338790882120398E-3</v>
      </c>
      <c r="AA64" s="65">
        <v>3.8962243178153376E-3</v>
      </c>
      <c r="AB64" s="65">
        <v>-4.3338790882120398E-3</v>
      </c>
      <c r="AC64" s="65">
        <v>3.8962243178153376E-3</v>
      </c>
    </row>
    <row r="65" spans="1:29" ht="15" thickBot="1">
      <c r="A65" s="20">
        <v>42461</v>
      </c>
      <c r="B65">
        <v>3.1491160114734976E-2</v>
      </c>
      <c r="C65">
        <v>-5.6205995931715262E-3</v>
      </c>
      <c r="D65">
        <v>4.4044485637692442E-2</v>
      </c>
      <c r="E65">
        <v>-9.5813216409667938E-4</v>
      </c>
      <c r="F65">
        <v>5.0545383867832564E-3</v>
      </c>
      <c r="G65">
        <v>7.308531954200571E-3</v>
      </c>
      <c r="H65">
        <v>3.7972799999999993</v>
      </c>
      <c r="I65">
        <v>-0.10946157303370781</v>
      </c>
      <c r="J65">
        <v>2.7200000000000002E-3</v>
      </c>
      <c r="K65" s="110">
        <f t="shared" si="8"/>
        <v>7.7604506067137776E-3</v>
      </c>
      <c r="L65" s="114">
        <f t="shared" si="9"/>
        <v>9.5709867272830932E-3</v>
      </c>
      <c r="M65">
        <f t="shared" si="5"/>
        <v>-3.6284035030978663E-2</v>
      </c>
      <c r="N65">
        <f t="shared" si="6"/>
        <v>-1.8105361205693156E-3</v>
      </c>
      <c r="O65">
        <f t="shared" si="10"/>
        <v>5.1160070156389004E-3</v>
      </c>
      <c r="P65">
        <f t="shared" si="11"/>
        <v>8.8472106867916178E-3</v>
      </c>
      <c r="Q65">
        <f t="shared" si="12"/>
        <v>6.0741391797355798E-3</v>
      </c>
      <c r="R65">
        <f t="shared" si="7"/>
        <v>-3.7312036711527174E-3</v>
      </c>
      <c r="S65">
        <v>7.7472785810316133E-3</v>
      </c>
      <c r="U65" s="66" t="s">
        <v>141</v>
      </c>
      <c r="V65" s="66">
        <v>2.2917332201696527E-3</v>
      </c>
      <c r="W65" s="66">
        <v>6.5724084971514945E-3</v>
      </c>
      <c r="X65" s="66">
        <v>0.3486900154125992</v>
      </c>
      <c r="Y65" s="66">
        <v>0.72795960985445363</v>
      </c>
      <c r="Z65" s="66">
        <v>-1.0726943094203445E-2</v>
      </c>
      <c r="AA65" s="66">
        <v>1.5310409534542749E-2</v>
      </c>
      <c r="AB65" s="66">
        <v>-1.0726943094203445E-2</v>
      </c>
      <c r="AC65" s="66">
        <v>1.5310409534542749E-2</v>
      </c>
    </row>
    <row r="66" spans="1:29">
      <c r="A66" s="20">
        <v>42491</v>
      </c>
      <c r="B66">
        <v>4.0815107371663578E-2</v>
      </c>
      <c r="C66">
        <v>-3.3998386381747778E-2</v>
      </c>
      <c r="D66">
        <v>-1.5764362336951859E-2</v>
      </c>
      <c r="E66">
        <v>-1.4979334092799041E-2</v>
      </c>
      <c r="F66">
        <v>1.4729604628736465E-3</v>
      </c>
      <c r="G66">
        <v>-2.7618580928397363E-2</v>
      </c>
      <c r="H66">
        <v>-0.58475333333333324</v>
      </c>
      <c r="I66">
        <v>-5.802377358490575E-2</v>
      </c>
      <c r="J66">
        <v>1.42E-3</v>
      </c>
      <c r="K66" s="110">
        <f t="shared" ref="K66:K97" si="13">J66+$V$63*(G66-J66)</f>
        <v>-3.0478553681130078E-2</v>
      </c>
      <c r="L66" s="114">
        <f t="shared" ref="L66:L97" si="14">J66+$C$127*(S66-J66)</f>
        <v>1.5357178250107323E-2</v>
      </c>
      <c r="M66">
        <f t="shared" si="5"/>
        <v>-1.4714191344178219E-2</v>
      </c>
      <c r="N66">
        <f t="shared" si="6"/>
        <v>-4.5835731931237397E-2</v>
      </c>
      <c r="O66">
        <f t="shared" ref="O66:O97" si="15">J66+$V$85*(G66-J66)</f>
        <v>-1.3743159878388584E-2</v>
      </c>
      <c r="P66">
        <f t="shared" ref="P66:P97" si="16">J66+$C$128*(S66-J66)</f>
        <v>1.3884777836701915E-2</v>
      </c>
      <c r="Q66">
        <f t="shared" ref="Q66:Q97" si="17">O66-E66</f>
        <v>1.2361742144104577E-3</v>
      </c>
      <c r="R66">
        <f t="shared" si="7"/>
        <v>-2.7627937715090499E-2</v>
      </c>
      <c r="S66">
        <v>1.1647151282859137E-2</v>
      </c>
    </row>
    <row r="67" spans="1:29">
      <c r="A67" s="20">
        <v>42522</v>
      </c>
      <c r="B67">
        <v>-9.203943413435775E-2</v>
      </c>
      <c r="C67">
        <v>-7.7144216574552449E-2</v>
      </c>
      <c r="D67">
        <v>-0.13378477731088012</v>
      </c>
      <c r="E67">
        <v>-7.0660863487658432E-2</v>
      </c>
      <c r="F67">
        <v>1.7815384615384069E-3</v>
      </c>
      <c r="G67">
        <v>-1.0053740447059749E-3</v>
      </c>
      <c r="H67">
        <v>-0.19918</v>
      </c>
      <c r="I67">
        <v>-6.5846666666666609E-2</v>
      </c>
      <c r="J67">
        <v>-8.1999999999999998E-4</v>
      </c>
      <c r="K67" s="110">
        <f t="shared" si="13"/>
        <v>-1.023631297642343E-3</v>
      </c>
      <c r="L67" s="114">
        <f t="shared" si="14"/>
        <v>-8.8110295750077103E-2</v>
      </c>
      <c r="M67">
        <f t="shared" ref="M67:M121" si="18">K67-D67</f>
        <v>0.13276114601323777</v>
      </c>
      <c r="N67">
        <f t="shared" ref="N67:N121" si="19">K67-L67</f>
        <v>8.7086664452434764E-2</v>
      </c>
      <c r="O67">
        <f t="shared" si="15"/>
        <v>-9.1679730163506242E-4</v>
      </c>
      <c r="P67">
        <f t="shared" si="16"/>
        <v>-7.888846725350146E-2</v>
      </c>
      <c r="Q67">
        <f t="shared" si="17"/>
        <v>6.9744066186023371E-2</v>
      </c>
      <c r="R67">
        <f t="shared" ref="R67:R121" si="20">O67-P67</f>
        <v>7.7971669951866399E-2</v>
      </c>
      <c r="S67">
        <v>-6.4873931444457203E-2</v>
      </c>
      <c r="U67" t="s">
        <v>142</v>
      </c>
    </row>
    <row r="68" spans="1:29" ht="15" thickBot="1">
      <c r="A68" s="20">
        <v>42552</v>
      </c>
      <c r="B68">
        <v>7.2926811969938929E-2</v>
      </c>
      <c r="C68">
        <v>5.5591151844604121E-2</v>
      </c>
      <c r="D68">
        <v>0.10097911227057675</v>
      </c>
      <c r="E68">
        <v>0.1017799582344026</v>
      </c>
      <c r="F68">
        <v>3.1012295869356664E-3</v>
      </c>
      <c r="G68">
        <v>4.7763174141022564E-3</v>
      </c>
      <c r="H68">
        <v>-2.9988199999999998</v>
      </c>
      <c r="I68">
        <v>0.10118000000000001</v>
      </c>
      <c r="J68">
        <v>-1.1800000000000001E-3</v>
      </c>
      <c r="K68" s="110">
        <f t="shared" si="13"/>
        <v>5.3629475098691311E-3</v>
      </c>
      <c r="L68" s="114">
        <f t="shared" si="14"/>
        <v>6.0376033196740307E-2</v>
      </c>
      <c r="M68">
        <f t="shared" si="18"/>
        <v>-9.5616164760707625E-2</v>
      </c>
      <c r="N68">
        <f t="shared" si="19"/>
        <v>-5.5013085686871174E-2</v>
      </c>
      <c r="O68">
        <f t="shared" si="15"/>
        <v>1.9302275093663517E-3</v>
      </c>
      <c r="P68">
        <f t="shared" si="16"/>
        <v>5.3872914193739858E-2</v>
      </c>
      <c r="Q68">
        <f t="shared" si="17"/>
        <v>-9.9849730725036251E-2</v>
      </c>
      <c r="R68">
        <f t="shared" si="20"/>
        <v>-5.1942686684373504E-2</v>
      </c>
      <c r="S68">
        <v>4.3990037476625832E-2</v>
      </c>
    </row>
    <row r="69" spans="1:29">
      <c r="A69" s="20">
        <v>42583</v>
      </c>
      <c r="B69">
        <v>5.216742832107147E-3</v>
      </c>
      <c r="C69">
        <v>4.11583291961167E-2</v>
      </c>
      <c r="D69">
        <v>4.7518088651509284E-2</v>
      </c>
      <c r="E69">
        <v>4.9345535755536442E-2</v>
      </c>
      <c r="F69">
        <v>-6.0814093959731816E-3</v>
      </c>
      <c r="G69">
        <v>-6.9789282302145565E-4</v>
      </c>
      <c r="H69">
        <v>0.5006299999999998</v>
      </c>
      <c r="I69">
        <v>-0.10975961038961039</v>
      </c>
      <c r="J69">
        <v>-6.3000000000000003E-4</v>
      </c>
      <c r="K69" s="110">
        <f t="shared" si="13"/>
        <v>-7.0457950046021384E-4</v>
      </c>
      <c r="L69" s="114">
        <f t="shared" si="14"/>
        <v>1.4978118734359357E-2</v>
      </c>
      <c r="M69">
        <f t="shared" si="18"/>
        <v>-4.8222668151969496E-2</v>
      </c>
      <c r="N69">
        <f t="shared" si="19"/>
        <v>-1.5682698234819572E-2</v>
      </c>
      <c r="O69">
        <f t="shared" si="15"/>
        <v>-6.654517919662781E-4</v>
      </c>
      <c r="P69">
        <f t="shared" si="16"/>
        <v>1.3329190948221985E-2</v>
      </c>
      <c r="Q69">
        <f t="shared" si="17"/>
        <v>-5.0010987547502717E-2</v>
      </c>
      <c r="R69">
        <f t="shared" si="20"/>
        <v>-1.3994642740188263E-2</v>
      </c>
      <c r="S69">
        <v>1.0823293390711411E-2</v>
      </c>
      <c r="U69" s="68" t="s">
        <v>143</v>
      </c>
      <c r="V69" s="68"/>
    </row>
    <row r="70" spans="1:29">
      <c r="A70" s="20">
        <v>42614</v>
      </c>
      <c r="B70">
        <v>-1.3418562796235897E-2</v>
      </c>
      <c r="C70">
        <v>-9.2961470969298559E-3</v>
      </c>
      <c r="D70">
        <v>-1.7866607694927754E-2</v>
      </c>
      <c r="E70">
        <v>-2.626556669341552E-2</v>
      </c>
      <c r="F70">
        <v>7.9367567567567854E-3</v>
      </c>
      <c r="G70">
        <v>7.1271507830909329E-3</v>
      </c>
      <c r="H70">
        <v>0.70951333333333355</v>
      </c>
      <c r="I70">
        <v>5.227489051094885E-2</v>
      </c>
      <c r="J70">
        <v>-1.1800000000000001E-3</v>
      </c>
      <c r="K70" s="110">
        <f t="shared" si="13"/>
        <v>7.9453114553036958E-3</v>
      </c>
      <c r="L70" s="114">
        <f t="shared" si="14"/>
        <v>-8.9886584652221872E-3</v>
      </c>
      <c r="M70">
        <f t="shared" si="18"/>
        <v>2.5811919150231448E-2</v>
      </c>
      <c r="N70">
        <f t="shared" si="19"/>
        <v>1.6933969920525885E-2</v>
      </c>
      <c r="O70">
        <f t="shared" si="15"/>
        <v>3.157768975986961E-3</v>
      </c>
      <c r="P70">
        <f t="shared" si="16"/>
        <v>-8.1637086980592202E-3</v>
      </c>
      <c r="Q70">
        <f t="shared" si="17"/>
        <v>2.942333566940248E-2</v>
      </c>
      <c r="R70">
        <f t="shared" si="20"/>
        <v>1.1321477674046182E-2</v>
      </c>
      <c r="S70">
        <v>-6.9100215299600538E-3</v>
      </c>
      <c r="U70" s="65" t="s">
        <v>144</v>
      </c>
      <c r="V70" s="65">
        <v>0.19517085780590945</v>
      </c>
    </row>
    <row r="71" spans="1:29">
      <c r="A71" s="20">
        <v>42644</v>
      </c>
      <c r="B71">
        <v>6.2348204241012332E-2</v>
      </c>
      <c r="C71">
        <v>6.041113124223077E-2</v>
      </c>
      <c r="D71">
        <v>4.7360938581086545E-2</v>
      </c>
      <c r="E71">
        <v>1.9817106517541486E-2</v>
      </c>
      <c r="F71">
        <v>1.2721591562799617E-2</v>
      </c>
      <c r="G71">
        <v>-2.259663126126938E-2</v>
      </c>
      <c r="H71">
        <v>0.24224243902439024</v>
      </c>
      <c r="I71">
        <v>2.6117777777777851E-2</v>
      </c>
      <c r="J71">
        <v>1.66E-3</v>
      </c>
      <c r="K71" s="110">
        <f t="shared" si="13"/>
        <v>-2.4985635897941338E-2</v>
      </c>
      <c r="L71" s="114">
        <f t="shared" si="14"/>
        <v>2.3459865807561632E-2</v>
      </c>
      <c r="M71">
        <f t="shared" si="18"/>
        <v>-7.2346574479027884E-2</v>
      </c>
      <c r="N71">
        <f t="shared" si="19"/>
        <v>-4.844550170550297E-2</v>
      </c>
      <c r="O71">
        <f t="shared" si="15"/>
        <v>-1.100615537559071E-2</v>
      </c>
      <c r="P71">
        <f t="shared" si="16"/>
        <v>2.1156807695566181E-2</v>
      </c>
      <c r="Q71">
        <f t="shared" si="17"/>
        <v>-3.0823261893132198E-2</v>
      </c>
      <c r="R71">
        <f t="shared" si="20"/>
        <v>-3.2162963071156889E-2</v>
      </c>
      <c r="S71">
        <v>1.7656819554076098E-2</v>
      </c>
      <c r="U71" s="65" t="s">
        <v>145</v>
      </c>
      <c r="V71" s="65">
        <v>3.809166373669453E-2</v>
      </c>
    </row>
    <row r="72" spans="1:29">
      <c r="A72" s="20">
        <v>42675</v>
      </c>
      <c r="B72">
        <v>2.2435047873629557E-2</v>
      </c>
      <c r="C72">
        <v>2.6277200132533669E-2</v>
      </c>
      <c r="D72">
        <v>-2.247909537092346E-2</v>
      </c>
      <c r="E72">
        <v>-8.8858258431049747E-3</v>
      </c>
      <c r="F72">
        <v>7.5538752362922391E-5</v>
      </c>
      <c r="G72">
        <v>-3.3364469683659269E-2</v>
      </c>
      <c r="H72">
        <v>0.11488705882352937</v>
      </c>
      <c r="I72">
        <v>-0.13789513513513516</v>
      </c>
      <c r="J72">
        <v>2.7599999999999999E-3</v>
      </c>
      <c r="K72" s="110">
        <f t="shared" si="13"/>
        <v>-3.6922322571062281E-2</v>
      </c>
      <c r="L72" s="114">
        <f t="shared" si="14"/>
        <v>-2.6247607439941032E-3</v>
      </c>
      <c r="M72">
        <f t="shared" si="18"/>
        <v>-1.4443227200138822E-2</v>
      </c>
      <c r="N72">
        <f t="shared" si="19"/>
        <v>-3.4297561827068175E-2</v>
      </c>
      <c r="O72">
        <f t="shared" si="15"/>
        <v>-1.6103218925400769E-2</v>
      </c>
      <c r="P72">
        <f t="shared" si="16"/>
        <v>-2.0558849067718109E-3</v>
      </c>
      <c r="Q72">
        <f t="shared" si="17"/>
        <v>-7.2173930822957942E-3</v>
      </c>
      <c r="R72">
        <f t="shared" si="20"/>
        <v>-1.4047334018628958E-2</v>
      </c>
      <c r="S72">
        <v>-1.1913567066852103E-3</v>
      </c>
      <c r="U72" s="65" t="s">
        <v>146</v>
      </c>
      <c r="V72" s="65">
        <v>4.6339824753621681E-3</v>
      </c>
    </row>
    <row r="73" spans="1:29">
      <c r="A73" s="20">
        <v>42705</v>
      </c>
      <c r="B73">
        <v>6.7457888407870453E-2</v>
      </c>
      <c r="C73">
        <v>0.12635822079654477</v>
      </c>
      <c r="D73">
        <v>8.6366094358003187E-2</v>
      </c>
      <c r="E73">
        <v>9.025902091396458E-2</v>
      </c>
      <c r="F73">
        <v>1.1125098963242278E-2</v>
      </c>
      <c r="G73">
        <v>-1.4136499569422416E-2</v>
      </c>
      <c r="H73">
        <v>0.99792999999999998</v>
      </c>
      <c r="I73">
        <v>-5.6757500000000079E-2</v>
      </c>
      <c r="J73">
        <v>2.0699999999999998E-3</v>
      </c>
      <c r="K73" s="110">
        <f t="shared" si="13"/>
        <v>-1.5732657015959203E-2</v>
      </c>
      <c r="L73" s="114">
        <f t="shared" si="14"/>
        <v>0.10593947051483255</v>
      </c>
      <c r="M73">
        <f t="shared" si="18"/>
        <v>-0.10209875137396239</v>
      </c>
      <c r="N73">
        <f t="shared" si="19"/>
        <v>-0.12167212753079175</v>
      </c>
      <c r="O73">
        <f t="shared" si="15"/>
        <v>-6.3925948026224795E-3</v>
      </c>
      <c r="P73">
        <f t="shared" si="16"/>
        <v>9.496612651494056E-2</v>
      </c>
      <c r="Q73">
        <f t="shared" si="17"/>
        <v>-9.6651615716587064E-2</v>
      </c>
      <c r="R73">
        <f t="shared" si="20"/>
        <v>-0.10135872131756304</v>
      </c>
      <c r="S73">
        <v>7.8289789225806081E-2</v>
      </c>
      <c r="U73" s="65" t="s">
        <v>147</v>
      </c>
      <c r="V73" s="65">
        <v>6.6755637043169808E-2</v>
      </c>
    </row>
    <row r="74" spans="1:29" ht="15" thickBot="1">
      <c r="A74" s="20">
        <v>42736</v>
      </c>
      <c r="B74">
        <v>5.2582900721892976E-3</v>
      </c>
      <c r="C74">
        <v>2.5482638489121297E-2</v>
      </c>
      <c r="D74">
        <v>1.1175710229094839E-2</v>
      </c>
      <c r="E74">
        <v>-1.0099994920114387E-2</v>
      </c>
      <c r="F74">
        <v>-3.4897674418605182E-3</v>
      </c>
      <c r="G74">
        <v>1.3506806083650149E-2</v>
      </c>
      <c r="H74">
        <v>0.53066771929824574</v>
      </c>
      <c r="I74">
        <v>0.1195469421487603</v>
      </c>
      <c r="J74">
        <v>4.4200000000000003E-3</v>
      </c>
      <c r="K74" s="110">
        <f t="shared" si="13"/>
        <v>1.440175401077806E-2</v>
      </c>
      <c r="L74" s="114">
        <f t="shared" si="14"/>
        <v>-2.6386066878773744E-2</v>
      </c>
      <c r="M74">
        <f t="shared" si="18"/>
        <v>3.2260437816832212E-3</v>
      </c>
      <c r="N74">
        <f t="shared" si="19"/>
        <v>4.0787820889551803E-2</v>
      </c>
      <c r="O74">
        <f t="shared" si="15"/>
        <v>9.1648838416053258E-3</v>
      </c>
      <c r="P74">
        <f t="shared" si="16"/>
        <v>-2.3131543990874838E-2</v>
      </c>
      <c r="Q74">
        <f t="shared" si="17"/>
        <v>1.9264878761719714E-2</v>
      </c>
      <c r="R74">
        <f t="shared" si="20"/>
        <v>3.2296427832480164E-2</v>
      </c>
      <c r="S74">
        <v>-1.8185602134468588E-2</v>
      </c>
      <c r="U74" s="66" t="s">
        <v>148</v>
      </c>
      <c r="V74" s="66">
        <v>120</v>
      </c>
    </row>
    <row r="75" spans="1:29">
      <c r="A75" s="20">
        <v>42767</v>
      </c>
      <c r="B75">
        <v>1.1721353629277526E-2</v>
      </c>
      <c r="C75">
        <v>4.4612037759810758E-3</v>
      </c>
      <c r="D75">
        <v>-3.7324827075649178E-3</v>
      </c>
      <c r="E75">
        <v>-1.1054959815694791E-3</v>
      </c>
      <c r="F75">
        <v>-3.0193680297397243E-3</v>
      </c>
      <c r="G75">
        <v>-1.3701239201426197E-2</v>
      </c>
      <c r="H75">
        <v>0.12933857142857141</v>
      </c>
      <c r="I75">
        <v>0.1743805882352942</v>
      </c>
      <c r="J75">
        <v>2.0899999999999998E-3</v>
      </c>
      <c r="K75" s="110">
        <f t="shared" si="13"/>
        <v>-1.5256498184615641E-2</v>
      </c>
      <c r="L75" s="114">
        <f t="shared" si="14"/>
        <v>3.6754273054179679E-2</v>
      </c>
      <c r="M75">
        <f t="shared" si="18"/>
        <v>-1.1524015477050724E-2</v>
      </c>
      <c r="N75">
        <f t="shared" si="19"/>
        <v>-5.2010771238795321E-2</v>
      </c>
      <c r="O75">
        <f t="shared" si="15"/>
        <v>-6.1557570939682147E-3</v>
      </c>
      <c r="P75">
        <f t="shared" si="16"/>
        <v>3.309214797696191E-2</v>
      </c>
      <c r="Q75">
        <f t="shared" si="17"/>
        <v>-5.0502611123987356E-3</v>
      </c>
      <c r="R75">
        <f t="shared" si="20"/>
        <v>-3.9247905070930122E-2</v>
      </c>
      <c r="S75">
        <v>2.7526767634991192E-2</v>
      </c>
    </row>
    <row r="76" spans="1:29" ht="15" thickBot="1">
      <c r="A76" s="20">
        <v>42795</v>
      </c>
      <c r="B76">
        <v>4.9102602018647995E-2</v>
      </c>
      <c r="C76">
        <v>2.7138713054807154E-2</v>
      </c>
      <c r="D76">
        <v>7.9775247065393837E-2</v>
      </c>
      <c r="E76">
        <v>9.4814270722139452E-2</v>
      </c>
      <c r="F76">
        <v>-5.1504651162790956E-3</v>
      </c>
      <c r="G76">
        <v>6.4244341828661698E-3</v>
      </c>
      <c r="H76">
        <v>-0.22046171717171723</v>
      </c>
      <c r="I76">
        <v>-6.5790000000000057E-2</v>
      </c>
      <c r="J76">
        <v>3.29E-3</v>
      </c>
      <c r="K76" s="110">
        <f t="shared" si="13"/>
        <v>6.7331406027954181E-3</v>
      </c>
      <c r="L76" s="114">
        <f t="shared" si="14"/>
        <v>7.3241715798370521E-2</v>
      </c>
      <c r="M76">
        <f t="shared" si="18"/>
        <v>-7.3042106462598413E-2</v>
      </c>
      <c r="N76">
        <f t="shared" si="19"/>
        <v>-6.6508575195575098E-2</v>
      </c>
      <c r="O76">
        <f t="shared" si="15"/>
        <v>4.9267165723517695E-3</v>
      </c>
      <c r="P76">
        <f t="shared" si="16"/>
        <v>6.5851630559334046E-2</v>
      </c>
      <c r="Q76">
        <f t="shared" si="17"/>
        <v>-8.9887554149787677E-2</v>
      </c>
      <c r="R76">
        <f t="shared" si="20"/>
        <v>-6.0924913986982278E-2</v>
      </c>
      <c r="S76">
        <v>5.4620819418916007E-2</v>
      </c>
      <c r="U76" t="s">
        <v>149</v>
      </c>
    </row>
    <row r="77" spans="1:29">
      <c r="A77" s="20">
        <v>42826</v>
      </c>
      <c r="B77">
        <v>3.6378886677306578E-2</v>
      </c>
      <c r="C77">
        <v>-6.1464711585890522E-4</v>
      </c>
      <c r="D77">
        <v>5.7291379086100033E-2</v>
      </c>
      <c r="E77">
        <v>3.1691164122492878E-2</v>
      </c>
      <c r="F77">
        <v>9.8175302889096528E-3</v>
      </c>
      <c r="G77">
        <v>1.7395859098892432E-2</v>
      </c>
      <c r="H77">
        <v>0.21612483870967741</v>
      </c>
      <c r="I77">
        <v>-2.9896666666666624E-2</v>
      </c>
      <c r="J77">
        <v>3.2299999999999998E-3</v>
      </c>
      <c r="K77" s="110">
        <f t="shared" si="13"/>
        <v>1.8791036471429386E-2</v>
      </c>
      <c r="L77" s="114">
        <f t="shared" si="14"/>
        <v>2.1662170616886977E-2</v>
      </c>
      <c r="M77">
        <f t="shared" si="18"/>
        <v>-3.8500342614670648E-2</v>
      </c>
      <c r="N77">
        <f t="shared" si="19"/>
        <v>-2.8711341454575913E-3</v>
      </c>
      <c r="O77">
        <f t="shared" si="15"/>
        <v>1.0627027659887314E-2</v>
      </c>
      <c r="P77">
        <f t="shared" si="16"/>
        <v>1.9714894407224206E-2</v>
      </c>
      <c r="Q77">
        <f t="shared" si="17"/>
        <v>-2.1064136462605562E-2</v>
      </c>
      <c r="R77">
        <f t="shared" si="20"/>
        <v>-9.087866747336892E-3</v>
      </c>
      <c r="S77">
        <v>1.6755592769750399E-2</v>
      </c>
      <c r="U77" s="67"/>
      <c r="V77" s="67" t="s">
        <v>154</v>
      </c>
      <c r="W77" s="67" t="s">
        <v>155</v>
      </c>
      <c r="X77" s="67" t="s">
        <v>156</v>
      </c>
      <c r="Y77" s="67" t="s">
        <v>157</v>
      </c>
      <c r="Z77" s="67" t="s">
        <v>158</v>
      </c>
    </row>
    <row r="78" spans="1:29">
      <c r="A78" s="20">
        <v>42856</v>
      </c>
      <c r="B78">
        <v>-2.6067705633273566E-2</v>
      </c>
      <c r="C78">
        <v>-5.9448930987981756E-2</v>
      </c>
      <c r="D78">
        <v>-3.639583452021769E-3</v>
      </c>
      <c r="E78">
        <v>5.8253703855947036E-3</v>
      </c>
      <c r="F78">
        <v>-3.1011039558420271E-4</v>
      </c>
      <c r="G78">
        <v>2.1150948888379525E-2</v>
      </c>
      <c r="H78">
        <v>-0.26232925925925926</v>
      </c>
      <c r="I78">
        <v>6.5423150684931444E-2</v>
      </c>
      <c r="J78">
        <v>3.0699999999999998E-3</v>
      </c>
      <c r="K78" s="110">
        <f t="shared" si="13"/>
        <v>2.2931718454627482E-2</v>
      </c>
      <c r="L78" s="114">
        <f t="shared" si="14"/>
        <v>-3.0278935601010084E-3</v>
      </c>
      <c r="M78">
        <f t="shared" si="18"/>
        <v>2.6571301906649251E-2</v>
      </c>
      <c r="N78">
        <f t="shared" si="19"/>
        <v>2.5959612014728489E-2</v>
      </c>
      <c r="O78">
        <f t="shared" si="15"/>
        <v>1.2511381430569863E-2</v>
      </c>
      <c r="P78">
        <f t="shared" si="16"/>
        <v>-2.3836784372352473E-3</v>
      </c>
      <c r="Q78">
        <f t="shared" si="17"/>
        <v>6.6860110449751594E-3</v>
      </c>
      <c r="R78">
        <f t="shared" si="20"/>
        <v>1.4895059867805111E-2</v>
      </c>
      <c r="S78">
        <v>-1.4046561195373431E-3</v>
      </c>
      <c r="U78" s="65" t="s">
        <v>150</v>
      </c>
      <c r="V78" s="65">
        <v>4</v>
      </c>
      <c r="W78" s="65">
        <v>2.0294108739152716E-2</v>
      </c>
      <c r="X78" s="65">
        <v>5.0735271847881791E-3</v>
      </c>
      <c r="Y78" s="65">
        <v>1.1385027981815867</v>
      </c>
      <c r="Z78" s="65">
        <v>0.34199095497127441</v>
      </c>
    </row>
    <row r="79" spans="1:29">
      <c r="A79" s="20">
        <v>42887</v>
      </c>
      <c r="B79">
        <v>-3.1366116774152276E-2</v>
      </c>
      <c r="C79">
        <v>-1.6765933658565709E-2</v>
      </c>
      <c r="D79">
        <v>-2.3946574766900057E-3</v>
      </c>
      <c r="E79">
        <v>-7.8006102338103057E-3</v>
      </c>
      <c r="F79">
        <v>8.1740366972477586E-3</v>
      </c>
      <c r="G79">
        <v>1.9494651901368565E-2</v>
      </c>
      <c r="H79">
        <v>-0.10467</v>
      </c>
      <c r="I79">
        <v>2.7381282051282083E-2</v>
      </c>
      <c r="J79">
        <v>4.6699999999999997E-3</v>
      </c>
      <c r="K79" s="110">
        <f t="shared" si="13"/>
        <v>2.095471293572853E-2</v>
      </c>
      <c r="L79" s="114">
        <f t="shared" si="14"/>
        <v>-4.4905058270904241E-2</v>
      </c>
      <c r="M79">
        <f t="shared" si="18"/>
        <v>2.3349370412418535E-2</v>
      </c>
      <c r="N79">
        <f t="shared" si="19"/>
        <v>6.5859771206632778E-2</v>
      </c>
      <c r="O79">
        <f t="shared" si="15"/>
        <v>1.2411031404950094E-2</v>
      </c>
      <c r="P79">
        <f t="shared" si="16"/>
        <v>-3.9667675568124033E-2</v>
      </c>
      <c r="Q79">
        <f t="shared" si="17"/>
        <v>2.0211641638760401E-2</v>
      </c>
      <c r="R79">
        <f t="shared" si="20"/>
        <v>5.2078706973074124E-2</v>
      </c>
      <c r="S79">
        <v>-3.1708355194616997E-2</v>
      </c>
      <c r="U79" s="65" t="s">
        <v>151</v>
      </c>
      <c r="V79" s="65">
        <v>115</v>
      </c>
      <c r="W79" s="65">
        <v>0.512476233859534</v>
      </c>
      <c r="X79" s="65">
        <v>4.4563150770394258E-3</v>
      </c>
      <c r="Y79" s="65"/>
      <c r="Z79" s="65"/>
    </row>
    <row r="80" spans="1:29" ht="15" thickBot="1">
      <c r="A80" s="20">
        <v>42917</v>
      </c>
      <c r="B80">
        <v>-1.5911990561399171E-2</v>
      </c>
      <c r="C80">
        <v>-6.1195054221615044E-4</v>
      </c>
      <c r="D80">
        <v>1.6520200573106741E-2</v>
      </c>
      <c r="E80">
        <v>-5.2852205068088E-3</v>
      </c>
      <c r="F80">
        <v>4.5137681159419778E-3</v>
      </c>
      <c r="G80">
        <v>2.1262930390284453E-2</v>
      </c>
      <c r="H80">
        <v>4.2169047619047606E-2</v>
      </c>
      <c r="I80">
        <v>-6.1350621118012413E-2</v>
      </c>
      <c r="J80">
        <v>5.45E-3</v>
      </c>
      <c r="K80" s="110">
        <f t="shared" si="13"/>
        <v>2.2820325710964422E-2</v>
      </c>
      <c r="L80" s="114">
        <f t="shared" si="14"/>
        <v>9.8463099287747838E-4</v>
      </c>
      <c r="M80">
        <f t="shared" si="18"/>
        <v>6.3001251378576803E-3</v>
      </c>
      <c r="N80">
        <f t="shared" si="19"/>
        <v>2.1835694718086943E-2</v>
      </c>
      <c r="O80">
        <f t="shared" si="15"/>
        <v>1.3707083644856535E-2</v>
      </c>
      <c r="P80">
        <f t="shared" si="16"/>
        <v>1.4563772139638215E-3</v>
      </c>
      <c r="Q80">
        <f t="shared" si="17"/>
        <v>1.8992304151665335E-2</v>
      </c>
      <c r="R80">
        <f t="shared" si="20"/>
        <v>1.2250706430892714E-2</v>
      </c>
      <c r="S80">
        <v>2.1732962404509061E-3</v>
      </c>
      <c r="U80" s="66" t="s">
        <v>152</v>
      </c>
      <c r="V80" s="66">
        <v>119</v>
      </c>
      <c r="W80" s="66">
        <v>0.53277034259868672</v>
      </c>
      <c r="X80" s="66"/>
      <c r="Y80" s="66"/>
      <c r="Z80" s="66"/>
    </row>
    <row r="81" spans="1:29" ht="15" thickBot="1">
      <c r="A81" s="20">
        <v>42948</v>
      </c>
      <c r="B81">
        <v>-2.0407460818842718E-2</v>
      </c>
      <c r="C81">
        <v>6.787640848917198E-2</v>
      </c>
      <c r="D81">
        <v>-1.7796617271191015E-2</v>
      </c>
      <c r="E81">
        <v>6.5453833998762494E-3</v>
      </c>
      <c r="F81">
        <v>-3.62E-3</v>
      </c>
      <c r="G81">
        <v>8.8203160218230138E-3</v>
      </c>
      <c r="H81">
        <v>0.13274363636363631</v>
      </c>
      <c r="I81">
        <v>0.10822210526315779</v>
      </c>
      <c r="J81">
        <v>3.62E-3</v>
      </c>
      <c r="K81" s="110">
        <f t="shared" si="13"/>
        <v>9.3324885058946733E-3</v>
      </c>
      <c r="L81" s="114">
        <f t="shared" si="14"/>
        <v>-1.2331949019800422E-2</v>
      </c>
      <c r="M81">
        <f t="shared" si="18"/>
        <v>2.7129105777085688E-2</v>
      </c>
      <c r="N81">
        <f t="shared" si="19"/>
        <v>2.1664437525695093E-2</v>
      </c>
      <c r="O81">
        <f t="shared" si="15"/>
        <v>6.3354640735193788E-3</v>
      </c>
      <c r="P81">
        <f t="shared" si="16"/>
        <v>-1.0646697105109923E-2</v>
      </c>
      <c r="Q81">
        <f t="shared" si="17"/>
        <v>-2.099193263568706E-4</v>
      </c>
      <c r="R81">
        <f t="shared" si="20"/>
        <v>1.6982161178629301E-2</v>
      </c>
      <c r="S81">
        <v>-8.0855972847803069E-3</v>
      </c>
    </row>
    <row r="82" spans="1:29">
      <c r="A82" s="20">
        <v>42979</v>
      </c>
      <c r="B82">
        <v>7.1798458429414846E-2</v>
      </c>
      <c r="C82">
        <v>0.12682974110759565</v>
      </c>
      <c r="D82">
        <v>6.0465874907221787E-2</v>
      </c>
      <c r="E82">
        <v>7.7539519822428238E-2</v>
      </c>
      <c r="F82">
        <v>4.3086098654708518E-3</v>
      </c>
      <c r="G82">
        <v>-1.7422508376473442E-2</v>
      </c>
      <c r="H82">
        <v>1.5339999999999996E-2</v>
      </c>
      <c r="I82">
        <v>-3.424579881656787E-2</v>
      </c>
      <c r="J82">
        <v>4.6600000000000001E-3</v>
      </c>
      <c r="K82" s="110">
        <f t="shared" si="13"/>
        <v>-1.9597386426624484E-2</v>
      </c>
      <c r="L82" s="114">
        <f t="shared" si="14"/>
        <v>6.7366375788633054E-2</v>
      </c>
      <c r="M82">
        <f t="shared" si="18"/>
        <v>-8.0063261333846267E-2</v>
      </c>
      <c r="N82">
        <f t="shared" si="19"/>
        <v>-8.6963762215257534E-2</v>
      </c>
      <c r="O82">
        <f t="shared" si="15"/>
        <v>-6.8708873341284766E-3</v>
      </c>
      <c r="P82">
        <f t="shared" si="16"/>
        <v>6.0741728246823279E-2</v>
      </c>
      <c r="Q82">
        <f t="shared" si="17"/>
        <v>-8.4410407156556719E-2</v>
      </c>
      <c r="R82">
        <f t="shared" si="20"/>
        <v>-6.761261558095176E-2</v>
      </c>
      <c r="S82">
        <v>5.0674162987778916E-2</v>
      </c>
      <c r="U82" s="67"/>
      <c r="V82" s="67" t="s">
        <v>159</v>
      </c>
      <c r="W82" s="67" t="s">
        <v>147</v>
      </c>
      <c r="X82" s="67" t="s">
        <v>160</v>
      </c>
      <c r="Y82" s="67" t="s">
        <v>161</v>
      </c>
      <c r="Z82" s="67" t="s">
        <v>162</v>
      </c>
      <c r="AA82" s="67" t="s">
        <v>163</v>
      </c>
      <c r="AB82" s="67" t="s">
        <v>164</v>
      </c>
      <c r="AC82" s="67" t="s">
        <v>165</v>
      </c>
    </row>
    <row r="83" spans="1:29">
      <c r="A83" s="20">
        <v>43009</v>
      </c>
      <c r="B83">
        <v>2.2579619165899869E-2</v>
      </c>
      <c r="C83">
        <v>3.5166547305542022E-2</v>
      </c>
      <c r="D83">
        <v>1.0366372523058094E-2</v>
      </c>
      <c r="E83">
        <v>7.3615768182075901E-3</v>
      </c>
      <c r="F83">
        <v>6.9966666666666927E-3</v>
      </c>
      <c r="G83">
        <v>-1.1244751056922166E-2</v>
      </c>
      <c r="H83">
        <v>-0.10170921568627449</v>
      </c>
      <c r="I83">
        <v>0.14267146341463408</v>
      </c>
      <c r="J83">
        <v>3.6700000000000001E-3</v>
      </c>
      <c r="K83" s="110">
        <f t="shared" si="13"/>
        <v>-1.2713685842054005E-2</v>
      </c>
      <c r="L83" s="114">
        <f t="shared" si="14"/>
        <v>2.8654422143033965E-2</v>
      </c>
      <c r="M83">
        <f t="shared" si="18"/>
        <v>-2.3080058365112101E-2</v>
      </c>
      <c r="N83">
        <f t="shared" si="19"/>
        <v>-4.1368107985087971E-2</v>
      </c>
      <c r="O83">
        <f t="shared" si="15"/>
        <v>-4.118078741868373E-3</v>
      </c>
      <c r="P83">
        <f t="shared" si="16"/>
        <v>2.601492992789959E-2</v>
      </c>
      <c r="Q83">
        <f t="shared" si="17"/>
        <v>-1.1479655560075963E-2</v>
      </c>
      <c r="R83">
        <f t="shared" si="20"/>
        <v>-3.0133008669767963E-2</v>
      </c>
      <c r="S83">
        <v>2.2003658390977128E-2</v>
      </c>
      <c r="U83" s="65" t="s">
        <v>153</v>
      </c>
      <c r="V83" s="65">
        <v>1.1819986028153925E-2</v>
      </c>
      <c r="W83" s="65">
        <v>6.5207776596318528E-3</v>
      </c>
      <c r="X83" s="65">
        <v>1.8126650907495061</v>
      </c>
      <c r="Y83" s="65">
        <v>7.2492197767694028E-2</v>
      </c>
      <c r="Z83" s="65">
        <v>-1.0964195339067551E-3</v>
      </c>
      <c r="AA83" s="65">
        <v>2.4736391590214603E-2</v>
      </c>
      <c r="AB83" s="65">
        <v>-1.0964195339067551E-3</v>
      </c>
      <c r="AC83" s="65">
        <v>2.4736391590214603E-2</v>
      </c>
    </row>
    <row r="84" spans="1:29">
      <c r="A84" s="20">
        <v>43040</v>
      </c>
      <c r="B84">
        <v>-2.144524302339347E-2</v>
      </c>
      <c r="C84">
        <v>-2.1760001552252838E-2</v>
      </c>
      <c r="D84">
        <v>-1.0257086606635995E-2</v>
      </c>
      <c r="E84">
        <v>-3.802800016329734E-2</v>
      </c>
      <c r="F84">
        <v>-1.0614775725593922E-3</v>
      </c>
      <c r="G84">
        <v>1.340247410471381E-2</v>
      </c>
      <c r="H84">
        <v>0.11224202898550731</v>
      </c>
      <c r="I84">
        <v>-8.348723404255326E-2</v>
      </c>
      <c r="J84">
        <v>3.7000000000000002E-3</v>
      </c>
      <c r="K84" s="110">
        <f t="shared" si="13"/>
        <v>1.4358058389014706E-2</v>
      </c>
      <c r="L84" s="114">
        <f t="shared" si="14"/>
        <v>-3.9925921014692486E-2</v>
      </c>
      <c r="M84">
        <f t="shared" si="18"/>
        <v>2.4615144995650699E-2</v>
      </c>
      <c r="N84">
        <f t="shared" si="19"/>
        <v>5.4283979403707189E-2</v>
      </c>
      <c r="O84">
        <f t="shared" si="15"/>
        <v>8.7663689946993612E-3</v>
      </c>
      <c r="P84">
        <f t="shared" si="16"/>
        <v>-3.5317037998022292E-2</v>
      </c>
      <c r="Q84">
        <f t="shared" si="17"/>
        <v>4.6794369157996701E-2</v>
      </c>
      <c r="R84">
        <f t="shared" si="20"/>
        <v>4.4083406992721653E-2</v>
      </c>
      <c r="S84">
        <v>-2.8312856983291289E-2</v>
      </c>
      <c r="U84" s="65" t="s">
        <v>17</v>
      </c>
      <c r="V84" s="65">
        <v>-2.5952793132938703E-2</v>
      </c>
      <c r="W84" s="65">
        <v>0.17837116885470491</v>
      </c>
      <c r="X84" s="65">
        <v>-0.14549881182916374</v>
      </c>
      <c r="Y84" s="65">
        <v>0.88457177102627438</v>
      </c>
      <c r="Z84" s="65">
        <v>-0.37927174951585707</v>
      </c>
      <c r="AA84" s="65">
        <v>0.32736616324997969</v>
      </c>
      <c r="AB84" s="65">
        <v>-0.37927174951585707</v>
      </c>
      <c r="AC84" s="65">
        <v>0.32736616324997969</v>
      </c>
    </row>
    <row r="85" spans="1:29">
      <c r="A85" s="20">
        <v>43070</v>
      </c>
      <c r="B85">
        <v>-2.4008685285881647E-2</v>
      </c>
      <c r="C85">
        <v>6.8497497433977648E-3</v>
      </c>
      <c r="D85">
        <v>3.7048654141437201E-3</v>
      </c>
      <c r="E85">
        <v>-5.5748975234300221E-3</v>
      </c>
      <c r="F85">
        <v>3.5947368421053137E-3</v>
      </c>
      <c r="G85">
        <v>8.1924168852657644E-3</v>
      </c>
      <c r="H85">
        <v>-0.12767662337662342</v>
      </c>
      <c r="I85">
        <v>-0.12568728323699419</v>
      </c>
      <c r="J85">
        <v>4.3E-3</v>
      </c>
      <c r="K85" s="110">
        <f t="shared" si="13"/>
        <v>8.5757760535938032E-3</v>
      </c>
      <c r="L85" s="114">
        <f t="shared" si="14"/>
        <v>-2.6742838618057721E-2</v>
      </c>
      <c r="M85">
        <f t="shared" si="18"/>
        <v>4.8709106394500832E-3</v>
      </c>
      <c r="N85">
        <f t="shared" si="19"/>
        <v>3.5318614671651524E-2</v>
      </c>
      <c r="O85">
        <f t="shared" si="15"/>
        <v>6.3325145946407473E-3</v>
      </c>
      <c r="P85">
        <f t="shared" si="16"/>
        <v>-2.3463301857153229E-2</v>
      </c>
      <c r="Q85">
        <f t="shared" si="17"/>
        <v>1.1907412118070769E-2</v>
      </c>
      <c r="R85">
        <f t="shared" si="20"/>
        <v>2.9795816451793977E-2</v>
      </c>
      <c r="S85">
        <v>-1.8479346084191287E-2</v>
      </c>
      <c r="U85" s="119" t="s">
        <v>83</v>
      </c>
      <c r="V85" s="65">
        <v>0.5221728952863619</v>
      </c>
      <c r="W85" s="65">
        <v>0.25909180825011796</v>
      </c>
      <c r="X85" s="119">
        <v>2.0153971629325884</v>
      </c>
      <c r="Y85" s="119">
        <v>4.6194942629594331E-2</v>
      </c>
      <c r="Z85" s="65">
        <v>8.9618876662799218E-3</v>
      </c>
      <c r="AA85" s="65">
        <v>1.0353839029064438</v>
      </c>
      <c r="AB85" s="65">
        <v>8.9618876662799218E-3</v>
      </c>
      <c r="AC85" s="65">
        <v>1.0353839029064438</v>
      </c>
    </row>
    <row r="86" spans="1:29">
      <c r="A86" s="20">
        <v>43101</v>
      </c>
      <c r="B86">
        <v>4.2388563857713848E-2</v>
      </c>
      <c r="C86">
        <v>0.10203076700578002</v>
      </c>
      <c r="D86">
        <v>7.0280583463480192E-2</v>
      </c>
      <c r="E86">
        <v>5.3957579605377573E-2</v>
      </c>
      <c r="F86">
        <v>-1.1331610095735422E-2</v>
      </c>
      <c r="G86">
        <v>2.7146524472814779E-2</v>
      </c>
      <c r="H86">
        <v>-3.6609629629629575E-2</v>
      </c>
      <c r="I86">
        <v>-1.3558947368421014E-2</v>
      </c>
      <c r="J86">
        <v>6.9800000000000001E-3</v>
      </c>
      <c r="K86" s="110">
        <f t="shared" si="13"/>
        <v>2.913269971504797E-2</v>
      </c>
      <c r="L86" s="114">
        <f t="shared" si="14"/>
        <v>3.8432963638371273E-2</v>
      </c>
      <c r="M86">
        <f t="shared" si="18"/>
        <v>-4.1147883748432222E-2</v>
      </c>
      <c r="N86">
        <f t="shared" si="19"/>
        <v>-9.3002639233233028E-3</v>
      </c>
      <c r="O86">
        <f t="shared" si="15"/>
        <v>1.7510412471832965E-2</v>
      </c>
      <c r="P86">
        <f t="shared" si="16"/>
        <v>3.5110099007318249E-2</v>
      </c>
      <c r="Q86">
        <f t="shared" si="17"/>
        <v>-3.6447167133544608E-2</v>
      </c>
      <c r="R86">
        <f t="shared" si="20"/>
        <v>-1.7599686535485284E-2</v>
      </c>
      <c r="S86">
        <v>3.0060297291986886E-2</v>
      </c>
      <c r="U86" s="65" t="s">
        <v>85</v>
      </c>
      <c r="V86" s="65">
        <v>1.2790221774975597E-3</v>
      </c>
      <c r="W86" s="65">
        <v>1.9478763677495681E-3</v>
      </c>
      <c r="X86" s="65">
        <v>0.6566239000965175</v>
      </c>
      <c r="Y86" s="65">
        <v>0.51273459648927844</v>
      </c>
      <c r="Z86" s="65">
        <v>-2.5793460208788782E-3</v>
      </c>
      <c r="AA86" s="65">
        <v>5.1373903758739972E-3</v>
      </c>
      <c r="AB86" s="65">
        <v>-2.5793460208788782E-3</v>
      </c>
      <c r="AC86" s="65">
        <v>5.1373903758739972E-3</v>
      </c>
    </row>
    <row r="87" spans="1:29" ht="15" thickBot="1">
      <c r="A87" s="20">
        <v>43132</v>
      </c>
      <c r="B87">
        <v>-7.3710369968309791E-2</v>
      </c>
      <c r="C87">
        <v>-6.8734432926086678E-2</v>
      </c>
      <c r="D87">
        <v>-7.5443159533697721E-2</v>
      </c>
      <c r="E87">
        <v>-6.6365956992550518E-2</v>
      </c>
      <c r="F87">
        <v>-8.3182517482517735E-3</v>
      </c>
      <c r="G87">
        <v>-2.1014497271057891E-2</v>
      </c>
      <c r="H87">
        <v>-0.14397458015267184</v>
      </c>
      <c r="I87">
        <v>-5.9550132450331146E-2</v>
      </c>
      <c r="J87">
        <v>6.5700000000000003E-3</v>
      </c>
      <c r="K87" s="110">
        <f t="shared" si="13"/>
        <v>-2.3731259181275985E-2</v>
      </c>
      <c r="L87" s="114">
        <f t="shared" si="14"/>
        <v>-6.6695012189838504E-2</v>
      </c>
      <c r="M87">
        <f t="shared" si="18"/>
        <v>5.1711900352421736E-2</v>
      </c>
      <c r="N87">
        <f t="shared" si="19"/>
        <v>4.2963753008562519E-2</v>
      </c>
      <c r="O87">
        <f t="shared" si="15"/>
        <v>-7.8338768050470464E-3</v>
      </c>
      <c r="P87">
        <f t="shared" si="16"/>
        <v>-5.8954892037781197E-2</v>
      </c>
      <c r="Q87">
        <f t="shared" si="17"/>
        <v>5.8532080187503471E-2</v>
      </c>
      <c r="R87">
        <f t="shared" si="20"/>
        <v>5.112101523273415E-2</v>
      </c>
      <c r="S87">
        <v>-4.7192128169683649E-2</v>
      </c>
      <c r="U87" s="66" t="s">
        <v>141</v>
      </c>
      <c r="V87" s="66">
        <v>1.8121603834540824E-3</v>
      </c>
      <c r="W87" s="66">
        <v>6.1624430899803071E-3</v>
      </c>
      <c r="X87" s="66">
        <v>0.29406525252955695</v>
      </c>
      <c r="Y87" s="66">
        <v>0.76923814260925871</v>
      </c>
      <c r="Z87" s="66">
        <v>-1.0394453360802591E-2</v>
      </c>
      <c r="AA87" s="66">
        <v>1.4018774127710756E-2</v>
      </c>
      <c r="AB87" s="66">
        <v>-1.0394453360802591E-2</v>
      </c>
      <c r="AC87" s="66">
        <v>1.4018774127710756E-2</v>
      </c>
    </row>
    <row r="88" spans="1:29">
      <c r="A88" s="20">
        <v>43160</v>
      </c>
      <c r="B88">
        <v>-3.2963709109015096E-2</v>
      </c>
      <c r="C88">
        <v>-4.0838457915431309E-2</v>
      </c>
      <c r="D88">
        <v>-2.1423970794192115E-2</v>
      </c>
      <c r="E88">
        <v>-2.3459062155297049E-2</v>
      </c>
      <c r="F88">
        <v>-1.9866164623467623E-2</v>
      </c>
      <c r="G88">
        <v>3.3321292002172643E-3</v>
      </c>
      <c r="H88">
        <v>0.18086070796460188</v>
      </c>
      <c r="I88">
        <v>-9.5889090909090965E-2</v>
      </c>
      <c r="J88">
        <v>4.9800000000000001E-3</v>
      </c>
      <c r="K88" s="110">
        <f t="shared" si="13"/>
        <v>3.1698325095138391E-3</v>
      </c>
      <c r="L88" s="114">
        <f t="shared" si="14"/>
        <v>-3.2501747428461132E-2</v>
      </c>
      <c r="M88">
        <f t="shared" si="18"/>
        <v>2.4593803303705954E-2</v>
      </c>
      <c r="N88">
        <f t="shared" si="19"/>
        <v>3.567157993797497E-2</v>
      </c>
      <c r="O88">
        <f t="shared" si="15"/>
        <v>4.1195265334195959E-3</v>
      </c>
      <c r="P88">
        <f t="shared" si="16"/>
        <v>-2.8541968811982697E-2</v>
      </c>
      <c r="Q88">
        <f t="shared" si="17"/>
        <v>2.7578588688716644E-2</v>
      </c>
      <c r="R88">
        <f t="shared" si="20"/>
        <v>3.2661495345402296E-2</v>
      </c>
      <c r="S88">
        <v>-2.2524240414937405E-2</v>
      </c>
    </row>
    <row r="89" spans="1:29">
      <c r="A89" s="20">
        <v>43191</v>
      </c>
      <c r="B89">
        <v>3.3165320245195945E-2</v>
      </c>
      <c r="C89">
        <v>5.1959478852032497E-2</v>
      </c>
      <c r="D89">
        <v>1.9051975080840885E-2</v>
      </c>
      <c r="E89">
        <v>4.2182527289202527E-2</v>
      </c>
      <c r="F89">
        <v>-2.943333333333359E-3</v>
      </c>
      <c r="G89">
        <v>-2.2569969120935986E-2</v>
      </c>
      <c r="H89">
        <v>-7.2774179104477602E-2</v>
      </c>
      <c r="I89">
        <v>-3.6379230769230719E-2</v>
      </c>
      <c r="J89">
        <v>5.6100000000000004E-3</v>
      </c>
      <c r="K89" s="110">
        <f t="shared" si="13"/>
        <v>-2.5345378293217952E-2</v>
      </c>
      <c r="L89" s="114">
        <f t="shared" si="14"/>
        <v>6.8918559779885688E-2</v>
      </c>
      <c r="M89">
        <f t="shared" si="18"/>
        <v>-4.439735337405884E-2</v>
      </c>
      <c r="N89">
        <f t="shared" si="19"/>
        <v>-9.426393807310364E-2</v>
      </c>
      <c r="O89">
        <f t="shared" si="15"/>
        <v>-9.104816064959418E-3</v>
      </c>
      <c r="P89">
        <f t="shared" si="16"/>
        <v>6.2230294198487468E-2</v>
      </c>
      <c r="Q89">
        <f t="shared" si="17"/>
        <v>-5.1287343354161949E-2</v>
      </c>
      <c r="R89">
        <f t="shared" si="20"/>
        <v>-7.1335110263446883E-2</v>
      </c>
      <c r="S89">
        <v>5.2066047755853051E-2</v>
      </c>
    </row>
    <row r="90" spans="1:29">
      <c r="A90" s="20">
        <v>43221</v>
      </c>
      <c r="B90">
        <v>-4.4610422760195431E-2</v>
      </c>
      <c r="C90">
        <v>-1.5532762603420904E-2</v>
      </c>
      <c r="D90">
        <v>-9.010933968647325E-2</v>
      </c>
      <c r="E90">
        <v>-6.8945761421861131E-3</v>
      </c>
      <c r="F90">
        <v>-8.7491489361701622E-3</v>
      </c>
      <c r="G90">
        <v>-4.1010333964924026E-2</v>
      </c>
      <c r="H90">
        <v>0.49257000000000006</v>
      </c>
      <c r="I90">
        <v>-6.6922063492063519E-2</v>
      </c>
      <c r="J90">
        <v>3.4299999999999999E-3</v>
      </c>
      <c r="K90" s="110">
        <f t="shared" si="13"/>
        <v>-4.5387205705847609E-2</v>
      </c>
      <c r="L90" s="114">
        <f t="shared" si="14"/>
        <v>-5.1288421766453519E-2</v>
      </c>
      <c r="M90">
        <f t="shared" si="18"/>
        <v>4.472213398062564E-2</v>
      </c>
      <c r="N90">
        <f t="shared" si="19"/>
        <v>5.90121606060591E-3</v>
      </c>
      <c r="O90">
        <f t="shared" si="15"/>
        <v>-1.9775537853957227E-2</v>
      </c>
      <c r="P90">
        <f t="shared" si="16"/>
        <v>-4.5507665763767163E-2</v>
      </c>
      <c r="Q90">
        <f t="shared" si="17"/>
        <v>-1.2880961711771114E-2</v>
      </c>
      <c r="R90">
        <f t="shared" si="20"/>
        <v>2.5732127909809936E-2</v>
      </c>
      <c r="S90">
        <v>-3.6722573736401996E-2</v>
      </c>
      <c r="U90" t="s">
        <v>142</v>
      </c>
    </row>
    <row r="91" spans="1:29" ht="15" thickBot="1">
      <c r="A91" s="20">
        <v>43252</v>
      </c>
      <c r="B91">
        <v>-1.1682662700442926E-2</v>
      </c>
      <c r="C91">
        <v>-6.7546835223760482E-2</v>
      </c>
      <c r="D91">
        <v>-3.7545668375129709E-2</v>
      </c>
      <c r="E91">
        <v>-4.6224594825312382E-2</v>
      </c>
      <c r="F91">
        <v>-3.7620320855617524E-4</v>
      </c>
      <c r="G91">
        <v>1.804099080759485E-4</v>
      </c>
      <c r="H91">
        <v>4.5078342245989202E-2</v>
      </c>
      <c r="I91">
        <v>-0.24033813559322037</v>
      </c>
      <c r="J91">
        <v>3.0500000000000002E-3</v>
      </c>
      <c r="K91" s="110">
        <f t="shared" si="13"/>
        <v>-1.0221235554812649E-4</v>
      </c>
      <c r="L91" s="114">
        <f t="shared" si="14"/>
        <v>-5.5266800955544957E-3</v>
      </c>
      <c r="M91">
        <f t="shared" si="18"/>
        <v>3.7443456019581586E-2</v>
      </c>
      <c r="N91">
        <f t="shared" si="19"/>
        <v>5.4244677400063692E-3</v>
      </c>
      <c r="O91">
        <f t="shared" si="15"/>
        <v>1.5515778334149607E-3</v>
      </c>
      <c r="P91">
        <f t="shared" si="16"/>
        <v>-4.6205922855458142E-3</v>
      </c>
      <c r="Q91">
        <f t="shared" si="17"/>
        <v>4.7776172658727342E-2</v>
      </c>
      <c r="R91">
        <f t="shared" si="20"/>
        <v>6.1721701189607747E-3</v>
      </c>
      <c r="S91">
        <v>-3.2435985511448224E-3</v>
      </c>
    </row>
    <row r="92" spans="1:29">
      <c r="A92" s="20">
        <v>43282</v>
      </c>
      <c r="B92">
        <v>6.0796419060369082E-2</v>
      </c>
      <c r="C92">
        <v>-3.3993880116266473E-3</v>
      </c>
      <c r="D92">
        <v>5.5633643819182121E-2</v>
      </c>
      <c r="E92">
        <v>1.9250150824689748E-2</v>
      </c>
      <c r="F92">
        <v>-9.7933333333332824E-3</v>
      </c>
      <c r="G92">
        <v>-4.2489779870720328E-3</v>
      </c>
      <c r="H92">
        <v>8.7376734693877522E-2</v>
      </c>
      <c r="I92">
        <v>-0.20445999999999995</v>
      </c>
      <c r="J92">
        <v>4.4600000000000004E-3</v>
      </c>
      <c r="K92" s="110">
        <f t="shared" si="13"/>
        <v>-5.1067141074627367E-3</v>
      </c>
      <c r="L92" s="114">
        <f t="shared" si="14"/>
        <v>5.0511031318483446E-2</v>
      </c>
      <c r="M92">
        <f t="shared" si="18"/>
        <v>-6.074035792664486E-2</v>
      </c>
      <c r="N92">
        <f t="shared" si="19"/>
        <v>-5.5617745425946184E-2</v>
      </c>
      <c r="O92">
        <f t="shared" si="15"/>
        <v>-8.7592250494595604E-5</v>
      </c>
      <c r="P92">
        <f t="shared" si="16"/>
        <v>4.56459462679598E-2</v>
      </c>
      <c r="Q92">
        <f t="shared" si="17"/>
        <v>-1.9337743075184342E-2</v>
      </c>
      <c r="R92">
        <f t="shared" si="20"/>
        <v>-4.5733538518454395E-2</v>
      </c>
      <c r="S92">
        <v>3.8252411603990753E-2</v>
      </c>
      <c r="U92" s="68" t="s">
        <v>143</v>
      </c>
      <c r="V92" s="68"/>
    </row>
    <row r="93" spans="1:29">
      <c r="A93" s="20">
        <v>43313</v>
      </c>
      <c r="B93">
        <v>-5.804481064150669E-2</v>
      </c>
      <c r="C93">
        <v>-2.5031278869062108E-2</v>
      </c>
      <c r="D93">
        <v>-6.2325485680516719E-2</v>
      </c>
      <c r="E93">
        <v>-0.10381866367993646</v>
      </c>
      <c r="F93">
        <v>-5.0873100983020812E-3</v>
      </c>
      <c r="G93">
        <v>-6.9515335159527417E-3</v>
      </c>
      <c r="H93">
        <v>-5.4701869158878515E-2</v>
      </c>
      <c r="I93">
        <v>-0.2949666666666666</v>
      </c>
      <c r="J93">
        <v>3.3E-3</v>
      </c>
      <c r="K93" s="110">
        <f t="shared" si="13"/>
        <v>-7.9611939605056421E-3</v>
      </c>
      <c r="L93" s="114">
        <f t="shared" si="14"/>
        <v>-5.2449225928235178E-2</v>
      </c>
      <c r="M93">
        <f t="shared" si="18"/>
        <v>5.4364291720011074E-2</v>
      </c>
      <c r="N93">
        <f t="shared" si="19"/>
        <v>4.4488031967729533E-2</v>
      </c>
      <c r="O93">
        <f t="shared" si="15"/>
        <v>-2.0530729371502207E-3</v>
      </c>
      <c r="P93">
        <f t="shared" si="16"/>
        <v>-4.655957008608988E-2</v>
      </c>
      <c r="Q93">
        <f t="shared" si="17"/>
        <v>0.10176559074278624</v>
      </c>
      <c r="R93">
        <f t="shared" si="20"/>
        <v>4.4506497148939658E-2</v>
      </c>
      <c r="S93">
        <v>-3.7608981519696341E-2</v>
      </c>
      <c r="U93" s="65" t="s">
        <v>144</v>
      </c>
      <c r="V93" s="65">
        <v>0.35436051062414664</v>
      </c>
    </row>
    <row r="94" spans="1:29">
      <c r="A94" s="20">
        <v>43344</v>
      </c>
      <c r="B94">
        <v>3.5943619900617556E-2</v>
      </c>
      <c r="C94">
        <v>5.177458328715575E-3</v>
      </c>
      <c r="D94">
        <v>-2.944820242564343E-2</v>
      </c>
      <c r="E94">
        <v>-3.3220991622323337E-2</v>
      </c>
      <c r="F94">
        <v>-1.0986786034019721E-2</v>
      </c>
      <c r="G94">
        <v>-8.2880422746998191E-3</v>
      </c>
      <c r="H94">
        <v>1.4984433497536998E-2</v>
      </c>
      <c r="I94">
        <v>-8.3151372549019636E-2</v>
      </c>
      <c r="J94">
        <v>4.7200000000000002E-3</v>
      </c>
      <c r="K94" s="110">
        <f t="shared" si="13"/>
        <v>-9.5691877467795391E-3</v>
      </c>
      <c r="L94" s="114">
        <f t="shared" si="14"/>
        <v>8.1818351118955997E-4</v>
      </c>
      <c r="M94">
        <f t="shared" si="18"/>
        <v>1.9879014678863889E-2</v>
      </c>
      <c r="N94">
        <f t="shared" si="19"/>
        <v>-1.0387371257969099E-2</v>
      </c>
      <c r="O94">
        <f t="shared" si="15"/>
        <v>-2.0724470965873976E-3</v>
      </c>
      <c r="P94">
        <f t="shared" si="16"/>
        <v>1.2303929346510335E-3</v>
      </c>
      <c r="Q94">
        <f t="shared" si="17"/>
        <v>3.1148544525735941E-2</v>
      </c>
      <c r="R94">
        <f t="shared" si="20"/>
        <v>-3.3028400312384311E-3</v>
      </c>
      <c r="S94">
        <v>1.8568330954143221E-3</v>
      </c>
      <c r="U94" s="65" t="s">
        <v>145</v>
      </c>
      <c r="V94" s="65">
        <v>0.12557137148980596</v>
      </c>
    </row>
    <row r="95" spans="1:29">
      <c r="A95" s="20">
        <v>43374</v>
      </c>
      <c r="B95">
        <v>-5.045578153181611E-2</v>
      </c>
      <c r="C95">
        <v>-7.8844608273939104E-2</v>
      </c>
      <c r="D95">
        <v>-4.7691390022239183E-2</v>
      </c>
      <c r="E95">
        <v>-0.10291890547507485</v>
      </c>
      <c r="F95">
        <v>-1.1097207207207182E-2</v>
      </c>
      <c r="G95">
        <v>-2.769444358790818E-2</v>
      </c>
      <c r="H95">
        <v>5.8911932367149721E-2</v>
      </c>
      <c r="I95">
        <v>0.14504617021276597</v>
      </c>
      <c r="J95">
        <v>3.8899999999999998E-3</v>
      </c>
      <c r="K95" s="110">
        <f t="shared" si="13"/>
        <v>-3.0805155102853626E-2</v>
      </c>
      <c r="L95" s="114">
        <f t="shared" si="14"/>
        <v>-8.2270022544124549E-2</v>
      </c>
      <c r="M95">
        <f t="shared" si="18"/>
        <v>1.6886234919385557E-2</v>
      </c>
      <c r="N95">
        <f t="shared" si="19"/>
        <v>5.146486744127092E-2</v>
      </c>
      <c r="O95">
        <f t="shared" si="15"/>
        <v>-1.2602540354306782E-2</v>
      </c>
      <c r="P95">
        <f t="shared" si="16"/>
        <v>-7.3167602345687935E-2</v>
      </c>
      <c r="Q95">
        <f t="shared" si="17"/>
        <v>9.0316365120768058E-2</v>
      </c>
      <c r="R95">
        <f t="shared" si="20"/>
        <v>6.0565061991381154E-2</v>
      </c>
      <c r="S95">
        <v>-5.9334532920537926E-2</v>
      </c>
      <c r="U95" s="65" t="s">
        <v>146</v>
      </c>
      <c r="V95" s="65">
        <v>0.11816095938378736</v>
      </c>
    </row>
    <row r="96" spans="1:29">
      <c r="A96" s="20">
        <v>43405</v>
      </c>
      <c r="B96">
        <v>-2.5603086443891174E-3</v>
      </c>
      <c r="C96">
        <v>-5.9034428736192239E-3</v>
      </c>
      <c r="D96">
        <v>-1.4155815908425056E-2</v>
      </c>
      <c r="E96">
        <v>-6.3579337248654607E-3</v>
      </c>
      <c r="F96">
        <v>-5.8923230490017893E-3</v>
      </c>
      <c r="G96">
        <v>9.2029856271096371E-4</v>
      </c>
      <c r="H96">
        <v>-0.1168063636363636</v>
      </c>
      <c r="I96">
        <v>0.29312629629629627</v>
      </c>
      <c r="J96">
        <v>3.1700000000000001E-3</v>
      </c>
      <c r="K96" s="110">
        <f t="shared" si="13"/>
        <v>6.9872834107047484E-4</v>
      </c>
      <c r="L96" s="114">
        <f t="shared" si="14"/>
        <v>-1.1540643207436845E-2</v>
      </c>
      <c r="M96">
        <f t="shared" si="18"/>
        <v>1.4854544249495531E-2</v>
      </c>
      <c r="N96">
        <f t="shared" si="19"/>
        <v>1.223937154850732E-2</v>
      </c>
      <c r="O96">
        <f t="shared" si="15"/>
        <v>1.9952668869608944E-3</v>
      </c>
      <c r="P96">
        <f t="shared" si="16"/>
        <v>-9.9865296880863492E-3</v>
      </c>
      <c r="Q96">
        <f t="shared" si="17"/>
        <v>8.3532006118263551E-3</v>
      </c>
      <c r="R96">
        <f t="shared" si="20"/>
        <v>1.1981796575047244E-2</v>
      </c>
      <c r="S96">
        <v>-7.6247226368768191E-3</v>
      </c>
      <c r="U96" s="65" t="s">
        <v>147</v>
      </c>
      <c r="V96" s="65">
        <v>7.0327133105601014E-2</v>
      </c>
    </row>
    <row r="97" spans="1:29" ht="15" thickBot="1">
      <c r="A97" s="20">
        <v>43435</v>
      </c>
      <c r="B97">
        <v>-6.6376553196029239E-2</v>
      </c>
      <c r="C97">
        <v>-6.2903748867384035E-2</v>
      </c>
      <c r="D97">
        <v>-6.5793247182574982E-2</v>
      </c>
      <c r="E97">
        <v>-5.5884720918269959E-2</v>
      </c>
      <c r="F97">
        <v>-1.6988689717925463E-2</v>
      </c>
      <c r="G97">
        <v>1.7112228983820442E-3</v>
      </c>
      <c r="H97">
        <v>-0.19730179487179492</v>
      </c>
      <c r="I97">
        <v>8.3284285714285686E-2</v>
      </c>
      <c r="J97">
        <v>2.4299999999999999E-3</v>
      </c>
      <c r="K97" s="110">
        <f t="shared" si="13"/>
        <v>1.6404314595378252E-3</v>
      </c>
      <c r="L97" s="114">
        <f t="shared" si="14"/>
        <v>-7.4625703716215838E-2</v>
      </c>
      <c r="M97">
        <f t="shared" si="18"/>
        <v>6.7433678642112804E-2</v>
      </c>
      <c r="N97">
        <f t="shared" si="19"/>
        <v>7.626613517575366E-2</v>
      </c>
      <c r="O97">
        <f t="shared" si="15"/>
        <v>2.0546740797826122E-3</v>
      </c>
      <c r="P97">
        <f t="shared" si="16"/>
        <v>-6.6485113994897801E-2</v>
      </c>
      <c r="Q97">
        <f t="shared" si="17"/>
        <v>5.7939394998052569E-2</v>
      </c>
      <c r="R97">
        <f t="shared" si="20"/>
        <v>6.8539788074680419E-2</v>
      </c>
      <c r="S97">
        <v>-5.4113751179105558E-2</v>
      </c>
      <c r="U97" s="66" t="s">
        <v>148</v>
      </c>
      <c r="V97" s="66">
        <v>120</v>
      </c>
    </row>
    <row r="98" spans="1:29">
      <c r="A98" s="20">
        <v>43466</v>
      </c>
      <c r="B98">
        <v>2.9042162286823145E-2</v>
      </c>
      <c r="C98">
        <v>8.3782078220745709E-2</v>
      </c>
      <c r="D98">
        <v>6.9515898766419157E-2</v>
      </c>
      <c r="E98">
        <v>8.3508720664541888E-2</v>
      </c>
      <c r="F98">
        <v>-1.5380415512465374E-2</v>
      </c>
      <c r="G98">
        <v>2.6395986433506618E-3</v>
      </c>
      <c r="H98">
        <v>-0.25630707006369419</v>
      </c>
      <c r="I98">
        <v>-6.7319473684210471E-2</v>
      </c>
      <c r="J98">
        <v>1.5299999999999999E-3</v>
      </c>
      <c r="K98" s="110">
        <f t="shared" ref="K98:K129" si="21">J98+$V$63*(G98-J98)</f>
        <v>2.7488815967524494E-3</v>
      </c>
      <c r="L98" s="114">
        <f t="shared" ref="L98:L121" si="22">J98+$C$127*(S98-J98)</f>
        <v>7.1187722319864671E-2</v>
      </c>
      <c r="M98">
        <f t="shared" si="18"/>
        <v>-6.6767017169666709E-2</v>
      </c>
      <c r="N98">
        <f t="shared" si="19"/>
        <v>-6.8438840723112224E-2</v>
      </c>
      <c r="O98">
        <f t="shared" ref="O98:O121" si="23">J98+$V$85*(G98-J98)</f>
        <v>2.1094023362042344E-3</v>
      </c>
      <c r="P98">
        <f t="shared" ref="P98:P121" si="24">J98+$C$128*(S98-J98)</f>
        <v>6.3828696174105345E-2</v>
      </c>
      <c r="Q98">
        <f t="shared" ref="Q98:Q121" si="25">O98-E98</f>
        <v>-8.1399318328337661E-2</v>
      </c>
      <c r="R98">
        <f t="shared" si="20"/>
        <v>-6.1719293837901111E-2</v>
      </c>
      <c r="S98">
        <v>5.2645085952148424E-2</v>
      </c>
    </row>
    <row r="99" spans="1:29" ht="15" thickBot="1">
      <c r="A99" s="20">
        <v>43497</v>
      </c>
      <c r="B99">
        <v>2.3816280349918735E-2</v>
      </c>
      <c r="C99">
        <v>-6.4564384305566061E-3</v>
      </c>
      <c r="D99">
        <v>6.0547715430340009E-2</v>
      </c>
      <c r="E99">
        <v>6.0961872163890721E-2</v>
      </c>
      <c r="F99">
        <v>-1.8600000000000001E-3</v>
      </c>
      <c r="G99">
        <v>-1.1214393631421696E-2</v>
      </c>
      <c r="H99">
        <v>0.10070410256410253</v>
      </c>
      <c r="I99">
        <v>-0.24129661971830987</v>
      </c>
      <c r="J99">
        <v>1.8600000000000001E-3</v>
      </c>
      <c r="K99" s="110">
        <f t="shared" si="21"/>
        <v>-1.2502073963892815E-2</v>
      </c>
      <c r="L99" s="114">
        <f t="shared" si="22"/>
        <v>5.9207084874521129E-2</v>
      </c>
      <c r="M99">
        <f t="shared" si="18"/>
        <v>-7.3049789394232817E-2</v>
      </c>
      <c r="N99">
        <f t="shared" si="19"/>
        <v>-7.1709158838413944E-2</v>
      </c>
      <c r="O99">
        <f t="shared" si="23"/>
        <v>-4.9670939766330389E-3</v>
      </c>
      <c r="P99">
        <f t="shared" si="24"/>
        <v>5.314862239656655E-2</v>
      </c>
      <c r="Q99">
        <f t="shared" si="25"/>
        <v>-6.5928966140523765E-2</v>
      </c>
      <c r="R99">
        <f t="shared" si="20"/>
        <v>-5.8115716373199587E-2</v>
      </c>
      <c r="S99">
        <v>4.3941496133421E-2</v>
      </c>
      <c r="U99" t="s">
        <v>149</v>
      </c>
    </row>
    <row r="100" spans="1:29">
      <c r="A100" s="20">
        <v>43525</v>
      </c>
      <c r="B100">
        <v>-1.2807859662343509E-2</v>
      </c>
      <c r="C100">
        <v>6.6255771361443698E-3</v>
      </c>
      <c r="D100">
        <v>-4.2619004233996921E-2</v>
      </c>
      <c r="E100">
        <v>-7.1682400339584854E-2</v>
      </c>
      <c r="F100">
        <v>-3.9916479400749069E-3</v>
      </c>
      <c r="G100">
        <v>-1.2239485360086164E-2</v>
      </c>
      <c r="H100">
        <v>8.4419379844960767E-3</v>
      </c>
      <c r="I100">
        <v>0.46365296296296304</v>
      </c>
      <c r="J100">
        <v>-6.8999999999999997E-4</v>
      </c>
      <c r="K100" s="110">
        <f t="shared" si="21"/>
        <v>-1.3376979424254774E-2</v>
      </c>
      <c r="L100" s="114">
        <f t="shared" si="22"/>
        <v>2.2334553233545249E-2</v>
      </c>
      <c r="M100">
        <f t="shared" si="18"/>
        <v>2.9242024809742147E-2</v>
      </c>
      <c r="N100">
        <f t="shared" si="19"/>
        <v>-3.5711532657800027E-2</v>
      </c>
      <c r="O100">
        <f t="shared" si="23"/>
        <v>-6.7208282095436419E-3</v>
      </c>
      <c r="P100">
        <f t="shared" si="24"/>
        <v>1.9902112384244511E-2</v>
      </c>
      <c r="Q100">
        <f t="shared" si="25"/>
        <v>6.4961572130041209E-2</v>
      </c>
      <c r="R100">
        <f t="shared" si="20"/>
        <v>-2.6622940593788152E-2</v>
      </c>
      <c r="S100">
        <v>1.6205499570574662E-2</v>
      </c>
      <c r="U100" s="67"/>
      <c r="V100" s="67" t="s">
        <v>154</v>
      </c>
      <c r="W100" s="67" t="s">
        <v>155</v>
      </c>
      <c r="X100" s="67" t="s">
        <v>156</v>
      </c>
      <c r="Y100" s="67" t="s">
        <v>157</v>
      </c>
      <c r="Z100" s="67" t="s">
        <v>158</v>
      </c>
    </row>
    <row r="101" spans="1:29">
      <c r="A101" s="20">
        <v>43556</v>
      </c>
      <c r="B101">
        <v>7.7209067298158032E-2</v>
      </c>
      <c r="C101">
        <v>7.5862906958906559E-2</v>
      </c>
      <c r="D101">
        <v>6.7719501952775998E-2</v>
      </c>
      <c r="E101">
        <v>9.5253830679748214E-2</v>
      </c>
      <c r="F101">
        <v>-1.6152474129821289E-2</v>
      </c>
      <c r="G101">
        <v>-4.4215318190519021E-3</v>
      </c>
      <c r="H101">
        <v>0.32291692307692316</v>
      </c>
      <c r="I101">
        <v>1.2498227848101187E-2</v>
      </c>
      <c r="J101">
        <v>1.6000000000000001E-4</v>
      </c>
      <c r="K101" s="110">
        <f t="shared" si="21"/>
        <v>-4.8727610371936429E-3</v>
      </c>
      <c r="L101" s="114">
        <f t="shared" si="22"/>
        <v>6.6179148685957576E-2</v>
      </c>
      <c r="M101">
        <f t="shared" si="18"/>
        <v>-7.2592262989969639E-2</v>
      </c>
      <c r="N101">
        <f t="shared" si="19"/>
        <v>-7.1051909723151216E-2</v>
      </c>
      <c r="O101">
        <f t="shared" si="23"/>
        <v>-2.2323517348009241E-3</v>
      </c>
      <c r="P101">
        <f t="shared" si="24"/>
        <v>5.920452153593684E-2</v>
      </c>
      <c r="Q101">
        <f t="shared" si="25"/>
        <v>-9.7486182414549136E-2</v>
      </c>
      <c r="R101">
        <f t="shared" si="20"/>
        <v>-6.1436873270737762E-2</v>
      </c>
      <c r="S101">
        <v>4.8605087596670427E-2</v>
      </c>
      <c r="U101" s="65" t="s">
        <v>150</v>
      </c>
      <c r="V101" s="65">
        <v>1</v>
      </c>
      <c r="W101" s="65">
        <v>8.3809664962137043E-2</v>
      </c>
      <c r="X101" s="65">
        <v>8.3809664962137043E-2</v>
      </c>
      <c r="Y101" s="65">
        <v>16.945261571595903</v>
      </c>
      <c r="Z101" s="65">
        <v>7.161916748924084E-5</v>
      </c>
    </row>
    <row r="102" spans="1:29">
      <c r="A102" s="20">
        <v>43586</v>
      </c>
      <c r="B102">
        <v>-9.1125712433856865E-2</v>
      </c>
      <c r="C102">
        <v>-0.15399356760964589</v>
      </c>
      <c r="D102">
        <v>-0.12230149502010573</v>
      </c>
      <c r="E102">
        <v>-0.15713767942963769</v>
      </c>
      <c r="F102">
        <v>1.1560229445506692E-2</v>
      </c>
      <c r="G102">
        <v>-2.8304989280457044E-3</v>
      </c>
      <c r="H102">
        <v>-0.20730232558139539</v>
      </c>
      <c r="I102">
        <v>-6.0500000000000054E-2</v>
      </c>
      <c r="J102">
        <v>-2E-3</v>
      </c>
      <c r="K102" s="110">
        <f t="shared" si="21"/>
        <v>-2.9122937069035681E-3</v>
      </c>
      <c r="L102" s="114">
        <f t="shared" si="22"/>
        <v>-9.0079623804174822E-2</v>
      </c>
      <c r="M102">
        <f t="shared" si="18"/>
        <v>0.11938920131320216</v>
      </c>
      <c r="N102">
        <f t="shared" si="19"/>
        <v>8.7167330097271248E-2</v>
      </c>
      <c r="O102">
        <f t="shared" si="23"/>
        <v>-2.4336640297898454E-3</v>
      </c>
      <c r="P102">
        <f t="shared" si="24"/>
        <v>-8.0774406336581533E-2</v>
      </c>
      <c r="Q102">
        <f t="shared" si="25"/>
        <v>0.15470401539984785</v>
      </c>
      <c r="R102">
        <f t="shared" si="20"/>
        <v>7.8340742306791694E-2</v>
      </c>
      <c r="S102">
        <v>-6.6633143195659425E-2</v>
      </c>
      <c r="U102" s="65" t="s">
        <v>151</v>
      </c>
      <c r="V102" s="65">
        <v>118</v>
      </c>
      <c r="W102" s="65">
        <v>0.58361686680064473</v>
      </c>
      <c r="X102" s="65">
        <v>4.9459056508529215E-3</v>
      </c>
      <c r="Y102" s="65"/>
      <c r="Z102" s="65"/>
    </row>
    <row r="103" spans="1:29" ht="15" thickBot="1">
      <c r="A103" s="20">
        <v>43617</v>
      </c>
      <c r="B103">
        <v>4.185387038405524E-2</v>
      </c>
      <c r="C103">
        <v>7.797254292038458E-2</v>
      </c>
      <c r="D103">
        <v>5.0150707164196867E-2</v>
      </c>
      <c r="E103">
        <v>4.786756896189942E-2</v>
      </c>
      <c r="F103">
        <v>-1.380545454545452E-2</v>
      </c>
      <c r="G103">
        <v>2.6579906478665628E-2</v>
      </c>
      <c r="H103">
        <v>3.2651764705882436E-2</v>
      </c>
      <c r="I103">
        <v>-2.3426666666666623E-2</v>
      </c>
      <c r="J103">
        <v>-3.2399999999999998E-3</v>
      </c>
      <c r="K103" s="110">
        <f t="shared" si="21"/>
        <v>2.9516830987074395E-2</v>
      </c>
      <c r="L103" s="114">
        <f t="shared" si="22"/>
        <v>8.1459794779111638E-2</v>
      </c>
      <c r="M103">
        <f t="shared" si="18"/>
        <v>-2.0633876177122472E-2</v>
      </c>
      <c r="N103">
        <f t="shared" si="19"/>
        <v>-5.1942963792037243E-2</v>
      </c>
      <c r="O103">
        <f t="shared" si="23"/>
        <v>1.2331146903133371E-2</v>
      </c>
      <c r="P103">
        <f t="shared" si="24"/>
        <v>7.2511641099068352E-2</v>
      </c>
      <c r="Q103">
        <f t="shared" si="25"/>
        <v>-3.5536422058766046E-2</v>
      </c>
      <c r="R103">
        <f t="shared" si="20"/>
        <v>-6.0180494195934978E-2</v>
      </c>
      <c r="S103">
        <v>5.891301256023089E-2</v>
      </c>
      <c r="U103" s="66" t="s">
        <v>152</v>
      </c>
      <c r="V103" s="66">
        <v>119</v>
      </c>
      <c r="W103" s="66">
        <v>0.66742653176278177</v>
      </c>
      <c r="X103" s="66"/>
      <c r="Y103" s="66"/>
      <c r="Z103" s="66"/>
    </row>
    <row r="104" spans="1:29" ht="15" thickBot="1">
      <c r="A104" s="20">
        <v>43647</v>
      </c>
      <c r="B104">
        <v>-6.5344576958494167E-3</v>
      </c>
      <c r="C104">
        <v>-2.4357712382910873E-2</v>
      </c>
      <c r="D104">
        <v>-1.3203995588972645E-2</v>
      </c>
      <c r="E104">
        <v>2.9720151360945482E-2</v>
      </c>
      <c r="F104">
        <v>-2.3637379576108173E-3</v>
      </c>
      <c r="G104">
        <v>-1.6073078979365232E-2</v>
      </c>
      <c r="H104">
        <v>-0.10276285714285711</v>
      </c>
      <c r="I104">
        <v>-9.1510410958904123E-2</v>
      </c>
      <c r="J104">
        <v>-4.3800000000000002E-3</v>
      </c>
      <c r="K104" s="110">
        <f t="shared" si="21"/>
        <v>-1.7224715395724434E-2</v>
      </c>
      <c r="L104" s="114">
        <f t="shared" si="22"/>
        <v>-1.0944377745304131E-3</v>
      </c>
      <c r="M104">
        <f t="shared" si="18"/>
        <v>-4.0207198067517894E-3</v>
      </c>
      <c r="N104">
        <f t="shared" si="19"/>
        <v>-1.6130277621194022E-2</v>
      </c>
      <c r="O104">
        <f t="shared" si="23"/>
        <v>-1.0485808905467242E-2</v>
      </c>
      <c r="P104">
        <f t="shared" si="24"/>
        <v>-1.4415426972225914E-3</v>
      </c>
      <c r="Q104">
        <f t="shared" si="25"/>
        <v>-4.0205960266412724E-2</v>
      </c>
      <c r="R104">
        <f t="shared" si="20"/>
        <v>-9.0442662082446511E-3</v>
      </c>
      <c r="S104">
        <v>-1.9690426795060862E-3</v>
      </c>
    </row>
    <row r="105" spans="1:29">
      <c r="A105" s="20">
        <v>43678</v>
      </c>
      <c r="B105">
        <v>-2.8379044332076987E-2</v>
      </c>
      <c r="C105">
        <v>-2.4595347433397377E-2</v>
      </c>
      <c r="D105">
        <v>-6.9536590110564858E-2</v>
      </c>
      <c r="E105">
        <v>2.4000513776216939E-2</v>
      </c>
      <c r="F105">
        <v>9.8897963142581119E-3</v>
      </c>
      <c r="G105">
        <v>-6.10212873847122E-3</v>
      </c>
      <c r="H105">
        <v>-1.0200000000000903E-3</v>
      </c>
      <c r="I105">
        <v>-2.3323030303030252E-2</v>
      </c>
      <c r="J105">
        <v>-6.9800000000000001E-3</v>
      </c>
      <c r="K105" s="110">
        <f t="shared" si="21"/>
        <v>-6.0156683189841178E-3</v>
      </c>
      <c r="L105" s="114">
        <f t="shared" si="22"/>
        <v>-1.3226680563564946E-2</v>
      </c>
      <c r="M105">
        <f t="shared" si="18"/>
        <v>6.3520921791580739E-2</v>
      </c>
      <c r="N105">
        <f t="shared" si="19"/>
        <v>7.211012244580828E-3</v>
      </c>
      <c r="O105">
        <f t="shared" si="23"/>
        <v>-6.5215994216788259E-3</v>
      </c>
      <c r="P105">
        <f t="shared" si="24"/>
        <v>-1.2566746760670969E-2</v>
      </c>
      <c r="Q105">
        <f t="shared" si="25"/>
        <v>-3.0522113197895766E-2</v>
      </c>
      <c r="R105">
        <f t="shared" si="20"/>
        <v>6.0451473389921432E-3</v>
      </c>
      <c r="S105">
        <v>-1.1563836555206757E-2</v>
      </c>
      <c r="U105" s="67"/>
      <c r="V105" s="67" t="s">
        <v>159</v>
      </c>
      <c r="W105" s="67" t="s">
        <v>147</v>
      </c>
      <c r="X105" s="67" t="s">
        <v>160</v>
      </c>
      <c r="Y105" s="67" t="s">
        <v>161</v>
      </c>
      <c r="Z105" s="67" t="s">
        <v>162</v>
      </c>
      <c r="AA105" s="67" t="s">
        <v>163</v>
      </c>
      <c r="AB105" s="67" t="s">
        <v>164</v>
      </c>
      <c r="AC105" s="67" t="s">
        <v>165</v>
      </c>
    </row>
    <row r="106" spans="1:29">
      <c r="A106" s="20">
        <v>43709</v>
      </c>
      <c r="B106">
        <v>7.9998738384272614E-2</v>
      </c>
      <c r="C106">
        <v>4.1947402646871516E-2</v>
      </c>
      <c r="D106">
        <v>5.5391840411583369E-2</v>
      </c>
      <c r="E106">
        <v>3.065832391667999E-2</v>
      </c>
      <c r="F106">
        <v>-7.7996518375242317E-3</v>
      </c>
      <c r="G106">
        <v>-5.5222666182343141E-4</v>
      </c>
      <c r="H106">
        <v>-0.18780838709677417</v>
      </c>
      <c r="I106">
        <v>-4.1134999999999984E-2</v>
      </c>
      <c r="J106">
        <v>-5.7400000000000003E-3</v>
      </c>
      <c r="K106" s="110">
        <f t="shared" si="21"/>
        <v>-4.1289490646826896E-5</v>
      </c>
      <c r="L106" s="114">
        <f t="shared" si="22"/>
        <v>5.88275498903282E-2</v>
      </c>
      <c r="M106">
        <f t="shared" si="18"/>
        <v>-5.5433129902230198E-2</v>
      </c>
      <c r="N106">
        <f t="shared" si="19"/>
        <v>-5.8868839380975028E-2</v>
      </c>
      <c r="O106">
        <f t="shared" si="23"/>
        <v>-3.0310853759149465E-3</v>
      </c>
      <c r="P106">
        <f t="shared" si="24"/>
        <v>5.200627764676187E-2</v>
      </c>
      <c r="Q106">
        <f t="shared" si="25"/>
        <v>-3.3689409292594938E-2</v>
      </c>
      <c r="R106">
        <f t="shared" si="20"/>
        <v>-5.5037363022676818E-2</v>
      </c>
      <c r="S106">
        <v>4.1639899204981214E-2</v>
      </c>
      <c r="U106" s="65" t="s">
        <v>153</v>
      </c>
      <c r="V106" s="65">
        <v>1.2185361937640322E-2</v>
      </c>
      <c r="W106" s="65">
        <v>6.763537075723366E-3</v>
      </c>
      <c r="X106" s="65">
        <v>1.8016256584705848</v>
      </c>
      <c r="Y106" s="65">
        <v>7.4157731293277782E-2</v>
      </c>
      <c r="Z106" s="65">
        <v>-1.2082828403435254E-3</v>
      </c>
      <c r="AA106" s="65">
        <v>2.5579006715624169E-2</v>
      </c>
      <c r="AB106" s="65">
        <v>-1.2082828403435254E-3</v>
      </c>
      <c r="AC106" s="65">
        <v>2.5579006715624169E-2</v>
      </c>
    </row>
    <row r="107" spans="1:29" ht="15" thickBot="1">
      <c r="A107" s="20">
        <v>43739</v>
      </c>
      <c r="B107">
        <v>3.7199286818006397E-2</v>
      </c>
      <c r="C107">
        <v>9.7314207154028193E-2</v>
      </c>
      <c r="D107">
        <v>3.7771181295228821E-2</v>
      </c>
      <c r="E107">
        <v>5.5681539130905025E-2</v>
      </c>
      <c r="F107">
        <v>-3.8131372549019332E-3</v>
      </c>
      <c r="G107">
        <v>2.3383523944251396E-2</v>
      </c>
      <c r="H107">
        <v>-8.5969999999999963E-2</v>
      </c>
      <c r="I107">
        <v>-0.15990442622950818</v>
      </c>
      <c r="J107">
        <v>-4.0299999999999997E-3</v>
      </c>
      <c r="K107" s="110">
        <f t="shared" si="21"/>
        <v>2.6083446909849008E-2</v>
      </c>
      <c r="L107" s="114">
        <f t="shared" si="22"/>
        <v>1.4809122055071924E-2</v>
      </c>
      <c r="M107">
        <f t="shared" si="18"/>
        <v>-1.1687734385379813E-2</v>
      </c>
      <c r="N107">
        <f t="shared" si="19"/>
        <v>1.1274324854777085E-2</v>
      </c>
      <c r="O107">
        <f t="shared" si="23"/>
        <v>1.028459916797176E-2</v>
      </c>
      <c r="P107">
        <f t="shared" si="24"/>
        <v>1.2818853249987994E-2</v>
      </c>
      <c r="Q107">
        <f t="shared" si="25"/>
        <v>-4.5396939962933265E-2</v>
      </c>
      <c r="R107">
        <f t="shared" si="20"/>
        <v>-2.5342540820162338E-3</v>
      </c>
      <c r="S107">
        <v>9.7942151916213752E-3</v>
      </c>
      <c r="U107" s="66" t="s">
        <v>83</v>
      </c>
      <c r="V107" s="66">
        <v>1.0908744481562183</v>
      </c>
      <c r="W107" s="66">
        <v>0.26500290253480108</v>
      </c>
      <c r="X107" s="112">
        <v>4.1164622640801491</v>
      </c>
      <c r="Y107" s="112">
        <v>7.1619167489242005E-5</v>
      </c>
      <c r="Z107" s="66">
        <v>0.56609655428976169</v>
      </c>
      <c r="AA107" s="66">
        <v>1.6156523420226749</v>
      </c>
      <c r="AB107" s="66">
        <v>0.56609655428976169</v>
      </c>
      <c r="AC107" s="66">
        <v>1.6156523420226749</v>
      </c>
    </row>
    <row r="108" spans="1:29">
      <c r="A108" s="20">
        <v>43770</v>
      </c>
      <c r="B108">
        <v>6.594559461073346E-2</v>
      </c>
      <c r="C108">
        <v>-6.63541049354843E-3</v>
      </c>
      <c r="D108">
        <v>1.1185401373161565E-2</v>
      </c>
      <c r="E108">
        <v>4.4149114845595541E-2</v>
      </c>
      <c r="F108">
        <v>8.5107114624505924E-3</v>
      </c>
      <c r="G108">
        <v>-8.4870281563745389E-3</v>
      </c>
      <c r="H108">
        <v>-0.15027615384615386</v>
      </c>
      <c r="I108">
        <v>-9.4469215686274588E-2</v>
      </c>
      <c r="J108">
        <v>-3.5699999999999998E-3</v>
      </c>
      <c r="K108" s="110">
        <f t="shared" si="21"/>
        <v>-8.9712999803429998E-3</v>
      </c>
      <c r="L108" s="114">
        <f t="shared" si="22"/>
        <v>3.878951660166724E-2</v>
      </c>
      <c r="M108">
        <f t="shared" si="18"/>
        <v>-2.0156701353504565E-2</v>
      </c>
      <c r="N108">
        <f t="shared" si="19"/>
        <v>-4.7760816582010243E-2</v>
      </c>
      <c r="O108">
        <f t="shared" si="23"/>
        <v>-6.1375388286186551E-3</v>
      </c>
      <c r="P108">
        <f t="shared" si="24"/>
        <v>3.4314423535000908E-2</v>
      </c>
      <c r="Q108">
        <f t="shared" si="25"/>
        <v>-5.0286653674214199E-2</v>
      </c>
      <c r="R108">
        <f t="shared" si="20"/>
        <v>-4.0451962363619566E-2</v>
      </c>
      <c r="S108">
        <v>2.7513564892391186E-2</v>
      </c>
    </row>
    <row r="109" spans="1:29">
      <c r="A109" s="20">
        <v>43800</v>
      </c>
      <c r="B109">
        <v>2.3145913956069956E-2</v>
      </c>
      <c r="C109">
        <v>-9.9340861203060515E-3</v>
      </c>
      <c r="D109">
        <v>2.8448381194475042E-2</v>
      </c>
      <c r="E109">
        <v>4.5312056457487787E-2</v>
      </c>
      <c r="F109">
        <v>1.8500000000000001E-3</v>
      </c>
      <c r="G109">
        <v>1.8392649727767666E-2</v>
      </c>
      <c r="H109">
        <v>0.41743441558441557</v>
      </c>
      <c r="I109">
        <v>-1.9889130434782666E-2</v>
      </c>
      <c r="J109">
        <v>-1.8500000000000001E-3</v>
      </c>
      <c r="K109" s="110">
        <f t="shared" si="21"/>
        <v>2.0386322449147547E-2</v>
      </c>
      <c r="L109" s="114">
        <f t="shared" si="22"/>
        <v>1.5967066533060823E-2</v>
      </c>
      <c r="M109">
        <f t="shared" si="18"/>
        <v>-8.0620587453274946E-3</v>
      </c>
      <c r="N109">
        <f t="shared" si="19"/>
        <v>4.4192559160867242E-3</v>
      </c>
      <c r="O109">
        <f t="shared" si="23"/>
        <v>8.7201630166161281E-3</v>
      </c>
      <c r="P109">
        <f t="shared" si="24"/>
        <v>1.4084773312856912E-2</v>
      </c>
      <c r="Q109">
        <f t="shared" si="25"/>
        <v>-3.6591893440871659E-2</v>
      </c>
      <c r="R109">
        <f t="shared" si="20"/>
        <v>-5.3646102962407842E-3</v>
      </c>
      <c r="S109">
        <v>1.122422719150316E-2</v>
      </c>
    </row>
    <row r="110" spans="1:29">
      <c r="A110" s="20">
        <v>43831</v>
      </c>
      <c r="B110">
        <v>-5.1641899001098494E-2</v>
      </c>
      <c r="C110">
        <v>-8.0307234576443093E-2</v>
      </c>
      <c r="D110">
        <v>-6.4815360873788058E-2</v>
      </c>
      <c r="E110">
        <v>-3.6160189433732906E-2</v>
      </c>
      <c r="F110">
        <v>1.9069262536873157E-2</v>
      </c>
      <c r="G110">
        <v>-1.1138432643296489E-2</v>
      </c>
      <c r="H110">
        <v>0.25202642201834857</v>
      </c>
      <c r="I110">
        <v>9.3208888888888938E-2</v>
      </c>
      <c r="J110">
        <v>-4.3200000000000001E-3</v>
      </c>
      <c r="K110" s="110">
        <f t="shared" si="21"/>
        <v>-1.1809971367046635E-2</v>
      </c>
      <c r="L110" s="114">
        <f t="shared" si="22"/>
        <v>-3.636308331998115E-2</v>
      </c>
      <c r="M110">
        <f t="shared" si="18"/>
        <v>5.3005389506741427E-2</v>
      </c>
      <c r="N110">
        <f t="shared" si="19"/>
        <v>2.4553111952934515E-2</v>
      </c>
      <c r="O110">
        <f t="shared" si="23"/>
        <v>-7.88040071466517E-3</v>
      </c>
      <c r="P110">
        <f t="shared" si="24"/>
        <v>-3.2977875189579224E-2</v>
      </c>
      <c r="Q110">
        <f t="shared" si="25"/>
        <v>2.8279788719067736E-2</v>
      </c>
      <c r="R110">
        <f t="shared" si="20"/>
        <v>2.5097474474914054E-2</v>
      </c>
      <c r="S110">
        <v>-2.7833329226465475E-2</v>
      </c>
      <c r="U110" t="s">
        <v>142</v>
      </c>
    </row>
    <row r="111" spans="1:29" ht="15" thickBot="1">
      <c r="A111" s="20">
        <v>43862</v>
      </c>
      <c r="B111">
        <v>-9.2221807877471723E-2</v>
      </c>
      <c r="C111">
        <v>-8.3664776386825151E-2</v>
      </c>
      <c r="D111">
        <v>-9.2345465438854052E-2</v>
      </c>
      <c r="E111">
        <v>-6.6724478788562414E-2</v>
      </c>
      <c r="F111">
        <v>1.2862945736434137E-2</v>
      </c>
      <c r="G111">
        <v>6.1588820151725013E-3</v>
      </c>
      <c r="H111">
        <v>-9.6861176470588131E-2</v>
      </c>
      <c r="I111">
        <v>0.2305697959183674</v>
      </c>
      <c r="J111">
        <v>-6.0800000000000003E-3</v>
      </c>
      <c r="K111" s="110">
        <f t="shared" si="21"/>
        <v>7.364273875525908E-3</v>
      </c>
      <c r="L111" s="114">
        <f t="shared" si="22"/>
        <v>-0.11435630790008963</v>
      </c>
      <c r="M111">
        <f t="shared" si="18"/>
        <v>9.9709739314379958E-2</v>
      </c>
      <c r="N111">
        <f t="shared" si="19"/>
        <v>0.12172058177561554</v>
      </c>
      <c r="O111">
        <f t="shared" si="23"/>
        <v>3.1081245693080801E-4</v>
      </c>
      <c r="P111">
        <f t="shared" si="24"/>
        <v>-0.10291740128261305</v>
      </c>
      <c r="Q111">
        <f t="shared" si="25"/>
        <v>6.703529124549322E-2</v>
      </c>
      <c r="R111">
        <f t="shared" si="20"/>
        <v>0.10322821373954386</v>
      </c>
      <c r="S111">
        <v>-8.5533542271738205E-2</v>
      </c>
    </row>
    <row r="112" spans="1:29">
      <c r="A112" s="20">
        <v>43891</v>
      </c>
      <c r="B112">
        <v>-0.19713128596097865</v>
      </c>
      <c r="C112">
        <v>-0.23008661621852172</v>
      </c>
      <c r="D112">
        <v>-0.29674638489340111</v>
      </c>
      <c r="E112">
        <v>-0.25143422483291417</v>
      </c>
      <c r="F112">
        <v>-7.2317112608277181E-2</v>
      </c>
      <c r="G112">
        <v>4.7226110607435454E-3</v>
      </c>
      <c r="H112">
        <v>-0.38056590163934428</v>
      </c>
      <c r="I112">
        <v>0.15467999999999996</v>
      </c>
      <c r="J112">
        <v>-4.6800000000000001E-3</v>
      </c>
      <c r="K112" s="110">
        <f t="shared" si="21"/>
        <v>5.6486622167754991E-3</v>
      </c>
      <c r="L112" s="114">
        <f t="shared" si="22"/>
        <v>-0.22038476065533083</v>
      </c>
      <c r="M112">
        <f t="shared" si="18"/>
        <v>0.30239504711017662</v>
      </c>
      <c r="N112">
        <f t="shared" si="19"/>
        <v>0.22603342287210632</v>
      </c>
      <c r="O112">
        <f t="shared" si="23"/>
        <v>2.2978864084002761E-4</v>
      </c>
      <c r="P112">
        <f t="shared" si="24"/>
        <v>-0.19759651951620513</v>
      </c>
      <c r="Q112">
        <f t="shared" si="25"/>
        <v>0.25166401347375417</v>
      </c>
      <c r="R112">
        <f t="shared" si="20"/>
        <v>0.19782630815704516</v>
      </c>
      <c r="S112">
        <v>-0.16296492540360544</v>
      </c>
      <c r="U112" s="68" t="s">
        <v>143</v>
      </c>
      <c r="V112" s="68"/>
    </row>
    <row r="113" spans="1:29">
      <c r="A113" s="20">
        <v>43922</v>
      </c>
      <c r="B113">
        <v>9.2769664998830229E-2</v>
      </c>
      <c r="C113">
        <v>0.11073694721093971</v>
      </c>
      <c r="D113">
        <v>3.2318642597993205E-2</v>
      </c>
      <c r="E113">
        <v>0.11957581726782901</v>
      </c>
      <c r="F113">
        <v>-0.2944328258602712</v>
      </c>
      <c r="G113">
        <v>-8.0106139085642375E-3</v>
      </c>
      <c r="H113">
        <v>-0.58078666666666656</v>
      </c>
      <c r="I113">
        <v>7.8343768115942097E-2</v>
      </c>
      <c r="J113">
        <v>-5.8799999999999998E-3</v>
      </c>
      <c r="K113" s="110">
        <f t="shared" si="21"/>
        <v>-8.2204553515780078E-3</v>
      </c>
      <c r="L113" s="114">
        <f t="shared" si="22"/>
        <v>7.1095131136497833E-2</v>
      </c>
      <c r="M113">
        <f t="shared" si="18"/>
        <v>-4.0539097949571209E-2</v>
      </c>
      <c r="N113">
        <f t="shared" si="19"/>
        <v>-7.9315586488075837E-2</v>
      </c>
      <c r="O113">
        <f t="shared" si="23"/>
        <v>-6.9925488333723793E-3</v>
      </c>
      <c r="P113">
        <f t="shared" si="24"/>
        <v>6.2963053547087491E-2</v>
      </c>
      <c r="Q113">
        <f t="shared" si="25"/>
        <v>-0.1265683661012014</v>
      </c>
      <c r="R113">
        <f t="shared" si="20"/>
        <v>-6.9955602380459864E-2</v>
      </c>
      <c r="S113">
        <v>5.060462673172899E-2</v>
      </c>
      <c r="U113" s="65" t="s">
        <v>144</v>
      </c>
      <c r="V113" s="65">
        <v>0.18337313513849798</v>
      </c>
    </row>
    <row r="114" spans="1:29">
      <c r="A114" s="20">
        <v>43952</v>
      </c>
      <c r="B114">
        <v>7.8636638675237458E-2</v>
      </c>
      <c r="C114">
        <v>2.3112847442109237E-2</v>
      </c>
      <c r="D114">
        <v>7.272563535522969E-2</v>
      </c>
      <c r="E114">
        <v>7.0189070184043592E-2</v>
      </c>
      <c r="F114">
        <v>3.8737198211624614E-2</v>
      </c>
      <c r="G114">
        <v>2.5857871704704716E-2</v>
      </c>
      <c r="H114">
        <v>-0.70521741935483861</v>
      </c>
      <c r="I114">
        <v>0.24770324324324317</v>
      </c>
      <c r="J114">
        <v>-4.4600000000000004E-3</v>
      </c>
      <c r="K114" s="110">
        <f t="shared" si="21"/>
        <v>2.8843840172313548E-2</v>
      </c>
      <c r="L114" s="114">
        <f t="shared" si="22"/>
        <v>5.8526727101850994E-2</v>
      </c>
      <c r="M114">
        <f t="shared" si="18"/>
        <v>-4.3881795182916142E-2</v>
      </c>
      <c r="N114">
        <f t="shared" si="19"/>
        <v>-2.9682886929537446E-2</v>
      </c>
      <c r="O114">
        <f t="shared" si="23"/>
        <v>1.1371170846966127E-2</v>
      </c>
      <c r="P114">
        <f t="shared" si="24"/>
        <v>5.1872461700380304E-2</v>
      </c>
      <c r="Q114">
        <f t="shared" si="25"/>
        <v>-5.8817899337077463E-2</v>
      </c>
      <c r="R114">
        <f t="shared" si="20"/>
        <v>-4.0501290853414175E-2</v>
      </c>
      <c r="S114">
        <v>4.1759885784831183E-2</v>
      </c>
      <c r="U114" s="65" t="s">
        <v>145</v>
      </c>
      <c r="V114" s="65">
        <v>3.3625706690521846E-2</v>
      </c>
    </row>
    <row r="115" spans="1:29">
      <c r="A115" s="20">
        <v>43983</v>
      </c>
      <c r="B115">
        <v>5.0442213992630415E-2</v>
      </c>
      <c r="C115">
        <v>7.1495939355013555E-2</v>
      </c>
      <c r="D115">
        <v>5.2720705387408869E-2</v>
      </c>
      <c r="E115">
        <v>8.8705882806077219E-2</v>
      </c>
      <c r="F115">
        <v>0.11692193083573482</v>
      </c>
      <c r="G115">
        <v>1.6879234923492307E-2</v>
      </c>
      <c r="H115">
        <v>2.0045300000000004</v>
      </c>
      <c r="I115">
        <v>-8.2426521739130468E-2</v>
      </c>
      <c r="J115">
        <v>-4.5300000000000002E-3</v>
      </c>
      <c r="K115" s="110">
        <f t="shared" si="21"/>
        <v>1.8987803131044211E-2</v>
      </c>
      <c r="L115" s="114">
        <f t="shared" si="22"/>
        <v>8.3792453389611124E-2</v>
      </c>
      <c r="M115">
        <f t="shared" si="18"/>
        <v>-3.3732902256364661E-2</v>
      </c>
      <c r="N115">
        <f t="shared" si="19"/>
        <v>-6.4804650258566909E-2</v>
      </c>
      <c r="O115">
        <f t="shared" si="23"/>
        <v>6.6493221858658696E-3</v>
      </c>
      <c r="P115">
        <f t="shared" si="24"/>
        <v>7.4461582064718521E-2</v>
      </c>
      <c r="Q115">
        <f t="shared" si="25"/>
        <v>-8.2056560620211355E-2</v>
      </c>
      <c r="R115">
        <f t="shared" si="20"/>
        <v>-6.7812259878852657E-2</v>
      </c>
      <c r="S115">
        <v>6.0281332414570496E-2</v>
      </c>
      <c r="U115" s="65" t="s">
        <v>146</v>
      </c>
      <c r="V115" s="65">
        <v>2.5436094035356772E-2</v>
      </c>
    </row>
    <row r="116" spans="1:29">
      <c r="A116" s="20">
        <v>44013</v>
      </c>
      <c r="B116">
        <v>-2.4659074000240672E-2</v>
      </c>
      <c r="C116">
        <v>6.0439105540498472E-3</v>
      </c>
      <c r="D116">
        <v>-6.8496818700057888E-2</v>
      </c>
      <c r="E116">
        <v>-1.7551614769275137E-2</v>
      </c>
      <c r="F116">
        <v>8.9406891191709845E-2</v>
      </c>
      <c r="G116">
        <v>6.0783831709225439E-2</v>
      </c>
      <c r="H116">
        <v>0.4496544444444443</v>
      </c>
      <c r="I116">
        <v>-0.16145666666666661</v>
      </c>
      <c r="J116">
        <v>-5.2100000000000002E-3</v>
      </c>
      <c r="K116" s="110">
        <f t="shared" si="21"/>
        <v>6.7283479918695627E-2</v>
      </c>
      <c r="L116" s="114">
        <f t="shared" si="22"/>
        <v>-2.3287278631929142E-2</v>
      </c>
      <c r="M116">
        <f t="shared" si="18"/>
        <v>0.13578029861875351</v>
      </c>
      <c r="N116">
        <f t="shared" si="19"/>
        <v>9.0570758550624769E-2</v>
      </c>
      <c r="O116">
        <f t="shared" si="23"/>
        <v>2.9250190174647167E-2</v>
      </c>
      <c r="P116">
        <f t="shared" si="24"/>
        <v>-2.1377495169793093E-2</v>
      </c>
      <c r="Q116">
        <f t="shared" si="25"/>
        <v>4.6801804943922304E-2</v>
      </c>
      <c r="R116">
        <f t="shared" si="20"/>
        <v>5.062768534444026E-2</v>
      </c>
      <c r="S116">
        <v>-1.8475171760984871E-2</v>
      </c>
      <c r="U116" s="65" t="s">
        <v>147</v>
      </c>
      <c r="V116" s="65">
        <v>6.6054392284259453E-2</v>
      </c>
    </row>
    <row r="117" spans="1:29" ht="15" thickBot="1">
      <c r="A117" s="20">
        <v>44044</v>
      </c>
      <c r="B117">
        <v>5.7474004790226102E-2</v>
      </c>
      <c r="C117">
        <v>7.4493784282339506E-2</v>
      </c>
      <c r="D117">
        <v>0.10209145962919719</v>
      </c>
      <c r="E117">
        <v>4.0135006346360289E-2</v>
      </c>
      <c r="F117">
        <v>6.009292712066909E-2</v>
      </c>
      <c r="G117">
        <v>7.8137391817052534E-3</v>
      </c>
      <c r="H117">
        <v>-1.4319574358974358</v>
      </c>
      <c r="I117">
        <v>-0.12463142857142853</v>
      </c>
      <c r="J117">
        <v>-3.9399999999999999E-3</v>
      </c>
      <c r="K117" s="110">
        <f t="shared" si="21"/>
        <v>8.9713499439285152E-3</v>
      </c>
      <c r="L117" s="114">
        <f t="shared" si="22"/>
        <v>4.3583058016967387E-2</v>
      </c>
      <c r="M117">
        <f t="shared" si="18"/>
        <v>-9.3120109685268682E-2</v>
      </c>
      <c r="N117">
        <f t="shared" si="19"/>
        <v>-3.4611708073038872E-2</v>
      </c>
      <c r="O117">
        <f t="shared" si="23"/>
        <v>2.1974840189517867E-3</v>
      </c>
      <c r="P117">
        <f t="shared" si="24"/>
        <v>3.8562459943613972E-2</v>
      </c>
      <c r="Q117">
        <f t="shared" si="25"/>
        <v>-3.7937522327408504E-2</v>
      </c>
      <c r="R117">
        <f t="shared" si="20"/>
        <v>-3.6364975924662188E-2</v>
      </c>
      <c r="S117">
        <v>3.0932590063908704E-2</v>
      </c>
      <c r="U117" s="66" t="s">
        <v>148</v>
      </c>
      <c r="V117" s="66">
        <v>120</v>
      </c>
    </row>
    <row r="118" spans="1:29">
      <c r="A118" s="20">
        <v>44075</v>
      </c>
      <c r="B118">
        <v>-5.5345579543213744E-2</v>
      </c>
      <c r="C118">
        <v>5.1496486579027702E-2</v>
      </c>
      <c r="D118">
        <v>-8.8625928327710934E-2</v>
      </c>
      <c r="E118">
        <v>-3.4537434892298581E-2</v>
      </c>
      <c r="F118">
        <v>4.0237873303167353E-2</v>
      </c>
      <c r="G118">
        <v>-9.6132230262186806E-3</v>
      </c>
      <c r="H118">
        <v>0.82869941176470596</v>
      </c>
      <c r="I118">
        <v>0.23467819672131135</v>
      </c>
      <c r="J118">
        <v>-5.1700000000000001E-3</v>
      </c>
      <c r="K118" s="110">
        <f t="shared" si="21"/>
        <v>-1.005083038797764E-2</v>
      </c>
      <c r="L118" s="114">
        <f t="shared" si="22"/>
        <v>-3.098059099526462E-2</v>
      </c>
      <c r="M118">
        <f t="shared" si="18"/>
        <v>7.8575097939733302E-2</v>
      </c>
      <c r="N118">
        <f t="shared" si="19"/>
        <v>2.092976060728698E-2</v>
      </c>
      <c r="O118">
        <f t="shared" si="23"/>
        <v>-7.4901306320036398E-3</v>
      </c>
      <c r="P118">
        <f t="shared" si="24"/>
        <v>-2.8253817743916349E-2</v>
      </c>
      <c r="Q118">
        <f t="shared" si="25"/>
        <v>2.704730426029494E-2</v>
      </c>
      <c r="R118">
        <f t="shared" si="20"/>
        <v>2.0763687111912711E-2</v>
      </c>
      <c r="S118">
        <v>-2.4109904051707192E-2</v>
      </c>
    </row>
    <row r="119" spans="1:29" ht="15" thickBot="1">
      <c r="A119" s="20">
        <v>44105</v>
      </c>
      <c r="B119">
        <v>-7.5139029505066485E-2</v>
      </c>
      <c r="C119">
        <v>-4.9176840643430551E-2</v>
      </c>
      <c r="D119">
        <v>-1.3841533042131253E-2</v>
      </c>
      <c r="E119">
        <v>-9.8072715210313757E-2</v>
      </c>
      <c r="F119">
        <v>8.4257923497268079E-3</v>
      </c>
      <c r="G119">
        <v>6.8219706099017455E-4</v>
      </c>
      <c r="H119">
        <v>-9.0534193548387085E-2</v>
      </c>
      <c r="I119">
        <v>0.20623999999999995</v>
      </c>
      <c r="J119">
        <v>-6.2399999999999999E-3</v>
      </c>
      <c r="K119" s="110">
        <f t="shared" si="21"/>
        <v>1.3639554097295324E-3</v>
      </c>
      <c r="L119" s="114">
        <f t="shared" si="22"/>
        <v>-9.8185221232354555E-2</v>
      </c>
      <c r="M119">
        <f t="shared" si="18"/>
        <v>1.5205488451860785E-2</v>
      </c>
      <c r="N119">
        <f t="shared" si="19"/>
        <v>9.9549176642084083E-2</v>
      </c>
      <c r="O119">
        <f t="shared" si="23"/>
        <v>-2.6254163189200156E-3</v>
      </c>
      <c r="P119">
        <f t="shared" si="24"/>
        <v>-8.8471620722715666E-2</v>
      </c>
      <c r="Q119">
        <f t="shared" si="25"/>
        <v>9.5447298891393736E-2</v>
      </c>
      <c r="R119">
        <f t="shared" si="20"/>
        <v>8.5846204403795645E-2</v>
      </c>
      <c r="S119">
        <v>-7.3709732423921676E-2</v>
      </c>
      <c r="U119" t="s">
        <v>149</v>
      </c>
    </row>
    <row r="120" spans="1:29">
      <c r="A120" s="20">
        <v>44136</v>
      </c>
      <c r="B120">
        <v>0.20253196212954266</v>
      </c>
      <c r="C120">
        <v>0.22764636290184553</v>
      </c>
      <c r="D120">
        <v>0.33083703887219984</v>
      </c>
      <c r="E120">
        <v>0.22601826576934511</v>
      </c>
      <c r="F120">
        <v>-2.8105888767720921E-2</v>
      </c>
      <c r="G120">
        <v>3.0935531340377052E-2</v>
      </c>
      <c r="H120">
        <v>4.1414285714285654E-2</v>
      </c>
      <c r="I120">
        <v>-1.6522222222222088E-2</v>
      </c>
      <c r="J120">
        <v>-5.7000000000000002E-3</v>
      </c>
      <c r="K120" s="110">
        <f t="shared" si="21"/>
        <v>3.454371803771325E-2</v>
      </c>
      <c r="L120" s="114">
        <f t="shared" si="22"/>
        <v>0.24821829090574651</v>
      </c>
      <c r="M120">
        <f t="shared" si="18"/>
        <v>-0.29629332083448656</v>
      </c>
      <c r="N120">
        <f t="shared" si="19"/>
        <v>-0.21367457286803326</v>
      </c>
      <c r="O120">
        <f t="shared" si="23"/>
        <v>1.3430081470358936E-2</v>
      </c>
      <c r="P120">
        <f t="shared" si="24"/>
        <v>0.22139296157497348</v>
      </c>
      <c r="Q120">
        <f t="shared" si="25"/>
        <v>-0.21258818429898618</v>
      </c>
      <c r="R120">
        <f t="shared" si="20"/>
        <v>-0.20796288010461456</v>
      </c>
      <c r="S120">
        <v>0.1806261506724367</v>
      </c>
      <c r="U120" s="67"/>
      <c r="V120" s="67" t="s">
        <v>154</v>
      </c>
      <c r="W120" s="67" t="s">
        <v>155</v>
      </c>
      <c r="X120" s="67" t="s">
        <v>156</v>
      </c>
      <c r="Y120" s="67" t="s">
        <v>157</v>
      </c>
      <c r="Z120" s="67" t="s">
        <v>158</v>
      </c>
    </row>
    <row r="121" spans="1:29" ht="15" thickBot="1">
      <c r="A121" s="21">
        <v>44166</v>
      </c>
      <c r="B121">
        <v>1.8871721187486302E-2</v>
      </c>
      <c r="C121">
        <v>4.4077051394589534E-2</v>
      </c>
      <c r="D121">
        <v>7.1950899249763507E-5</v>
      </c>
      <c r="E121">
        <v>3.4789308019705145E-2</v>
      </c>
      <c r="F121">
        <v>3.9100045146726867E-2</v>
      </c>
      <c r="G121">
        <v>3.2675250169987513E-2</v>
      </c>
      <c r="H121">
        <v>-6.3725517241379204E-2</v>
      </c>
      <c r="I121">
        <v>-1.7487272727272789E-2</v>
      </c>
      <c r="J121">
        <v>-5.2399999999999999E-3</v>
      </c>
      <c r="K121" s="110">
        <f t="shared" si="21"/>
        <v>3.6409474740623012E-2</v>
      </c>
      <c r="L121" s="114">
        <f t="shared" si="22"/>
        <v>2.5351380207324033E-2</v>
      </c>
      <c r="M121">
        <f t="shared" si="18"/>
        <v>3.6337523841373245E-2</v>
      </c>
      <c r="N121">
        <f t="shared" si="19"/>
        <v>1.1058094533298979E-2</v>
      </c>
      <c r="O121">
        <f t="shared" si="23"/>
        <v>1.4558315956769105E-2</v>
      </c>
      <c r="P121">
        <f t="shared" si="24"/>
        <v>2.2119538004002917E-2</v>
      </c>
      <c r="Q121">
        <f t="shared" si="25"/>
        <v>-2.0230992062936042E-2</v>
      </c>
      <c r="R121">
        <f t="shared" si="20"/>
        <v>-7.5612220472338117E-3</v>
      </c>
      <c r="S121">
        <v>1.7208064286567935E-2</v>
      </c>
      <c r="U121" s="65" t="s">
        <v>150</v>
      </c>
      <c r="V121" s="65">
        <v>1</v>
      </c>
      <c r="W121" s="65">
        <v>1.7914779273632275E-2</v>
      </c>
      <c r="X121" s="65">
        <v>1.7914779273632275E-2</v>
      </c>
      <c r="Y121" s="65">
        <v>4.1058970804088766</v>
      </c>
      <c r="Z121" s="65">
        <v>4.4988746568858179E-2</v>
      </c>
    </row>
    <row r="122" spans="1:29" ht="15" thickTop="1">
      <c r="B122" s="80"/>
      <c r="C122" s="80"/>
      <c r="D122" s="80"/>
      <c r="E122" s="80"/>
      <c r="K122" s="120">
        <f t="shared" ref="K122:R122" si="26">AVERAGE(K2:K121)</f>
        <v>-9.5785565619199049E-3</v>
      </c>
      <c r="L122" s="120">
        <f t="shared" si="26"/>
        <v>1.5859258938247804E-3</v>
      </c>
      <c r="M122" s="121">
        <f t="shared" si="26"/>
        <v>-1.3002955862174276E-2</v>
      </c>
      <c r="N122" s="122">
        <f t="shared" si="26"/>
        <v>-1.116448245574469E-2</v>
      </c>
      <c r="O122" s="120">
        <f t="shared" si="26"/>
        <v>-5.236912186556453E-4</v>
      </c>
      <c r="P122" s="120">
        <f t="shared" si="26"/>
        <v>2.2297903312616177E-3</v>
      </c>
      <c r="Q122" s="121">
        <f t="shared" si="26"/>
        <v>-8.7510663706915799E-3</v>
      </c>
      <c r="R122" s="122">
        <f t="shared" si="26"/>
        <v>-2.7534815499172622E-3</v>
      </c>
      <c r="U122" s="65" t="s">
        <v>151</v>
      </c>
      <c r="V122" s="65">
        <v>118</v>
      </c>
      <c r="W122" s="65">
        <v>0.51485556332505444</v>
      </c>
      <c r="X122" s="65">
        <v>4.3631827400428345E-3</v>
      </c>
      <c r="Y122" s="65"/>
      <c r="Z122" s="65"/>
    </row>
    <row r="123" spans="1:29" ht="15" thickBot="1">
      <c r="U123" s="66" t="s">
        <v>152</v>
      </c>
      <c r="V123" s="66">
        <v>119</v>
      </c>
      <c r="W123" s="66">
        <v>0.53277034259868672</v>
      </c>
      <c r="X123" s="66"/>
      <c r="Y123" s="66"/>
      <c r="Z123" s="66"/>
    </row>
    <row r="124" spans="1:29" ht="15" thickBot="1">
      <c r="C124" s="117" t="s">
        <v>78</v>
      </c>
      <c r="J124" s="118" t="s">
        <v>180</v>
      </c>
    </row>
    <row r="125" spans="1:29">
      <c r="B125" t="s">
        <v>181</v>
      </c>
      <c r="C125">
        <v>1.091847</v>
      </c>
      <c r="J125" s="80">
        <v>9.41325757575758E-3</v>
      </c>
      <c r="U125" s="67"/>
      <c r="V125" s="67" t="s">
        <v>159</v>
      </c>
      <c r="W125" s="67" t="s">
        <v>147</v>
      </c>
      <c r="X125" s="67" t="s">
        <v>160</v>
      </c>
      <c r="Y125" s="67" t="s">
        <v>161</v>
      </c>
      <c r="Z125" s="67" t="s">
        <v>162</v>
      </c>
      <c r="AA125" s="67" t="s">
        <v>163</v>
      </c>
      <c r="AB125" s="67" t="s">
        <v>164</v>
      </c>
      <c r="AC125" s="67" t="s">
        <v>165</v>
      </c>
    </row>
    <row r="126" spans="1:29">
      <c r="B126" t="s">
        <v>182</v>
      </c>
      <c r="C126">
        <v>1.1823872500000001</v>
      </c>
      <c r="J126" s="33"/>
      <c r="U126" s="65" t="s">
        <v>153</v>
      </c>
      <c r="V126" s="65">
        <v>1.2277892595306594E-2</v>
      </c>
      <c r="W126" s="65">
        <v>6.3526168564005227E-3</v>
      </c>
      <c r="X126" s="65">
        <v>1.932729908452784</v>
      </c>
      <c r="Y126" s="65">
        <v>5.5665790487243891E-2</v>
      </c>
      <c r="Z126" s="65">
        <v>-3.0201827568706284E-4</v>
      </c>
      <c r="AA126" s="65">
        <v>2.4857803466300253E-2</v>
      </c>
      <c r="AB126" s="65">
        <v>-3.0201827568706284E-4</v>
      </c>
      <c r="AC126" s="65">
        <v>2.4857803466300253E-2</v>
      </c>
    </row>
    <row r="127" spans="1:29" ht="15" thickBot="1">
      <c r="B127" t="s">
        <v>183</v>
      </c>
      <c r="C127">
        <v>1.3627624999999999</v>
      </c>
      <c r="U127" s="66" t="s">
        <v>83</v>
      </c>
      <c r="V127" s="66">
        <v>0.50435165215970201</v>
      </c>
      <c r="W127" s="66">
        <v>0.24890259146802926</v>
      </c>
      <c r="X127" s="112">
        <v>2.026301330110837</v>
      </c>
      <c r="Y127" s="112">
        <v>4.4988746568856409E-2</v>
      </c>
      <c r="Z127" s="66">
        <v>1.1456757503436166E-2</v>
      </c>
      <c r="AA127" s="66">
        <v>0.99724654681596792</v>
      </c>
      <c r="AB127" s="66">
        <v>1.1456757503436166E-2</v>
      </c>
      <c r="AC127" s="66">
        <v>0.99724654681596792</v>
      </c>
    </row>
    <row r="128" spans="1:29">
      <c r="B128" t="s">
        <v>184</v>
      </c>
      <c r="C128">
        <v>1.21879275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54E5-CBCF-43EF-B05C-2875AE0602A7}">
  <dimension ref="A1:P243"/>
  <sheetViews>
    <sheetView workbookViewId="0">
      <selection activeCell="H150" sqref="H150"/>
    </sheetView>
  </sheetViews>
  <sheetFormatPr defaultRowHeight="14.5"/>
  <cols>
    <col min="1" max="1" width="12.36328125" customWidth="1"/>
    <col min="2" max="2" width="13.08984375" customWidth="1"/>
    <col min="3" max="3" width="14.453125" customWidth="1"/>
    <col min="4" max="4" width="10.36328125" customWidth="1"/>
    <col min="5" max="5" width="10.08984375" customWidth="1"/>
    <col min="8" max="8" width="26.08984375" customWidth="1"/>
    <col min="9" max="9" width="12.7265625" customWidth="1"/>
    <col min="10" max="10" width="13.36328125" customWidth="1"/>
    <col min="11" max="11" width="11.54296875" customWidth="1"/>
    <col min="12" max="12" width="13.54296875" customWidth="1"/>
    <col min="13" max="13" width="16.7265625" customWidth="1"/>
    <col min="14" max="14" width="18.08984375" customWidth="1"/>
  </cols>
  <sheetData>
    <row r="1" spans="1:16">
      <c r="A1" t="s">
        <v>135</v>
      </c>
      <c r="B1" t="s">
        <v>166</v>
      </c>
      <c r="C1" t="s">
        <v>167</v>
      </c>
      <c r="D1" t="s">
        <v>168</v>
      </c>
      <c r="E1" t="s">
        <v>58</v>
      </c>
      <c r="H1" t="s">
        <v>142</v>
      </c>
    </row>
    <row r="2" spans="1:16" ht="15" thickBot="1">
      <c r="A2">
        <v>6.1832159172568998E-2</v>
      </c>
      <c r="B2">
        <v>1.5169342523163074E-2</v>
      </c>
      <c r="C2">
        <v>7.6278352499296403E-2</v>
      </c>
      <c r="D2">
        <v>8.2105931165416368E-2</v>
      </c>
      <c r="E2">
        <v>5.7579726053600379E-2</v>
      </c>
    </row>
    <row r="3" spans="1:16">
      <c r="A3">
        <v>1.8013793706889207E-2</v>
      </c>
      <c r="B3">
        <v>1.2643770993677091E-3</v>
      </c>
      <c r="C3">
        <v>4.6615652348895413E-2</v>
      </c>
      <c r="D3">
        <v>3.3354450820681829E-2</v>
      </c>
      <c r="E3">
        <v>2.013123087091092E-2</v>
      </c>
      <c r="H3" s="68" t="s">
        <v>143</v>
      </c>
      <c r="I3" s="68"/>
    </row>
    <row r="4" spans="1:16">
      <c r="A4">
        <v>-3.0703062666777775E-2</v>
      </c>
      <c r="B4">
        <v>-1.5268898235069868E-2</v>
      </c>
      <c r="C4">
        <v>-6.2098259149187159E-3</v>
      </c>
      <c r="D4">
        <v>-6.3496180352521581E-2</v>
      </c>
      <c r="E4">
        <v>-3.3912087856882989E-2</v>
      </c>
      <c r="H4" s="65" t="s">
        <v>144</v>
      </c>
      <c r="I4" s="65">
        <v>0.95636709071659731</v>
      </c>
    </row>
    <row r="5" spans="1:16">
      <c r="A5">
        <v>6.0484512762377804E-2</v>
      </c>
      <c r="B5">
        <v>9.4225644608984832E-2</v>
      </c>
      <c r="C5">
        <v>5.0806437469762454E-2</v>
      </c>
      <c r="D5">
        <v>7.3438780645488588E-2</v>
      </c>
      <c r="E5">
        <v>3.4470351512156307E-2</v>
      </c>
      <c r="H5" s="65" t="s">
        <v>145</v>
      </c>
      <c r="I5" s="65">
        <v>0.91463801220572827</v>
      </c>
    </row>
    <row r="6" spans="1:16">
      <c r="A6">
        <v>-1.0207639058602561E-2</v>
      </c>
      <c r="B6">
        <v>-3.5432981254458609E-2</v>
      </c>
      <c r="C6">
        <v>-4.0062122250781415E-2</v>
      </c>
      <c r="D6">
        <v>-6.0986855764077939E-2</v>
      </c>
      <c r="E6">
        <v>-6.3711115867579909E-2</v>
      </c>
      <c r="H6" s="65" t="s">
        <v>146</v>
      </c>
      <c r="I6" s="65">
        <v>0.91166889958679709</v>
      </c>
    </row>
    <row r="7" spans="1:16">
      <c r="A7">
        <v>2.3918678515742128E-2</v>
      </c>
      <c r="B7">
        <v>3.9352418026371551E-2</v>
      </c>
      <c r="C7">
        <v>2.2635232447719141E-2</v>
      </c>
      <c r="D7">
        <v>-6.6323387242887789E-3</v>
      </c>
      <c r="E7">
        <v>1.0332030915126408E-2</v>
      </c>
      <c r="H7" s="65" t="s">
        <v>147</v>
      </c>
      <c r="I7" s="65">
        <v>1.4567727318207022E-2</v>
      </c>
    </row>
    <row r="8" spans="1:16" ht="15" thickBot="1">
      <c r="A8">
        <v>-5.3726047059399255E-2</v>
      </c>
      <c r="B8">
        <v>-5.1338946801061963E-2</v>
      </c>
      <c r="C8">
        <v>-7.8168198951944295E-2</v>
      </c>
      <c r="D8">
        <v>-8.1635215964898866E-2</v>
      </c>
      <c r="E8">
        <v>-6.2544509019393041E-2</v>
      </c>
      <c r="H8" s="66" t="s">
        <v>148</v>
      </c>
      <c r="I8" s="66">
        <v>120</v>
      </c>
    </row>
    <row r="9" spans="1:16">
      <c r="A9">
        <v>-0.16391740318084552</v>
      </c>
      <c r="B9">
        <v>-0.22634660550129743</v>
      </c>
      <c r="C9">
        <v>-0.14518737898635672</v>
      </c>
      <c r="D9">
        <v>-0.18516146952043755</v>
      </c>
      <c r="E9">
        <v>-0.1379172260399589</v>
      </c>
    </row>
    <row r="10" spans="1:16" ht="15" thickBot="1">
      <c r="A10">
        <v>-8.7136271636228016E-2</v>
      </c>
      <c r="B10">
        <v>-6.4201932343171619E-2</v>
      </c>
      <c r="C10">
        <v>-0.13520526584029396</v>
      </c>
      <c r="D10">
        <v>-5.6091527268151795E-2</v>
      </c>
      <c r="E10">
        <v>-5.3178065862651863E-2</v>
      </c>
      <c r="H10" t="s">
        <v>149</v>
      </c>
    </row>
    <row r="11" spans="1:16">
      <c r="A11">
        <v>0.12153362227060861</v>
      </c>
      <c r="B11">
        <v>0.10111914909826958</v>
      </c>
      <c r="C11">
        <v>0.14335206234161652</v>
      </c>
      <c r="D11">
        <v>0.13928360047479682</v>
      </c>
      <c r="E11">
        <v>9.4308317298371039E-2</v>
      </c>
      <c r="H11" s="67"/>
      <c r="I11" s="67" t="s">
        <v>154</v>
      </c>
      <c r="J11" s="67" t="s">
        <v>155</v>
      </c>
      <c r="K11" s="67" t="s">
        <v>156</v>
      </c>
      <c r="L11" s="67" t="s">
        <v>157</v>
      </c>
      <c r="M11" s="67" t="s">
        <v>158</v>
      </c>
    </row>
    <row r="12" spans="1:16">
      <c r="A12">
        <v>-3.1987770723594232E-2</v>
      </c>
      <c r="B12">
        <v>-5.3034960669050814E-2</v>
      </c>
      <c r="C12">
        <v>-8.6478795510613604E-2</v>
      </c>
      <c r="D12">
        <v>-3.6580784166518644E-3</v>
      </c>
      <c r="E12">
        <v>-2.2970644106400335E-2</v>
      </c>
      <c r="H12" s="65" t="s">
        <v>150</v>
      </c>
      <c r="I12" s="65">
        <v>4</v>
      </c>
      <c r="J12" s="65">
        <v>0.26149667705419055</v>
      </c>
      <c r="K12" s="65">
        <v>6.5374169263547638E-2</v>
      </c>
      <c r="L12" s="84">
        <v>308.05096659990477</v>
      </c>
      <c r="M12" s="65">
        <v>1.8915041828703E-60</v>
      </c>
    </row>
    <row r="13" spans="1:16">
      <c r="A13">
        <v>6.6632424823183569E-3</v>
      </c>
      <c r="B13">
        <v>-1.1964299707709684E-2</v>
      </c>
      <c r="C13">
        <v>-3.3342805094667416E-2</v>
      </c>
      <c r="D13">
        <v>1.219529742935796E-2</v>
      </c>
      <c r="E13">
        <v>-5.9559322612753171E-3</v>
      </c>
      <c r="H13" s="65" t="s">
        <v>151</v>
      </c>
      <c r="I13" s="65">
        <v>115</v>
      </c>
      <c r="J13" s="65">
        <v>2.4405148110028044E-2</v>
      </c>
      <c r="K13" s="65">
        <v>2.1221867921763517E-4</v>
      </c>
      <c r="L13" s="65"/>
      <c r="M13" s="65"/>
    </row>
    <row r="14" spans="1:16" ht="15" thickBot="1">
      <c r="A14">
        <v>5.7197169418599952E-2</v>
      </c>
      <c r="B14">
        <v>0.15864811684806576</v>
      </c>
      <c r="C14">
        <v>0.1580325964529693</v>
      </c>
      <c r="D14">
        <v>0.10427245420939879</v>
      </c>
      <c r="E14">
        <v>4.3215066012449364E-2</v>
      </c>
      <c r="H14" s="66" t="s">
        <v>152</v>
      </c>
      <c r="I14" s="66">
        <v>119</v>
      </c>
      <c r="J14" s="66">
        <v>0.28590182516421858</v>
      </c>
      <c r="K14" s="66"/>
      <c r="L14" s="66"/>
      <c r="M14" s="66"/>
    </row>
    <row r="15" spans="1:16" ht="15" thickBot="1">
      <c r="A15">
        <v>4.5605333476406842E-2</v>
      </c>
      <c r="B15">
        <v>3.9025958099064541E-2</v>
      </c>
      <c r="C15">
        <v>4.5546081357418181E-2</v>
      </c>
      <c r="D15">
        <v>4.9551757816791747E-2</v>
      </c>
      <c r="E15">
        <v>3.9496742936074428E-2</v>
      </c>
    </row>
    <row r="16" spans="1:16">
      <c r="A16">
        <v>-4.9275914724970149E-3</v>
      </c>
      <c r="B16">
        <v>7.834106443297701E-3</v>
      </c>
      <c r="C16">
        <v>-3.944893435009357E-2</v>
      </c>
      <c r="D16">
        <v>-4.0155988069604659E-2</v>
      </c>
      <c r="E16">
        <v>-1.3864869227704926E-2</v>
      </c>
      <c r="H16" s="67"/>
      <c r="I16" s="67" t="s">
        <v>159</v>
      </c>
      <c r="J16" s="67" t="s">
        <v>147</v>
      </c>
      <c r="K16" s="67" t="s">
        <v>160</v>
      </c>
      <c r="L16" s="67" t="s">
        <v>161</v>
      </c>
      <c r="M16" s="67" t="s">
        <v>162</v>
      </c>
      <c r="N16" s="67" t="s">
        <v>163</v>
      </c>
      <c r="O16" s="67" t="s">
        <v>164</v>
      </c>
      <c r="P16" s="67" t="s">
        <v>165</v>
      </c>
    </row>
    <row r="17" spans="1:16">
      <c r="A17">
        <v>-4.1106523828218999E-2</v>
      </c>
      <c r="B17">
        <v>-8.2090506725666146E-2</v>
      </c>
      <c r="C17">
        <v>-9.1513010272244094E-2</v>
      </c>
      <c r="D17">
        <v>-4.2083206363545726E-2</v>
      </c>
      <c r="E17">
        <v>-6.8966808610951683E-2</v>
      </c>
      <c r="H17" s="65" t="s">
        <v>153</v>
      </c>
      <c r="I17" s="65">
        <v>-1.5074485129901569E-3</v>
      </c>
      <c r="J17" s="65">
        <v>1.351340592163093E-3</v>
      </c>
      <c r="K17" s="65">
        <v>-1.1155207811653032</v>
      </c>
      <c r="L17" s="65">
        <v>0.2669529405599177</v>
      </c>
      <c r="M17" s="65">
        <v>-4.1841941485466346E-3</v>
      </c>
      <c r="N17" s="65">
        <v>1.1692971225663212E-3</v>
      </c>
      <c r="O17" s="65">
        <v>-4.1841941485466346E-3</v>
      </c>
      <c r="P17" s="65">
        <v>1.1692971225663212E-3</v>
      </c>
    </row>
    <row r="18" spans="1:16">
      <c r="A18">
        <v>-7.6048604305609432E-2</v>
      </c>
      <c r="B18">
        <v>-4.0768229158913524E-2</v>
      </c>
      <c r="C18">
        <v>-0.14104285072057399</v>
      </c>
      <c r="D18">
        <v>-0.11748166186661374</v>
      </c>
      <c r="E18">
        <v>-8.1290130544310002E-2</v>
      </c>
      <c r="H18" s="65" t="s">
        <v>135</v>
      </c>
      <c r="I18" s="65">
        <v>0.43162796711810381</v>
      </c>
      <c r="J18" s="65">
        <v>5.4168420136317959E-2</v>
      </c>
      <c r="K18" s="84">
        <v>7.9682583695793063</v>
      </c>
      <c r="L18" s="84">
        <v>1.289724320910725E-12</v>
      </c>
      <c r="M18" s="65">
        <v>0.3243307520224003</v>
      </c>
      <c r="N18" s="65">
        <v>0.53892518221380725</v>
      </c>
      <c r="O18" s="65">
        <v>0.3243307520224003</v>
      </c>
      <c r="P18" s="65">
        <v>0.53892518221380725</v>
      </c>
    </row>
    <row r="19" spans="1:16">
      <c r="A19">
        <v>5.9100891463741458E-2</v>
      </c>
      <c r="B19">
        <v>-2.9488684515766445E-3</v>
      </c>
      <c r="C19">
        <v>0.11380904753683743</v>
      </c>
      <c r="D19">
        <v>4.5865814044594819E-2</v>
      </c>
      <c r="E19">
        <v>6.8798565947141482E-2</v>
      </c>
      <c r="H19" s="65" t="s">
        <v>166</v>
      </c>
      <c r="I19" s="65">
        <v>6.6233702239370223E-2</v>
      </c>
      <c r="J19" s="65">
        <v>3.6842370795771184E-2</v>
      </c>
      <c r="K19" s="65">
        <v>1.7977589609128144</v>
      </c>
      <c r="L19" s="65">
        <v>7.4839156080227509E-2</v>
      </c>
      <c r="M19" s="65">
        <v>-6.7439436650398032E-3</v>
      </c>
      <c r="N19" s="65">
        <v>0.13921134814378025</v>
      </c>
      <c r="O19" s="65">
        <v>-6.7439436650398032E-3</v>
      </c>
      <c r="P19" s="65">
        <v>0.13921134814378025</v>
      </c>
    </row>
    <row r="20" spans="1:16">
      <c r="A20">
        <v>6.1025547577393549E-2</v>
      </c>
      <c r="B20">
        <v>6.4391891013667615E-2</v>
      </c>
      <c r="C20">
        <v>-2.4935166702339674E-2</v>
      </c>
      <c r="D20">
        <v>1.9097380157553016E-2</v>
      </c>
      <c r="E20">
        <v>2.6934897377648651E-2</v>
      </c>
      <c r="H20" s="65" t="s">
        <v>167</v>
      </c>
      <c r="I20" s="65">
        <v>8.7709265520359458E-2</v>
      </c>
      <c r="J20" s="65">
        <v>4.1096686251112055E-2</v>
      </c>
      <c r="K20" s="84">
        <v>2.134217464260542</v>
      </c>
      <c r="L20" s="84">
        <v>3.4948760748261337E-2</v>
      </c>
      <c r="M20" s="65">
        <v>6.3046394797753175E-3</v>
      </c>
      <c r="N20" s="65">
        <v>0.16911389156094359</v>
      </c>
      <c r="O20" s="65">
        <v>6.3046394797753175E-3</v>
      </c>
      <c r="P20" s="65">
        <v>0.16911389156094359</v>
      </c>
    </row>
    <row r="21" spans="1:16" ht="15" thickBot="1">
      <c r="A21">
        <v>5.3282608698910577E-2</v>
      </c>
      <c r="B21">
        <v>2.7104022574611031E-2</v>
      </c>
      <c r="C21">
        <v>7.0791229316577359E-2</v>
      </c>
      <c r="D21">
        <v>2.3537831216293395E-2</v>
      </c>
      <c r="E21">
        <v>4.9442749635767981E-2</v>
      </c>
      <c r="H21" s="66" t="s">
        <v>168</v>
      </c>
      <c r="I21" s="66">
        <v>0.18449569769158353</v>
      </c>
      <c r="J21" s="66">
        <v>4.7642228319584499E-2</v>
      </c>
      <c r="K21" s="85">
        <v>3.8725245270641984</v>
      </c>
      <c r="L21" s="85">
        <v>1.793825966835324E-4</v>
      </c>
      <c r="M21" s="66">
        <v>9.0125612561156282E-2</v>
      </c>
      <c r="N21" s="66">
        <v>0.2788657828220108</v>
      </c>
      <c r="O21" s="66">
        <v>9.0125612561156282E-2</v>
      </c>
      <c r="P21" s="66">
        <v>0.2788657828220108</v>
      </c>
    </row>
    <row r="22" spans="1:16">
      <c r="A22">
        <v>3.1151326968310977E-2</v>
      </c>
      <c r="B22">
        <v>4.3358782104592278E-3</v>
      </c>
      <c r="C22">
        <v>1.1443459487088026E-2</v>
      </c>
      <c r="D22">
        <v>5.3695508069732667E-3</v>
      </c>
      <c r="E22">
        <v>5.551683340086544E-3</v>
      </c>
    </row>
    <row r="23" spans="1:16">
      <c r="A23">
        <v>5.6471366918489169E-2</v>
      </c>
      <c r="B23">
        <v>-5.5164866799045344E-2</v>
      </c>
      <c r="C23">
        <v>5.8221492220040437E-2</v>
      </c>
      <c r="D23">
        <v>2.1815391627615286E-2</v>
      </c>
      <c r="E23">
        <v>2.0120069844276906E-2</v>
      </c>
    </row>
    <row r="24" spans="1:16">
      <c r="A24">
        <v>4.5380498181107662E-2</v>
      </c>
      <c r="B24">
        <v>2.7698869906597458E-2</v>
      </c>
      <c r="C24">
        <v>3.6180468586236761E-2</v>
      </c>
      <c r="D24">
        <v>4.6887306174792621E-2</v>
      </c>
      <c r="E24">
        <v>2.8602399104665003E-2</v>
      </c>
    </row>
    <row r="25" spans="1:16">
      <c r="A25">
        <v>2.7137330891747236E-2</v>
      </c>
      <c r="B25">
        <v>4.9335758325002678E-2</v>
      </c>
      <c r="C25">
        <v>6.2923475735871787E-2</v>
      </c>
      <c r="D25">
        <v>4.6259985265817358E-2</v>
      </c>
      <c r="E25">
        <v>2.3562734352245412E-2</v>
      </c>
    </row>
    <row r="26" spans="1:16">
      <c r="A26">
        <v>3.0004136059228165E-2</v>
      </c>
      <c r="B26">
        <v>6.6181680267563936E-2</v>
      </c>
      <c r="C26">
        <v>3.0910943888613616E-2</v>
      </c>
      <c r="D26">
        <v>7.7144328414915642E-2</v>
      </c>
      <c r="E26">
        <v>2.5436961742908552E-2</v>
      </c>
    </row>
    <row r="27" spans="1:16">
      <c r="A27">
        <v>-3.6002229143437106E-2</v>
      </c>
      <c r="B27">
        <v>-1.6198999188303712E-2</v>
      </c>
      <c r="C27">
        <v>-9.5380683720178105E-2</v>
      </c>
      <c r="D27">
        <v>-3.2891503598922692E-2</v>
      </c>
      <c r="E27">
        <v>-2.5686439463968758E-2</v>
      </c>
    </row>
    <row r="28" spans="1:16">
      <c r="A28">
        <v>1.5342036217268762E-3</v>
      </c>
      <c r="B28">
        <v>-2.4326523556012281E-2</v>
      </c>
      <c r="C28">
        <v>-6.4221464203403106E-2</v>
      </c>
      <c r="D28">
        <v>-1.6029133217463565E-2</v>
      </c>
      <c r="E28">
        <v>-3.6187006588732501E-3</v>
      </c>
    </row>
    <row r="29" spans="1:16">
      <c r="A29">
        <v>1.4006463125571149E-2</v>
      </c>
      <c r="B29">
        <v>3.4130357069876008E-2</v>
      </c>
      <c r="C29">
        <v>7.1069046701926153E-2</v>
      </c>
      <c r="D29">
        <v>3.4080691197547988E-2</v>
      </c>
      <c r="E29">
        <v>3.3528700167640708E-2</v>
      </c>
    </row>
    <row r="30" spans="1:16">
      <c r="A30">
        <v>5.2520726677799182E-2</v>
      </c>
      <c r="B30">
        <v>0.15472758578145535</v>
      </c>
      <c r="C30">
        <v>6.5895159316352037E-2</v>
      </c>
      <c r="D30">
        <v>4.2988603967996593E-2</v>
      </c>
      <c r="E30">
        <v>2.125364770579646E-2</v>
      </c>
    </row>
    <row r="31" spans="1:16">
      <c r="A31">
        <v>-6.2539847781163518E-2</v>
      </c>
      <c r="B31">
        <v>-7.8822072012102007E-2</v>
      </c>
      <c r="C31">
        <v>-6.0257898732608201E-2</v>
      </c>
      <c r="D31">
        <v>-5.4064939353047854E-2</v>
      </c>
      <c r="E31">
        <v>-6.0314629759322842E-2</v>
      </c>
    </row>
    <row r="32" spans="1:16">
      <c r="A32">
        <v>0.10059232751798924</v>
      </c>
      <c r="B32">
        <v>6.5470025530346698E-2</v>
      </c>
      <c r="C32">
        <v>9.9596123074847123E-2</v>
      </c>
      <c r="D32">
        <v>7.3919416761881712E-2</v>
      </c>
      <c r="E32">
        <v>6.3613480748831636E-2</v>
      </c>
    </row>
    <row r="33" spans="1:5">
      <c r="A33">
        <v>-4.0648498216201104E-2</v>
      </c>
      <c r="B33">
        <v>-1.5786623726494933E-2</v>
      </c>
      <c r="C33">
        <v>-7.1401251883280309E-3</v>
      </c>
      <c r="D33">
        <v>1.1044956301357323E-2</v>
      </c>
      <c r="E33">
        <v>-1.6899296211033324E-2</v>
      </c>
    </row>
    <row r="34" spans="1:5">
      <c r="A34">
        <v>4.8653433919141023E-2</v>
      </c>
      <c r="B34">
        <v>6.2002016958357074E-2</v>
      </c>
      <c r="C34">
        <v>0.10195188531310312</v>
      </c>
      <c r="D34">
        <v>6.9865329677909052E-2</v>
      </c>
      <c r="E34">
        <v>6.3122536721973765E-2</v>
      </c>
    </row>
    <row r="35" spans="1:5">
      <c r="A35">
        <v>6.813906095976574E-2</v>
      </c>
      <c r="B35">
        <v>2.1760229263089639E-2</v>
      </c>
      <c r="C35">
        <v>9.0495581772554137E-2</v>
      </c>
      <c r="D35">
        <v>5.6940920401443204E-2</v>
      </c>
      <c r="E35">
        <v>6.0418593826235524E-2</v>
      </c>
    </row>
    <row r="36" spans="1:5">
      <c r="A36">
        <v>2.4486069258908776E-2</v>
      </c>
      <c r="B36">
        <v>1.6635051979697186E-2</v>
      </c>
      <c r="C36">
        <v>9.4574788936543502E-3</v>
      </c>
      <c r="D36">
        <v>3.3191702397522241E-2</v>
      </c>
      <c r="E36">
        <v>6.0919968394891749E-3</v>
      </c>
    </row>
    <row r="37" spans="1:5">
      <c r="A37">
        <v>1.6246379837793257E-2</v>
      </c>
      <c r="B37">
        <v>9.2384771949409195E-3</v>
      </c>
      <c r="C37">
        <v>2.748170371990771E-2</v>
      </c>
      <c r="D37">
        <v>2.2102400048579392E-2</v>
      </c>
      <c r="E37">
        <v>7.2441581136967982E-3</v>
      </c>
    </row>
    <row r="38" spans="1:5">
      <c r="A38">
        <v>-4.4907179547066085E-2</v>
      </c>
      <c r="B38">
        <v>4.1150442808062196E-2</v>
      </c>
      <c r="C38">
        <v>-3.4608684458008347E-2</v>
      </c>
      <c r="D38">
        <v>2.021860073673791E-2</v>
      </c>
      <c r="E38">
        <v>-3.0569327456577679E-2</v>
      </c>
    </row>
    <row r="39" spans="1:5">
      <c r="A39">
        <v>3.1469316998097518E-2</v>
      </c>
      <c r="B39">
        <v>5.7936295385800987E-2</v>
      </c>
      <c r="C39">
        <v>7.5757764934863026E-2</v>
      </c>
      <c r="D39">
        <v>9.4928089239117192E-2</v>
      </c>
      <c r="E39">
        <v>4.4881160096491103E-2</v>
      </c>
    </row>
    <row r="40" spans="1:5">
      <c r="A40">
        <v>-1.2485094209191094E-2</v>
      </c>
      <c r="B40">
        <v>2.0651884586083986E-2</v>
      </c>
      <c r="C40">
        <v>3.1006927065512477E-2</v>
      </c>
      <c r="D40">
        <v>1.5018171841792686E-2</v>
      </c>
      <c r="E40">
        <v>3.9279815269822752E-3</v>
      </c>
    </row>
    <row r="41" spans="1:5">
      <c r="A41">
        <v>3.9755584783121856E-3</v>
      </c>
      <c r="B41">
        <v>2.070084908938237E-2</v>
      </c>
      <c r="C41">
        <v>8.858478060655043E-3</v>
      </c>
      <c r="D41">
        <v>6.1330369211253831E-3</v>
      </c>
      <c r="E41">
        <v>1.163644793316616E-2</v>
      </c>
    </row>
    <row r="42" spans="1:5">
      <c r="A42">
        <v>-3.8658699558326223E-3</v>
      </c>
      <c r="B42">
        <v>-5.8974716437270001E-3</v>
      </c>
      <c r="C42">
        <v>7.0915755482617634E-3</v>
      </c>
      <c r="D42">
        <v>2.2355517217372028E-2</v>
      </c>
      <c r="E42">
        <v>1.4447958701145541E-2</v>
      </c>
    </row>
    <row r="43" spans="1:5">
      <c r="A43">
        <v>-1.9970196996997824E-2</v>
      </c>
      <c r="B43">
        <v>-1.4078662151079549E-2</v>
      </c>
      <c r="C43">
        <v>7.3562858771827645E-3</v>
      </c>
      <c r="D43">
        <v>-4.2692872719133246E-2</v>
      </c>
      <c r="E43">
        <v>-5.0422569590926761E-3</v>
      </c>
    </row>
    <row r="44" spans="1:5">
      <c r="A44">
        <v>-2.8228732836963463E-2</v>
      </c>
      <c r="B44">
        <v>-5.342149408539687E-2</v>
      </c>
      <c r="C44">
        <v>-5.2017879102092275E-2</v>
      </c>
      <c r="D44">
        <v>-5.9344282812973617E-2</v>
      </c>
      <c r="E44">
        <v>-3.4919950440415001E-2</v>
      </c>
    </row>
    <row r="45" spans="1:5">
      <c r="A45">
        <v>2.928324615045572E-2</v>
      </c>
      <c r="B45">
        <v>1.6117055989245795E-2</v>
      </c>
      <c r="C45">
        <v>3.0391404556211771E-3</v>
      </c>
      <c r="D45">
        <v>2.6281954873822639E-2</v>
      </c>
      <c r="E45">
        <v>1.833403611859271E-2</v>
      </c>
    </row>
    <row r="46" spans="1:5">
      <c r="A46">
        <v>1.2056191257169491E-2</v>
      </c>
      <c r="B46">
        <v>-1.9141161113268343E-2</v>
      </c>
      <c r="C46">
        <v>-3.1880098698231975E-2</v>
      </c>
      <c r="D46">
        <v>1.430659260980017E-2</v>
      </c>
      <c r="E46">
        <v>1.6799958014916672E-2</v>
      </c>
    </row>
    <row r="47" spans="1:5">
      <c r="A47">
        <v>-5.9311185458679409E-2</v>
      </c>
      <c r="B47">
        <v>3.7690494353555322E-2</v>
      </c>
      <c r="C47">
        <v>-1.8918148241079503E-2</v>
      </c>
      <c r="D47">
        <v>-1.9493513973771644E-2</v>
      </c>
      <c r="E47">
        <v>-3.4907721391201976E-2</v>
      </c>
    </row>
    <row r="48" spans="1:5">
      <c r="A48">
        <v>5.3905677939391307E-2</v>
      </c>
      <c r="B48">
        <v>7.7554466486810289E-2</v>
      </c>
      <c r="C48">
        <v>1.7025874409249093E-2</v>
      </c>
      <c r="D48">
        <v>4.707736732007535E-2</v>
      </c>
      <c r="E48">
        <v>4.4200358543208321E-2</v>
      </c>
    </row>
    <row r="49" spans="1:5">
      <c r="A49">
        <v>-2.4394188509649792E-2</v>
      </c>
      <c r="B49">
        <v>-1.3045314748005315E-2</v>
      </c>
      <c r="C49">
        <v>-3.8147196349155268E-2</v>
      </c>
      <c r="D49">
        <v>1.5012135498966874E-2</v>
      </c>
      <c r="E49">
        <v>-3.2144648515159739E-2</v>
      </c>
    </row>
    <row r="50" spans="1:5">
      <c r="A50">
        <v>3.0004721800239581E-2</v>
      </c>
      <c r="B50">
        <v>0.15306581197707825</v>
      </c>
      <c r="C50">
        <v>-1.4171353047162657E-2</v>
      </c>
      <c r="D50">
        <v>8.4812346751854034E-2</v>
      </c>
      <c r="E50">
        <v>6.5156388103240911E-2</v>
      </c>
    </row>
    <row r="51" spans="1:5">
      <c r="A51">
        <v>9.4805942930974219E-2</v>
      </c>
      <c r="B51">
        <v>9.634517257502534E-2</v>
      </c>
      <c r="C51">
        <v>0.12627385097664207</v>
      </c>
      <c r="D51">
        <v>9.7360189412456333E-2</v>
      </c>
      <c r="E51">
        <v>7.3866774557169848E-2</v>
      </c>
    </row>
    <row r="52" spans="1:5">
      <c r="A52">
        <v>5.688376216293331E-2</v>
      </c>
      <c r="B52">
        <v>5.769959499560362E-2</v>
      </c>
      <c r="C52">
        <v>1.1082164424023209E-2</v>
      </c>
      <c r="D52">
        <v>3.0453664878809763E-2</v>
      </c>
      <c r="E52">
        <v>2.7335338375243122E-2</v>
      </c>
    </row>
    <row r="53" spans="1:5">
      <c r="A53">
        <v>-2.3757763337508623E-2</v>
      </c>
      <c r="B53">
        <v>-5.3729064757835385E-2</v>
      </c>
      <c r="C53">
        <v>-5.9214466905753264E-4</v>
      </c>
      <c r="D53">
        <v>-2.53511307755852E-2</v>
      </c>
      <c r="E53">
        <v>-2.2121014749413481E-2</v>
      </c>
    </row>
    <row r="54" spans="1:5">
      <c r="A54">
        <v>-2.5322441485634398E-2</v>
      </c>
      <c r="B54">
        <v>5.7494810154686375E-3</v>
      </c>
      <c r="C54">
        <v>-1.1131786983128302E-2</v>
      </c>
      <c r="D54">
        <v>5.1892714398724282E-2</v>
      </c>
      <c r="E54">
        <v>-1.2393567164548994E-2</v>
      </c>
    </row>
    <row r="55" spans="1:5">
      <c r="A55">
        <v>-3.3885437092430117E-2</v>
      </c>
      <c r="B55">
        <v>-5.9076838366094384E-2</v>
      </c>
      <c r="C55">
        <v>-1.8078326525063682E-2</v>
      </c>
      <c r="D55">
        <v>-2.4215240490392913E-2</v>
      </c>
      <c r="E55">
        <v>-4.1021843761569844E-2</v>
      </c>
    </row>
    <row r="56" spans="1:5">
      <c r="A56">
        <v>4.270131775709448E-2</v>
      </c>
      <c r="B56">
        <v>3.1686540146427529E-2</v>
      </c>
      <c r="C56">
        <v>1.2798503883935226E-2</v>
      </c>
      <c r="D56">
        <v>3.0094910507007432E-2</v>
      </c>
      <c r="E56">
        <v>5.151122567033662E-2</v>
      </c>
    </row>
    <row r="57" spans="1:5">
      <c r="A57">
        <v>-8.4428495241390844E-2</v>
      </c>
      <c r="B57">
        <v>-0.1067488164138124</v>
      </c>
      <c r="C57">
        <v>-8.0267797706962379E-2</v>
      </c>
      <c r="D57">
        <v>-5.3098883017440951E-2</v>
      </c>
      <c r="E57">
        <v>-9.1943506378239961E-2</v>
      </c>
    </row>
    <row r="58" spans="1:5">
      <c r="A58">
        <v>-0.14291268371175853</v>
      </c>
      <c r="B58">
        <v>-5.7289620683365433E-2</v>
      </c>
      <c r="C58">
        <v>-6.4538997199640721E-2</v>
      </c>
      <c r="D58">
        <v>-4.0374329188431007E-2</v>
      </c>
      <c r="E58">
        <v>-5.1675561758740253E-2</v>
      </c>
    </row>
    <row r="59" spans="1:5">
      <c r="A59">
        <v>0.12037385208909371</v>
      </c>
      <c r="B59">
        <v>0.1451195188865112</v>
      </c>
      <c r="C59">
        <v>8.3535940738373851E-2</v>
      </c>
      <c r="D59">
        <v>5.2090949177622491E-2</v>
      </c>
      <c r="E59">
        <v>0.10241659595992046</v>
      </c>
    </row>
    <row r="60" spans="1:5">
      <c r="A60">
        <v>3.1790299415636297E-2</v>
      </c>
      <c r="B60">
        <v>2.7788683438111604E-2</v>
      </c>
      <c r="C60">
        <v>8.4205472563248542E-3</v>
      </c>
      <c r="D60">
        <v>9.7729761168679319E-2</v>
      </c>
      <c r="E60">
        <v>2.5808670337337039E-2</v>
      </c>
    </row>
    <row r="61" spans="1:5">
      <c r="A61">
        <v>-5.3684473541390797E-2</v>
      </c>
      <c r="B61">
        <v>-8.2157517857120679E-2</v>
      </c>
      <c r="C61">
        <v>-5.3181655979934496E-2</v>
      </c>
      <c r="D61">
        <v>-4.6717360205480875E-2</v>
      </c>
      <c r="E61">
        <v>-6.814012319233835E-2</v>
      </c>
    </row>
    <row r="62" spans="1:5">
      <c r="A62">
        <v>-9.0081927411740093E-2</v>
      </c>
      <c r="B62">
        <v>-0.16174680755431642</v>
      </c>
      <c r="C62">
        <v>-9.067340464345558E-2</v>
      </c>
      <c r="D62">
        <v>-0.10423493822210442</v>
      </c>
      <c r="E62">
        <v>-6.8073007084700321E-2</v>
      </c>
    </row>
    <row r="63" spans="1:5">
      <c r="A63">
        <v>-5.8315902202140321E-3</v>
      </c>
      <c r="B63">
        <v>-7.7160556558375512E-3</v>
      </c>
      <c r="C63">
        <v>-8.446197328062139E-3</v>
      </c>
      <c r="D63">
        <v>-7.6594579723535852E-2</v>
      </c>
      <c r="E63">
        <v>-3.2623037421994641E-2</v>
      </c>
    </row>
    <row r="64" spans="1:5">
      <c r="A64">
        <v>1.9262086318015952E-2</v>
      </c>
      <c r="B64">
        <v>7.9133295004591112E-2</v>
      </c>
      <c r="C64">
        <v>5.2589043365285193E-2</v>
      </c>
      <c r="D64">
        <v>8.0884242354214098E-2</v>
      </c>
      <c r="E64">
        <v>2.0089936905915297E-2</v>
      </c>
    </row>
    <row r="65" spans="1:5">
      <c r="A65">
        <v>3.1491160114734976E-2</v>
      </c>
      <c r="B65">
        <v>-5.6205995931715262E-3</v>
      </c>
      <c r="C65">
        <v>4.4044485637692442E-2</v>
      </c>
      <c r="D65">
        <v>-9.5813216409667938E-4</v>
      </c>
      <c r="E65">
        <v>7.7472785810316133E-3</v>
      </c>
    </row>
    <row r="66" spans="1:5">
      <c r="A66">
        <v>4.0815107371663578E-2</v>
      </c>
      <c r="B66">
        <v>-3.3998386381747778E-2</v>
      </c>
      <c r="C66">
        <v>-1.5764362336951859E-2</v>
      </c>
      <c r="D66">
        <v>-1.4979334092799041E-2</v>
      </c>
      <c r="E66">
        <v>1.1647151282859137E-2</v>
      </c>
    </row>
    <row r="67" spans="1:5">
      <c r="A67">
        <v>-9.203943413435775E-2</v>
      </c>
      <c r="B67">
        <v>-7.7144216574552449E-2</v>
      </c>
      <c r="C67">
        <v>-0.13378477731088012</v>
      </c>
      <c r="D67">
        <v>-7.0660863487658432E-2</v>
      </c>
      <c r="E67">
        <v>-6.4873931444457203E-2</v>
      </c>
    </row>
    <row r="68" spans="1:5">
      <c r="A68">
        <v>7.2926811969938929E-2</v>
      </c>
      <c r="B68">
        <v>5.5591151844604121E-2</v>
      </c>
      <c r="C68">
        <v>0.10097911227057675</v>
      </c>
      <c r="D68">
        <v>0.1017799582344026</v>
      </c>
      <c r="E68">
        <v>4.3990037476625832E-2</v>
      </c>
    </row>
    <row r="69" spans="1:5">
      <c r="A69">
        <v>5.216742832107147E-3</v>
      </c>
      <c r="B69">
        <v>4.11583291961167E-2</v>
      </c>
      <c r="C69">
        <v>4.7518088651509284E-2</v>
      </c>
      <c r="D69">
        <v>4.9345535755536442E-2</v>
      </c>
      <c r="E69">
        <v>1.0823293390711411E-2</v>
      </c>
    </row>
    <row r="70" spans="1:5">
      <c r="A70">
        <v>-1.3418562796235897E-2</v>
      </c>
      <c r="B70">
        <v>-9.2961470969298559E-3</v>
      </c>
      <c r="C70">
        <v>-1.7866607694927754E-2</v>
      </c>
      <c r="D70">
        <v>-2.626556669341552E-2</v>
      </c>
      <c r="E70">
        <v>-6.9100215299600538E-3</v>
      </c>
    </row>
    <row r="71" spans="1:5">
      <c r="A71">
        <v>6.2348204241012332E-2</v>
      </c>
      <c r="B71">
        <v>6.041113124223077E-2</v>
      </c>
      <c r="C71">
        <v>4.7360938581086545E-2</v>
      </c>
      <c r="D71">
        <v>1.9817106517541486E-2</v>
      </c>
      <c r="E71">
        <v>1.7656819554076098E-2</v>
      </c>
    </row>
    <row r="72" spans="1:5">
      <c r="A72">
        <v>2.2435047873629557E-2</v>
      </c>
      <c r="B72">
        <v>2.6277200132533669E-2</v>
      </c>
      <c r="C72">
        <v>-2.247909537092346E-2</v>
      </c>
      <c r="D72">
        <v>-8.8858258431049747E-3</v>
      </c>
      <c r="E72">
        <v>-1.1913567066852103E-3</v>
      </c>
    </row>
    <row r="73" spans="1:5">
      <c r="A73">
        <v>6.7457888407870453E-2</v>
      </c>
      <c r="B73">
        <v>0.12635822079654477</v>
      </c>
      <c r="C73">
        <v>8.6366094358003187E-2</v>
      </c>
      <c r="D73">
        <v>9.025902091396458E-2</v>
      </c>
      <c r="E73">
        <v>7.8289789225806081E-2</v>
      </c>
    </row>
    <row r="74" spans="1:5">
      <c r="A74">
        <v>5.2582900721892976E-3</v>
      </c>
      <c r="B74">
        <v>2.5482638489121297E-2</v>
      </c>
      <c r="C74">
        <v>1.1175710229094839E-2</v>
      </c>
      <c r="D74">
        <v>-1.0099994920114387E-2</v>
      </c>
      <c r="E74">
        <v>-1.8185602134468588E-2</v>
      </c>
    </row>
    <row r="75" spans="1:5">
      <c r="A75">
        <v>1.1721353629277526E-2</v>
      </c>
      <c r="B75">
        <v>4.4612037759810758E-3</v>
      </c>
      <c r="C75">
        <v>-3.7324827075649178E-3</v>
      </c>
      <c r="D75">
        <v>-1.1054959815694791E-3</v>
      </c>
      <c r="E75">
        <v>2.7526767634991192E-2</v>
      </c>
    </row>
    <row r="76" spans="1:5">
      <c r="A76">
        <v>4.9102602018647995E-2</v>
      </c>
      <c r="B76">
        <v>2.7138713054807154E-2</v>
      </c>
      <c r="C76">
        <v>7.9775247065393837E-2</v>
      </c>
      <c r="D76">
        <v>9.4814270722139452E-2</v>
      </c>
      <c r="E76">
        <v>5.4620819418916007E-2</v>
      </c>
    </row>
    <row r="77" spans="1:5">
      <c r="A77">
        <v>3.6378886677306578E-2</v>
      </c>
      <c r="B77">
        <v>-6.1464711585890522E-4</v>
      </c>
      <c r="C77">
        <v>5.7291379086100033E-2</v>
      </c>
      <c r="D77">
        <v>3.1691164122492878E-2</v>
      </c>
      <c r="E77">
        <v>1.6755592769750399E-2</v>
      </c>
    </row>
    <row r="78" spans="1:5">
      <c r="A78">
        <v>-2.6067705633273566E-2</v>
      </c>
      <c r="B78">
        <v>-5.9448930987981756E-2</v>
      </c>
      <c r="C78">
        <v>-3.639583452021769E-3</v>
      </c>
      <c r="D78">
        <v>5.8253703855947036E-3</v>
      </c>
      <c r="E78">
        <v>-1.4046561195373431E-3</v>
      </c>
    </row>
    <row r="79" spans="1:5">
      <c r="A79">
        <v>-3.1366116774152276E-2</v>
      </c>
      <c r="B79">
        <v>-1.6765933658565709E-2</v>
      </c>
      <c r="C79">
        <v>-2.3946574766900057E-3</v>
      </c>
      <c r="D79">
        <v>-7.8006102338103057E-3</v>
      </c>
      <c r="E79">
        <v>-3.1708355194616997E-2</v>
      </c>
    </row>
    <row r="80" spans="1:5">
      <c r="A80">
        <v>-1.5911990561399171E-2</v>
      </c>
      <c r="B80">
        <v>-6.1195054221615044E-4</v>
      </c>
      <c r="C80">
        <v>1.6520200573106741E-2</v>
      </c>
      <c r="D80">
        <v>-5.2852205068088E-3</v>
      </c>
      <c r="E80">
        <v>2.1732962404509061E-3</v>
      </c>
    </row>
    <row r="81" spans="1:5">
      <c r="A81">
        <v>-2.0407460818842718E-2</v>
      </c>
      <c r="B81">
        <v>6.787640848917198E-2</v>
      </c>
      <c r="C81">
        <v>-1.7796617271191015E-2</v>
      </c>
      <c r="D81">
        <v>6.5453833998762494E-3</v>
      </c>
      <c r="E81">
        <v>-8.0855972847803069E-3</v>
      </c>
    </row>
    <row r="82" spans="1:5">
      <c r="A82">
        <v>7.1798458429414846E-2</v>
      </c>
      <c r="B82">
        <v>0.12682974110759565</v>
      </c>
      <c r="C82">
        <v>6.0465874907221787E-2</v>
      </c>
      <c r="D82">
        <v>7.7539519822428238E-2</v>
      </c>
      <c r="E82">
        <v>5.0674162987778916E-2</v>
      </c>
    </row>
    <row r="83" spans="1:5">
      <c r="A83">
        <v>2.2579619165899869E-2</v>
      </c>
      <c r="B83">
        <v>3.5166547305542022E-2</v>
      </c>
      <c r="C83">
        <v>1.0366372523058094E-2</v>
      </c>
      <c r="D83">
        <v>7.3615768182075901E-3</v>
      </c>
      <c r="E83">
        <v>2.2003658390977128E-2</v>
      </c>
    </row>
    <row r="84" spans="1:5">
      <c r="A84">
        <v>-2.144524302339347E-2</v>
      </c>
      <c r="B84">
        <v>-2.1760001552252838E-2</v>
      </c>
      <c r="C84">
        <v>-1.0257086606635995E-2</v>
      </c>
      <c r="D84">
        <v>-3.802800016329734E-2</v>
      </c>
      <c r="E84">
        <v>-2.8312856983291289E-2</v>
      </c>
    </row>
    <row r="85" spans="1:5">
      <c r="A85">
        <v>-2.4008685285881647E-2</v>
      </c>
      <c r="B85">
        <v>6.8497497433977648E-3</v>
      </c>
      <c r="C85">
        <v>3.7048654141437201E-3</v>
      </c>
      <c r="D85">
        <v>-5.5748975234300221E-3</v>
      </c>
      <c r="E85">
        <v>-1.8479346084191287E-2</v>
      </c>
    </row>
    <row r="86" spans="1:5">
      <c r="A86">
        <v>4.2388563857713848E-2</v>
      </c>
      <c r="B86">
        <v>0.10203076700578002</v>
      </c>
      <c r="C86">
        <v>7.0280583463480192E-2</v>
      </c>
      <c r="D86">
        <v>5.3957579605377573E-2</v>
      </c>
      <c r="E86">
        <v>3.0060297291986886E-2</v>
      </c>
    </row>
    <row r="87" spans="1:5">
      <c r="A87">
        <v>-7.3710369968309791E-2</v>
      </c>
      <c r="B87">
        <v>-6.8734432926086678E-2</v>
      </c>
      <c r="C87">
        <v>-7.5443159533697721E-2</v>
      </c>
      <c r="D87">
        <v>-6.6365956992550518E-2</v>
      </c>
      <c r="E87">
        <v>-4.7192128169683649E-2</v>
      </c>
    </row>
    <row r="88" spans="1:5">
      <c r="A88">
        <v>-3.2963709109015096E-2</v>
      </c>
      <c r="B88">
        <v>-4.0838457915431309E-2</v>
      </c>
      <c r="C88">
        <v>-2.1423970794192115E-2</v>
      </c>
      <c r="D88">
        <v>-2.3459062155297049E-2</v>
      </c>
      <c r="E88">
        <v>-2.2524240414937405E-2</v>
      </c>
    </row>
    <row r="89" spans="1:5">
      <c r="A89">
        <v>3.3165320245195945E-2</v>
      </c>
      <c r="B89">
        <v>5.1959478852032497E-2</v>
      </c>
      <c r="C89">
        <v>1.9051975080840885E-2</v>
      </c>
      <c r="D89">
        <v>4.2182527289202527E-2</v>
      </c>
      <c r="E89">
        <v>5.2066047755853051E-2</v>
      </c>
    </row>
    <row r="90" spans="1:5">
      <c r="A90">
        <v>-4.4610422760195431E-2</v>
      </c>
      <c r="B90">
        <v>-1.5532762603420904E-2</v>
      </c>
      <c r="C90">
        <v>-9.010933968647325E-2</v>
      </c>
      <c r="D90">
        <v>-6.8945761421861131E-3</v>
      </c>
      <c r="E90">
        <v>-3.6722573736401996E-2</v>
      </c>
    </row>
    <row r="91" spans="1:5">
      <c r="A91">
        <v>-1.1682662700442926E-2</v>
      </c>
      <c r="B91">
        <v>-6.7546835223760482E-2</v>
      </c>
      <c r="C91">
        <v>-3.7545668375129709E-2</v>
      </c>
      <c r="D91">
        <v>-4.6224594825312382E-2</v>
      </c>
      <c r="E91">
        <v>-3.2435985511448224E-3</v>
      </c>
    </row>
    <row r="92" spans="1:5">
      <c r="A92">
        <v>6.0796419060369082E-2</v>
      </c>
      <c r="B92">
        <v>-3.3993880116266473E-3</v>
      </c>
      <c r="C92">
        <v>5.5633643819182121E-2</v>
      </c>
      <c r="D92">
        <v>1.9250150824689748E-2</v>
      </c>
      <c r="E92">
        <v>3.8252411603990753E-2</v>
      </c>
    </row>
    <row r="93" spans="1:5">
      <c r="A93">
        <v>-5.804481064150669E-2</v>
      </c>
      <c r="B93">
        <v>-2.5031278869062108E-2</v>
      </c>
      <c r="C93">
        <v>-6.2325485680516719E-2</v>
      </c>
      <c r="D93">
        <v>-0.10381866367993646</v>
      </c>
      <c r="E93">
        <v>-3.7608981519696341E-2</v>
      </c>
    </row>
    <row r="94" spans="1:5">
      <c r="A94">
        <v>3.5943619900617556E-2</v>
      </c>
      <c r="B94">
        <v>5.177458328715575E-3</v>
      </c>
      <c r="C94">
        <v>-2.944820242564343E-2</v>
      </c>
      <c r="D94">
        <v>-3.3220991622323337E-2</v>
      </c>
      <c r="E94">
        <v>1.8568330954143221E-3</v>
      </c>
    </row>
    <row r="95" spans="1:5">
      <c r="A95">
        <v>-5.045578153181611E-2</v>
      </c>
      <c r="B95">
        <v>-7.8844608273939104E-2</v>
      </c>
      <c r="C95">
        <v>-4.7691390022239183E-2</v>
      </c>
      <c r="D95">
        <v>-0.10291890547507485</v>
      </c>
      <c r="E95">
        <v>-5.9334532920537926E-2</v>
      </c>
    </row>
    <row r="96" spans="1:5">
      <c r="A96">
        <v>-2.5603086443891174E-3</v>
      </c>
      <c r="B96">
        <v>-5.9034428736192239E-3</v>
      </c>
      <c r="C96">
        <v>-1.4155815908425056E-2</v>
      </c>
      <c r="D96">
        <v>-6.3579337248654607E-3</v>
      </c>
      <c r="E96">
        <v>-7.6247226368768191E-3</v>
      </c>
    </row>
    <row r="97" spans="1:5">
      <c r="A97">
        <v>-6.6376553196029239E-2</v>
      </c>
      <c r="B97">
        <v>-6.2903748867384035E-2</v>
      </c>
      <c r="C97">
        <v>-6.5793247182574982E-2</v>
      </c>
      <c r="D97">
        <v>-5.5884720918269959E-2</v>
      </c>
      <c r="E97">
        <v>-5.4113751179105558E-2</v>
      </c>
    </row>
    <row r="98" spans="1:5">
      <c r="A98">
        <v>2.9042162286823145E-2</v>
      </c>
      <c r="B98">
        <v>8.3782078220745709E-2</v>
      </c>
      <c r="C98">
        <v>6.9515898766419157E-2</v>
      </c>
      <c r="D98">
        <v>8.3508720664541888E-2</v>
      </c>
      <c r="E98">
        <v>5.2645085952148424E-2</v>
      </c>
    </row>
    <row r="99" spans="1:5">
      <c r="A99">
        <v>2.3816280349918735E-2</v>
      </c>
      <c r="B99">
        <v>-6.4564384305566061E-3</v>
      </c>
      <c r="C99">
        <v>6.0547715430340009E-2</v>
      </c>
      <c r="D99">
        <v>6.0961872163890721E-2</v>
      </c>
      <c r="E99">
        <v>4.3941496133421E-2</v>
      </c>
    </row>
    <row r="100" spans="1:5">
      <c r="A100">
        <v>-1.2807859662343509E-2</v>
      </c>
      <c r="B100">
        <v>6.6255771361443698E-3</v>
      </c>
      <c r="C100">
        <v>-4.2619004233996921E-2</v>
      </c>
      <c r="D100">
        <v>-7.1682400339584854E-2</v>
      </c>
      <c r="E100">
        <v>1.6205499570574662E-2</v>
      </c>
    </row>
    <row r="101" spans="1:5">
      <c r="A101">
        <v>7.7209067298158032E-2</v>
      </c>
      <c r="B101">
        <v>7.5862906958906559E-2</v>
      </c>
      <c r="C101">
        <v>6.7719501952775998E-2</v>
      </c>
      <c r="D101">
        <v>9.5253830679748214E-2</v>
      </c>
      <c r="E101">
        <v>4.8605087596670427E-2</v>
      </c>
    </row>
    <row r="102" spans="1:5">
      <c r="A102">
        <v>-9.1125712433856865E-2</v>
      </c>
      <c r="B102">
        <v>-0.15399356760964589</v>
      </c>
      <c r="C102">
        <v>-0.12230149502010573</v>
      </c>
      <c r="D102">
        <v>-0.15713767942963769</v>
      </c>
      <c r="E102">
        <v>-6.6633143195659425E-2</v>
      </c>
    </row>
    <row r="103" spans="1:5">
      <c r="A103">
        <v>4.185387038405524E-2</v>
      </c>
      <c r="B103">
        <v>7.797254292038458E-2</v>
      </c>
      <c r="C103">
        <v>5.0150707164196867E-2</v>
      </c>
      <c r="D103">
        <v>4.786756896189942E-2</v>
      </c>
      <c r="E103">
        <v>5.891301256023089E-2</v>
      </c>
    </row>
    <row r="104" spans="1:5">
      <c r="A104">
        <v>-6.5344576958494167E-3</v>
      </c>
      <c r="B104">
        <v>-2.4357712382910873E-2</v>
      </c>
      <c r="C104">
        <v>-1.3203995588972645E-2</v>
      </c>
      <c r="D104">
        <v>2.9720151360945482E-2</v>
      </c>
      <c r="E104">
        <v>-1.9690426795060862E-3</v>
      </c>
    </row>
    <row r="105" spans="1:5">
      <c r="A105">
        <v>-2.8379044332076987E-2</v>
      </c>
      <c r="B105">
        <v>-2.4595347433397377E-2</v>
      </c>
      <c r="C105">
        <v>-6.9536590110564858E-2</v>
      </c>
      <c r="D105">
        <v>2.4000513776216939E-2</v>
      </c>
      <c r="E105">
        <v>-1.1563836555206757E-2</v>
      </c>
    </row>
    <row r="106" spans="1:5">
      <c r="A106">
        <v>7.9998738384272614E-2</v>
      </c>
      <c r="B106">
        <v>4.1947402646871516E-2</v>
      </c>
      <c r="C106">
        <v>5.5391840411583369E-2</v>
      </c>
      <c r="D106">
        <v>3.065832391667999E-2</v>
      </c>
      <c r="E106">
        <v>4.1639899204981214E-2</v>
      </c>
    </row>
    <row r="107" spans="1:5">
      <c r="A107">
        <v>3.7199286818006397E-2</v>
      </c>
      <c r="B107">
        <v>9.7314207154028193E-2</v>
      </c>
      <c r="C107">
        <v>3.7771181295228821E-2</v>
      </c>
      <c r="D107">
        <v>5.5681539130905025E-2</v>
      </c>
      <c r="E107">
        <v>9.7942151916213752E-3</v>
      </c>
    </row>
    <row r="108" spans="1:5">
      <c r="A108">
        <v>6.594559461073346E-2</v>
      </c>
      <c r="B108">
        <v>-6.63541049354843E-3</v>
      </c>
      <c r="C108">
        <v>1.1185401373161565E-2</v>
      </c>
      <c r="D108">
        <v>4.4149114845595541E-2</v>
      </c>
      <c r="E108">
        <v>2.7513564892391186E-2</v>
      </c>
    </row>
    <row r="109" spans="1:5">
      <c r="A109">
        <v>2.3145913956069956E-2</v>
      </c>
      <c r="B109">
        <v>-9.9340861203060515E-3</v>
      </c>
      <c r="C109">
        <v>2.8448381194475042E-2</v>
      </c>
      <c r="D109">
        <v>4.5312056457487787E-2</v>
      </c>
      <c r="E109">
        <v>1.122422719150316E-2</v>
      </c>
    </row>
    <row r="110" spans="1:5">
      <c r="A110">
        <v>-5.1641899001098494E-2</v>
      </c>
      <c r="B110">
        <v>-8.0307234576443093E-2</v>
      </c>
      <c r="C110">
        <v>-6.4815360873788058E-2</v>
      </c>
      <c r="D110">
        <v>-3.6160189433732906E-2</v>
      </c>
      <c r="E110">
        <v>-2.7833329226465475E-2</v>
      </c>
    </row>
    <row r="111" spans="1:5">
      <c r="A111">
        <v>-9.2221807877471723E-2</v>
      </c>
      <c r="B111">
        <v>-8.3664776386825151E-2</v>
      </c>
      <c r="C111">
        <v>-9.2345465438854052E-2</v>
      </c>
      <c r="D111">
        <v>-6.6724478788562414E-2</v>
      </c>
      <c r="E111">
        <v>-8.5533542271738205E-2</v>
      </c>
    </row>
    <row r="112" spans="1:5">
      <c r="A112">
        <v>-0.19713128596097865</v>
      </c>
      <c r="B112">
        <v>-0.23008661621852172</v>
      </c>
      <c r="C112">
        <v>-0.29674638489340111</v>
      </c>
      <c r="D112">
        <v>-0.25143422483291417</v>
      </c>
      <c r="E112">
        <v>-0.16296492540360544</v>
      </c>
    </row>
    <row r="113" spans="1:9">
      <c r="A113">
        <v>9.2769664998830229E-2</v>
      </c>
      <c r="B113">
        <v>0.11073694721093971</v>
      </c>
      <c r="C113">
        <v>3.2318642597993205E-2</v>
      </c>
      <c r="D113">
        <v>0.11957581726782901</v>
      </c>
      <c r="E113">
        <v>5.060462673172899E-2</v>
      </c>
    </row>
    <row r="114" spans="1:9">
      <c r="A114">
        <v>7.8636638675237458E-2</v>
      </c>
      <c r="B114">
        <v>2.3112847442109237E-2</v>
      </c>
      <c r="C114">
        <v>7.272563535522969E-2</v>
      </c>
      <c r="D114">
        <v>7.0189070184043592E-2</v>
      </c>
      <c r="E114">
        <v>4.1759885784831183E-2</v>
      </c>
    </row>
    <row r="115" spans="1:9">
      <c r="A115">
        <v>5.0442213992630415E-2</v>
      </c>
      <c r="B115">
        <v>7.1495939355013555E-2</v>
      </c>
      <c r="C115">
        <v>5.2720705387408869E-2</v>
      </c>
      <c r="D115">
        <v>8.8705882806077219E-2</v>
      </c>
      <c r="E115">
        <v>6.0281332414570496E-2</v>
      </c>
    </row>
    <row r="116" spans="1:9">
      <c r="A116">
        <v>-2.4659074000240672E-2</v>
      </c>
      <c r="B116">
        <v>6.0439105540498472E-3</v>
      </c>
      <c r="C116">
        <v>-6.8496818700057888E-2</v>
      </c>
      <c r="D116">
        <v>-1.7551614769275137E-2</v>
      </c>
      <c r="E116">
        <v>-1.8475171760984871E-2</v>
      </c>
    </row>
    <row r="117" spans="1:9">
      <c r="A117">
        <v>5.7474004790226102E-2</v>
      </c>
      <c r="B117">
        <v>7.4493784282339506E-2</v>
      </c>
      <c r="C117">
        <v>0.10209145962919719</v>
      </c>
      <c r="D117">
        <v>4.0135006346360289E-2</v>
      </c>
      <c r="E117">
        <v>3.0932590063908704E-2</v>
      </c>
    </row>
    <row r="118" spans="1:9">
      <c r="A118">
        <v>-5.5345579543213744E-2</v>
      </c>
      <c r="B118">
        <v>5.1496486579027702E-2</v>
      </c>
      <c r="C118">
        <v>-8.8625928327710934E-2</v>
      </c>
      <c r="D118">
        <v>-3.4537434892298581E-2</v>
      </c>
      <c r="E118">
        <v>-2.4109904051707192E-2</v>
      </c>
    </row>
    <row r="119" spans="1:9">
      <c r="A119">
        <v>-7.5139029505066485E-2</v>
      </c>
      <c r="B119">
        <v>-4.9176840643430551E-2</v>
      </c>
      <c r="C119">
        <v>-1.3841533042131253E-2</v>
      </c>
      <c r="D119">
        <v>-9.8072715210313757E-2</v>
      </c>
      <c r="E119">
        <v>-7.3709732423921676E-2</v>
      </c>
    </row>
    <row r="120" spans="1:9">
      <c r="A120">
        <v>0.20253196212954266</v>
      </c>
      <c r="B120">
        <v>0.22764636290184553</v>
      </c>
      <c r="C120">
        <v>0.33083703887219984</v>
      </c>
      <c r="D120">
        <v>0.22601826576934511</v>
      </c>
      <c r="E120">
        <v>0.1806261506724367</v>
      </c>
    </row>
    <row r="121" spans="1:9">
      <c r="A121">
        <v>1.8871721187486302E-2</v>
      </c>
      <c r="B121">
        <v>4.4077051394589534E-2</v>
      </c>
      <c r="C121">
        <v>7.1950899249763507E-5</v>
      </c>
      <c r="D121">
        <v>3.4789308019705145E-2</v>
      </c>
      <c r="E121">
        <v>1.7208064286567935E-2</v>
      </c>
    </row>
    <row r="123" spans="1:9">
      <c r="A123" t="s">
        <v>185</v>
      </c>
      <c r="B123" t="s">
        <v>186</v>
      </c>
      <c r="C123" t="s">
        <v>187</v>
      </c>
      <c r="D123" t="s">
        <v>188</v>
      </c>
      <c r="E123" t="s">
        <v>58</v>
      </c>
    </row>
    <row r="124" spans="1:9">
      <c r="A124">
        <v>3.9189989943432396E-2</v>
      </c>
      <c r="B124">
        <v>0.16414758706608573</v>
      </c>
      <c r="C124">
        <v>5.1726382716209933E-2</v>
      </c>
      <c r="D124">
        <v>-1.9678174365283227E-2</v>
      </c>
      <c r="E124">
        <v>5.7579726053600379E-2</v>
      </c>
      <c r="H124" t="s">
        <v>142</v>
      </c>
    </row>
    <row r="125" spans="1:9" ht="15" thickBot="1">
      <c r="A125">
        <v>-1.4177473035042597E-2</v>
      </c>
      <c r="B125">
        <v>3.7192757027365735E-2</v>
      </c>
      <c r="C125">
        <v>3.9611805694988983E-2</v>
      </c>
      <c r="D125">
        <v>3.6621184288522034E-2</v>
      </c>
      <c r="E125">
        <v>2.013123087091092E-2</v>
      </c>
    </row>
    <row r="126" spans="1:9">
      <c r="A126">
        <v>-2.2321355794183789E-2</v>
      </c>
      <c r="B126">
        <v>-6.7180454564904984E-2</v>
      </c>
      <c r="C126">
        <v>-1.97593758049638E-2</v>
      </c>
      <c r="D126">
        <v>-6.4167810052353563E-3</v>
      </c>
      <c r="E126">
        <v>-3.3912087856882989E-2</v>
      </c>
      <c r="H126" s="109" t="s">
        <v>143</v>
      </c>
      <c r="I126" s="109"/>
    </row>
    <row r="127" spans="1:9">
      <c r="A127">
        <v>9.2488798979637896E-2</v>
      </c>
      <c r="B127">
        <v>5.1427157095364912E-2</v>
      </c>
      <c r="C127">
        <v>4.3051299015989579E-2</v>
      </c>
      <c r="D127">
        <v>9.1988120395621278E-2</v>
      </c>
      <c r="E127">
        <v>3.4470351512156307E-2</v>
      </c>
      <c r="H127" t="s">
        <v>144</v>
      </c>
      <c r="I127">
        <v>0.96557159065359255</v>
      </c>
    </row>
    <row r="128" spans="1:9">
      <c r="A128">
        <v>-2.5332928735427807E-2</v>
      </c>
      <c r="B128">
        <v>-6.1216292376049822E-2</v>
      </c>
      <c r="C128">
        <v>-3.0714212594237567E-2</v>
      </c>
      <c r="D128">
        <v>-2.9426164622205337E-2</v>
      </c>
      <c r="E128">
        <v>-6.3711115867579909E-2</v>
      </c>
      <c r="H128" t="s">
        <v>145</v>
      </c>
      <c r="I128">
        <v>0.93232849667730899</v>
      </c>
    </row>
    <row r="129" spans="1:16">
      <c r="A129">
        <v>7.2304026836856106E-2</v>
      </c>
      <c r="B129">
        <v>-3.4521927845054742E-3</v>
      </c>
      <c r="C129">
        <v>-3.7175824818618123E-3</v>
      </c>
      <c r="D129">
        <v>1.4139738695055215E-2</v>
      </c>
      <c r="E129">
        <v>1.0332030915126408E-2</v>
      </c>
      <c r="H129" t="s">
        <v>146</v>
      </c>
      <c r="I129">
        <v>0.92997470525738923</v>
      </c>
    </row>
    <row r="130" spans="1:16">
      <c r="A130">
        <v>-2.2292041087728413E-2</v>
      </c>
      <c r="B130">
        <v>-0.12760443457786633</v>
      </c>
      <c r="C130">
        <v>-8.8591552557767128E-2</v>
      </c>
      <c r="D130">
        <v>-2.6380380553942488E-2</v>
      </c>
      <c r="E130">
        <v>-6.2544509019393041E-2</v>
      </c>
      <c r="H130" t="s">
        <v>147</v>
      </c>
      <c r="I130">
        <v>1.2970671368619627E-2</v>
      </c>
    </row>
    <row r="131" spans="1:16" ht="15" thickBot="1">
      <c r="A131">
        <v>-0.2482682066871934</v>
      </c>
      <c r="B131">
        <v>-0.1973522715319353</v>
      </c>
      <c r="C131">
        <v>-0.13712668882014972</v>
      </c>
      <c r="D131">
        <v>-0.13786569014965888</v>
      </c>
      <c r="E131">
        <v>-0.1379172260399589</v>
      </c>
      <c r="H131" s="45" t="s">
        <v>148</v>
      </c>
      <c r="I131" s="45">
        <v>120</v>
      </c>
    </row>
    <row r="132" spans="1:16">
      <c r="A132">
        <v>-9.8774935783433507E-2</v>
      </c>
      <c r="B132">
        <v>-0.1092689852138614</v>
      </c>
      <c r="C132">
        <v>-8.818297321615054E-2</v>
      </c>
      <c r="D132">
        <v>-4.6408102874399948E-2</v>
      </c>
      <c r="E132">
        <v>-5.3178065862651863E-2</v>
      </c>
    </row>
    <row r="133" spans="1:16" ht="15" thickBot="1">
      <c r="A133">
        <v>0.14697760133427062</v>
      </c>
      <c r="B133">
        <v>0.11706513070075089</v>
      </c>
      <c r="C133">
        <v>0.1438631848685776</v>
      </c>
      <c r="D133">
        <v>9.7382517281692393E-2</v>
      </c>
      <c r="E133">
        <v>9.4308317298371039E-2</v>
      </c>
      <c r="H133" t="s">
        <v>149</v>
      </c>
    </row>
    <row r="134" spans="1:16">
      <c r="A134">
        <v>-7.3483582863320684E-2</v>
      </c>
      <c r="B134">
        <v>-9.3191738150425779E-2</v>
      </c>
      <c r="C134">
        <v>-2.6976265880227709E-2</v>
      </c>
      <c r="D134">
        <v>1.8491981574063662E-2</v>
      </c>
      <c r="E134">
        <v>-2.2970644106400335E-2</v>
      </c>
      <c r="H134" s="44"/>
      <c r="I134" s="44" t="s">
        <v>154</v>
      </c>
      <c r="J134" s="44" t="s">
        <v>155</v>
      </c>
      <c r="K134" s="44" t="s">
        <v>156</v>
      </c>
      <c r="L134" s="44" t="s">
        <v>157</v>
      </c>
      <c r="M134" s="44" t="s">
        <v>158</v>
      </c>
    </row>
    <row r="135" spans="1:16">
      <c r="A135">
        <v>-5.4119993249346465E-2</v>
      </c>
      <c r="B135">
        <v>1.4585499632184494E-3</v>
      </c>
      <c r="C135">
        <v>-3.0766494301745404E-3</v>
      </c>
      <c r="D135">
        <v>2.9289527825601767E-2</v>
      </c>
      <c r="E135">
        <v>-5.9559322612753171E-3</v>
      </c>
      <c r="H135" t="s">
        <v>150</v>
      </c>
      <c r="I135">
        <v>4</v>
      </c>
      <c r="J135">
        <v>0.26655441885265474</v>
      </c>
      <c r="K135">
        <v>6.6638604713163685E-2</v>
      </c>
      <c r="L135">
        <v>396.09648025189972</v>
      </c>
      <c r="M135">
        <v>3.0591321838386391E-66</v>
      </c>
    </row>
    <row r="136" spans="1:16">
      <c r="A136">
        <v>0.24802552000198883</v>
      </c>
      <c r="B136">
        <v>0.12832132636292182</v>
      </c>
      <c r="C136">
        <v>5.7752785195425087E-2</v>
      </c>
      <c r="D136">
        <v>4.4050705368698061E-2</v>
      </c>
      <c r="E136">
        <v>4.3215066012449364E-2</v>
      </c>
      <c r="H136" t="s">
        <v>151</v>
      </c>
      <c r="I136">
        <v>115</v>
      </c>
      <c r="J136">
        <v>1.9347406311563831E-2</v>
      </c>
      <c r="K136">
        <v>1.6823831575272897E-4</v>
      </c>
    </row>
    <row r="137" spans="1:16" ht="15" thickBot="1">
      <c r="A137">
        <v>2.8275546121406911E-2</v>
      </c>
      <c r="B137">
        <v>3.7653932659776963E-2</v>
      </c>
      <c r="C137">
        <v>7.5211602833987756E-2</v>
      </c>
      <c r="D137">
        <v>3.8588049134509667E-2</v>
      </c>
      <c r="E137">
        <v>3.9496742936074428E-2</v>
      </c>
      <c r="H137" s="45" t="s">
        <v>152</v>
      </c>
      <c r="I137" s="45">
        <v>119</v>
      </c>
      <c r="J137" s="45">
        <v>0.28590182516421858</v>
      </c>
      <c r="K137" s="45"/>
      <c r="L137" s="45"/>
      <c r="M137" s="45"/>
    </row>
    <row r="138" spans="1:16" ht="15" thickBot="1">
      <c r="A138">
        <v>-1.6802265838252822E-2</v>
      </c>
      <c r="B138">
        <v>-5.9597361853383553E-2</v>
      </c>
      <c r="C138">
        <v>-5.1692046515214966E-3</v>
      </c>
      <c r="D138">
        <v>4.8704248942603254E-3</v>
      </c>
      <c r="E138">
        <v>-1.3864869227704926E-2</v>
      </c>
    </row>
    <row r="139" spans="1:16">
      <c r="A139">
        <v>-2.9268395571991519E-2</v>
      </c>
      <c r="B139">
        <v>-0.15564382934709015</v>
      </c>
      <c r="C139">
        <v>-5.172466072592586E-2</v>
      </c>
      <c r="D139">
        <v>-2.0156361544667455E-2</v>
      </c>
      <c r="E139">
        <v>-6.8966808610951683E-2</v>
      </c>
      <c r="H139" s="44"/>
      <c r="I139" s="44" t="s">
        <v>159</v>
      </c>
      <c r="J139" s="44" t="s">
        <v>147</v>
      </c>
      <c r="K139" s="44" t="s">
        <v>160</v>
      </c>
      <c r="L139" s="44" t="s">
        <v>161</v>
      </c>
      <c r="M139" s="44" t="s">
        <v>162</v>
      </c>
      <c r="N139" s="44" t="s">
        <v>163</v>
      </c>
      <c r="O139" s="44" t="s">
        <v>164</v>
      </c>
      <c r="P139" s="44" t="s">
        <v>165</v>
      </c>
    </row>
    <row r="140" spans="1:16">
      <c r="A140">
        <v>-6.6873858504739064E-2</v>
      </c>
      <c r="B140">
        <v>-0.15322532939839237</v>
      </c>
      <c r="C140">
        <v>-0.10874732814910819</v>
      </c>
      <c r="D140">
        <v>-4.6494829999471035E-2</v>
      </c>
      <c r="E140">
        <v>-8.1290130544310002E-2</v>
      </c>
      <c r="H140" t="s">
        <v>153</v>
      </c>
      <c r="I140">
        <v>-1.1659622794600514E-3</v>
      </c>
      <c r="J140">
        <v>1.2112135639856926E-3</v>
      </c>
      <c r="K140">
        <v>-0.96263971452174413</v>
      </c>
      <c r="L140">
        <v>0.33774815642511158</v>
      </c>
      <c r="M140">
        <v>-3.5651432408902546E-3</v>
      </c>
      <c r="N140">
        <v>1.2332186819701517E-3</v>
      </c>
      <c r="O140">
        <v>-3.5651432408902546E-3</v>
      </c>
      <c r="P140">
        <v>1.2332186819701517E-3</v>
      </c>
    </row>
    <row r="141" spans="1:16">
      <c r="A141">
        <v>-2.57901225198852E-2</v>
      </c>
      <c r="B141">
        <v>0.16966645560921853</v>
      </c>
      <c r="C141">
        <v>2.2909203172316841E-2</v>
      </c>
      <c r="D141">
        <v>4.9041348331946885E-2</v>
      </c>
      <c r="E141">
        <v>6.8798565947141482E-2</v>
      </c>
      <c r="H141" t="s">
        <v>185</v>
      </c>
      <c r="I141">
        <v>2.0709843672716974E-2</v>
      </c>
      <c r="J141">
        <v>2.4360535519963429E-2</v>
      </c>
      <c r="K141">
        <v>0.85013909713705937</v>
      </c>
      <c r="L141">
        <v>0.3970142549202792</v>
      </c>
      <c r="M141">
        <v>-2.7543688790556246E-2</v>
      </c>
      <c r="N141">
        <v>6.8963376135990198E-2</v>
      </c>
      <c r="O141">
        <v>-2.7543688790556246E-2</v>
      </c>
      <c r="P141">
        <v>6.8963376135990198E-2</v>
      </c>
    </row>
    <row r="142" spans="1:16">
      <c r="A142">
        <v>7.9859626170221215E-2</v>
      </c>
      <c r="B142">
        <v>-4.697533262896067E-2</v>
      </c>
      <c r="C142">
        <v>1.1516162502172196E-2</v>
      </c>
      <c r="D142">
        <v>7.5179196002841758E-2</v>
      </c>
      <c r="E142">
        <v>2.6934897377648651E-2</v>
      </c>
      <c r="H142" t="s">
        <v>186</v>
      </c>
      <c r="I142">
        <v>0.20159142638631689</v>
      </c>
      <c r="J142">
        <v>1.9947082238057991E-2</v>
      </c>
      <c r="K142" s="6">
        <v>10.106311488589091</v>
      </c>
      <c r="L142" s="6">
        <v>1.4394810621916291E-17</v>
      </c>
      <c r="M142">
        <v>0.16208009546615176</v>
      </c>
      <c r="N142">
        <v>0.24110275730648201</v>
      </c>
      <c r="O142">
        <v>0.16208009546615176</v>
      </c>
      <c r="P142">
        <v>0.24110275730648201</v>
      </c>
    </row>
    <row r="143" spans="1:16">
      <c r="A143">
        <v>-3.1231288809561199E-3</v>
      </c>
      <c r="B143">
        <v>0.17214864033746791</v>
      </c>
      <c r="C143">
        <v>-4.855110483217337E-3</v>
      </c>
      <c r="D143">
        <v>1.0545290833097947E-2</v>
      </c>
      <c r="E143">
        <v>4.9442749635767981E-2</v>
      </c>
      <c r="H143" t="s">
        <v>187</v>
      </c>
      <c r="I143">
        <v>0.18916497896215659</v>
      </c>
      <c r="J143">
        <v>3.7984614322612693E-2</v>
      </c>
      <c r="K143" s="6">
        <v>4.9800421127231091</v>
      </c>
      <c r="L143" s="6">
        <v>2.2578446166790081E-6</v>
      </c>
      <c r="M143">
        <v>0.11392476846600177</v>
      </c>
      <c r="N143">
        <v>0.26440518945831137</v>
      </c>
      <c r="O143">
        <v>0.11392476846600177</v>
      </c>
      <c r="P143">
        <v>0.26440518945831137</v>
      </c>
    </row>
    <row r="144" spans="1:16" ht="15" thickBot="1">
      <c r="A144">
        <v>-2.0845950523809796E-2</v>
      </c>
      <c r="B144">
        <v>2.9283530454944744E-2</v>
      </c>
      <c r="C144">
        <v>-5.3326609972880199E-3</v>
      </c>
      <c r="D144">
        <v>4.9195296538984572E-2</v>
      </c>
      <c r="E144">
        <v>5.551683340086544E-3</v>
      </c>
      <c r="H144" s="45" t="s">
        <v>188</v>
      </c>
      <c r="I144" s="45">
        <v>0.422123259927912</v>
      </c>
      <c r="J144" s="45">
        <v>3.8284659990412848E-2</v>
      </c>
      <c r="K144" s="113">
        <v>11.025911162163098</v>
      </c>
      <c r="L144" s="113">
        <v>9.9801684496302323E-20</v>
      </c>
      <c r="M144" s="45">
        <v>0.34628871671030309</v>
      </c>
      <c r="N144" s="45">
        <v>0.49795780314552091</v>
      </c>
      <c r="O144" s="45">
        <v>0.34628871671030309</v>
      </c>
      <c r="P144" s="45">
        <v>0.49795780314552091</v>
      </c>
    </row>
    <row r="145" spans="1:5">
      <c r="A145">
        <v>2.4241777262642508E-2</v>
      </c>
      <c r="B145">
        <v>5.4940984957916023E-2</v>
      </c>
      <c r="C145">
        <v>1.5951511356036834E-2</v>
      </c>
      <c r="D145">
        <v>-1.3790889609495812E-2</v>
      </c>
      <c r="E145">
        <v>2.0120069844276906E-2</v>
      </c>
    </row>
    <row r="146" spans="1:5">
      <c r="A146">
        <v>3.766310220489956E-2</v>
      </c>
      <c r="B146">
        <v>4.8104419065787177E-2</v>
      </c>
      <c r="C146">
        <v>3.1072261663155278E-2</v>
      </c>
      <c r="D146">
        <v>3.9307359914892481E-2</v>
      </c>
      <c r="E146">
        <v>2.8602399104665003E-2</v>
      </c>
    </row>
    <row r="147" spans="1:5">
      <c r="A147">
        <v>6.566512662132494E-2</v>
      </c>
      <c r="B147">
        <v>2.9612728890000533E-2</v>
      </c>
      <c r="C147">
        <v>6.0828414695131637E-2</v>
      </c>
      <c r="D147">
        <v>2.9550280011981948E-2</v>
      </c>
      <c r="E147">
        <v>2.3562734352245412E-2</v>
      </c>
    </row>
    <row r="148" spans="1:5">
      <c r="A148">
        <v>7.1637648132965692E-2</v>
      </c>
      <c r="B148">
        <v>7.5975812872557752E-2</v>
      </c>
      <c r="C148">
        <v>4.2294829848045133E-2</v>
      </c>
      <c r="D148">
        <v>1.433279777675279E-2</v>
      </c>
      <c r="E148">
        <v>2.5436961742908552E-2</v>
      </c>
    </row>
    <row r="149" spans="1:5">
      <c r="A149">
        <v>-3.4966113732659024E-2</v>
      </c>
      <c r="B149">
        <v>-0.12983220840632195</v>
      </c>
      <c r="C149">
        <v>-1.8317714080579976E-2</v>
      </c>
      <c r="D149">
        <v>2.6426205687193286E-3</v>
      </c>
      <c r="E149">
        <v>-2.5686439463968758E-2</v>
      </c>
    </row>
    <row r="150" spans="1:5">
      <c r="A150">
        <v>-4.4762636706786929E-2</v>
      </c>
      <c r="B150">
        <v>-8.8173399808132269E-2</v>
      </c>
      <c r="C150">
        <v>7.8827167706233166E-4</v>
      </c>
      <c r="D150">
        <v>2.9104847482704779E-2</v>
      </c>
      <c r="E150">
        <v>-3.6187006588732501E-3</v>
      </c>
    </row>
    <row r="151" spans="1:5">
      <c r="A151">
        <v>3.2706681203744488E-2</v>
      </c>
      <c r="B151">
        <v>0.11644495021498857</v>
      </c>
      <c r="C151">
        <v>-1.7487598609195479E-2</v>
      </c>
      <c r="D151">
        <v>2.1622525285383692E-2</v>
      </c>
      <c r="E151">
        <v>3.3528700167640708E-2</v>
      </c>
    </row>
    <row r="152" spans="1:5">
      <c r="A152">
        <v>0.17368038297842078</v>
      </c>
      <c r="B152">
        <v>6.416946322457609E-2</v>
      </c>
      <c r="C152">
        <v>4.5239293772180611E-2</v>
      </c>
      <c r="D152">
        <v>3.304293576842568E-2</v>
      </c>
      <c r="E152">
        <v>2.125364770579646E-2</v>
      </c>
    </row>
    <row r="153" spans="1:5">
      <c r="A153">
        <v>-9.0876601298377949E-2</v>
      </c>
      <c r="B153">
        <v>-8.8537922009433612E-2</v>
      </c>
      <c r="C153">
        <v>-3.1412272809558106E-2</v>
      </c>
      <c r="D153">
        <v>-4.485796176155192E-2</v>
      </c>
      <c r="E153">
        <v>-6.0314629759322842E-2</v>
      </c>
    </row>
    <row r="154" spans="1:5">
      <c r="A154">
        <v>0.11928739291309648</v>
      </c>
      <c r="B154">
        <v>0.14181530907849127</v>
      </c>
      <c r="C154">
        <v>5.4447105093741829E-2</v>
      </c>
      <c r="D154">
        <v>2.4028085799735192E-2</v>
      </c>
      <c r="E154">
        <v>6.3613480748831636E-2</v>
      </c>
    </row>
    <row r="155" spans="1:5">
      <c r="A155">
        <v>-2.5245032536021429E-2</v>
      </c>
      <c r="B155">
        <v>1.4107766307127553E-2</v>
      </c>
      <c r="C155">
        <v>-5.9300015174101007E-3</v>
      </c>
      <c r="D155">
        <v>-3.5463023083362764E-2</v>
      </c>
      <c r="E155">
        <v>-1.6899296211033324E-2</v>
      </c>
    </row>
    <row r="156" spans="1:5">
      <c r="A156">
        <v>6.3195150682365198E-2</v>
      </c>
      <c r="B156">
        <v>6.8674664111454176E-2</v>
      </c>
      <c r="C156">
        <v>0.10680499461215663</v>
      </c>
      <c r="D156">
        <v>4.3797856462534271E-2</v>
      </c>
      <c r="E156">
        <v>6.3122536721973765E-2</v>
      </c>
    </row>
    <row r="157" spans="1:5">
      <c r="A157">
        <v>3.9956420522783961E-2</v>
      </c>
      <c r="B157">
        <v>0.12568395840316227</v>
      </c>
      <c r="C157">
        <v>3.3458224209544085E-2</v>
      </c>
      <c r="D157">
        <v>3.8237189261362395E-2</v>
      </c>
      <c r="E157">
        <v>6.0418593826235524E-2</v>
      </c>
    </row>
    <row r="158" spans="1:5">
      <c r="A158">
        <v>2.3000813341707921E-2</v>
      </c>
      <c r="B158">
        <v>2.2428718131026694E-3</v>
      </c>
      <c r="C158">
        <v>3.0406240134484206E-2</v>
      </c>
      <c r="D158">
        <v>2.8120377240487764E-2</v>
      </c>
      <c r="E158">
        <v>6.0919968394891749E-3</v>
      </c>
    </row>
    <row r="159" spans="1:5">
      <c r="A159">
        <v>2.1051609853073618E-2</v>
      </c>
      <c r="B159">
        <v>3.1774725556904311E-2</v>
      </c>
      <c r="C159">
        <v>1.8051406435799451E-2</v>
      </c>
      <c r="D159">
        <v>4.1912189554438959E-3</v>
      </c>
      <c r="E159">
        <v>7.2441581136967982E-3</v>
      </c>
    </row>
    <row r="160" spans="1:5">
      <c r="A160">
        <v>2.3994293874570589E-2</v>
      </c>
      <c r="B160">
        <v>7.5030117934556774E-3</v>
      </c>
      <c r="C160">
        <v>-8.9192941054534562E-3</v>
      </c>
      <c r="D160">
        <v>-4.0724832022847129E-2</v>
      </c>
      <c r="E160">
        <v>-3.0569327456577679E-2</v>
      </c>
    </row>
    <row r="161" spans="1:5">
      <c r="A161">
        <v>4.5151380195466162E-2</v>
      </c>
      <c r="B161">
        <v>7.475522371830047E-2</v>
      </c>
      <c r="C161">
        <v>8.8877035693843906E-2</v>
      </c>
      <c r="D161">
        <v>5.1307826950268184E-2</v>
      </c>
      <c r="E161">
        <v>4.4881160096491103E-2</v>
      </c>
    </row>
    <row r="162" spans="1:5">
      <c r="A162">
        <v>5.3017206210715838E-2</v>
      </c>
      <c r="B162">
        <v>1.9222601448635447E-2</v>
      </c>
      <c r="C162">
        <v>4.0780896038462508E-3</v>
      </c>
      <c r="D162">
        <v>-2.2126007978999482E-2</v>
      </c>
      <c r="E162">
        <v>3.9279815269822752E-3</v>
      </c>
    </row>
    <row r="163" spans="1:5">
      <c r="A163">
        <v>7.6449715453020487E-3</v>
      </c>
      <c r="B163">
        <v>2.3993314346175149E-3</v>
      </c>
      <c r="C163">
        <v>-3.4161417011421835E-3</v>
      </c>
      <c r="D163">
        <v>3.3039761270697604E-2</v>
      </c>
      <c r="E163">
        <v>1.163644793316616E-2</v>
      </c>
    </row>
    <row r="164" spans="1:5">
      <c r="A164">
        <v>-1.1837990789005515E-2</v>
      </c>
      <c r="B164">
        <v>-1.0882015011550266E-2</v>
      </c>
      <c r="C164">
        <v>1.359844128924453E-2</v>
      </c>
      <c r="D164">
        <v>2.880531567738542E-2</v>
      </c>
      <c r="E164">
        <v>1.4447958701145541E-2</v>
      </c>
    </row>
    <row r="165" spans="1:5">
      <c r="A165">
        <v>-2.3820974691482293E-2</v>
      </c>
      <c r="B165">
        <v>-2.4890549528406074E-2</v>
      </c>
      <c r="C165">
        <v>-1.6406343876689097E-2</v>
      </c>
      <c r="D165">
        <v>-4.2675778934503942E-3</v>
      </c>
      <c r="E165">
        <v>-5.0422569590926761E-3</v>
      </c>
    </row>
    <row r="166" spans="1:5">
      <c r="A166">
        <v>-5.2325602893191638E-2</v>
      </c>
      <c r="B166">
        <v>-3.2628060965504448E-2</v>
      </c>
      <c r="C166">
        <v>-7.0353344358627723E-2</v>
      </c>
      <c r="D166">
        <v>-3.7705380620102424E-2</v>
      </c>
      <c r="E166">
        <v>-3.4919950440415001E-2</v>
      </c>
    </row>
    <row r="167" spans="1:5">
      <c r="A167">
        <v>2.4285412683896033E-3</v>
      </c>
      <c r="B167">
        <v>2.7473042857506787E-2</v>
      </c>
      <c r="C167">
        <v>1.3457826532966902E-2</v>
      </c>
      <c r="D167">
        <v>3.1361986810282037E-2</v>
      </c>
      <c r="E167">
        <v>1.833403611859271E-2</v>
      </c>
    </row>
    <row r="168" spans="1:5">
      <c r="A168">
        <v>-1.8537270203291236E-2</v>
      </c>
      <c r="B168">
        <v>1.8267687227244925E-2</v>
      </c>
      <c r="C168">
        <v>-4.4416752787016393E-2</v>
      </c>
      <c r="D168">
        <v>2.0027859818532053E-2</v>
      </c>
      <c r="E168">
        <v>1.6799958014916672E-2</v>
      </c>
    </row>
    <row r="169" spans="1:5">
      <c r="A169">
        <v>5.5844358485035911E-2</v>
      </c>
      <c r="B169">
        <v>-3.5314842184160609E-2</v>
      </c>
      <c r="C169">
        <v>-3.2871618214819279E-2</v>
      </c>
      <c r="D169">
        <v>-4.7690251406031267E-2</v>
      </c>
      <c r="E169">
        <v>-3.4907721391201976E-2</v>
      </c>
    </row>
    <row r="170" spans="1:5">
      <c r="A170">
        <v>9.2237997865760146E-2</v>
      </c>
      <c r="B170">
        <v>3.0644302121012216E-2</v>
      </c>
      <c r="C170">
        <v>1.9183092367736819E-2</v>
      </c>
      <c r="D170">
        <v>5.3497993801016858E-2</v>
      </c>
      <c r="E170">
        <v>4.4200358543208321E-2</v>
      </c>
    </row>
    <row r="171" spans="1:5">
      <c r="A171">
        <v>-1.4804679873800169E-2</v>
      </c>
      <c r="B171">
        <v>-6.0723975667204347E-2</v>
      </c>
      <c r="C171">
        <v>4.5092091208316518E-2</v>
      </c>
      <c r="D171">
        <v>-3.0137999775155501E-2</v>
      </c>
      <c r="E171">
        <v>-3.2144648515159739E-2</v>
      </c>
    </row>
    <row r="172" spans="1:5">
      <c r="A172">
        <v>0.15803405465866752</v>
      </c>
      <c r="B172">
        <v>-5.3880399758585648E-2</v>
      </c>
      <c r="C172">
        <v>3.865516665914312E-2</v>
      </c>
      <c r="D172">
        <v>0.11090270592278424</v>
      </c>
      <c r="E172">
        <v>6.5156388103240911E-2</v>
      </c>
    </row>
    <row r="173" spans="1:5">
      <c r="A173">
        <v>0.11728762117113871</v>
      </c>
      <c r="B173">
        <v>0.13562960210526059</v>
      </c>
      <c r="C173">
        <v>0.10372475785807282</v>
      </c>
      <c r="D173">
        <v>5.814317476062586E-2</v>
      </c>
      <c r="E173">
        <v>7.3866774557169848E-2</v>
      </c>
    </row>
    <row r="174" spans="1:5">
      <c r="A174">
        <v>6.2713959620958007E-2</v>
      </c>
      <c r="B174">
        <v>3.8878423530637543E-2</v>
      </c>
      <c r="C174">
        <v>3.7734151874122927E-3</v>
      </c>
      <c r="D174">
        <v>5.0753388122362082E-2</v>
      </c>
      <c r="E174">
        <v>2.7335338375243122E-2</v>
      </c>
    </row>
    <row r="175" spans="1:5">
      <c r="A175">
        <v>-7.4674140079984061E-2</v>
      </c>
      <c r="B175">
        <v>2.0791107536925401E-3</v>
      </c>
      <c r="C175">
        <v>3.6562310852111153E-3</v>
      </c>
      <c r="D175">
        <v>-3.4491305298906337E-2</v>
      </c>
      <c r="E175">
        <v>-2.2121014749413481E-2</v>
      </c>
    </row>
    <row r="176" spans="1:5">
      <c r="A176">
        <v>-1.8716191370867375E-3</v>
      </c>
      <c r="B176">
        <v>2.032729583400579E-2</v>
      </c>
      <c r="C176">
        <v>2.3476929115327373E-2</v>
      </c>
      <c r="D176">
        <v>-2.0744638866816208E-2</v>
      </c>
      <c r="E176">
        <v>-1.2393567164548994E-2</v>
      </c>
    </row>
    <row r="177" spans="1:5">
      <c r="A177">
        <v>-5.4764191165355428E-2</v>
      </c>
      <c r="B177">
        <v>-7.4871634383025304E-3</v>
      </c>
      <c r="C177">
        <v>-3.9304626877991883E-2</v>
      </c>
      <c r="D177">
        <v>-3.3699860992331271E-2</v>
      </c>
      <c r="E177">
        <v>-4.1021843761569844E-2</v>
      </c>
    </row>
    <row r="178" spans="1:5">
      <c r="A178">
        <v>-2.4520801189934636E-2</v>
      </c>
      <c r="B178">
        <v>4.1940334718453001E-2</v>
      </c>
      <c r="C178">
        <v>4.4489437651749883E-2</v>
      </c>
      <c r="D178">
        <v>5.5372301114196422E-2</v>
      </c>
      <c r="E178">
        <v>5.151122567033662E-2</v>
      </c>
    </row>
    <row r="179" spans="1:5">
      <c r="A179">
        <v>-0.10908624894213034</v>
      </c>
      <c r="B179">
        <v>-8.1684894505510391E-2</v>
      </c>
      <c r="C179">
        <v>-3.7821467052107954E-2</v>
      </c>
      <c r="D179">
        <v>-9.5951381879857869E-2</v>
      </c>
      <c r="E179">
        <v>-9.1943506378239961E-2</v>
      </c>
    </row>
    <row r="180" spans="1:5">
      <c r="A180">
        <v>-0.14402705677060668</v>
      </c>
      <c r="B180">
        <v>-7.6825395874615066E-2</v>
      </c>
      <c r="C180">
        <v>-4.653674183679711E-2</v>
      </c>
      <c r="D180">
        <v>-3.7726436301176836E-2</v>
      </c>
      <c r="E180">
        <v>-5.1675561758740253E-2</v>
      </c>
    </row>
    <row r="181" spans="1:5">
      <c r="A181">
        <v>0.18841204500335204</v>
      </c>
      <c r="B181">
        <v>3.2620239618955472E-2</v>
      </c>
      <c r="C181">
        <v>9.2807590582984795E-2</v>
      </c>
      <c r="D181">
        <v>8.7280385686308928E-2</v>
      </c>
      <c r="E181">
        <v>0.10241659595992046</v>
      </c>
    </row>
    <row r="182" spans="1:5">
      <c r="A182">
        <v>7.6849889440633076E-2</v>
      </c>
      <c r="B182">
        <v>-8.7713995634691316E-3</v>
      </c>
      <c r="C182">
        <v>0.10009407760851052</v>
      </c>
      <c r="D182">
        <v>-2.4432762069223971E-3</v>
      </c>
      <c r="E182">
        <v>2.5808670337337039E-2</v>
      </c>
    </row>
    <row r="183" spans="1:5">
      <c r="A183">
        <v>-4.4143993558945702E-2</v>
      </c>
      <c r="B183">
        <v>-5.9234390963805533E-2</v>
      </c>
      <c r="C183">
        <v>-4.4487441744148488E-2</v>
      </c>
      <c r="D183">
        <v>-8.7875181317027123E-2</v>
      </c>
      <c r="E183">
        <v>-6.814012319233835E-2</v>
      </c>
    </row>
    <row r="184" spans="1:5">
      <c r="A184">
        <v>-0.18202698111526217</v>
      </c>
      <c r="B184">
        <v>-0.14678873467175932</v>
      </c>
      <c r="C184">
        <v>-3.0273738009808527E-2</v>
      </c>
      <c r="D184">
        <v>-8.7647624034786514E-2</v>
      </c>
      <c r="E184">
        <v>-6.8073007084700321E-2</v>
      </c>
    </row>
    <row r="185" spans="1:5">
      <c r="A185">
        <v>5.6017745255166661E-3</v>
      </c>
      <c r="B185">
        <v>-3.9630248881873553E-2</v>
      </c>
      <c r="C185">
        <v>-3.5490878368778497E-2</v>
      </c>
      <c r="D185">
        <v>-2.9069070202514195E-2</v>
      </c>
      <c r="E185">
        <v>-3.2623037421994641E-2</v>
      </c>
    </row>
    <row r="186" spans="1:5">
      <c r="A186">
        <v>6.27022768108699E-2</v>
      </c>
      <c r="B186">
        <v>4.4634314966460184E-2</v>
      </c>
      <c r="C186">
        <v>8.2212133217088312E-2</v>
      </c>
      <c r="D186">
        <v>4.231994204768795E-2</v>
      </c>
      <c r="E186">
        <v>2.0089936905915297E-2</v>
      </c>
    </row>
    <row r="187" spans="1:5">
      <c r="A187">
        <v>-7.4088980351442076E-3</v>
      </c>
      <c r="B187">
        <v>5.5465455985210473E-2</v>
      </c>
      <c r="C187">
        <v>3.2470004578544903E-4</v>
      </c>
      <c r="D187">
        <v>2.0575655999307489E-2</v>
      </c>
      <c r="E187">
        <v>7.7472785810316133E-3</v>
      </c>
    </row>
    <row r="188" spans="1:5">
      <c r="A188">
        <v>-3.1930162533468434E-2</v>
      </c>
      <c r="B188">
        <v>-2.964880892679142E-3</v>
      </c>
      <c r="C188">
        <v>5.8671131217843772E-2</v>
      </c>
      <c r="D188">
        <v>-4.7703063231531305E-2</v>
      </c>
      <c r="E188">
        <v>1.1647151282859137E-2</v>
      </c>
    </row>
    <row r="189" spans="1:5">
      <c r="A189">
        <v>-0.13423755578663768</v>
      </c>
      <c r="B189">
        <v>-0.20201532858462695</v>
      </c>
      <c r="C189">
        <v>-4.5066111550313342E-2</v>
      </c>
      <c r="D189">
        <v>7.6897044141292165E-3</v>
      </c>
      <c r="E189">
        <v>-6.4873931444457203E-2</v>
      </c>
    </row>
    <row r="190" spans="1:5">
      <c r="A190">
        <v>0.11437951262330022</v>
      </c>
      <c r="B190">
        <v>0.10999796062948575</v>
      </c>
      <c r="C190">
        <v>7.6082060813206703E-2</v>
      </c>
      <c r="D190">
        <v>3.081750025352973E-2</v>
      </c>
      <c r="E190">
        <v>4.3990037476625832E-2</v>
      </c>
    </row>
    <row r="191" spans="1:5">
      <c r="A191">
        <v>2.3028048288882864E-2</v>
      </c>
      <c r="B191">
        <v>7.1385002150532118E-2</v>
      </c>
      <c r="C191">
        <v>5.5619911961762018E-2</v>
      </c>
      <c r="D191">
        <v>-6.7942659659074225E-3</v>
      </c>
      <c r="E191">
        <v>1.0823293390711411E-2</v>
      </c>
    </row>
    <row r="192" spans="1:5">
      <c r="A192">
        <v>-3.2202986439836913E-2</v>
      </c>
      <c r="B192">
        <v>-2.5494890364886381E-2</v>
      </c>
      <c r="C192">
        <v>2.9031285792617354E-3</v>
      </c>
      <c r="D192">
        <v>-1.205213605604747E-2</v>
      </c>
      <c r="E192">
        <v>-6.9100215299600538E-3</v>
      </c>
    </row>
    <row r="193" spans="1:5">
      <c r="A193">
        <v>8.2401681060756113E-2</v>
      </c>
      <c r="B193">
        <v>9.5816997769311685E-2</v>
      </c>
      <c r="C193">
        <v>-9.4641163558710096E-3</v>
      </c>
      <c r="D193">
        <v>2.1182818107674351E-2</v>
      </c>
      <c r="E193">
        <v>1.7656819554076098E-2</v>
      </c>
    </row>
    <row r="194" spans="1:5">
      <c r="A194">
        <v>5.7334585068620665E-3</v>
      </c>
      <c r="B194">
        <v>-2.3711795698711478E-4</v>
      </c>
      <c r="C194">
        <v>-1.2905512426619725E-2</v>
      </c>
      <c r="D194">
        <v>2.4756498668879568E-2</v>
      </c>
      <c r="E194">
        <v>-1.1913567066852103E-3</v>
      </c>
    </row>
    <row r="195" spans="1:5">
      <c r="A195">
        <v>0.11940046236661242</v>
      </c>
      <c r="B195">
        <v>0.11196192810578399</v>
      </c>
      <c r="C195">
        <v>5.924362470900324E-2</v>
      </c>
      <c r="D195">
        <v>7.9835209294983361E-2</v>
      </c>
      <c r="E195">
        <v>7.8289789225806081E-2</v>
      </c>
    </row>
    <row r="196" spans="1:5">
      <c r="A196">
        <v>4.35846241682473E-2</v>
      </c>
      <c r="B196">
        <v>-8.7330462256500242E-3</v>
      </c>
      <c r="C196">
        <v>7.8819271897595244E-3</v>
      </c>
      <c r="D196">
        <v>-1.0916861262065753E-2</v>
      </c>
      <c r="E196">
        <v>-1.8185602134468588E-2</v>
      </c>
    </row>
    <row r="197" spans="1:5">
      <c r="A197">
        <v>-4.4843522333836454E-3</v>
      </c>
      <c r="B197">
        <v>-2.9959102844302161E-2</v>
      </c>
      <c r="C197">
        <v>1.7838595448868365E-2</v>
      </c>
      <c r="D197">
        <v>2.7949438344941645E-2</v>
      </c>
      <c r="E197">
        <v>2.7526767634991192E-2</v>
      </c>
    </row>
    <row r="198" spans="1:5">
      <c r="A198">
        <v>-2.0332269473955014E-3</v>
      </c>
      <c r="B198">
        <v>0.12569741386756778</v>
      </c>
      <c r="C198">
        <v>7.9782299547103974E-2</v>
      </c>
      <c r="D198">
        <v>4.7384346393712182E-2</v>
      </c>
      <c r="E198">
        <v>5.4620819418916007E-2</v>
      </c>
    </row>
    <row r="199" spans="1:5">
      <c r="A199">
        <v>2.1639653689569213E-2</v>
      </c>
      <c r="B199">
        <v>6.0228087030204464E-2</v>
      </c>
      <c r="C199">
        <v>2.5297681562956489E-2</v>
      </c>
      <c r="D199">
        <v>1.7581360487310418E-2</v>
      </c>
      <c r="E199">
        <v>1.6755592769750399E-2</v>
      </c>
    </row>
    <row r="200" spans="1:5">
      <c r="A200">
        <v>-6.5795515203516161E-2</v>
      </c>
      <c r="B200">
        <v>-9.3635517158711483E-3</v>
      </c>
      <c r="C200">
        <v>-2.1256886427216022E-3</v>
      </c>
      <c r="D200">
        <v>-6.0460941255734771E-3</v>
      </c>
      <c r="E200">
        <v>-1.4046561195373431E-3</v>
      </c>
    </row>
    <row r="201" spans="1:5">
      <c r="A201">
        <v>-2.0540891272465188E-2</v>
      </c>
      <c r="B201">
        <v>3.6612865008857153E-2</v>
      </c>
      <c r="C201">
        <v>-4.2631098412409835E-2</v>
      </c>
      <c r="D201">
        <v>-3.1768193467200424E-2</v>
      </c>
      <c r="E201">
        <v>-3.1708355194616997E-2</v>
      </c>
    </row>
    <row r="202" spans="1:5">
      <c r="A202">
        <v>-4.8101425474327622E-3</v>
      </c>
      <c r="B202">
        <v>4.6320613617933298E-2</v>
      </c>
      <c r="C202">
        <v>-1.2425670524778807E-2</v>
      </c>
      <c r="D202">
        <v>-3.4373761583039113E-2</v>
      </c>
      <c r="E202">
        <v>2.1732962404509061E-3</v>
      </c>
    </row>
    <row r="203" spans="1:5">
      <c r="A203">
        <v>6.2956754267169401E-2</v>
      </c>
      <c r="B203">
        <v>-3.6897647758904473E-2</v>
      </c>
      <c r="C203">
        <v>6.7834325104477976E-3</v>
      </c>
      <c r="D203">
        <v>3.3751747803017636E-3</v>
      </c>
      <c r="E203">
        <v>-8.0855972847803069E-3</v>
      </c>
    </row>
    <row r="204" spans="1:5">
      <c r="A204">
        <v>0.12640308633057667</v>
      </c>
      <c r="B204">
        <v>5.6240690683468306E-2</v>
      </c>
      <c r="C204">
        <v>7.6908543822133052E-2</v>
      </c>
      <c r="D204">
        <v>7.7081273430482447E-2</v>
      </c>
      <c r="E204">
        <v>5.0674162987778916E-2</v>
      </c>
    </row>
    <row r="205" spans="1:5">
      <c r="A205">
        <v>4.1926639446966875E-2</v>
      </c>
      <c r="B205">
        <v>-1.9136593717205195E-2</v>
      </c>
      <c r="C205">
        <v>4.2294917706196637E-2</v>
      </c>
      <c r="D205">
        <v>1.0389152376749252E-2</v>
      </c>
      <c r="E205">
        <v>2.2003658390977128E-2</v>
      </c>
    </row>
    <row r="206" spans="1:5">
      <c r="A206">
        <v>1.4802840878220787E-3</v>
      </c>
      <c r="B206">
        <v>-2.5970873555511694E-2</v>
      </c>
      <c r="C206">
        <v>-3.3915070869970185E-2</v>
      </c>
      <c r="D206">
        <v>-3.3084671007919841E-2</v>
      </c>
      <c r="E206">
        <v>-2.8312856983291289E-2</v>
      </c>
    </row>
    <row r="207" spans="1:5">
      <c r="A207">
        <v>1.1900315136791089E-2</v>
      </c>
      <c r="B207">
        <v>-1.0469332015626684E-2</v>
      </c>
      <c r="C207">
        <v>8.640577268170687E-3</v>
      </c>
      <c r="D207">
        <v>-2.9100528041105283E-2</v>
      </c>
      <c r="E207">
        <v>-1.8479346084191287E-2</v>
      </c>
    </row>
    <row r="208" spans="1:5">
      <c r="A208">
        <v>0.11599251852006563</v>
      </c>
      <c r="B208">
        <v>0.10276352836196218</v>
      </c>
      <c r="C208">
        <v>3.3667878819883909E-2</v>
      </c>
      <c r="D208">
        <v>1.6233568230439907E-2</v>
      </c>
      <c r="E208">
        <v>3.0060297291986886E-2</v>
      </c>
    </row>
    <row r="209" spans="1:5">
      <c r="A209">
        <v>-6.8938901776572817E-2</v>
      </c>
      <c r="B209">
        <v>-5.4841334791915469E-2</v>
      </c>
      <c r="C209">
        <v>-8.3869910359571337E-2</v>
      </c>
      <c r="D209">
        <v>-7.6603772492585084E-2</v>
      </c>
      <c r="E209">
        <v>-4.7192128169683649E-2</v>
      </c>
    </row>
    <row r="210" spans="1:5">
      <c r="A210">
        <v>-1.9602251317633802E-2</v>
      </c>
      <c r="B210">
        <v>-5.2281866548193029E-2</v>
      </c>
      <c r="C210">
        <v>-1.6125569249279756E-2</v>
      </c>
      <c r="D210">
        <v>-3.0675512858828986E-2</v>
      </c>
      <c r="E210">
        <v>-2.2524240414937405E-2</v>
      </c>
    </row>
    <row r="211" spans="1:5">
      <c r="A211">
        <v>4.1458508446423133E-2</v>
      </c>
      <c r="B211">
        <v>2.9843109385049447E-2</v>
      </c>
      <c r="C211">
        <v>1.9689668095172034E-2</v>
      </c>
      <c r="D211">
        <v>5.5368015540627244E-2</v>
      </c>
      <c r="E211">
        <v>5.2066047755853051E-2</v>
      </c>
    </row>
    <row r="212" spans="1:5">
      <c r="A212">
        <v>-3.7775296119495316E-2</v>
      </c>
      <c r="B212">
        <v>-0.16635476943363062</v>
      </c>
      <c r="C212">
        <v>5.3220748429742101E-2</v>
      </c>
      <c r="D212">
        <v>-6.2377840688918875E-3</v>
      </c>
      <c r="E212">
        <v>-3.6722573736401996E-2</v>
      </c>
    </row>
    <row r="213" spans="1:5">
      <c r="A213">
        <v>-0.11640686045390131</v>
      </c>
      <c r="B213">
        <v>-1.2963181989969491E-2</v>
      </c>
      <c r="C213">
        <v>-2.8955841913316696E-2</v>
      </c>
      <c r="D213">
        <v>-4.6738767674580003E-3</v>
      </c>
      <c r="E213">
        <v>-3.2435985511448224E-3</v>
      </c>
    </row>
    <row r="214" spans="1:5">
      <c r="A214">
        <v>1.9615347308902659E-2</v>
      </c>
      <c r="B214">
        <v>5.4775739479381781E-2</v>
      </c>
      <c r="C214">
        <v>2.9706874990122173E-2</v>
      </c>
      <c r="D214">
        <v>2.8182863914207695E-2</v>
      </c>
      <c r="E214">
        <v>3.8252411603990753E-2</v>
      </c>
    </row>
    <row r="215" spans="1:5">
      <c r="A215">
        <v>-2.8923197912354953E-2</v>
      </c>
      <c r="B215">
        <v>-0.12529873917154219</v>
      </c>
      <c r="C215">
        <v>-4.4870914239259263E-2</v>
      </c>
      <c r="D215">
        <v>-5.0127387547865582E-2</v>
      </c>
      <c r="E215">
        <v>-3.7608981519696341E-2</v>
      </c>
    </row>
    <row r="216" spans="1:5">
      <c r="A216">
        <v>7.4318764486187329E-3</v>
      </c>
      <c r="B216">
        <v>8.2815944460665775E-3</v>
      </c>
      <c r="C216">
        <v>-3.511787893768753E-2</v>
      </c>
      <c r="D216">
        <v>-2.1437077756314201E-3</v>
      </c>
      <c r="E216">
        <v>1.8568330954143221E-3</v>
      </c>
    </row>
    <row r="217" spans="1:5">
      <c r="A217">
        <v>-4.904167386941978E-2</v>
      </c>
      <c r="B217">
        <v>-9.2736784613964438E-2</v>
      </c>
      <c r="C217">
        <v>-7.5325561487425349E-2</v>
      </c>
      <c r="D217">
        <v>-6.2806665332259648E-2</v>
      </c>
      <c r="E217">
        <v>-5.9334532920537926E-2</v>
      </c>
    </row>
    <row r="218" spans="1:5">
      <c r="A218">
        <v>-4.8817454110298229E-3</v>
      </c>
      <c r="B218">
        <v>9.3513883379521719E-3</v>
      </c>
      <c r="C218">
        <v>-1.0686072516117586E-2</v>
      </c>
      <c r="D218">
        <v>-2.2761071562103618E-2</v>
      </c>
      <c r="E218">
        <v>-7.6247226368768191E-3</v>
      </c>
    </row>
    <row r="219" spans="1:5">
      <c r="A219">
        <v>-6.8345951023194212E-2</v>
      </c>
      <c r="B219">
        <v>-8.6770609925261394E-2</v>
      </c>
      <c r="C219">
        <v>-5.5842599986921301E-2</v>
      </c>
      <c r="D219">
        <v>-3.9999109228881294E-2</v>
      </c>
      <c r="E219">
        <v>-5.4113751179105558E-2</v>
      </c>
    </row>
    <row r="220" spans="1:5">
      <c r="A220">
        <v>0.10833378553758527</v>
      </c>
      <c r="B220">
        <v>5.9410742664446667E-2</v>
      </c>
      <c r="C220">
        <v>6.5900392649467732E-2</v>
      </c>
      <c r="D220">
        <v>3.2203939087030217E-2</v>
      </c>
      <c r="E220">
        <v>5.2645085952148424E-2</v>
      </c>
    </row>
    <row r="221" spans="1:5">
      <c r="A221">
        <v>-1.9119869759626582E-2</v>
      </c>
      <c r="B221">
        <v>8.1554254068319398E-2</v>
      </c>
      <c r="C221">
        <v>4.7528626128861627E-2</v>
      </c>
      <c r="D221">
        <v>2.8906419076038418E-2</v>
      </c>
      <c r="E221">
        <v>4.3941496133421E-2</v>
      </c>
    </row>
    <row r="222" spans="1:5">
      <c r="A222">
        <v>-3.1637331676601592E-2</v>
      </c>
      <c r="B222">
        <v>-4.5591093455452786E-2</v>
      </c>
      <c r="C222">
        <v>-1.8960459562012387E-2</v>
      </c>
      <c r="D222">
        <v>-2.4294802405714147E-2</v>
      </c>
      <c r="E222">
        <v>1.6205499570574662E-2</v>
      </c>
    </row>
    <row r="223" spans="1:5">
      <c r="A223">
        <v>8.8479450315281538E-2</v>
      </c>
      <c r="B223">
        <v>7.971882581707801E-2</v>
      </c>
      <c r="C223">
        <v>0.10624207728215625</v>
      </c>
      <c r="D223">
        <v>4.1604953475073009E-2</v>
      </c>
      <c r="E223">
        <v>4.8605087596670427E-2</v>
      </c>
    </row>
    <row r="224" spans="1:5">
      <c r="A224">
        <v>-0.16566072193649101</v>
      </c>
      <c r="B224">
        <v>-0.16072250167559121</v>
      </c>
      <c r="C224">
        <v>-9.2584856464387272E-2</v>
      </c>
      <c r="D224">
        <v>-0.10559037441677668</v>
      </c>
      <c r="E224">
        <v>-6.6633143195659425E-2</v>
      </c>
    </row>
    <row r="225" spans="1:5">
      <c r="A225">
        <v>5.980028295523758E-2</v>
      </c>
      <c r="B225">
        <v>4.5268347681718384E-2</v>
      </c>
      <c r="C225">
        <v>1.5173763972472162E-2</v>
      </c>
      <c r="D225">
        <v>9.7602294821107979E-2</v>
      </c>
      <c r="E225">
        <v>5.891301256023089E-2</v>
      </c>
    </row>
    <row r="226" spans="1:5">
      <c r="A226">
        <v>-2.5060276627525448E-3</v>
      </c>
      <c r="B226">
        <v>-1.5815922763965345E-2</v>
      </c>
      <c r="C226">
        <v>2.3709163725695863E-2</v>
      </c>
      <c r="D226">
        <v>-1.9763227605765422E-2</v>
      </c>
      <c r="E226">
        <v>-1.9690426795060862E-3</v>
      </c>
    </row>
    <row r="227" spans="1:5">
      <c r="A227">
        <v>-5.9069811166202489E-2</v>
      </c>
      <c r="B227">
        <v>-6.6404990181272078E-2</v>
      </c>
      <c r="C227">
        <v>-2.0255912942449453E-2</v>
      </c>
      <c r="D227">
        <v>4.722024619010174E-2</v>
      </c>
      <c r="E227">
        <v>-1.1563836555206757E-2</v>
      </c>
    </row>
    <row r="228" spans="1:5">
      <c r="A228">
        <v>4.8900565695817216E-2</v>
      </c>
      <c r="B228">
        <v>8.6571155795002241E-2</v>
      </c>
      <c r="C228">
        <v>3.5988633573937646E-2</v>
      </c>
      <c r="D228">
        <v>3.6535950294650392E-2</v>
      </c>
      <c r="E228">
        <v>4.1639899204981214E-2</v>
      </c>
    </row>
    <row r="229" spans="1:5">
      <c r="A229">
        <v>0.11579199530361653</v>
      </c>
      <c r="B229">
        <v>3.7399633060812412E-2</v>
      </c>
      <c r="C229">
        <v>4.6238682226174256E-2</v>
      </c>
      <c r="D229">
        <v>2.8535903807565242E-2</v>
      </c>
      <c r="E229">
        <v>9.7942151916213752E-3</v>
      </c>
    </row>
    <row r="230" spans="1:5">
      <c r="A230">
        <v>6.5927413855892836E-3</v>
      </c>
      <c r="B230">
        <v>2.6794392196824873E-2</v>
      </c>
      <c r="C230">
        <v>7.0445746507979079E-2</v>
      </c>
      <c r="D230">
        <v>1.0811820245548897E-2</v>
      </c>
      <c r="E230">
        <v>2.7513564892391186E-2</v>
      </c>
    </row>
    <row r="231" spans="1:5">
      <c r="A231">
        <v>-1.3547009565161142E-2</v>
      </c>
      <c r="B231">
        <v>4.328287385736352E-2</v>
      </c>
      <c r="C231">
        <v>2.3951910074574638E-2</v>
      </c>
      <c r="D231">
        <v>3.3284491120949715E-2</v>
      </c>
      <c r="E231">
        <v>1.122422719150316E-2</v>
      </c>
    </row>
    <row r="232" spans="1:5">
      <c r="A232">
        <v>-0.10712791662323093</v>
      </c>
      <c r="B232">
        <v>-7.1374183864483229E-2</v>
      </c>
      <c r="C232">
        <v>-3.3500953863680787E-2</v>
      </c>
      <c r="D232">
        <v>-2.0921629533667593E-2</v>
      </c>
      <c r="E232">
        <v>-2.7833329226465475E-2</v>
      </c>
    </row>
    <row r="233" spans="1:5">
      <c r="A233">
        <v>-7.7046490737661066E-2</v>
      </c>
      <c r="B233">
        <v>-7.5719782348499909E-2</v>
      </c>
      <c r="C233">
        <v>-9.8958247929689283E-2</v>
      </c>
      <c r="D233">
        <v>-8.3232007475863082E-2</v>
      </c>
      <c r="E233">
        <v>-8.5533542271738205E-2</v>
      </c>
    </row>
    <row r="234" spans="1:5">
      <c r="A234">
        <v>-0.27142572777852614</v>
      </c>
      <c r="B234">
        <v>-0.377485644049947</v>
      </c>
      <c r="C234">
        <v>-0.20830642464350213</v>
      </c>
      <c r="D234">
        <v>-0.1181807154338403</v>
      </c>
      <c r="E234">
        <v>-0.16296492540360544</v>
      </c>
    </row>
    <row r="235" spans="1:5">
      <c r="A235">
        <v>0.15888540272787274</v>
      </c>
      <c r="B235">
        <v>-2.5565335959225818E-3</v>
      </c>
      <c r="C235">
        <v>0.11702247100840039</v>
      </c>
      <c r="D235">
        <v>8.2049731935241621E-2</v>
      </c>
      <c r="E235">
        <v>5.060462673172899E-2</v>
      </c>
    </row>
    <row r="236" spans="1:5">
      <c r="A236">
        <v>4.1788600884682964E-3</v>
      </c>
      <c r="B236">
        <v>0.1054662690449425</v>
      </c>
      <c r="C236">
        <v>0.11384524377401259</v>
      </c>
      <c r="D236">
        <v>2.1173818749196591E-2</v>
      </c>
      <c r="E236">
        <v>4.1759885784831183E-2</v>
      </c>
    </row>
    <row r="237" spans="1:5">
      <c r="A237">
        <v>7.3886790528627982E-2</v>
      </c>
      <c r="B237">
        <v>8.428761856419939E-2</v>
      </c>
      <c r="C237">
        <v>5.6158328049463094E-2</v>
      </c>
      <c r="D237">
        <v>4.903200439883959E-2</v>
      </c>
      <c r="E237">
        <v>6.0281332414570496E-2</v>
      </c>
    </row>
    <row r="238" spans="1:5">
      <c r="A238">
        <v>-2.8196420453390353E-2</v>
      </c>
      <c r="B238">
        <v>-3.9462550058959427E-2</v>
      </c>
      <c r="C238">
        <v>-1.3433698196976124E-3</v>
      </c>
      <c r="D238">
        <v>-3.5661256583476443E-2</v>
      </c>
      <c r="E238">
        <v>-1.8475171760984871E-2</v>
      </c>
    </row>
    <row r="239" spans="1:5">
      <c r="A239">
        <v>0.11065830534835998</v>
      </c>
      <c r="B239">
        <v>8.9638897589788658E-2</v>
      </c>
      <c r="C239">
        <v>6.5685152204198877E-2</v>
      </c>
      <c r="D239">
        <v>8.2118999057755604E-3</v>
      </c>
      <c r="E239">
        <v>3.0932590063908704E-2</v>
      </c>
    </row>
    <row r="240" spans="1:5">
      <c r="A240">
        <v>5.9357693745427792E-2</v>
      </c>
      <c r="B240">
        <v>-0.14003430174772857</v>
      </c>
      <c r="C240">
        <v>-3.5774944264335043E-2</v>
      </c>
      <c r="D240">
        <v>-1.0560903917559736E-2</v>
      </c>
      <c r="E240">
        <v>-2.4109904051707192E-2</v>
      </c>
    </row>
    <row r="241" spans="1:5">
      <c r="A241">
        <v>-4.6600132823762422E-2</v>
      </c>
      <c r="B241">
        <v>-2.5201344924246888E-2</v>
      </c>
      <c r="C241">
        <v>-3.8312688462679489E-2</v>
      </c>
      <c r="D241">
        <v>-0.12611595219025323</v>
      </c>
      <c r="E241">
        <v>-7.3709732423921676E-2</v>
      </c>
    </row>
    <row r="242" spans="1:5">
      <c r="A242">
        <v>0.22986471915922119</v>
      </c>
      <c r="B242">
        <v>0.40334024342569169</v>
      </c>
      <c r="C242">
        <v>0.18117349808213967</v>
      </c>
      <c r="D242">
        <v>0.17265516900588063</v>
      </c>
      <c r="E242">
        <v>0.1806261506724367</v>
      </c>
    </row>
    <row r="243" spans="1:5">
      <c r="A243">
        <v>5.7133673107117172E-2</v>
      </c>
      <c r="B243">
        <v>1.4102280758482433E-2</v>
      </c>
      <c r="C243">
        <v>3.7263074019497661E-2</v>
      </c>
      <c r="D243">
        <v>-1.0688996384066514E-2</v>
      </c>
      <c r="E243">
        <v>1.7208064286567935E-2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1ABB-2728-460C-83EF-AE5523BE97AA}">
  <dimension ref="A1:AK74"/>
  <sheetViews>
    <sheetView topLeftCell="A55" workbookViewId="0">
      <selection activeCell="G73" sqref="G73"/>
    </sheetView>
  </sheetViews>
  <sheetFormatPr defaultRowHeight="14.5"/>
  <cols>
    <col min="1" max="1" width="18.08984375" customWidth="1"/>
    <col min="6" max="6" width="12.7265625" customWidth="1"/>
    <col min="7" max="7" width="16.90625" customWidth="1"/>
    <col min="8" max="8" width="14.6328125" customWidth="1"/>
    <col min="9" max="9" width="11.36328125" customWidth="1"/>
    <col min="10" max="10" width="12.7265625" customWidth="1"/>
    <col min="11" max="11" width="9.26953125" bestFit="1" customWidth="1"/>
    <col min="12" max="12" width="9.6328125" customWidth="1"/>
    <col min="13" max="13" width="12.6328125" customWidth="1"/>
    <col min="14" max="14" width="11.1796875" customWidth="1"/>
    <col min="15" max="15" width="11.6328125" customWidth="1"/>
    <col min="18" max="18" width="8.6328125" customWidth="1"/>
    <col min="19" max="19" width="13.7265625" customWidth="1"/>
    <col min="21" max="21" width="10.6328125" customWidth="1"/>
    <col min="26" max="26" width="12.6328125" customWidth="1"/>
    <col min="29" max="29" width="12.453125" customWidth="1"/>
    <col min="30" max="30" width="13.1796875" customWidth="1"/>
  </cols>
  <sheetData>
    <row r="1" spans="1:30" ht="15" thickBot="1">
      <c r="A1" t="s">
        <v>87</v>
      </c>
    </row>
    <row r="2" spans="1:30" ht="15.5" thickTop="1" thickBot="1">
      <c r="A2" s="42" t="s">
        <v>86</v>
      </c>
      <c r="B2" s="38" t="s">
        <v>47</v>
      </c>
      <c r="C2" s="39" t="s">
        <v>55</v>
      </c>
      <c r="D2" s="38" t="s">
        <v>128</v>
      </c>
      <c r="E2" s="39" t="s">
        <v>50</v>
      </c>
      <c r="F2" s="91" t="s">
        <v>135</v>
      </c>
      <c r="G2" s="92" t="s">
        <v>171</v>
      </c>
      <c r="H2" s="93" t="s">
        <v>134</v>
      </c>
      <c r="I2" s="39" t="s">
        <v>45</v>
      </c>
      <c r="J2" s="39" t="s">
        <v>60</v>
      </c>
      <c r="K2" s="39" t="s">
        <v>56</v>
      </c>
      <c r="L2" s="39" t="s">
        <v>46</v>
      </c>
      <c r="M2" s="93" t="s">
        <v>136</v>
      </c>
      <c r="N2" s="93" t="s">
        <v>172</v>
      </c>
      <c r="O2" s="93" t="s">
        <v>134</v>
      </c>
      <c r="P2" s="39" t="s">
        <v>44</v>
      </c>
      <c r="Q2" s="38" t="s">
        <v>54</v>
      </c>
      <c r="R2" s="39" t="s">
        <v>49</v>
      </c>
      <c r="S2" s="40" t="s">
        <v>48</v>
      </c>
      <c r="T2" s="91" t="s">
        <v>137</v>
      </c>
      <c r="U2" s="91" t="s">
        <v>173</v>
      </c>
      <c r="V2" s="91" t="s">
        <v>134</v>
      </c>
      <c r="W2" s="40" t="s">
        <v>57</v>
      </c>
      <c r="X2" s="40" t="s">
        <v>52</v>
      </c>
      <c r="Y2" s="38" t="s">
        <v>51</v>
      </c>
      <c r="Z2" s="40" t="s">
        <v>53</v>
      </c>
      <c r="AA2" s="41" t="s">
        <v>58</v>
      </c>
      <c r="AB2" s="92" t="s">
        <v>138</v>
      </c>
      <c r="AC2" s="92" t="s">
        <v>174</v>
      </c>
      <c r="AD2" s="92" t="s">
        <v>134</v>
      </c>
    </row>
    <row r="3" spans="1:30" ht="15" thickTop="1">
      <c r="A3" s="36">
        <v>2011</v>
      </c>
      <c r="B3" s="96">
        <v>3.2409343967850571E-3</v>
      </c>
      <c r="C3" s="97">
        <v>-1.5954598026933796E-2</v>
      </c>
      <c r="D3" s="96">
        <v>1.5302168584691425E-2</v>
      </c>
      <c r="E3" s="97">
        <v>-3.0999233426190115E-2</v>
      </c>
      <c r="F3" s="80">
        <f>0.25*B3+0.25*C3+0.25*D3+0.25*E3</f>
        <v>-7.1026821179118573E-3</v>
      </c>
      <c r="G3" s="80">
        <v>4.0770522351463801E-3</v>
      </c>
      <c r="H3" s="94">
        <f>$M$16+$C$16*(AA3-$M$16)-F3</f>
        <v>-8.626295526735047E-3</v>
      </c>
      <c r="I3" s="97">
        <v>-2.8320155045461069E-2</v>
      </c>
      <c r="J3" s="97">
        <v>1.5712408541713333E-3</v>
      </c>
      <c r="K3" s="97">
        <v>-3.5397206081725432E-3</v>
      </c>
      <c r="L3" s="97">
        <v>-3.853059625242547E-2</v>
      </c>
      <c r="M3" s="80">
        <v>-1.7204807762971938E-2</v>
      </c>
      <c r="N3" s="80">
        <v>5.7644704684309883E-3</v>
      </c>
      <c r="O3" s="80">
        <f>$M$16+$C$22*(AA3-$M$16)-M3</f>
        <v>-6.0906296872308141E-4</v>
      </c>
      <c r="P3" s="97">
        <v>-5.6602164793917243E-3</v>
      </c>
      <c r="Q3" s="96">
        <v>-1.3449798283384365E-2</v>
      </c>
      <c r="R3" s="97">
        <v>-2.514429203594841E-2</v>
      </c>
      <c r="S3" s="100">
        <v>-1.7401245015370898E-2</v>
      </c>
      <c r="T3" s="80">
        <v>-1.5413887953523848E-2</v>
      </c>
      <c r="U3" s="80">
        <v>6.0611821317505038E-3</v>
      </c>
      <c r="V3" s="80">
        <f>$M$16+$C$28*(AA3-$M$16)-T3</f>
        <v>-6.5535289833072892E-3</v>
      </c>
      <c r="W3" s="100">
        <v>-6.0877633340798406E-3</v>
      </c>
      <c r="X3" s="100">
        <v>-1.089520204406294E-2</v>
      </c>
      <c r="Y3" s="96">
        <v>-2.2446958638078357E-2</v>
      </c>
      <c r="Z3" s="100">
        <v>3.3538885779220255E-4</v>
      </c>
      <c r="AA3" s="101">
        <v>-1.3613993696998108E-2</v>
      </c>
      <c r="AB3" s="80">
        <v>-9.7736337896072341E-3</v>
      </c>
      <c r="AC3" s="80">
        <v>5.6389826430385597E-3</v>
      </c>
      <c r="AD3" s="80">
        <f>$M$16+$C$34*(AA3-$M$16)-AB3</f>
        <v>-8.8785555382980934E-3</v>
      </c>
    </row>
    <row r="4" spans="1:30">
      <c r="A4" s="36">
        <v>2012</v>
      </c>
      <c r="B4" s="96">
        <v>4.0812593167842304E-2</v>
      </c>
      <c r="C4" s="97">
        <v>9.7807727769528407E-3</v>
      </c>
      <c r="D4" s="96">
        <v>2.0242097684720569E-2</v>
      </c>
      <c r="E4" s="97">
        <v>3.3920987699944956E-2</v>
      </c>
      <c r="F4" s="80">
        <f t="shared" ref="F4:F12" si="0">0.25*B4+0.25*C4+0.25*D4+0.25*E4</f>
        <v>2.618911283236517E-2</v>
      </c>
      <c r="G4" s="80">
        <v>3.3442400949873557E-3</v>
      </c>
      <c r="H4" s="94">
        <f t="shared" ref="H4:H12" si="1">$M$16+$C$16*(AA4-$M$16)-F4</f>
        <v>-1.41696156252205E-2</v>
      </c>
      <c r="I4" s="97">
        <v>2.12035529565507E-2</v>
      </c>
      <c r="J4" s="97">
        <v>-8.0308822511990976E-3</v>
      </c>
      <c r="K4" s="97">
        <v>2.5415818272181655E-2</v>
      </c>
      <c r="L4" s="97">
        <v>1.1150456615256677E-2</v>
      </c>
      <c r="M4" s="80">
        <v>1.2434736398197484E-2</v>
      </c>
      <c r="N4" s="80">
        <v>4.2315794901899677E-3</v>
      </c>
      <c r="O4" s="80">
        <f t="shared" ref="O4:O12" si="2">$M$16+$C$22*(AA4-$M$16)-M4</f>
        <v>-1.9911954444876145E-4</v>
      </c>
      <c r="P4" s="97">
        <v>3.384238944130015E-2</v>
      </c>
      <c r="Q4" s="96">
        <v>7.6769012916315183E-3</v>
      </c>
      <c r="R4" s="97">
        <v>1.3906635795434302E-2</v>
      </c>
      <c r="S4" s="100">
        <v>3.1243369687563364E-2</v>
      </c>
      <c r="T4" s="80">
        <v>2.1667324053982334E-2</v>
      </c>
      <c r="U4" s="80">
        <v>8.8376174104924498E-3</v>
      </c>
      <c r="V4" s="80">
        <f t="shared" ref="V4:V12" si="3">$M$16+$C$28*(AA4-$M$16)-T4</f>
        <v>-9.0011513393196234E-3</v>
      </c>
      <c r="W4" s="100">
        <v>3.2939825084425133E-2</v>
      </c>
      <c r="X4" s="100">
        <v>1.0480861831898983E-2</v>
      </c>
      <c r="Y4" s="96">
        <v>1.7207183092485142E-2</v>
      </c>
      <c r="Z4" s="100">
        <v>5.1991229032382433E-3</v>
      </c>
      <c r="AA4" s="102">
        <v>1.1800258347282428E-2</v>
      </c>
      <c r="AB4" s="80">
        <v>1.6456748228011877E-2</v>
      </c>
      <c r="AC4" s="80">
        <v>6.0892824523891866E-3</v>
      </c>
      <c r="AD4" s="80">
        <f t="shared" ref="AD4:AD12" si="4">$M$16+$C$34*(AA4-$M$16)-AB4</f>
        <v>-4.1342314176754068E-3</v>
      </c>
    </row>
    <row r="5" spans="1:30">
      <c r="A5" s="36">
        <v>2013</v>
      </c>
      <c r="B5" s="96">
        <v>1.8526776777819214E-2</v>
      </c>
      <c r="C5" s="97">
        <v>1.9837072911202142E-2</v>
      </c>
      <c r="D5" s="96">
        <v>7.4565051364897279E-3</v>
      </c>
      <c r="E5" s="97">
        <v>2.6510387120196151E-2</v>
      </c>
      <c r="F5" s="80">
        <f t="shared" si="0"/>
        <v>1.808268548642681E-2</v>
      </c>
      <c r="G5" s="80">
        <v>2.5274488605857496E-3</v>
      </c>
      <c r="H5" s="94">
        <f t="shared" si="1"/>
        <v>-3.0981040009849508E-3</v>
      </c>
      <c r="I5" s="97">
        <v>3.7969878101546443E-2</v>
      </c>
      <c r="J5" s="97">
        <v>6.900072994283319E-3</v>
      </c>
      <c r="K5" s="97">
        <v>8.4678926900600953E-3</v>
      </c>
      <c r="L5" s="97">
        <v>4.4999224734914772E-2</v>
      </c>
      <c r="M5" s="80">
        <v>2.4584267130201159E-2</v>
      </c>
      <c r="N5" s="80">
        <v>3.9725905896821276E-3</v>
      </c>
      <c r="O5" s="80">
        <f t="shared" si="2"/>
        <v>-9.1376895412633042E-3</v>
      </c>
      <c r="P5" s="97">
        <v>1.4726025503823853E-2</v>
      </c>
      <c r="Q5" s="96">
        <v>2.5132959955351888E-2</v>
      </c>
      <c r="R5" s="97">
        <v>1.190609584657021E-2</v>
      </c>
      <c r="S5" s="100">
        <v>3.8187502306400979E-2</v>
      </c>
      <c r="T5" s="80">
        <v>2.248814590303673E-2</v>
      </c>
      <c r="U5" s="80">
        <v>4.1790163872314681E-3</v>
      </c>
      <c r="V5" s="80">
        <f t="shared" si="3"/>
        <v>-6.1211747580051379E-3</v>
      </c>
      <c r="W5" s="100">
        <v>3.0108685764711891E-2</v>
      </c>
      <c r="X5" s="100">
        <v>2.1030581136646225E-2</v>
      </c>
      <c r="Y5" s="96">
        <v>3.4844678512991605E-2</v>
      </c>
      <c r="Z5" s="100">
        <v>2.0113645585556613E-2</v>
      </c>
      <c r="AA5" s="102">
        <v>1.4515917481114539E-2</v>
      </c>
      <c r="AB5" s="80">
        <v>2.6524397749976586E-2</v>
      </c>
      <c r="AC5" s="80">
        <v>2.6301837305324552E-3</v>
      </c>
      <c r="AD5" s="80">
        <f t="shared" si="4"/>
        <v>-1.0892055275854261E-2</v>
      </c>
    </row>
    <row r="6" spans="1:30">
      <c r="A6" s="36">
        <v>2014</v>
      </c>
      <c r="B6" s="96">
        <v>-6.3542807649193634E-3</v>
      </c>
      <c r="C6" s="97">
        <v>-4.1919493543393508E-3</v>
      </c>
      <c r="D6" s="96">
        <v>6.6673581228514128E-4</v>
      </c>
      <c r="E6" s="97">
        <v>-1.0944657923344451E-2</v>
      </c>
      <c r="F6" s="80">
        <f t="shared" si="0"/>
        <v>-5.2060380575795059E-3</v>
      </c>
      <c r="G6" s="80">
        <v>1.3109322564511749E-3</v>
      </c>
      <c r="H6" s="94">
        <f t="shared" si="1"/>
        <v>5.8558500297247766E-3</v>
      </c>
      <c r="I6" s="97">
        <v>8.91794052293793E-3</v>
      </c>
      <c r="J6" s="97">
        <v>8.9339813085225622E-3</v>
      </c>
      <c r="K6" s="97">
        <v>-7.6335078313094313E-3</v>
      </c>
      <c r="L6" s="97">
        <v>4.5187380985670218E-2</v>
      </c>
      <c r="M6" s="80">
        <v>1.385144874645532E-2</v>
      </c>
      <c r="N6" s="80">
        <v>2.5399377564753905E-3</v>
      </c>
      <c r="O6" s="80">
        <f t="shared" si="2"/>
        <v>-1.3928336170665455E-2</v>
      </c>
      <c r="P6" s="97">
        <v>5.246369587801023E-3</v>
      </c>
      <c r="Q6" s="96">
        <v>-2.8147309972356162E-3</v>
      </c>
      <c r="R6" s="97">
        <v>-7.8279462994172353E-4</v>
      </c>
      <c r="S6" s="100">
        <v>-4.8556543225353813E-3</v>
      </c>
      <c r="T6" s="80">
        <v>-8.0170259047792453E-4</v>
      </c>
      <c r="U6" s="80">
        <v>1.6445081134706244E-3</v>
      </c>
      <c r="V6" s="80">
        <f t="shared" si="3"/>
        <v>-7.2292310806274342E-4</v>
      </c>
      <c r="W6" s="100">
        <v>9.8290222543670463E-3</v>
      </c>
      <c r="X6" s="100">
        <v>1.3123973667254041E-2</v>
      </c>
      <c r="Y6" s="96">
        <v>2.7130202427632959E-2</v>
      </c>
      <c r="Z6" s="100">
        <v>-3.4829327649434695E-3</v>
      </c>
      <c r="AA6" s="102">
        <v>1.3869996810046432E-3</v>
      </c>
      <c r="AB6" s="80">
        <v>1.1650066396077645E-2</v>
      </c>
      <c r="AC6" s="80">
        <v>1.6149815567641918E-3</v>
      </c>
      <c r="AD6" s="80">
        <f t="shared" si="4"/>
        <v>-1.2019153752075207E-2</v>
      </c>
    </row>
    <row r="7" spans="1:30">
      <c r="A7" s="36">
        <v>2015</v>
      </c>
      <c r="B7" s="96">
        <v>-7.3958257746422063E-3</v>
      </c>
      <c r="C7" s="97">
        <v>-7.4611479987370111E-4</v>
      </c>
      <c r="D7" s="96">
        <v>5.5092321945617818E-3</v>
      </c>
      <c r="E7" s="97">
        <v>6.822242295240223E-3</v>
      </c>
      <c r="F7" s="80">
        <f t="shared" si="0"/>
        <v>1.0473834788215244E-3</v>
      </c>
      <c r="G7" s="80">
        <v>5.0777547603785677E-3</v>
      </c>
      <c r="H7" s="94">
        <f t="shared" si="1"/>
        <v>3.4380305764280289E-3</v>
      </c>
      <c r="I7" s="97">
        <v>1.457818252951488E-2</v>
      </c>
      <c r="J7" s="97">
        <v>1.6304344156776927E-2</v>
      </c>
      <c r="K7" s="97">
        <v>3.8683861639595639E-3</v>
      </c>
      <c r="L7" s="97">
        <v>3.1682215365457747E-2</v>
      </c>
      <c r="M7" s="80">
        <v>1.6608282053927281E-2</v>
      </c>
      <c r="N7" s="80">
        <v>5.3690658443700367E-3</v>
      </c>
      <c r="O7" s="80">
        <f t="shared" si="2"/>
        <v>-1.2531504176006306E-2</v>
      </c>
      <c r="P7" s="97">
        <v>1.1205267563238161E-2</v>
      </c>
      <c r="Q7" s="96">
        <v>2.3606852736150267E-2</v>
      </c>
      <c r="R7" s="97">
        <v>-4.0492157578144228E-2</v>
      </c>
      <c r="S7" s="100">
        <v>5.7296856682056141E-3</v>
      </c>
      <c r="T7" s="80">
        <v>1.2412097362453009E-5</v>
      </c>
      <c r="U7" s="80">
        <v>3.5661938621780148E-3</v>
      </c>
      <c r="V7" s="80">
        <f t="shared" si="3"/>
        <v>3.2502764374797623E-3</v>
      </c>
      <c r="W7" s="100">
        <v>4.4401422961580393E-3</v>
      </c>
      <c r="X7" s="100">
        <v>4.0305832365522931E-2</v>
      </c>
      <c r="Y7" s="96">
        <v>2.2470683766937265E-2</v>
      </c>
      <c r="Z7" s="100">
        <v>1.7675872443989344E-2</v>
      </c>
      <c r="AA7" s="102">
        <v>4.8999479998664284E-3</v>
      </c>
      <c r="AB7" s="80">
        <v>2.1223132718151894E-2</v>
      </c>
      <c r="AC7" s="80">
        <v>1.4528251983952315E-3</v>
      </c>
      <c r="AD7" s="80">
        <f t="shared" si="4"/>
        <v>-1.7310664131996025E-2</v>
      </c>
    </row>
    <row r="8" spans="1:30">
      <c r="A8" s="36">
        <v>2016</v>
      </c>
      <c r="B8" s="96">
        <v>-1.8544727814722925E-4</v>
      </c>
      <c r="C8" s="97">
        <v>2.3466649416081637E-2</v>
      </c>
      <c r="D8" s="96">
        <v>-8.9896816849833561E-4</v>
      </c>
      <c r="E8" s="97">
        <v>1.781161088603898E-2</v>
      </c>
      <c r="F8" s="80">
        <f t="shared" si="0"/>
        <v>1.0048461213868763E-2</v>
      </c>
      <c r="G8" s="80">
        <v>3.1168280446426866E-3</v>
      </c>
      <c r="H8" s="94">
        <f t="shared" si="1"/>
        <v>-9.4051133347105402E-3</v>
      </c>
      <c r="I8" s="97">
        <v>-3.4663182787804552E-3</v>
      </c>
      <c r="J8" s="97">
        <v>4.6906243620941186E-3</v>
      </c>
      <c r="K8" s="97">
        <v>2.0750094720447119E-2</v>
      </c>
      <c r="L8" s="97">
        <v>9.1613043162610697E-3</v>
      </c>
      <c r="M8" s="80">
        <v>7.7839262800054633E-3</v>
      </c>
      <c r="N8" s="80">
        <v>4.3020170877268501E-3</v>
      </c>
      <c r="O8" s="80">
        <f t="shared" si="2"/>
        <v>-7.8678138252313637E-3</v>
      </c>
      <c r="P8" s="97">
        <v>2.9706713314835709E-3</v>
      </c>
      <c r="Q8" s="96">
        <v>8.4287936992235996E-3</v>
      </c>
      <c r="R8" s="97">
        <v>1.0721223718560912E-2</v>
      </c>
      <c r="S8" s="103">
        <v>7.8270839770494174E-3</v>
      </c>
      <c r="T8" s="80">
        <v>7.4869431815793759E-3</v>
      </c>
      <c r="U8" s="80">
        <v>4.079219003412282E-3</v>
      </c>
      <c r="V8" s="80">
        <f t="shared" si="3"/>
        <v>-9.0196368818815202E-3</v>
      </c>
      <c r="W8" s="103">
        <v>-9.9046944822413219E-3</v>
      </c>
      <c r="X8" s="103">
        <v>1.9196738401196182E-2</v>
      </c>
      <c r="Y8" s="96">
        <v>-1.2316432496992056E-2</v>
      </c>
      <c r="Z8" s="100">
        <v>1.6193263094351953E-2</v>
      </c>
      <c r="AA8" s="102">
        <v>1.3810793524356695E-3</v>
      </c>
      <c r="AB8" s="80">
        <v>3.2922186290786893E-3</v>
      </c>
      <c r="AC8" s="80">
        <v>1.737986042853121E-3</v>
      </c>
      <c r="AD8" s="80">
        <f t="shared" si="4"/>
        <v>-3.6685216386137354E-3</v>
      </c>
    </row>
    <row r="9" spans="1:30">
      <c r="A9" s="36">
        <v>2017</v>
      </c>
      <c r="B9" s="96">
        <v>1.9461610086902854E-2</v>
      </c>
      <c r="C9" s="97">
        <v>6.4975365107987468E-4</v>
      </c>
      <c r="D9" s="96">
        <v>-4.6253522181601272E-3</v>
      </c>
      <c r="E9" s="97">
        <v>3.7246577787751474E-3</v>
      </c>
      <c r="F9" s="80">
        <f t="shared" si="0"/>
        <v>4.8026673246494367E-3</v>
      </c>
      <c r="G9" s="80">
        <v>1.734005047093078E-3</v>
      </c>
      <c r="H9" s="94">
        <f t="shared" si="1"/>
        <v>4.8147900019358553E-4</v>
      </c>
      <c r="I9" s="97">
        <v>1.0696208045849018E-3</v>
      </c>
      <c r="J9" s="97">
        <v>8.4762903515139699E-3</v>
      </c>
      <c r="K9" s="97">
        <v>4.1311982203820381E-3</v>
      </c>
      <c r="L9" s="97">
        <v>5.1190736659766284E-2</v>
      </c>
      <c r="M9" s="80">
        <v>1.6216961509061798E-2</v>
      </c>
      <c r="N9" s="80">
        <v>2.2183630136362663E-3</v>
      </c>
      <c r="O9" s="80">
        <f t="shared" si="2"/>
        <v>-1.1275217338490956E-2</v>
      </c>
      <c r="P9" s="97">
        <v>-9.7955791027090774E-4</v>
      </c>
      <c r="Q9" s="96">
        <v>2.368074525483491E-2</v>
      </c>
      <c r="R9" s="97">
        <v>2.0823887662274953E-2</v>
      </c>
      <c r="S9" s="100">
        <v>2.3634665754499493E-2</v>
      </c>
      <c r="T9" s="80">
        <v>1.6789935190334612E-2</v>
      </c>
      <c r="U9" s="80">
        <v>1.1757638898255421E-3</v>
      </c>
      <c r="V9" s="80">
        <f t="shared" si="3"/>
        <v>-1.2530328236939368E-2</v>
      </c>
      <c r="W9" s="100">
        <v>4.8414090884620602E-3</v>
      </c>
      <c r="X9" s="100">
        <v>2.8970177632082553E-2</v>
      </c>
      <c r="Y9" s="96">
        <v>1.333996292943695E-2</v>
      </c>
      <c r="Z9" s="100">
        <v>4.8094723305880322E-3</v>
      </c>
      <c r="AA9" s="102">
        <v>5.6314903034982268E-3</v>
      </c>
      <c r="AB9" s="80">
        <v>1.2990255495142398E-2</v>
      </c>
      <c r="AC9" s="80">
        <v>6.9158082101726602E-4</v>
      </c>
      <c r="AD9" s="80">
        <f t="shared" si="4"/>
        <v>-8.1861884530017946E-3</v>
      </c>
    </row>
    <row r="10" spans="1:30">
      <c r="A10" s="36">
        <v>2018</v>
      </c>
      <c r="B10" s="96">
        <v>-1.4224961414190185E-2</v>
      </c>
      <c r="C10" s="97">
        <v>-1.298156055488453E-2</v>
      </c>
      <c r="D10" s="96">
        <v>5.2066322837845428E-3</v>
      </c>
      <c r="E10" s="97">
        <v>-3.4037008810645815E-2</v>
      </c>
      <c r="F10" s="80">
        <f t="shared" si="0"/>
        <v>-1.4009224623983997E-2</v>
      </c>
      <c r="G10" s="80">
        <v>2.1587783115015399E-3</v>
      </c>
      <c r="H10" s="94">
        <f t="shared" si="1"/>
        <v>-1.5122518428319597E-4</v>
      </c>
      <c r="I10" s="97">
        <v>-3.4355331803935844E-2</v>
      </c>
      <c r="J10" s="97">
        <v>3.4366520552997905E-3</v>
      </c>
      <c r="K10" s="97">
        <v>-3.329971060852982E-2</v>
      </c>
      <c r="L10" s="97">
        <v>-5.6373601021015912E-3</v>
      </c>
      <c r="M10" s="80">
        <v>-1.7463937614816863E-2</v>
      </c>
      <c r="N10" s="80">
        <v>2.8626620783283939E-3</v>
      </c>
      <c r="O10" s="80">
        <f t="shared" si="2"/>
        <v>1.3486632203425844E-3</v>
      </c>
      <c r="P10" s="97">
        <v>-1.5588222399636337E-2</v>
      </c>
      <c r="Q10" s="96">
        <v>-1.3236568079806395E-2</v>
      </c>
      <c r="R10" s="97">
        <v>-2.8423568274243572E-2</v>
      </c>
      <c r="S10" s="100">
        <v>-4.2408333661443358E-2</v>
      </c>
      <c r="T10" s="80">
        <v>-2.4914173103782418E-2</v>
      </c>
      <c r="U10" s="80">
        <v>1.4902066922824512E-3</v>
      </c>
      <c r="V10" s="80">
        <f t="shared" si="3"/>
        <v>4.9044763563408159E-3</v>
      </c>
      <c r="W10" s="100">
        <v>-4.0758387046964738E-2</v>
      </c>
      <c r="X10" s="100">
        <v>-2.0755092567684204E-2</v>
      </c>
      <c r="Y10" s="96">
        <v>-2.3875064741688757E-2</v>
      </c>
      <c r="Z10" s="100">
        <v>-2.4529838249177732E-2</v>
      </c>
      <c r="AA10" s="102">
        <v>-1.2177411615094958E-2</v>
      </c>
      <c r="AB10" s="80">
        <v>-2.7479595651378856E-2</v>
      </c>
      <c r="AC10" s="80">
        <v>1.2630693231029811E-3</v>
      </c>
      <c r="AD10" s="80">
        <f t="shared" si="4"/>
        <v>1.0578302149676998E-2</v>
      </c>
    </row>
    <row r="11" spans="1:30">
      <c r="A11" s="36">
        <v>2019</v>
      </c>
      <c r="B11" s="96">
        <v>2.0416664024619762E-2</v>
      </c>
      <c r="C11" s="97">
        <v>1.7074635885847577E-2</v>
      </c>
      <c r="D11" s="96">
        <v>1.5233506679205491E-2</v>
      </c>
      <c r="E11" s="97">
        <v>2.7063140064964103E-2</v>
      </c>
      <c r="F11" s="80">
        <f t="shared" si="0"/>
        <v>1.9946986663659232E-2</v>
      </c>
      <c r="G11" s="80">
        <v>2.4816390235669881E-3</v>
      </c>
      <c r="H11" s="94">
        <f t="shared" si="1"/>
        <v>1.4425933148887876E-4</v>
      </c>
      <c r="I11" s="97">
        <v>1.0863311362100392E-2</v>
      </c>
      <c r="J11" s="97">
        <v>2.1478986043454374E-2</v>
      </c>
      <c r="K11" s="97">
        <v>1.2132030386707219E-2</v>
      </c>
      <c r="L11" s="97">
        <v>8.0363897299765754E-3</v>
      </c>
      <c r="M11" s="80">
        <v>1.3127679380559639E-2</v>
      </c>
      <c r="N11" s="80">
        <v>4.0364111651272324E-3</v>
      </c>
      <c r="O11" s="80">
        <f t="shared" si="2"/>
        <v>7.8490274355539763E-3</v>
      </c>
      <c r="P11" s="97">
        <v>6.1363180254006252E-3</v>
      </c>
      <c r="Q11" s="96">
        <v>2.7412867161809625E-2</v>
      </c>
      <c r="R11" s="97">
        <v>-3.8695051174160479E-3</v>
      </c>
      <c r="S11" s="100">
        <v>1.4676834141719353E-2</v>
      </c>
      <c r="T11" s="80">
        <v>1.1089128552878389E-2</v>
      </c>
      <c r="U11" s="80">
        <v>1.3182654297993705E-3</v>
      </c>
      <c r="V11" s="80">
        <f t="shared" si="3"/>
        <v>1.1651602737950705E-2</v>
      </c>
      <c r="W11" s="100">
        <v>2.0174681453902697E-2</v>
      </c>
      <c r="X11" s="100">
        <v>1.9425279778140625E-2</v>
      </c>
      <c r="Y11" s="96">
        <v>1.9284769932493957E-2</v>
      </c>
      <c r="Z11" s="100">
        <v>3.7213139565025553E-2</v>
      </c>
      <c r="AA11" s="102">
        <v>1.9193005488597502E-2</v>
      </c>
      <c r="AB11" s="80">
        <v>2.4024467682390707E-2</v>
      </c>
      <c r="AC11" s="80">
        <v>1.8252623257026688E-3</v>
      </c>
      <c r="AD11" s="80">
        <f t="shared" si="4"/>
        <v>-2.6917242536361984E-3</v>
      </c>
    </row>
    <row r="12" spans="1:30" ht="15" thickBot="1">
      <c r="A12" s="36">
        <v>2020</v>
      </c>
      <c r="B12" s="96">
        <v>4.2461222418985608E-3</v>
      </c>
      <c r="C12" s="97">
        <v>6.1068063430871136E-3</v>
      </c>
      <c r="D12" s="96">
        <v>-9.0324910192434334E-3</v>
      </c>
      <c r="E12" s="97">
        <v>2.0873906288557139E-4</v>
      </c>
      <c r="F12" s="80">
        <f t="shared" si="0"/>
        <v>3.8229415715695334E-4</v>
      </c>
      <c r="G12" s="80">
        <v>9.8038380452676443E-3</v>
      </c>
      <c r="H12" s="94">
        <f t="shared" si="1"/>
        <v>-2.267200569567431E-3</v>
      </c>
      <c r="I12" s="97">
        <v>2.3261686733158111E-2</v>
      </c>
      <c r="J12" s="97">
        <v>6.6493232119754497E-3</v>
      </c>
      <c r="K12" s="97">
        <v>4.1003085588910563E-3</v>
      </c>
      <c r="L12" s="97">
        <v>2.1277968794206747E-2</v>
      </c>
      <c r="M12" s="80">
        <v>1.3822321824557841E-2</v>
      </c>
      <c r="N12" s="80">
        <v>9.8047498001350153E-3</v>
      </c>
      <c r="O12" s="80">
        <f t="shared" si="2"/>
        <v>-1.6644116456682012E-2</v>
      </c>
      <c r="P12" s="97">
        <v>5.7371409935779777E-3</v>
      </c>
      <c r="Q12" s="96">
        <v>-1.0284293832968396E-2</v>
      </c>
      <c r="R12" s="97">
        <v>-9.4341589532781836E-3</v>
      </c>
      <c r="S12" s="100">
        <v>2.6126256144470366E-3</v>
      </c>
      <c r="T12" s="80">
        <v>-2.8421715445553909E-3</v>
      </c>
      <c r="U12" s="80">
        <v>6.1246609394942936E-3</v>
      </c>
      <c r="V12" s="80">
        <f t="shared" si="3"/>
        <v>-1.8461017735997049E-3</v>
      </c>
      <c r="W12" s="100">
        <v>-2.5796753259554061E-2</v>
      </c>
      <c r="X12" s="100">
        <v>4.6602167066501082E-2</v>
      </c>
      <c r="Y12" s="96">
        <v>-5.0535494596153857E-3</v>
      </c>
      <c r="Z12" s="100">
        <v>9.2256998080895106E-3</v>
      </c>
      <c r="AA12" s="104">
        <v>-9.34496265364901E-4</v>
      </c>
      <c r="AB12" s="80">
        <v>6.2443910388552872E-3</v>
      </c>
      <c r="AC12" s="80">
        <v>4.1467320706474681E-3</v>
      </c>
      <c r="AD12" s="80">
        <f t="shared" si="4"/>
        <v>-9.4429008234424398E-3</v>
      </c>
    </row>
    <row r="13" spans="1:30" ht="15.5" thickTop="1" thickBot="1">
      <c r="A13" s="59" t="s">
        <v>116</v>
      </c>
      <c r="B13" s="98">
        <v>7.8544185463968776E-3</v>
      </c>
      <c r="C13" s="99">
        <v>4.3041468248219816E-3</v>
      </c>
      <c r="D13" s="99">
        <v>5.5060066969836782E-3</v>
      </c>
      <c r="E13" s="99">
        <v>4.008086474786475E-3</v>
      </c>
      <c r="H13" s="95">
        <f>AVERAGE(H3:H12)</f>
        <v>-2.7797935303666399E-3</v>
      </c>
      <c r="I13" s="99">
        <v>5.1722367882215984E-3</v>
      </c>
      <c r="J13" s="99">
        <v>7.041063308689274E-3</v>
      </c>
      <c r="K13" s="99">
        <v>3.439278996461694E-3</v>
      </c>
      <c r="L13" s="99">
        <v>1.7851772084698302E-2</v>
      </c>
      <c r="M13" s="80"/>
      <c r="N13" s="80"/>
      <c r="O13" s="105">
        <f>AVERAGE(O3:O12)</f>
        <v>-6.2995169365614671E-3</v>
      </c>
      <c r="P13" s="99">
        <v>5.7636185657326403E-3</v>
      </c>
      <c r="Q13" s="99">
        <v>7.6153728905607038E-3</v>
      </c>
      <c r="R13" s="99">
        <v>-5.0788633566131785E-3</v>
      </c>
      <c r="S13" s="99">
        <v>5.924653415053562E-3</v>
      </c>
      <c r="T13" s="80"/>
      <c r="U13" s="80"/>
      <c r="V13" s="105">
        <f>AVERAGE(V3:V12)</f>
        <v>-2.5988489549344106E-3</v>
      </c>
      <c r="W13" s="99">
        <v>1.9786167819186911E-3</v>
      </c>
      <c r="X13" s="99">
        <v>1.674853172674955E-2</v>
      </c>
      <c r="Y13" s="99">
        <v>7.0585475325603327E-3</v>
      </c>
      <c r="Z13" s="99">
        <v>8.275283357451025E-3</v>
      </c>
      <c r="AA13" s="106">
        <v>3.2082797076341462E-3</v>
      </c>
      <c r="AB13" s="80"/>
      <c r="AC13" s="80"/>
      <c r="AD13" s="107">
        <f>AVERAGE(AD3:AD12)</f>
        <v>-6.664569313491615E-3</v>
      </c>
    </row>
    <row r="14" spans="1:30" ht="15" thickTop="1"/>
    <row r="15" spans="1:30">
      <c r="C15" s="83" t="s">
        <v>78</v>
      </c>
      <c r="M15" s="186" t="s">
        <v>117</v>
      </c>
      <c r="N15" s="186"/>
      <c r="O15" s="108" t="s">
        <v>175</v>
      </c>
    </row>
    <row r="16" spans="1:30">
      <c r="A16" s="6" t="s">
        <v>124</v>
      </c>
      <c r="B16" s="6">
        <f>SUM(B17:B20)</f>
        <v>1</v>
      </c>
      <c r="C16">
        <f>B17*C17+B18*C18+B19*C19+B20*C20</f>
        <v>1.091847</v>
      </c>
      <c r="E16" t="s">
        <v>118</v>
      </c>
      <c r="G16" t="s">
        <v>88</v>
      </c>
      <c r="I16" t="s">
        <v>119</v>
      </c>
      <c r="J16" t="s">
        <v>120</v>
      </c>
      <c r="K16" s="43" t="s">
        <v>121</v>
      </c>
      <c r="M16" s="82">
        <v>9.41325757575758E-3</v>
      </c>
      <c r="O16">
        <v>10</v>
      </c>
    </row>
    <row r="17" spans="1:29" ht="15" thickBot="1">
      <c r="A17" t="s">
        <v>41</v>
      </c>
      <c r="B17">
        <v>0.25</v>
      </c>
      <c r="C17">
        <v>1.1222479999999999</v>
      </c>
      <c r="E17" s="80" cm="1">
        <f t="array" ref="E17">MMULT(TRANSPOSE($B$17:$B$20),(TRANSPOSE(B13:E13)))</f>
        <v>5.4181646357472531E-3</v>
      </c>
      <c r="G17" s="80" cm="1">
        <f t="array" ref="G17">SQRT(MMULT(MMULT(TRANSPOSE($B$17:$B$20),N19:Q22),$B$17:$B$20))</f>
        <v>5.8193315277088591E-2</v>
      </c>
      <c r="I17" s="80">
        <f>(E17-$M$16)/G17</f>
        <v>-6.8652093818467208E-2</v>
      </c>
      <c r="J17" s="80">
        <f>(E17-$M$16)/C16</f>
        <v>-3.6590226835905826E-3</v>
      </c>
      <c r="K17" s="90">
        <f>G17/E17</f>
        <v>10.740411041249725</v>
      </c>
    </row>
    <row r="18" spans="1:29">
      <c r="A18" t="s">
        <v>43</v>
      </c>
      <c r="B18">
        <v>0.25</v>
      </c>
      <c r="C18">
        <v>1.010033</v>
      </c>
      <c r="I18" s="80"/>
      <c r="J18" s="80"/>
      <c r="M18" s="44"/>
      <c r="N18" s="44" t="s">
        <v>47</v>
      </c>
      <c r="O18" s="44" t="s">
        <v>55</v>
      </c>
      <c r="P18" s="44" t="s">
        <v>49</v>
      </c>
      <c r="Q18" s="44" t="s">
        <v>50</v>
      </c>
      <c r="R18" s="44" t="s">
        <v>45</v>
      </c>
      <c r="S18" s="44" t="s">
        <v>60</v>
      </c>
      <c r="T18" s="44" t="s">
        <v>56</v>
      </c>
      <c r="U18" s="44" t="s">
        <v>46</v>
      </c>
      <c r="V18" s="44" t="s">
        <v>44</v>
      </c>
      <c r="W18" s="44" t="s">
        <v>54</v>
      </c>
      <c r="X18" s="44" t="s">
        <v>49</v>
      </c>
      <c r="Y18" s="44" t="s">
        <v>48</v>
      </c>
      <c r="Z18" s="44" t="s">
        <v>57</v>
      </c>
      <c r="AA18" s="44" t="s">
        <v>52</v>
      </c>
      <c r="AB18" s="44" t="s">
        <v>51</v>
      </c>
      <c r="AC18" s="44" t="s">
        <v>53</v>
      </c>
    </row>
    <row r="19" spans="1:29">
      <c r="A19" t="s">
        <v>34</v>
      </c>
      <c r="B19">
        <v>0.25</v>
      </c>
      <c r="C19">
        <v>0.57526200000000005</v>
      </c>
      <c r="I19" s="80"/>
      <c r="J19" s="80"/>
      <c r="M19" t="s">
        <v>47</v>
      </c>
      <c r="N19">
        <v>7.2779539424617486E-3</v>
      </c>
      <c r="O19">
        <v>3.1053379384276864E-3</v>
      </c>
      <c r="P19">
        <v>1.0345726530754992E-3</v>
      </c>
      <c r="Q19">
        <v>4.3834342997149693E-3</v>
      </c>
      <c r="R19">
        <v>5.4965192733959414E-3</v>
      </c>
      <c r="S19">
        <v>1.5475228170005149E-3</v>
      </c>
      <c r="T19">
        <v>4.3931224908740421E-3</v>
      </c>
      <c r="U19">
        <v>5.8875019715523783E-3</v>
      </c>
      <c r="V19">
        <v>5.3336145363416573E-3</v>
      </c>
      <c r="W19">
        <v>2.4121108713897966E-3</v>
      </c>
      <c r="X19">
        <v>3.9052683030160427E-3</v>
      </c>
      <c r="Y19">
        <v>5.5696584138229636E-3</v>
      </c>
      <c r="Z19">
        <v>3.35060130416446E-3</v>
      </c>
      <c r="AA19">
        <v>4.8166753819047503E-3</v>
      </c>
      <c r="AB19">
        <v>4.1711772454409921E-3</v>
      </c>
      <c r="AC19" s="50">
        <v>2.8022572853910631E-3</v>
      </c>
    </row>
    <row r="20" spans="1:29">
      <c r="A20" t="s">
        <v>35</v>
      </c>
      <c r="B20">
        <v>0.25</v>
      </c>
      <c r="C20">
        <v>1.659845</v>
      </c>
      <c r="I20" s="80"/>
      <c r="J20" s="80"/>
      <c r="M20" t="s">
        <v>55</v>
      </c>
      <c r="N20">
        <v>3.1053379384276864E-3</v>
      </c>
      <c r="O20">
        <v>4.0983719521088544E-3</v>
      </c>
      <c r="P20">
        <v>1.3119764037413017E-3</v>
      </c>
      <c r="Q20">
        <v>3.8127344183225965E-3</v>
      </c>
      <c r="R20">
        <v>3.8028444212888932E-3</v>
      </c>
      <c r="S20">
        <v>1.7017052235649122E-3</v>
      </c>
      <c r="T20">
        <v>3.210371732856915E-3</v>
      </c>
      <c r="U20">
        <v>3.8573130780002228E-3</v>
      </c>
      <c r="V20">
        <v>3.2016811082556827E-3</v>
      </c>
      <c r="W20">
        <v>2.2796773987201735E-3</v>
      </c>
      <c r="X20">
        <v>3.2813622136417769E-3</v>
      </c>
      <c r="Y20">
        <v>4.1788846681895123E-3</v>
      </c>
      <c r="Z20">
        <v>2.4676776677255616E-3</v>
      </c>
      <c r="AA20">
        <v>3.5737831257981441E-3</v>
      </c>
      <c r="AB20">
        <v>3.4371058067430215E-3</v>
      </c>
      <c r="AC20">
        <v>2.9559965459280023E-3</v>
      </c>
    </row>
    <row r="21" spans="1:29">
      <c r="I21" s="80"/>
      <c r="J21" s="80"/>
      <c r="M21" t="s">
        <v>49</v>
      </c>
      <c r="N21">
        <v>1.0345726530754992E-3</v>
      </c>
      <c r="O21">
        <v>1.3119764037413017E-3</v>
      </c>
      <c r="P21">
        <v>2.6820826799956294E-3</v>
      </c>
      <c r="Q21">
        <v>1.7722006371263068E-3</v>
      </c>
      <c r="R21">
        <v>1.4567102866092443E-3</v>
      </c>
      <c r="S21">
        <v>1.0527171132108486E-3</v>
      </c>
      <c r="T21">
        <v>1.4465660722072641E-3</v>
      </c>
      <c r="U21">
        <v>1.5139305395318857E-3</v>
      </c>
      <c r="V21">
        <v>1.3107056864295251E-3</v>
      </c>
      <c r="W21">
        <v>1.0297333535691777E-3</v>
      </c>
      <c r="X21">
        <v>1.3085863882711804E-3</v>
      </c>
      <c r="Y21">
        <v>1.487860790127574E-3</v>
      </c>
      <c r="Z21">
        <v>1.8055865869875802E-3</v>
      </c>
      <c r="AA21">
        <v>8.3462569868575224E-4</v>
      </c>
      <c r="AB21">
        <v>1.7186119531183072E-3</v>
      </c>
      <c r="AC21">
        <v>9.6309565001834055E-4</v>
      </c>
    </row>
    <row r="22" spans="1:29">
      <c r="A22" s="6" t="s">
        <v>125</v>
      </c>
      <c r="B22" s="6">
        <f>SUM(B23:B26)</f>
        <v>1</v>
      </c>
      <c r="C22">
        <f>B23*C23+B24*C24+B25*C25+B26*C26</f>
        <v>1.1823872500000001</v>
      </c>
      <c r="E22" t="s">
        <v>118</v>
      </c>
      <c r="G22" t="s">
        <v>88</v>
      </c>
      <c r="I22" s="80" t="s">
        <v>119</v>
      </c>
      <c r="J22" s="80" t="s">
        <v>120</v>
      </c>
      <c r="K22" s="43" t="s">
        <v>121</v>
      </c>
      <c r="M22" t="s">
        <v>50</v>
      </c>
      <c r="N22">
        <v>4.3834342997149693E-3</v>
      </c>
      <c r="O22">
        <v>3.8127344183225965E-3</v>
      </c>
      <c r="P22">
        <v>1.7722006371263068E-3</v>
      </c>
      <c r="Q22">
        <v>9.2844698116351515E-3</v>
      </c>
      <c r="R22">
        <v>5.1076177326371073E-3</v>
      </c>
      <c r="S22">
        <v>2.1116688803053166E-3</v>
      </c>
      <c r="T22">
        <v>4.6365318074007844E-3</v>
      </c>
      <c r="U22">
        <v>6.6033860258664272E-3</v>
      </c>
      <c r="V22">
        <v>4.3718137181612922E-3</v>
      </c>
      <c r="W22">
        <v>4.2482354820307993E-3</v>
      </c>
      <c r="X22">
        <v>8.1231354006346852E-3</v>
      </c>
      <c r="Y22">
        <v>9.1025343736307399E-3</v>
      </c>
      <c r="Z22">
        <v>3.5698869119474438E-3</v>
      </c>
      <c r="AA22">
        <v>4.4959975433905381E-3</v>
      </c>
      <c r="AB22">
        <v>8.4961336993155771E-3</v>
      </c>
      <c r="AC22">
        <v>4.029268573479735E-3</v>
      </c>
    </row>
    <row r="23" spans="1:29">
      <c r="A23" t="s">
        <v>39</v>
      </c>
      <c r="B23">
        <v>0.25</v>
      </c>
      <c r="C23">
        <v>1.3173490000000001</v>
      </c>
      <c r="E23" s="81" cm="1">
        <f t="array" ref="E23">MMULT(TRANSPOSE($B$17:$B$20),(TRANSPOSE(I13:L13)))</f>
        <v>8.3760877945177163E-3</v>
      </c>
      <c r="F23" s="43"/>
      <c r="G23" s="81" cm="1">
        <f t="array" ref="G23">SQRT(MMULT(MMULT(TRANSPOSE($B$23:$B$26),R23:U26),$B$23:$B$26))</f>
        <v>7.0772104555283391E-2</v>
      </c>
      <c r="H23" s="43"/>
      <c r="I23" s="80">
        <f>(E23-$M$16)/G23</f>
        <v>-1.4655064841680412E-2</v>
      </c>
      <c r="J23" s="80">
        <f>(E23-$M$16)/C22</f>
        <v>-8.7718281911434992E-4</v>
      </c>
      <c r="K23" s="115">
        <f>G23/E23</f>
        <v>8.4493030984709669</v>
      </c>
      <c r="M23" t="s">
        <v>45</v>
      </c>
      <c r="N23">
        <v>5.4965192733959414E-3</v>
      </c>
      <c r="O23">
        <v>3.8028444212888932E-3</v>
      </c>
      <c r="P23">
        <v>1.4567102866092443E-3</v>
      </c>
      <c r="Q23">
        <v>5.1076177326371073E-3</v>
      </c>
      <c r="R23">
        <v>8.0585689112822653E-3</v>
      </c>
      <c r="S23">
        <v>1.9498845379993363E-3</v>
      </c>
      <c r="T23">
        <v>5.0785794489652137E-3</v>
      </c>
      <c r="U23">
        <v>7.7223061747879887E-3</v>
      </c>
      <c r="V23">
        <v>6.3740384763692299E-3</v>
      </c>
      <c r="W23">
        <v>2.8275073012529093E-3</v>
      </c>
      <c r="X23">
        <v>4.1413968891920025E-3</v>
      </c>
      <c r="Y23">
        <v>6.0157695234719791E-3</v>
      </c>
      <c r="Z23">
        <v>3.652755607130046E-3</v>
      </c>
      <c r="AA23">
        <v>6.1429247550423803E-3</v>
      </c>
      <c r="AB23">
        <v>5.1688040098677879E-3</v>
      </c>
      <c r="AC23">
        <v>3.4285117712689202E-3</v>
      </c>
    </row>
    <row r="24" spans="1:29">
      <c r="A24" t="s">
        <v>68</v>
      </c>
      <c r="B24">
        <v>0.25</v>
      </c>
      <c r="C24">
        <v>0.62676299999999996</v>
      </c>
      <c r="I24" s="80"/>
      <c r="J24" s="80"/>
      <c r="K24" s="115"/>
      <c r="M24" t="s">
        <v>60</v>
      </c>
      <c r="N24">
        <v>1.5475228170005149E-3</v>
      </c>
      <c r="O24">
        <v>1.7017052235649122E-3</v>
      </c>
      <c r="P24">
        <v>1.0527171132108486E-3</v>
      </c>
      <c r="Q24">
        <v>2.1116688803053166E-3</v>
      </c>
      <c r="R24">
        <v>1.9498845379993363E-3</v>
      </c>
      <c r="S24">
        <v>2.0292109394663398E-3</v>
      </c>
      <c r="T24">
        <v>1.9920445127217848E-3</v>
      </c>
      <c r="U24">
        <v>2.0072519702999899E-3</v>
      </c>
      <c r="V24">
        <v>1.7863960260056052E-3</v>
      </c>
      <c r="W24">
        <v>1.2131697113177374E-3</v>
      </c>
      <c r="X24">
        <v>1.8697744244783427E-3</v>
      </c>
      <c r="Y24">
        <v>2.1190248882663274E-3</v>
      </c>
      <c r="Z24">
        <v>1.7329145155237308E-3</v>
      </c>
      <c r="AA24">
        <v>1.3659238867303055E-3</v>
      </c>
      <c r="AB24">
        <v>2.2582437982034188E-3</v>
      </c>
      <c r="AC24">
        <v>1.5114498292891903E-3</v>
      </c>
    </row>
    <row r="25" spans="1:29">
      <c r="A25" t="s">
        <v>32</v>
      </c>
      <c r="B25">
        <v>0.25</v>
      </c>
      <c r="C25">
        <v>1.1838880000000001</v>
      </c>
      <c r="I25" s="80"/>
      <c r="J25" s="80"/>
      <c r="K25" s="115"/>
      <c r="M25" t="s">
        <v>56</v>
      </c>
      <c r="N25">
        <v>4.3931224908740421E-3</v>
      </c>
      <c r="O25">
        <v>3.210371732856915E-3</v>
      </c>
      <c r="P25">
        <v>1.4465660722072641E-3</v>
      </c>
      <c r="Q25">
        <v>4.6365318074007844E-3</v>
      </c>
      <c r="R25">
        <v>5.0785794489652137E-3</v>
      </c>
      <c r="S25">
        <v>1.9920445127217848E-3</v>
      </c>
      <c r="T25">
        <v>5.5042677430381598E-3</v>
      </c>
      <c r="U25">
        <v>5.6409906747427359E-3</v>
      </c>
      <c r="V25">
        <v>4.7140350498321255E-3</v>
      </c>
      <c r="W25">
        <v>2.6910872875565883E-3</v>
      </c>
      <c r="X25">
        <v>3.9534115602145774E-3</v>
      </c>
      <c r="Y25">
        <v>5.0075979844471444E-3</v>
      </c>
      <c r="Z25">
        <v>3.7046803152028058E-3</v>
      </c>
      <c r="AA25">
        <v>4.6429793060267475E-3</v>
      </c>
      <c r="AB25">
        <v>4.4519299974875833E-3</v>
      </c>
      <c r="AC25">
        <v>3.2091675498074138E-3</v>
      </c>
    </row>
    <row r="26" spans="1:29">
      <c r="A26" t="s">
        <v>40</v>
      </c>
      <c r="B26">
        <v>0.25</v>
      </c>
      <c r="C26">
        <v>1.6015489999999999</v>
      </c>
      <c r="I26" s="80"/>
      <c r="J26" s="80"/>
      <c r="K26" s="115"/>
      <c r="M26" t="s">
        <v>46</v>
      </c>
      <c r="N26">
        <v>5.8875019715523783E-3</v>
      </c>
      <c r="O26">
        <v>3.8573130780002228E-3</v>
      </c>
      <c r="P26">
        <v>1.5139305395318857E-3</v>
      </c>
      <c r="Q26">
        <v>6.6033860258664272E-3</v>
      </c>
      <c r="R26">
        <v>7.7223061747879887E-3</v>
      </c>
      <c r="S26">
        <v>2.0072519702999899E-3</v>
      </c>
      <c r="T26">
        <v>5.6409906747427359E-3</v>
      </c>
      <c r="U26">
        <v>1.5764890298122568E-2</v>
      </c>
      <c r="V26">
        <v>6.2058738027711731E-3</v>
      </c>
      <c r="W26">
        <v>3.5361180491899164E-3</v>
      </c>
      <c r="X26">
        <v>5.9398921063610237E-3</v>
      </c>
      <c r="Y26">
        <v>7.9957931339577834E-3</v>
      </c>
      <c r="Z26">
        <v>4.4930469557078892E-3</v>
      </c>
      <c r="AA26">
        <v>6.2210060821476804E-3</v>
      </c>
      <c r="AB26">
        <v>7.8953645584982531E-3</v>
      </c>
      <c r="AC26">
        <v>4.2157433964312282E-3</v>
      </c>
    </row>
    <row r="27" spans="1:29">
      <c r="I27" s="80"/>
      <c r="J27" s="80"/>
      <c r="K27" s="115"/>
      <c r="M27" t="s">
        <v>44</v>
      </c>
      <c r="N27">
        <v>5.3336145363416573E-3</v>
      </c>
      <c r="O27">
        <v>3.2016811082556827E-3</v>
      </c>
      <c r="P27">
        <v>1.3107056864295251E-3</v>
      </c>
      <c r="Q27">
        <v>4.3718137181612922E-3</v>
      </c>
      <c r="R27">
        <v>6.3740384763692299E-3</v>
      </c>
      <c r="S27">
        <v>1.7863960260056052E-3</v>
      </c>
      <c r="T27">
        <v>4.7140350498321255E-3</v>
      </c>
      <c r="U27">
        <v>6.2058738027711731E-3</v>
      </c>
      <c r="V27">
        <v>6.895783170461519E-3</v>
      </c>
      <c r="W27">
        <v>2.2724862359149276E-3</v>
      </c>
      <c r="X27">
        <v>3.6944238344716E-3</v>
      </c>
      <c r="Y27">
        <v>5.3671442044016821E-3</v>
      </c>
      <c r="Z27">
        <v>3.5041442182802388E-3</v>
      </c>
      <c r="AA27">
        <v>5.5793414661647464E-3</v>
      </c>
      <c r="AB27">
        <v>4.4818562005951813E-3</v>
      </c>
      <c r="AC27">
        <v>2.8622567239421676E-3</v>
      </c>
    </row>
    <row r="28" spans="1:29">
      <c r="A28" s="6" t="s">
        <v>126</v>
      </c>
      <c r="B28" s="6">
        <f>SUM(B29:B32)</f>
        <v>1</v>
      </c>
      <c r="C28">
        <f>B29*C29+B30*C30+B31*C31+B32*C32</f>
        <v>1.3627624999999999</v>
      </c>
      <c r="E28" s="43" t="s">
        <v>118</v>
      </c>
      <c r="F28" s="43"/>
      <c r="G28" s="43" t="s">
        <v>88</v>
      </c>
      <c r="H28" s="43"/>
      <c r="I28" s="80" t="s">
        <v>119</v>
      </c>
      <c r="J28" s="80" t="s">
        <v>120</v>
      </c>
      <c r="K28" s="116" t="s">
        <v>121</v>
      </c>
      <c r="M28" t="s">
        <v>54</v>
      </c>
      <c r="N28">
        <v>2.4121108713897966E-3</v>
      </c>
      <c r="O28">
        <v>2.2796773987201735E-3</v>
      </c>
      <c r="P28">
        <v>1.0297333535691777E-3</v>
      </c>
      <c r="Q28">
        <v>4.2482354820307993E-3</v>
      </c>
      <c r="R28">
        <v>2.8275073012529093E-3</v>
      </c>
      <c r="S28">
        <v>1.2131697113177374E-3</v>
      </c>
      <c r="T28">
        <v>2.6910872875565883E-3</v>
      </c>
      <c r="U28">
        <v>3.5361180491899164E-3</v>
      </c>
      <c r="V28">
        <v>2.2724862359149276E-3</v>
      </c>
      <c r="W28">
        <v>3.8710414855265118E-3</v>
      </c>
      <c r="X28">
        <v>4.0299538312170693E-3</v>
      </c>
      <c r="Y28">
        <v>4.7824880120103759E-3</v>
      </c>
      <c r="Z28">
        <v>2.1189215647548013E-3</v>
      </c>
      <c r="AA28">
        <v>2.730733570738646E-3</v>
      </c>
      <c r="AB28">
        <v>4.105027314947142E-3</v>
      </c>
      <c r="AC28">
        <v>2.8287874370715319E-3</v>
      </c>
    </row>
    <row r="29" spans="1:29">
      <c r="A29" t="s">
        <v>123</v>
      </c>
      <c r="B29">
        <v>0.25</v>
      </c>
      <c r="C29">
        <v>1.1503969999999999</v>
      </c>
      <c r="E29" s="81" cm="1">
        <f t="array" ref="E29">MMULT(TRANSPOSE($B$17:$B$20),(TRANSPOSE(P13:S13)))</f>
        <v>3.5561953786834317E-3</v>
      </c>
      <c r="F29" s="43"/>
      <c r="G29" s="81" cm="1">
        <f t="array" ref="G29">SQRT(MMULT(MMULT(TRANSPOSE($B$29:$B$32),V27:Y30),$B$29:$B$32))</f>
        <v>7.5518432649955336E-2</v>
      </c>
      <c r="H29" s="43"/>
      <c r="I29" s="80">
        <f>(E29-$M$16)/G29</f>
        <v>-7.7558047638818572E-2</v>
      </c>
      <c r="J29" s="80">
        <f>(E29-M16)/C28</f>
        <v>-4.2979332033822098E-3</v>
      </c>
      <c r="K29" s="115">
        <f>G29/E29</f>
        <v>21.235737806372619</v>
      </c>
      <c r="M29" t="s">
        <v>49</v>
      </c>
      <c r="N29">
        <v>3.9052683030160427E-3</v>
      </c>
      <c r="O29">
        <v>3.2813622136417769E-3</v>
      </c>
      <c r="P29">
        <v>1.3085863882711804E-3</v>
      </c>
      <c r="Q29">
        <v>8.1231354006346852E-3</v>
      </c>
      <c r="R29">
        <v>4.1413968891920025E-3</v>
      </c>
      <c r="S29">
        <v>1.8697744244783427E-3</v>
      </c>
      <c r="T29">
        <v>3.9534115602145774E-3</v>
      </c>
      <c r="U29">
        <v>5.9398921063610237E-3</v>
      </c>
      <c r="V29">
        <v>3.6944238344716E-3</v>
      </c>
      <c r="W29">
        <v>4.0299538312170693E-3</v>
      </c>
      <c r="X29">
        <v>1.0011860137607282E-2</v>
      </c>
      <c r="Y29">
        <v>8.9410807863915098E-3</v>
      </c>
      <c r="Z29">
        <v>2.8515947392101807E-3</v>
      </c>
      <c r="AA29">
        <v>3.2302556998259542E-3</v>
      </c>
      <c r="AB29">
        <v>7.991715477879165E-3</v>
      </c>
      <c r="AC29">
        <v>3.9706244495892043E-3</v>
      </c>
    </row>
    <row r="30" spans="1:29">
      <c r="A30" t="s">
        <v>122</v>
      </c>
      <c r="B30">
        <v>0.25</v>
      </c>
      <c r="C30">
        <v>0.95750800000000003</v>
      </c>
      <c r="I30" s="80"/>
      <c r="J30" s="80"/>
      <c r="K30" s="115"/>
      <c r="M30" t="s">
        <v>48</v>
      </c>
      <c r="N30">
        <v>5.5696584138229636E-3</v>
      </c>
      <c r="O30">
        <v>4.1788846681895123E-3</v>
      </c>
      <c r="P30">
        <v>1.487860790127574E-3</v>
      </c>
      <c r="Q30">
        <v>9.1025343736307399E-3</v>
      </c>
      <c r="R30">
        <v>6.0157695234719791E-3</v>
      </c>
      <c r="S30">
        <v>2.1190248882663274E-3</v>
      </c>
      <c r="T30">
        <v>5.0075979844471444E-3</v>
      </c>
      <c r="U30">
        <v>7.9957931339577834E-3</v>
      </c>
      <c r="V30">
        <v>5.3671442044016821E-3</v>
      </c>
      <c r="W30">
        <v>4.7824880120103759E-3</v>
      </c>
      <c r="X30">
        <v>8.9410807863915098E-3</v>
      </c>
      <c r="Y30">
        <v>1.2294700116083815E-2</v>
      </c>
      <c r="Z30">
        <v>3.7748739449604933E-3</v>
      </c>
      <c r="AA30">
        <v>5.2751856908683312E-3</v>
      </c>
      <c r="AB30">
        <v>9.2391258296918889E-3</v>
      </c>
      <c r="AC30">
        <v>4.772010518615798E-3</v>
      </c>
    </row>
    <row r="31" spans="1:29">
      <c r="A31" t="s">
        <v>36</v>
      </c>
      <c r="B31">
        <v>0.25</v>
      </c>
      <c r="C31">
        <v>1.5322720000000001</v>
      </c>
      <c r="I31" s="80"/>
      <c r="J31" s="80"/>
      <c r="K31" s="115"/>
      <c r="M31" t="s">
        <v>57</v>
      </c>
      <c r="N31">
        <v>3.35060130416446E-3</v>
      </c>
      <c r="O31">
        <v>2.4676776677255616E-3</v>
      </c>
      <c r="P31">
        <v>1.8055865869875802E-3</v>
      </c>
      <c r="Q31">
        <v>3.5698869119474438E-3</v>
      </c>
      <c r="R31">
        <v>3.652755607130046E-3</v>
      </c>
      <c r="S31">
        <v>1.7329145155237308E-3</v>
      </c>
      <c r="T31">
        <v>3.7046803152028058E-3</v>
      </c>
      <c r="U31">
        <v>4.4930469557078892E-3</v>
      </c>
      <c r="V31">
        <v>3.5041442182802388E-3</v>
      </c>
      <c r="W31">
        <v>2.1189215647548013E-3</v>
      </c>
      <c r="X31">
        <v>2.8515947392101807E-3</v>
      </c>
      <c r="Y31">
        <v>3.7748739449604933E-3</v>
      </c>
      <c r="Z31">
        <v>5.5626628112176038E-3</v>
      </c>
      <c r="AA31">
        <v>2.9657493650645439E-3</v>
      </c>
      <c r="AB31">
        <v>3.5964748713829785E-3</v>
      </c>
      <c r="AC31">
        <v>2.5102555208123974E-3</v>
      </c>
    </row>
    <row r="32" spans="1:29">
      <c r="A32" t="s">
        <v>37</v>
      </c>
      <c r="B32">
        <v>0.25</v>
      </c>
      <c r="C32">
        <v>1.810873</v>
      </c>
      <c r="I32" s="80"/>
      <c r="J32" s="80"/>
      <c r="K32" s="115"/>
      <c r="M32" t="s">
        <v>52</v>
      </c>
      <c r="N32">
        <v>4.8166753819047503E-3</v>
      </c>
      <c r="O32">
        <v>3.5737831257981441E-3</v>
      </c>
      <c r="P32">
        <v>8.3462569868575224E-4</v>
      </c>
      <c r="Q32">
        <v>4.4959975433905381E-3</v>
      </c>
      <c r="R32">
        <v>6.1429247550423803E-3</v>
      </c>
      <c r="S32">
        <v>1.3659238867303055E-3</v>
      </c>
      <c r="T32">
        <v>4.6429793060267475E-3</v>
      </c>
      <c r="U32">
        <v>6.2210060821476804E-3</v>
      </c>
      <c r="V32">
        <v>5.5793414661647464E-3</v>
      </c>
      <c r="W32">
        <v>2.730733570738646E-3</v>
      </c>
      <c r="X32">
        <v>3.2302556998259542E-3</v>
      </c>
      <c r="Y32">
        <v>5.2751856908683312E-3</v>
      </c>
      <c r="Z32">
        <v>2.9657493650645439E-3</v>
      </c>
      <c r="AA32">
        <v>8.9228013766830261E-3</v>
      </c>
      <c r="AB32">
        <v>4.2628158176840399E-3</v>
      </c>
      <c r="AC32">
        <v>3.5548731190861347E-3</v>
      </c>
    </row>
    <row r="33" spans="1:37">
      <c r="I33" s="80"/>
      <c r="J33" s="80"/>
      <c r="K33" s="115"/>
      <c r="M33" t="s">
        <v>51</v>
      </c>
      <c r="N33">
        <v>4.1711772454409921E-3</v>
      </c>
      <c r="O33">
        <v>3.4371058067430215E-3</v>
      </c>
      <c r="P33">
        <v>1.7186119531183072E-3</v>
      </c>
      <c r="Q33">
        <v>8.4961336993155771E-3</v>
      </c>
      <c r="R33">
        <v>5.1688040098677879E-3</v>
      </c>
      <c r="S33">
        <v>2.2582437982034188E-3</v>
      </c>
      <c r="T33">
        <v>4.4519299974875833E-3</v>
      </c>
      <c r="U33">
        <v>7.8953645584982531E-3</v>
      </c>
      <c r="V33">
        <v>4.4818562005951813E-3</v>
      </c>
      <c r="W33">
        <v>4.105027314947142E-3</v>
      </c>
      <c r="X33">
        <v>7.991715477879165E-3</v>
      </c>
      <c r="Y33">
        <v>9.2391258296918889E-3</v>
      </c>
      <c r="Z33">
        <v>3.5964748713829785E-3</v>
      </c>
      <c r="AA33">
        <v>4.2628158176840399E-3</v>
      </c>
      <c r="AB33">
        <v>1.1370967191286517E-2</v>
      </c>
      <c r="AC33">
        <v>3.7161887605091067E-3</v>
      </c>
    </row>
    <row r="34" spans="1:37" ht="15" thickBot="1">
      <c r="A34" s="6" t="s">
        <v>127</v>
      </c>
      <c r="B34" s="6">
        <f>SUM(B35:B38)</f>
        <v>1</v>
      </c>
      <c r="C34">
        <f>B35*C35+B36*C36+B37*C37+B38*C38</f>
        <v>1.21879275</v>
      </c>
      <c r="E34" s="43" t="s">
        <v>118</v>
      </c>
      <c r="F34" s="43"/>
      <c r="G34" s="43" t="s">
        <v>88</v>
      </c>
      <c r="H34" s="43"/>
      <c r="I34" s="80" t="s">
        <v>119</v>
      </c>
      <c r="J34" s="80" t="s">
        <v>120</v>
      </c>
      <c r="K34" s="116" t="s">
        <v>121</v>
      </c>
      <c r="M34" s="45" t="s">
        <v>53</v>
      </c>
      <c r="N34" s="45">
        <v>2.8022572853910631E-3</v>
      </c>
      <c r="O34" s="45">
        <v>2.9559965459280023E-3</v>
      </c>
      <c r="P34" s="45">
        <v>9.6309565001834055E-4</v>
      </c>
      <c r="Q34" s="45">
        <v>4.029268573479735E-3</v>
      </c>
      <c r="R34" s="45">
        <v>3.4285117712689202E-3</v>
      </c>
      <c r="S34" s="45">
        <v>1.5114498292891903E-3</v>
      </c>
      <c r="T34" s="45">
        <v>3.2091675498074138E-3</v>
      </c>
      <c r="U34" s="45">
        <v>4.2157433964312282E-3</v>
      </c>
      <c r="V34" s="45">
        <v>2.8622567239421676E-3</v>
      </c>
      <c r="W34" s="45">
        <v>2.8287874370715319E-3</v>
      </c>
      <c r="X34" s="45">
        <v>3.9706244495892043E-3</v>
      </c>
      <c r="Y34" s="45">
        <v>4.772010518615798E-3</v>
      </c>
      <c r="Z34" s="45">
        <v>2.5102555208123974E-3</v>
      </c>
      <c r="AA34" s="45">
        <v>3.5548731190861347E-3</v>
      </c>
      <c r="AB34" s="45">
        <v>3.7161887605091067E-3</v>
      </c>
      <c r="AC34" s="45">
        <v>5.6427368052767131E-3</v>
      </c>
    </row>
    <row r="35" spans="1:37">
      <c r="A35" t="s">
        <v>33</v>
      </c>
      <c r="B35">
        <v>0.25</v>
      </c>
      <c r="C35">
        <v>1.0139119999999999</v>
      </c>
      <c r="E35" s="81" cm="1">
        <f t="array" ref="E35">MMULT(TRANSPOSE($B$17:$B$20),(TRANSPOSE(W13:Z13)))</f>
        <v>8.5152448496698986E-3</v>
      </c>
      <c r="F35" s="43"/>
      <c r="G35" s="81" cm="1">
        <f t="array" ref="G35">SQRT(MMULT(MMULT(TRANSPOSE($B$35:$B$38),Z31:AC34),$B$35:$B$38))</f>
        <v>6.7412852582770827E-2</v>
      </c>
      <c r="H35" s="43"/>
      <c r="I35" s="80">
        <f>(E35-$M$16)/G35</f>
        <v>-1.3321090736890027E-2</v>
      </c>
      <c r="J35" s="80">
        <f>(E35-M16)/C34</f>
        <v>-7.368051098824484E-4</v>
      </c>
      <c r="K35" s="115">
        <f>G35/E35</f>
        <v>7.9167250939806095</v>
      </c>
    </row>
    <row r="36" spans="1:37">
      <c r="A36" t="s">
        <v>42</v>
      </c>
      <c r="B36">
        <v>0.25</v>
      </c>
      <c r="C36">
        <v>1.124179</v>
      </c>
      <c r="I36" s="80"/>
      <c r="J36" s="80"/>
      <c r="K36" s="115"/>
    </row>
    <row r="37" spans="1:37">
      <c r="A37" t="s">
        <v>38</v>
      </c>
      <c r="B37">
        <v>0.25</v>
      </c>
      <c r="C37">
        <v>1.728488</v>
      </c>
      <c r="I37" s="80"/>
      <c r="J37" s="80"/>
      <c r="K37" s="115"/>
    </row>
    <row r="38" spans="1:37">
      <c r="A38" t="s">
        <v>10</v>
      </c>
      <c r="B38">
        <v>0.25</v>
      </c>
      <c r="C38">
        <v>1.0085919999999999</v>
      </c>
      <c r="I38" s="80"/>
      <c r="J38" s="80"/>
      <c r="K38" s="115"/>
    </row>
    <row r="39" spans="1:37" ht="24" thickBot="1">
      <c r="I39" s="80"/>
      <c r="J39" s="80"/>
      <c r="K39" s="115"/>
      <c r="U39" s="149" t="s">
        <v>139</v>
      </c>
      <c r="V39" s="149"/>
      <c r="W39" s="149"/>
    </row>
    <row r="40" spans="1:37">
      <c r="I40" s="80"/>
      <c r="J40" s="80"/>
      <c r="K40" s="115"/>
      <c r="U40" s="44"/>
      <c r="V40" s="44" t="s">
        <v>47</v>
      </c>
      <c r="W40" s="44" t="s">
        <v>55</v>
      </c>
      <c r="X40" s="44" t="s">
        <v>49</v>
      </c>
      <c r="Y40" s="44" t="s">
        <v>50</v>
      </c>
      <c r="Z40" s="44" t="s">
        <v>45</v>
      </c>
      <c r="AA40" s="44" t="s">
        <v>60</v>
      </c>
      <c r="AB40" s="44" t="s">
        <v>56</v>
      </c>
      <c r="AC40" s="44" t="s">
        <v>46</v>
      </c>
      <c r="AD40" s="44" t="s">
        <v>44</v>
      </c>
      <c r="AE40" s="44" t="s">
        <v>54</v>
      </c>
      <c r="AF40" s="44" t="s">
        <v>49</v>
      </c>
      <c r="AG40" s="44" t="s">
        <v>48</v>
      </c>
      <c r="AH40" s="44" t="s">
        <v>57</v>
      </c>
      <c r="AI40" s="44" t="s">
        <v>52</v>
      </c>
      <c r="AJ40" s="44" t="s">
        <v>51</v>
      </c>
      <c r="AK40" s="44" t="s">
        <v>53</v>
      </c>
    </row>
    <row r="41" spans="1:37">
      <c r="A41" t="s">
        <v>91</v>
      </c>
      <c r="I41" s="80"/>
      <c r="J41" s="80"/>
      <c r="K41" s="115"/>
      <c r="U41" t="s">
        <v>47</v>
      </c>
      <c r="V41">
        <v>1</v>
      </c>
      <c r="W41">
        <v>0.56858910325956102</v>
      </c>
      <c r="X41">
        <v>0.23416407230891109</v>
      </c>
      <c r="Y41">
        <v>0.53325053019295576</v>
      </c>
      <c r="Z41">
        <v>0.71771850145178218</v>
      </c>
      <c r="AA41">
        <v>0.40268811518404696</v>
      </c>
      <c r="AB41">
        <v>0.69409495162216295</v>
      </c>
      <c r="AC41">
        <v>0.54964329900852671</v>
      </c>
      <c r="AD41">
        <v>0.75287898641330719</v>
      </c>
      <c r="AE41">
        <v>0.45444225038048297</v>
      </c>
      <c r="AF41">
        <v>0.45749761887205914</v>
      </c>
      <c r="AG41">
        <v>0.58879611971128132</v>
      </c>
      <c r="AH41">
        <v>0.52659500351590161</v>
      </c>
      <c r="AI41">
        <v>0.59771219112733487</v>
      </c>
      <c r="AJ41">
        <v>0.45851683927879722</v>
      </c>
      <c r="AK41" s="50">
        <v>0.43727883624312219</v>
      </c>
    </row>
    <row r="42" spans="1:37">
      <c r="C42" s="83" t="s">
        <v>78</v>
      </c>
      <c r="I42" s="80"/>
      <c r="J42" s="80"/>
      <c r="K42" s="115"/>
      <c r="U42" t="s">
        <v>55</v>
      </c>
      <c r="V42">
        <v>0.56858910325956113</v>
      </c>
      <c r="W42">
        <v>1</v>
      </c>
      <c r="X42">
        <v>0.3957165900450233</v>
      </c>
      <c r="Y42">
        <v>0.61809085116587736</v>
      </c>
      <c r="Z42">
        <v>0.66171946647023361</v>
      </c>
      <c r="AA42">
        <v>0.59008564426035326</v>
      </c>
      <c r="AB42">
        <v>0.67592710455953497</v>
      </c>
      <c r="AC42">
        <v>0.4798811907965751</v>
      </c>
      <c r="AD42">
        <v>0.60225524299604183</v>
      </c>
      <c r="AE42">
        <v>0.57233959964350156</v>
      </c>
      <c r="AF42">
        <v>0.51226077277252635</v>
      </c>
      <c r="AG42">
        <v>0.58870229638402871</v>
      </c>
      <c r="AH42">
        <v>0.5168224586159752</v>
      </c>
      <c r="AI42">
        <v>0.59097879169648593</v>
      </c>
      <c r="AJ42">
        <v>0.50348729140150894</v>
      </c>
      <c r="AK42">
        <v>0.61468602567399511</v>
      </c>
    </row>
    <row r="43" spans="1:37" ht="15" thickBot="1">
      <c r="A43" s="6" t="s">
        <v>124</v>
      </c>
      <c r="B43" s="6">
        <f>SUM(B44:B47)</f>
        <v>0.99999999999999989</v>
      </c>
      <c r="C43">
        <f>B44*C44+B45*C45+B46*C46+B47*C47</f>
        <v>1.1222479999999997</v>
      </c>
      <c r="E43" s="43" t="s">
        <v>118</v>
      </c>
      <c r="F43" s="43"/>
      <c r="G43" s="43" t="s">
        <v>88</v>
      </c>
      <c r="H43" s="43"/>
      <c r="I43" s="80" t="s">
        <v>119</v>
      </c>
      <c r="J43" s="80" t="s">
        <v>120</v>
      </c>
      <c r="K43" s="116" t="s">
        <v>121</v>
      </c>
      <c r="U43" t="s">
        <v>49</v>
      </c>
      <c r="V43">
        <v>0.23416407230891109</v>
      </c>
      <c r="W43">
        <v>0.3957165900450233</v>
      </c>
      <c r="X43">
        <v>1</v>
      </c>
      <c r="Y43">
        <v>0.35513890664839198</v>
      </c>
      <c r="Z43">
        <v>0.31333444823645468</v>
      </c>
      <c r="AA43">
        <v>0.45124458640881016</v>
      </c>
      <c r="AB43">
        <v>0.37648910991589846</v>
      </c>
      <c r="AC43">
        <v>0.23282220204192378</v>
      </c>
      <c r="AD43">
        <v>0.30477357138170336</v>
      </c>
      <c r="AE43">
        <v>0.31957646343036711</v>
      </c>
      <c r="AF43">
        <v>0.25252764618738338</v>
      </c>
      <c r="AG43">
        <v>0.25909990155244922</v>
      </c>
      <c r="AH43">
        <v>0.46745614301870947</v>
      </c>
      <c r="AI43">
        <v>0.17061022636042705</v>
      </c>
      <c r="AJ43">
        <v>0.31120247621798441</v>
      </c>
      <c r="AK43">
        <v>0.24756454288883076</v>
      </c>
    </row>
    <row r="44" spans="1:37" ht="15.5" thickTop="1" thickBot="1">
      <c r="A44" s="86" t="s">
        <v>41</v>
      </c>
      <c r="B44" s="87">
        <v>0.99999999999999989</v>
      </c>
      <c r="C44">
        <v>1.1222479999999999</v>
      </c>
      <c r="E44" s="81" cm="1">
        <f t="array" ref="E44">MMULT(TRANSPOSE($B$44:$B$47),(TRANSPOSE(B13:E13)))</f>
        <v>7.8544185463968758E-3</v>
      </c>
      <c r="F44" s="43"/>
      <c r="G44" s="81" cm="1">
        <f t="array" ref="G44">SQRT(MMULT(MMULT(TRANSPOSE($B$44:$B$47),N19:Q22),$B$44:$B$47))</f>
        <v>8.5310925106118429E-2</v>
      </c>
      <c r="H44" s="43"/>
      <c r="I44" s="80">
        <f>(E44-$M$16)/G44</f>
        <v>-1.8272443153343622E-2</v>
      </c>
      <c r="J44" s="80">
        <f>(E44-M16)/C60</f>
        <v>-1.6280167156417535E-3</v>
      </c>
      <c r="K44" s="115">
        <f>G44/E44</f>
        <v>10.86152012426863</v>
      </c>
      <c r="U44" t="s">
        <v>50</v>
      </c>
      <c r="V44">
        <v>0.53325053019295576</v>
      </c>
      <c r="W44">
        <v>0.61809085116587736</v>
      </c>
      <c r="X44">
        <v>0.35513890664839237</v>
      </c>
      <c r="Y44">
        <v>1</v>
      </c>
      <c r="Z44">
        <v>0.590487719365269</v>
      </c>
      <c r="AA44">
        <v>0.48650092245528137</v>
      </c>
      <c r="AB44">
        <v>0.64858203303252027</v>
      </c>
      <c r="AC44">
        <v>0.54581146706079919</v>
      </c>
      <c r="AD44">
        <v>0.54637559907942579</v>
      </c>
      <c r="AE44">
        <v>0.70862442056164809</v>
      </c>
      <c r="AF44">
        <v>0.84253461204101288</v>
      </c>
      <c r="AG44">
        <v>0.85197098255527226</v>
      </c>
      <c r="AH44">
        <v>0.49674618074212334</v>
      </c>
      <c r="AI44">
        <v>0.49396581920603866</v>
      </c>
      <c r="AJ44">
        <v>0.82688303293790233</v>
      </c>
      <c r="AK44">
        <v>0.55667634275080902</v>
      </c>
    </row>
    <row r="45" spans="1:37" ht="15" thickTop="1">
      <c r="A45" t="s">
        <v>43</v>
      </c>
      <c r="B45">
        <v>0</v>
      </c>
      <c r="C45">
        <v>1.010033</v>
      </c>
      <c r="I45" s="80"/>
      <c r="J45" s="80"/>
      <c r="K45" s="115"/>
      <c r="U45" t="s">
        <v>45</v>
      </c>
      <c r="V45">
        <v>0.71771850145178218</v>
      </c>
      <c r="W45">
        <v>0.66171946647023361</v>
      </c>
      <c r="X45">
        <v>0.31333444823645468</v>
      </c>
      <c r="Y45">
        <v>0.590487719365269</v>
      </c>
      <c r="Z45">
        <v>1</v>
      </c>
      <c r="AA45">
        <v>0.48218793104863261</v>
      </c>
      <c r="AB45">
        <v>0.76254155088774833</v>
      </c>
      <c r="AC45">
        <v>0.6851293587685906</v>
      </c>
      <c r="AD45">
        <v>0.85505474251404501</v>
      </c>
      <c r="AE45">
        <v>0.50624513210695743</v>
      </c>
      <c r="AF45">
        <v>0.46106324643912533</v>
      </c>
      <c r="AG45">
        <v>0.60437049899992723</v>
      </c>
      <c r="AH45">
        <v>0.54556975531454499</v>
      </c>
      <c r="AI45">
        <v>0.72442865532418466</v>
      </c>
      <c r="AJ45">
        <v>0.53996100835156124</v>
      </c>
      <c r="AK45">
        <v>0.50843072308867376</v>
      </c>
    </row>
    <row r="46" spans="1:37">
      <c r="A46" t="s">
        <v>34</v>
      </c>
      <c r="B46">
        <v>0</v>
      </c>
      <c r="C46">
        <v>0.57526200000000005</v>
      </c>
      <c r="I46" s="80"/>
      <c r="J46" s="80"/>
      <c r="K46" s="115"/>
      <c r="U46" t="s">
        <v>60</v>
      </c>
      <c r="V46">
        <v>0.40268811518404696</v>
      </c>
      <c r="W46">
        <v>0.59008564426035326</v>
      </c>
      <c r="X46">
        <v>0.45124458640881016</v>
      </c>
      <c r="Y46">
        <v>0.48650092245528137</v>
      </c>
      <c r="Z46">
        <v>0.48218793104863261</v>
      </c>
      <c r="AA46">
        <v>1</v>
      </c>
      <c r="AB46">
        <v>0.59605408075329125</v>
      </c>
      <c r="AC46">
        <v>0.35488922928304684</v>
      </c>
      <c r="AD46">
        <v>0.47755384695093661</v>
      </c>
      <c r="AE46">
        <v>0.43285660480734356</v>
      </c>
      <c r="AF46">
        <v>0.41482816037467335</v>
      </c>
      <c r="AG46">
        <v>0.4242418324976574</v>
      </c>
      <c r="AH46">
        <v>0.51578911698773955</v>
      </c>
      <c r="AI46">
        <v>0.32100536404699476</v>
      </c>
      <c r="AJ46">
        <v>0.4701197813691021</v>
      </c>
      <c r="AK46">
        <v>0.44666841285967063</v>
      </c>
    </row>
    <row r="47" spans="1:37">
      <c r="A47" t="s">
        <v>35</v>
      </c>
      <c r="B47">
        <v>0</v>
      </c>
      <c r="C47">
        <v>1.659845</v>
      </c>
      <c r="I47" s="80"/>
      <c r="J47" s="80"/>
      <c r="K47" s="115"/>
      <c r="U47" t="s">
        <v>56</v>
      </c>
      <c r="V47">
        <v>0.69409495162216295</v>
      </c>
      <c r="W47">
        <v>0.67592710455953497</v>
      </c>
      <c r="X47">
        <v>0.37648910991589846</v>
      </c>
      <c r="Y47">
        <v>0.64858203303252027</v>
      </c>
      <c r="Z47">
        <v>0.76254155088774833</v>
      </c>
      <c r="AA47">
        <v>0.59605408075329125</v>
      </c>
      <c r="AB47">
        <v>1</v>
      </c>
      <c r="AC47">
        <v>0.60556411259108156</v>
      </c>
      <c r="AD47">
        <v>0.7651581935375783</v>
      </c>
      <c r="AE47">
        <v>0.58299401501992931</v>
      </c>
      <c r="AF47">
        <v>0.53255548905575201</v>
      </c>
      <c r="AG47">
        <v>0.60872440007696105</v>
      </c>
      <c r="AH47">
        <v>0.66951389469373002</v>
      </c>
      <c r="AI47">
        <v>0.66251598256003918</v>
      </c>
      <c r="AJ47">
        <v>0.5627297141671137</v>
      </c>
      <c r="AK47">
        <v>0.57583455090010027</v>
      </c>
    </row>
    <row r="48" spans="1:37">
      <c r="I48" s="80"/>
      <c r="J48" s="80"/>
      <c r="K48" s="115"/>
      <c r="U48" t="s">
        <v>46</v>
      </c>
      <c r="V48">
        <v>0.54964329900852671</v>
      </c>
      <c r="W48">
        <v>0.4798811907965751</v>
      </c>
      <c r="X48">
        <v>0.23282220204192378</v>
      </c>
      <c r="Y48">
        <v>0.54581146706079919</v>
      </c>
      <c r="Z48">
        <v>0.6851293587685906</v>
      </c>
      <c r="AA48">
        <v>0.35488922928304684</v>
      </c>
      <c r="AB48">
        <v>0.60556411259108156</v>
      </c>
      <c r="AC48">
        <v>1</v>
      </c>
      <c r="AD48">
        <v>0.59520375830387506</v>
      </c>
      <c r="AE48">
        <v>0.45265504560832348</v>
      </c>
      <c r="AF48">
        <v>0.47279806766505145</v>
      </c>
      <c r="AG48">
        <v>0.57432418238634408</v>
      </c>
      <c r="AH48">
        <v>0.47979322720044221</v>
      </c>
      <c r="AI48">
        <v>0.52452300018236164</v>
      </c>
      <c r="AJ48">
        <v>0.58969576397391221</v>
      </c>
      <c r="AK48">
        <v>0.44697557830449164</v>
      </c>
    </row>
    <row r="49" spans="1:37">
      <c r="I49" s="80"/>
      <c r="J49" s="80"/>
      <c r="K49" s="115"/>
      <c r="U49" t="s">
        <v>44</v>
      </c>
      <c r="V49">
        <v>0.75287898641330719</v>
      </c>
      <c r="W49">
        <v>0.60225524299604183</v>
      </c>
      <c r="X49">
        <v>0.30477357138170336</v>
      </c>
      <c r="Y49">
        <v>0.54637559907942579</v>
      </c>
      <c r="Z49">
        <v>0.85505474251404501</v>
      </c>
      <c r="AA49">
        <v>0.47755384695093661</v>
      </c>
      <c r="AB49">
        <v>0.7651581935375783</v>
      </c>
      <c r="AC49">
        <v>0.59520375830387506</v>
      </c>
      <c r="AD49">
        <v>1</v>
      </c>
      <c r="AE49">
        <v>0.43984083811917518</v>
      </c>
      <c r="AF49">
        <v>0.44462874055339119</v>
      </c>
      <c r="AG49">
        <v>0.58289790629798321</v>
      </c>
      <c r="AH49">
        <v>0.56578158195064276</v>
      </c>
      <c r="AI49">
        <v>0.71127989064992381</v>
      </c>
      <c r="AJ49">
        <v>0.50613621890657357</v>
      </c>
      <c r="AK49">
        <v>0.45885121787846905</v>
      </c>
    </row>
    <row r="50" spans="1:37">
      <c r="I50" s="80"/>
      <c r="J50" s="80"/>
      <c r="K50" s="115"/>
      <c r="U50" t="s">
        <v>54</v>
      </c>
      <c r="V50">
        <v>0.45444225038048297</v>
      </c>
      <c r="W50">
        <v>0.57233959964350156</v>
      </c>
      <c r="X50">
        <v>0.31957646343036711</v>
      </c>
      <c r="Y50">
        <v>0.70862442056164809</v>
      </c>
      <c r="Z50">
        <v>0.50624513210695743</v>
      </c>
      <c r="AA50">
        <v>0.43285660480734356</v>
      </c>
      <c r="AB50">
        <v>0.58299401501992931</v>
      </c>
      <c r="AC50">
        <v>0.45265504560832348</v>
      </c>
      <c r="AD50">
        <v>0.43984083811917518</v>
      </c>
      <c r="AE50">
        <v>1</v>
      </c>
      <c r="AF50">
        <v>0.64733452581867434</v>
      </c>
      <c r="AG50">
        <v>0.69323583953063028</v>
      </c>
      <c r="AH50">
        <v>0.45662491083522616</v>
      </c>
      <c r="AI50">
        <v>0.46463808399663376</v>
      </c>
      <c r="AJ50">
        <v>0.61873322164981348</v>
      </c>
      <c r="AK50">
        <v>0.60525934681152616</v>
      </c>
    </row>
    <row r="51" spans="1:37">
      <c r="A51" s="6" t="s">
        <v>125</v>
      </c>
      <c r="B51" s="6">
        <f>SUM(B52:B55)</f>
        <v>0.99999999999999989</v>
      </c>
      <c r="C51">
        <f>B52*C52+B53*C53+B54*C54+B55*C55</f>
        <v>1.6015489999999997</v>
      </c>
      <c r="E51" s="43" t="s">
        <v>118</v>
      </c>
      <c r="F51" s="43"/>
      <c r="G51" s="43" t="s">
        <v>88</v>
      </c>
      <c r="H51" s="43"/>
      <c r="I51" s="80" t="s">
        <v>119</v>
      </c>
      <c r="J51" s="80" t="s">
        <v>120</v>
      </c>
      <c r="K51" s="116" t="s">
        <v>121</v>
      </c>
      <c r="U51" t="s">
        <v>49</v>
      </c>
      <c r="V51">
        <v>0.45749761887205914</v>
      </c>
      <c r="W51">
        <v>0.51226077277252635</v>
      </c>
      <c r="X51">
        <v>0.25252764618738338</v>
      </c>
      <c r="Y51">
        <v>0.84253461204101288</v>
      </c>
      <c r="Z51">
        <v>0.46106324643912533</v>
      </c>
      <c r="AA51">
        <v>0.41482816037467335</v>
      </c>
      <c r="AB51">
        <v>0.53255548905575201</v>
      </c>
      <c r="AC51">
        <v>0.47279806766505145</v>
      </c>
      <c r="AD51">
        <v>0.44462874055339119</v>
      </c>
      <c r="AE51">
        <v>0.64733452581867434</v>
      </c>
      <c r="AF51">
        <v>1</v>
      </c>
      <c r="AG51">
        <v>0.80588609394448429</v>
      </c>
      <c r="AH51">
        <v>0.38211056891265893</v>
      </c>
      <c r="AI51">
        <v>0.34176603632165364</v>
      </c>
      <c r="AJ51">
        <v>0.74900363164225581</v>
      </c>
      <c r="AK51">
        <v>0.52827070591323455</v>
      </c>
    </row>
    <row r="52" spans="1:37">
      <c r="A52" t="s">
        <v>39</v>
      </c>
      <c r="B52">
        <v>0</v>
      </c>
      <c r="C52">
        <v>1.3173490000000001</v>
      </c>
      <c r="E52" s="81" cm="1">
        <f t="array" ref="E52">MMULT(TRANSPOSE($B$52:$B$55),(TRANSPOSE(I13:L13)))</f>
        <v>1.7851772084698299E-2</v>
      </c>
      <c r="F52" s="43"/>
      <c r="G52" s="81" cm="1">
        <f t="array" ref="G52">SQRT(MMULT(MMULT(TRANSPOSE($B$52:$B$55),R23:U26),$B$52:$B$55))</f>
        <v>0.1255583143329129</v>
      </c>
      <c r="H52" s="43"/>
      <c r="I52" s="80">
        <f>(E52-$M$16)/G52</f>
        <v>6.7207930862836621E-2</v>
      </c>
      <c r="J52" s="80">
        <f>(E52-M16)/C51</f>
        <v>5.2689705459781251E-3</v>
      </c>
      <c r="K52" s="115">
        <f>G52/E52</f>
        <v>7.0333809852152207</v>
      </c>
      <c r="U52" t="s">
        <v>48</v>
      </c>
      <c r="V52">
        <v>0.58879611971128132</v>
      </c>
      <c r="W52">
        <v>0.58870229638402871</v>
      </c>
      <c r="X52">
        <v>0.25909990155244922</v>
      </c>
      <c r="Y52">
        <v>0.85197098255527226</v>
      </c>
      <c r="Z52">
        <v>0.60437049899992723</v>
      </c>
      <c r="AA52">
        <v>0.4242418324976574</v>
      </c>
      <c r="AB52">
        <v>0.60872440007696105</v>
      </c>
      <c r="AC52">
        <v>0.57432418238634408</v>
      </c>
      <c r="AD52">
        <v>0.58289790629798321</v>
      </c>
      <c r="AE52">
        <v>0.69323583953063028</v>
      </c>
      <c r="AF52">
        <v>0.80588609394448429</v>
      </c>
      <c r="AG52">
        <v>1</v>
      </c>
      <c r="AH52">
        <v>0.45645935890851275</v>
      </c>
      <c r="AI52">
        <v>0.50364922366804354</v>
      </c>
      <c r="AJ52">
        <v>0.78139964318750299</v>
      </c>
      <c r="AK52">
        <v>0.57292467259797208</v>
      </c>
    </row>
    <row r="53" spans="1:37">
      <c r="A53" t="s">
        <v>68</v>
      </c>
      <c r="B53">
        <v>0</v>
      </c>
      <c r="C53">
        <v>0.62676299999999996</v>
      </c>
      <c r="I53" s="80"/>
      <c r="J53" s="80"/>
      <c r="K53" s="115"/>
      <c r="U53" t="s">
        <v>57</v>
      </c>
      <c r="V53">
        <v>0.52659500351590161</v>
      </c>
      <c r="W53">
        <v>0.5168224586159752</v>
      </c>
      <c r="X53">
        <v>0.46745614301870947</v>
      </c>
      <c r="Y53">
        <v>0.49674618074212334</v>
      </c>
      <c r="Z53">
        <v>0.54556975531454499</v>
      </c>
      <c r="AA53">
        <v>0.51578911698773955</v>
      </c>
      <c r="AB53">
        <v>0.66951389469373002</v>
      </c>
      <c r="AC53">
        <v>0.47979322720044221</v>
      </c>
      <c r="AD53">
        <v>0.56578158195064276</v>
      </c>
      <c r="AE53">
        <v>0.45662491083522616</v>
      </c>
      <c r="AF53">
        <v>0.38211056891265893</v>
      </c>
      <c r="AG53">
        <v>0.45645935890851275</v>
      </c>
      <c r="AH53">
        <v>1</v>
      </c>
      <c r="AI53">
        <v>0.4209615846763059</v>
      </c>
      <c r="AJ53">
        <v>0.45220666527634623</v>
      </c>
      <c r="AK53">
        <v>0.44805534885188475</v>
      </c>
    </row>
    <row r="54" spans="1:37" ht="15" thickBot="1">
      <c r="A54" t="s">
        <v>32</v>
      </c>
      <c r="B54">
        <v>0</v>
      </c>
      <c r="C54">
        <v>1.1838880000000001</v>
      </c>
      <c r="I54" s="80"/>
      <c r="J54" s="80"/>
      <c r="K54" s="115"/>
      <c r="U54" t="s">
        <v>52</v>
      </c>
      <c r="V54">
        <v>0.59771219112733487</v>
      </c>
      <c r="W54">
        <v>0.59097879169648593</v>
      </c>
      <c r="X54">
        <v>0.17061022636042705</v>
      </c>
      <c r="Y54">
        <v>0.49396581920603866</v>
      </c>
      <c r="Z54">
        <v>0.72442865532418466</v>
      </c>
      <c r="AA54">
        <v>0.32100536404699476</v>
      </c>
      <c r="AB54">
        <v>0.66251598256003918</v>
      </c>
      <c r="AC54">
        <v>0.52452300018236164</v>
      </c>
      <c r="AD54">
        <v>0.71127989064992381</v>
      </c>
      <c r="AE54">
        <v>0.46463808399663376</v>
      </c>
      <c r="AF54">
        <v>0.34176603632165364</v>
      </c>
      <c r="AG54">
        <v>0.50364922366804354</v>
      </c>
      <c r="AH54">
        <v>0.4209615846763059</v>
      </c>
      <c r="AI54">
        <v>1</v>
      </c>
      <c r="AJ54">
        <v>0.42320155283929922</v>
      </c>
      <c r="AK54">
        <v>0.50098946643988007</v>
      </c>
    </row>
    <row r="55" spans="1:37" ht="15.5" thickTop="1" thickBot="1">
      <c r="A55" s="88" t="s">
        <v>40</v>
      </c>
      <c r="B55" s="89">
        <v>0.99999999999999989</v>
      </c>
      <c r="C55">
        <v>1.6015489999999999</v>
      </c>
      <c r="I55" s="80"/>
      <c r="J55" s="80"/>
      <c r="K55" s="115"/>
      <c r="U55" t="s">
        <v>51</v>
      </c>
      <c r="V55">
        <v>0.45851683927879722</v>
      </c>
      <c r="W55">
        <v>0.50348729140150894</v>
      </c>
      <c r="X55">
        <v>0.31120247621798441</v>
      </c>
      <c r="Y55">
        <v>0.82688303293790233</v>
      </c>
      <c r="Z55">
        <v>0.53996100835156124</v>
      </c>
      <c r="AA55">
        <v>0.4701197813691021</v>
      </c>
      <c r="AB55">
        <v>0.5627297141671137</v>
      </c>
      <c r="AC55">
        <v>0.58969576397391221</v>
      </c>
      <c r="AD55">
        <v>0.50613621890657357</v>
      </c>
      <c r="AE55">
        <v>0.61873322164981348</v>
      </c>
      <c r="AF55">
        <v>0.74900363164225581</v>
      </c>
      <c r="AG55">
        <v>0.78139964318750299</v>
      </c>
      <c r="AH55">
        <v>0.45220666527634623</v>
      </c>
      <c r="AI55">
        <v>0.42320155283929922</v>
      </c>
      <c r="AJ55">
        <v>1</v>
      </c>
      <c r="AK55">
        <v>0.4639318248260092</v>
      </c>
    </row>
    <row r="56" spans="1:37" ht="15.5" thickTop="1" thickBot="1">
      <c r="I56" s="80"/>
      <c r="J56" s="80"/>
      <c r="K56" s="115"/>
      <c r="U56" s="45" t="s">
        <v>53</v>
      </c>
      <c r="V56" s="45">
        <v>0.43727883624312219</v>
      </c>
      <c r="W56" s="45">
        <v>0.61468602567399511</v>
      </c>
      <c r="X56" s="45">
        <v>0.24756454288883076</v>
      </c>
      <c r="Y56" s="45">
        <v>0.55667634275080902</v>
      </c>
      <c r="Z56" s="45">
        <v>0.50843072308867376</v>
      </c>
      <c r="AA56" s="45">
        <v>0.44666841285967063</v>
      </c>
      <c r="AB56" s="45">
        <v>0.57583455090010027</v>
      </c>
      <c r="AC56" s="45">
        <v>0.44697557830449164</v>
      </c>
      <c r="AD56" s="45">
        <v>0.45885121787846905</v>
      </c>
      <c r="AE56" s="45">
        <v>0.60525934681152616</v>
      </c>
      <c r="AF56" s="45">
        <v>0.52827070591323455</v>
      </c>
      <c r="AG56" s="45">
        <v>0.57292467259797208</v>
      </c>
      <c r="AH56" s="45">
        <v>0.44805534885188475</v>
      </c>
      <c r="AI56" s="45">
        <v>0.50098946643988007</v>
      </c>
      <c r="AJ56" s="45">
        <v>0.4639318248260092</v>
      </c>
      <c r="AK56" s="45">
        <v>1</v>
      </c>
    </row>
    <row r="57" spans="1:37">
      <c r="I57" s="80"/>
      <c r="J57" s="80"/>
      <c r="K57" s="115"/>
    </row>
    <row r="58" spans="1:37">
      <c r="I58" s="80"/>
      <c r="J58" s="80"/>
      <c r="K58" s="115"/>
    </row>
    <row r="59" spans="1:37">
      <c r="I59" s="80"/>
      <c r="J59" s="80"/>
      <c r="K59" s="115"/>
    </row>
    <row r="60" spans="1:37">
      <c r="A60" s="6" t="s">
        <v>126</v>
      </c>
      <c r="B60" s="6">
        <f>SUM(B61:B64)</f>
        <v>1</v>
      </c>
      <c r="C60">
        <f>B61*C61+B62*C62+B63*C63+B64*C64</f>
        <v>0.95750800000000003</v>
      </c>
      <c r="E60" s="43" t="s">
        <v>118</v>
      </c>
      <c r="F60" s="43"/>
      <c r="G60" s="43" t="s">
        <v>88</v>
      </c>
      <c r="H60" s="43"/>
      <c r="I60" s="80" t="s">
        <v>119</v>
      </c>
      <c r="J60" s="80" t="s">
        <v>120</v>
      </c>
      <c r="K60" s="116" t="s">
        <v>121</v>
      </c>
    </row>
    <row r="61" spans="1:37" ht="15" thickBot="1">
      <c r="A61" t="s">
        <v>123</v>
      </c>
      <c r="B61">
        <v>0</v>
      </c>
      <c r="C61">
        <v>1.1503969999999999</v>
      </c>
      <c r="E61" s="81" cm="1">
        <f t="array" ref="E61">MMULT(TRANSPOSE($B$61:$B$64),(TRANSPOSE(P13:S13)))</f>
        <v>7.6153728905607038E-3</v>
      </c>
      <c r="F61" s="43"/>
      <c r="G61" s="81" cm="1">
        <f t="array" ref="G61">SQRT(MMULT(MMULT(TRANSPOSE($B$61:$B$64),V27:Y30),$B$29:$B$32))</f>
        <v>6.1147300767631772E-2</v>
      </c>
      <c r="H61" s="43"/>
      <c r="I61" s="80">
        <f>(E61-$M$16)/G61</f>
        <v>-2.9402519205697853E-2</v>
      </c>
      <c r="J61" s="80">
        <f>(E61-M16)/C60</f>
        <v>-1.8776706671869857E-3</v>
      </c>
      <c r="K61" s="115">
        <f>G61/E61</f>
        <v>8.029455897481288</v>
      </c>
    </row>
    <row r="62" spans="1:37" ht="15.5" thickTop="1" thickBot="1">
      <c r="A62" s="86" t="s">
        <v>122</v>
      </c>
      <c r="B62" s="87">
        <v>1</v>
      </c>
      <c r="C62">
        <v>0.95750800000000003</v>
      </c>
      <c r="I62" s="80"/>
      <c r="J62" s="80"/>
      <c r="K62" s="115"/>
    </row>
    <row r="63" spans="1:37" ht="15" thickTop="1">
      <c r="A63" t="s">
        <v>36</v>
      </c>
      <c r="B63">
        <v>0</v>
      </c>
      <c r="C63">
        <v>1.5322720000000001</v>
      </c>
      <c r="I63" s="80"/>
      <c r="J63" s="80"/>
      <c r="K63" s="115"/>
    </row>
    <row r="64" spans="1:37">
      <c r="A64" t="s">
        <v>37</v>
      </c>
      <c r="B64">
        <v>0</v>
      </c>
      <c r="C64">
        <v>1.810873</v>
      </c>
      <c r="I64" s="80"/>
      <c r="J64" s="80"/>
      <c r="K64" s="115"/>
    </row>
    <row r="65" spans="1:11">
      <c r="I65" s="80"/>
      <c r="J65" s="80"/>
      <c r="K65" s="115"/>
    </row>
    <row r="66" spans="1:11">
      <c r="I66" s="80"/>
      <c r="J66" s="80"/>
      <c r="K66" s="115"/>
    </row>
    <row r="67" spans="1:11">
      <c r="I67" s="80"/>
      <c r="J67" s="80"/>
      <c r="K67" s="115"/>
    </row>
    <row r="68" spans="1:11">
      <c r="I68" s="80"/>
      <c r="J68" s="80"/>
      <c r="K68" s="115"/>
    </row>
    <row r="69" spans="1:11">
      <c r="A69" s="6" t="s">
        <v>127</v>
      </c>
      <c r="B69" s="6">
        <f>SUM(B70:B73)</f>
        <v>0.99999999999999978</v>
      </c>
      <c r="C69">
        <f>B70*C70+B71*C71+B72*C72+B73*C73</f>
        <v>1.1241789999999998</v>
      </c>
      <c r="E69" s="43" t="s">
        <v>118</v>
      </c>
      <c r="F69" s="43"/>
      <c r="G69" s="43" t="s">
        <v>88</v>
      </c>
      <c r="H69" s="43"/>
      <c r="I69" s="80" t="s">
        <v>119</v>
      </c>
      <c r="J69" s="80" t="s">
        <v>120</v>
      </c>
      <c r="K69" s="116" t="s">
        <v>121</v>
      </c>
    </row>
    <row r="70" spans="1:11" ht="15" thickBot="1">
      <c r="A70" t="s">
        <v>33</v>
      </c>
      <c r="B70">
        <v>0</v>
      </c>
      <c r="C70">
        <v>1.0139119999999999</v>
      </c>
      <c r="E70" s="81" cm="1">
        <f t="array" ref="E70">MMULT(TRANSPOSE($B$70:$B$73),(TRANSPOSE(W13:Z13)))</f>
        <v>1.6748531726749546E-2</v>
      </c>
      <c r="F70" s="43"/>
      <c r="G70" s="81" cm="1">
        <f t="array" ref="G70">SQRT(MMULT(MMULT(TRANSPOSE($B$70:$B$73),Z31:AC34),$B$70:$B$73))</f>
        <v>9.4460581073181116E-2</v>
      </c>
      <c r="H70" s="43"/>
      <c r="I70" s="80">
        <f>(E70-$M$16)/G70</f>
        <v>7.7654340759444773E-2</v>
      </c>
      <c r="J70" s="80">
        <f>(E70-M16)/C69</f>
        <v>6.5250054937798768E-3</v>
      </c>
      <c r="K70" s="115">
        <f>G70/E70</f>
        <v>5.639932061764882</v>
      </c>
    </row>
    <row r="71" spans="1:11" ht="15.5" thickTop="1" thickBot="1">
      <c r="A71" s="86" t="s">
        <v>42</v>
      </c>
      <c r="B71" s="87">
        <v>0.99999999999999978</v>
      </c>
      <c r="C71">
        <v>1.124179</v>
      </c>
    </row>
    <row r="72" spans="1:11" ht="15" thickTop="1">
      <c r="A72" t="s">
        <v>38</v>
      </c>
      <c r="B72">
        <v>0</v>
      </c>
      <c r="C72">
        <v>1.728488</v>
      </c>
      <c r="E72" t="s">
        <v>178</v>
      </c>
      <c r="F72" s="94">
        <f>(E70-M16)/(2*G70^2)</f>
        <v>0.41104098597108935</v>
      </c>
    </row>
    <row r="73" spans="1:11">
      <c r="A73" t="s">
        <v>10</v>
      </c>
      <c r="B73">
        <v>0</v>
      </c>
      <c r="C73">
        <v>1.0085919999999999</v>
      </c>
      <c r="E73" t="s">
        <v>177</v>
      </c>
      <c r="F73" s="94">
        <f>E70-0.5*2*G70^2</f>
        <v>7.8257303500665239E-3</v>
      </c>
    </row>
    <row r="74" spans="1:11">
      <c r="E74" t="s">
        <v>176</v>
      </c>
    </row>
  </sheetData>
  <scenarios current="0">
    <scenario name="Efficient Large-Cap Weights " count="4" user="Spiros Notis" comment="Δημιουργία από Spiros Notis την 1/22/2022">
      <inputCells r="B44" val="1"/>
      <inputCells r="B45" val="0"/>
      <inputCells r="B46" val="0"/>
      <inputCells r="B47" val="0"/>
    </scenario>
    <scenario name="Efficient Mid-Cap1 Weights " count="4" user="Spiros Notis" comment="Δημιουργία από Spiros Notis την 1/22/2022">
      <inputCells r="B52" val="0"/>
      <inputCells r="B53" val="0"/>
      <inputCells r="B54" val="0"/>
      <inputCells r="B55" val="1"/>
    </scenario>
    <scenario name="Efficient Mid-Cap2 Weights" count="4" user="Spiros Notis" comment="Δημιουργία από Spiros Notis την 1/22/2022">
      <inputCells r="B61" val="0"/>
      <inputCells r="B62" val="1"/>
      <inputCells r="B63" val="0"/>
      <inputCells r="B64" val="0"/>
    </scenario>
    <scenario name="Efficient Small-Cap Weights" count="4" user="Spiros Notis" comment="Δημιουργία από Spiros Notis την 1/22/2022">
      <inputCells r="B70" val="0"/>
      <inputCells r="B71" val="1"/>
      <inputCells r="B72" val="0"/>
      <inputCells r="B73" val="0"/>
    </scenario>
  </scenarios>
  <mergeCells count="2">
    <mergeCell ref="M15:N15"/>
    <mergeCell ref="U39:W3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C00F-3085-49A3-A60E-8CB399DC065A}">
  <dimension ref="A5:L87"/>
  <sheetViews>
    <sheetView topLeftCell="A49" workbookViewId="0">
      <selection activeCell="I60" sqref="I60"/>
    </sheetView>
  </sheetViews>
  <sheetFormatPr defaultRowHeight="14.5"/>
  <cols>
    <col min="1" max="1" width="17.6328125" customWidth="1"/>
  </cols>
  <sheetData>
    <row r="5" spans="1:12">
      <c r="A5" t="s">
        <v>170</v>
      </c>
      <c r="B5" s="79">
        <v>1</v>
      </c>
      <c r="C5" s="79">
        <v>1</v>
      </c>
      <c r="D5" s="79">
        <v>1</v>
      </c>
      <c r="E5" s="79">
        <v>1</v>
      </c>
      <c r="F5" s="79">
        <v>1</v>
      </c>
      <c r="G5" s="79">
        <v>1</v>
      </c>
      <c r="H5" s="79">
        <v>1</v>
      </c>
      <c r="I5" s="79">
        <v>1</v>
      </c>
      <c r="J5" s="79">
        <v>1</v>
      </c>
      <c r="K5" s="79">
        <v>1</v>
      </c>
      <c r="L5" s="79">
        <v>1</v>
      </c>
    </row>
    <row r="6" spans="1:12">
      <c r="A6" t="s">
        <v>41</v>
      </c>
      <c r="B6" s="79">
        <v>0.6</v>
      </c>
      <c r="C6" s="79">
        <v>0.2</v>
      </c>
      <c r="D6" s="79">
        <v>0.15</v>
      </c>
      <c r="E6" s="79">
        <v>0.3</v>
      </c>
      <c r="F6" s="79">
        <v>0.35</v>
      </c>
      <c r="G6" s="79">
        <v>0.6</v>
      </c>
      <c r="H6" s="79">
        <v>0</v>
      </c>
      <c r="I6" s="79">
        <v>0.35</v>
      </c>
      <c r="J6" s="79">
        <v>0.4</v>
      </c>
      <c r="K6" s="79">
        <v>0.25</v>
      </c>
      <c r="L6" s="79">
        <v>1</v>
      </c>
    </row>
    <row r="7" spans="1:12">
      <c r="A7" t="s">
        <v>43</v>
      </c>
      <c r="B7" s="79">
        <v>0.25</v>
      </c>
      <c r="C7" s="79">
        <v>0.25</v>
      </c>
      <c r="D7" s="79">
        <v>0.25</v>
      </c>
      <c r="E7" s="79">
        <v>0.25</v>
      </c>
      <c r="F7" s="79">
        <v>0.25</v>
      </c>
      <c r="G7" s="79">
        <v>0.25</v>
      </c>
      <c r="H7" s="79">
        <v>0.25</v>
      </c>
      <c r="I7" s="79">
        <v>0.25</v>
      </c>
      <c r="J7" s="79">
        <v>0.25</v>
      </c>
      <c r="K7" s="79">
        <v>0.25</v>
      </c>
      <c r="L7" s="79">
        <v>0</v>
      </c>
    </row>
    <row r="8" spans="1:12">
      <c r="A8" t="s">
        <v>34</v>
      </c>
      <c r="B8" s="79">
        <v>0</v>
      </c>
      <c r="C8" s="79">
        <v>0.15</v>
      </c>
      <c r="D8" s="79">
        <v>0.35</v>
      </c>
      <c r="E8" s="79">
        <v>0.25</v>
      </c>
      <c r="F8" s="79">
        <v>0.15</v>
      </c>
      <c r="G8" s="79">
        <v>0</v>
      </c>
      <c r="H8" s="79">
        <v>0.05</v>
      </c>
      <c r="I8" s="79">
        <v>0.15</v>
      </c>
      <c r="J8" s="79">
        <v>0.3</v>
      </c>
      <c r="K8" s="79">
        <v>0.15</v>
      </c>
      <c r="L8" s="79">
        <v>0</v>
      </c>
    </row>
    <row r="9" spans="1:12">
      <c r="A9" t="s">
        <v>35</v>
      </c>
      <c r="B9" s="79">
        <v>0.15</v>
      </c>
      <c r="C9" s="79">
        <v>0.4</v>
      </c>
      <c r="D9" s="79">
        <v>0.25</v>
      </c>
      <c r="E9" s="79">
        <v>0.2</v>
      </c>
      <c r="F9" s="79">
        <v>0.25</v>
      </c>
      <c r="G9" s="79">
        <v>0.15</v>
      </c>
      <c r="H9" s="79">
        <v>0.7</v>
      </c>
      <c r="I9" s="79">
        <v>0.25</v>
      </c>
      <c r="J9" s="79">
        <v>0.05</v>
      </c>
      <c r="K9" s="79">
        <v>0.35</v>
      </c>
      <c r="L9" s="79">
        <v>0</v>
      </c>
    </row>
    <row r="10" spans="1:12">
      <c r="A10" t="s">
        <v>118</v>
      </c>
      <c r="B10" s="80">
        <v>6.3899008052615922E-3</v>
      </c>
      <c r="C10" s="80">
        <v>5.0760560099470126E-3</v>
      </c>
      <c r="D10" s="80">
        <v>5.1833234508059326E-3</v>
      </c>
      <c r="E10" s="80">
        <v>5.6104812393277725E-3</v>
      </c>
      <c r="F10" s="80">
        <v>5.6530058206885727E-3</v>
      </c>
      <c r="G10" s="80">
        <v>6.3899008052615922E-3</v>
      </c>
      <c r="H10" s="80">
        <v>4.1569975734052113E-3</v>
      </c>
      <c r="I10" s="80">
        <v>5.6530058206885727E-3</v>
      </c>
      <c r="J10" s="80">
        <v>6.0700104575986732E-3</v>
      </c>
      <c r="K10" s="80">
        <v>5.2683726135275329E-3</v>
      </c>
      <c r="L10" s="80">
        <v>7.8544185463968758E-3</v>
      </c>
    </row>
    <row r="11" spans="1:12">
      <c r="A11" t="s">
        <v>88</v>
      </c>
      <c r="B11" s="80">
        <v>6.9708909443729622E-2</v>
      </c>
      <c r="C11" s="80">
        <v>6.2158841190293433E-2</v>
      </c>
      <c r="D11" s="80">
        <v>5.6681026562926479E-2</v>
      </c>
      <c r="E11" s="80">
        <v>5.9254033645302427E-2</v>
      </c>
      <c r="F11" s="80">
        <v>5.9887169517080341E-2</v>
      </c>
      <c r="G11" s="80">
        <v>6.5728276931381405E-2</v>
      </c>
      <c r="H11" s="80">
        <v>7.5905797479845868E-2</v>
      </c>
      <c r="I11" s="80">
        <v>6.2573110671347909E-2</v>
      </c>
      <c r="J11" s="80">
        <v>5.3403797270423596E-2</v>
      </c>
      <c r="K11" s="80">
        <v>5.5148170780003045E-2</v>
      </c>
      <c r="L11" s="80">
        <v>8.5310925106118429E-2</v>
      </c>
    </row>
    <row r="12" spans="1:12"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</row>
    <row r="13" spans="1:12"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</row>
    <row r="14" spans="1:12"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</row>
    <row r="15" spans="1:12"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</row>
    <row r="16" spans="1:12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</row>
    <row r="17" spans="1:12"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</row>
    <row r="18" spans="1:12"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</row>
    <row r="19" spans="1:12"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</row>
    <row r="20" spans="1:12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1:12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</row>
    <row r="22" spans="1:12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1:12"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</row>
    <row r="24" spans="1:12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</row>
    <row r="25" spans="1:12"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1:1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1:12">
      <c r="A27" t="s">
        <v>170</v>
      </c>
      <c r="B27" s="80">
        <v>1</v>
      </c>
      <c r="C27" s="80">
        <v>1</v>
      </c>
      <c r="D27" s="80">
        <v>1</v>
      </c>
      <c r="E27" s="80">
        <v>1</v>
      </c>
      <c r="F27" s="80">
        <v>1</v>
      </c>
      <c r="G27" s="80">
        <v>1</v>
      </c>
      <c r="H27" s="80">
        <v>1</v>
      </c>
      <c r="I27" s="80">
        <v>1</v>
      </c>
      <c r="J27" s="80">
        <v>1</v>
      </c>
      <c r="K27" s="80">
        <v>1</v>
      </c>
      <c r="L27" s="80">
        <v>1</v>
      </c>
    </row>
    <row r="28" spans="1:12">
      <c r="A28" t="s">
        <v>39</v>
      </c>
      <c r="B28" s="80">
        <v>0.5</v>
      </c>
      <c r="C28" s="80">
        <v>0.15</v>
      </c>
      <c r="D28" s="80">
        <v>0.25</v>
      </c>
      <c r="E28" s="80">
        <v>0.6</v>
      </c>
      <c r="F28" s="80">
        <v>0.2</v>
      </c>
      <c r="G28" s="80">
        <v>0.15</v>
      </c>
      <c r="H28" s="80">
        <v>0.4</v>
      </c>
      <c r="I28" s="80">
        <v>0</v>
      </c>
      <c r="J28" s="80">
        <v>0.1</v>
      </c>
      <c r="K28" s="80">
        <v>0.35</v>
      </c>
      <c r="L28" s="80">
        <v>0</v>
      </c>
    </row>
    <row r="29" spans="1:12">
      <c r="A29" t="s">
        <v>68</v>
      </c>
      <c r="B29" s="80">
        <v>0.25</v>
      </c>
      <c r="C29" s="80">
        <v>0.25</v>
      </c>
      <c r="D29" s="80">
        <v>0.25</v>
      </c>
      <c r="E29" s="80">
        <v>0.25</v>
      </c>
      <c r="F29" s="80">
        <v>0.25</v>
      </c>
      <c r="G29" s="80">
        <v>0.25</v>
      </c>
      <c r="H29" s="80">
        <v>0.25</v>
      </c>
      <c r="I29" s="80">
        <v>0.25</v>
      </c>
      <c r="J29" s="80">
        <v>0.25</v>
      </c>
      <c r="K29" s="80">
        <v>0.25</v>
      </c>
      <c r="L29" s="80">
        <v>0</v>
      </c>
    </row>
    <row r="30" spans="1:12">
      <c r="A30" t="s">
        <v>32</v>
      </c>
      <c r="B30" s="80">
        <v>0.1</v>
      </c>
      <c r="C30" s="80">
        <v>0.4</v>
      </c>
      <c r="D30" s="80">
        <v>0.15</v>
      </c>
      <c r="E30" s="80">
        <v>0</v>
      </c>
      <c r="F30" s="80">
        <v>0.15</v>
      </c>
      <c r="G30" s="80">
        <v>0.35</v>
      </c>
      <c r="H30" s="80">
        <v>0</v>
      </c>
      <c r="I30" s="80">
        <v>0.05</v>
      </c>
      <c r="J30" s="80">
        <v>0.05</v>
      </c>
      <c r="K30" s="80">
        <v>0.15</v>
      </c>
      <c r="L30" s="80">
        <v>0</v>
      </c>
    </row>
    <row r="31" spans="1:12">
      <c r="A31" t="s">
        <v>40</v>
      </c>
      <c r="B31" s="80">
        <v>0.15</v>
      </c>
      <c r="C31" s="80">
        <v>0.2</v>
      </c>
      <c r="D31" s="80">
        <v>0.35</v>
      </c>
      <c r="E31" s="80">
        <v>0.15</v>
      </c>
      <c r="F31" s="80">
        <v>0.4</v>
      </c>
      <c r="G31" s="80">
        <v>0.25</v>
      </c>
      <c r="H31" s="80">
        <v>0.35</v>
      </c>
      <c r="I31" s="80">
        <v>0.7</v>
      </c>
      <c r="J31" s="80">
        <v>0.6</v>
      </c>
      <c r="K31" s="80">
        <v>0.25</v>
      </c>
      <c r="L31" s="80">
        <v>1</v>
      </c>
    </row>
    <row r="32" spans="1:12">
      <c r="A32" t="s">
        <v>118</v>
      </c>
      <c r="B32" s="80">
        <v>7.3680779336340319E-3</v>
      </c>
      <c r="C32" s="80">
        <v>7.4821673609298967E-3</v>
      </c>
      <c r="D32" s="80">
        <v>9.8173371033413778E-3</v>
      </c>
      <c r="E32" s="80">
        <v>7.5413737128100233E-3</v>
      </c>
      <c r="F32" s="80">
        <v>1.0451313868165214E-2</v>
      </c>
      <c r="G32" s="80">
        <v>8.2027920153417266E-3</v>
      </c>
      <c r="H32" s="80">
        <v>1.0077280772105363E-2</v>
      </c>
      <c r="I32" s="80">
        <v>1.4428470236284213E-2</v>
      </c>
      <c r="J32" s="80">
        <v>1.3160516706636545E-2</v>
      </c>
      <c r="K32" s="80">
        <v>8.5493835736937078E-3</v>
      </c>
      <c r="L32" s="80">
        <v>1.7851772084698299E-2</v>
      </c>
    </row>
    <row r="33" spans="1:12">
      <c r="A33" t="s">
        <v>88</v>
      </c>
      <c r="B33" s="80">
        <v>7.1584016860894148E-2</v>
      </c>
      <c r="C33" s="80">
        <v>6.7380440687767509E-2</v>
      </c>
      <c r="D33" s="80">
        <v>7.5858686958218485E-2</v>
      </c>
      <c r="E33" s="80">
        <v>7.4216877420975866E-2</v>
      </c>
      <c r="F33" s="80">
        <v>7.7835992537341567E-2</v>
      </c>
      <c r="G33" s="80">
        <v>6.9376326841866745E-2</v>
      </c>
      <c r="H33" s="80">
        <v>7.9062554362889309E-2</v>
      </c>
      <c r="I33" s="80">
        <v>9.4934668318846158E-2</v>
      </c>
      <c r="J33" s="80">
        <v>8.9229622078477802E-2</v>
      </c>
      <c r="K33" s="80">
        <v>7.2611434329767993E-2</v>
      </c>
      <c r="L33" s="80">
        <v>0.1255583143329129</v>
      </c>
    </row>
    <row r="34" spans="1:12"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1:12"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</row>
    <row r="36" spans="1:12"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</row>
    <row r="37" spans="1:1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</row>
    <row r="38" spans="1:12"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</row>
    <row r="39" spans="1:12"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</row>
    <row r="40" spans="1:12"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</row>
    <row r="41" spans="1:12"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</row>
    <row r="42" spans="1:12"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</row>
    <row r="43" spans="1:12"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</row>
    <row r="44" spans="1:12"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</row>
    <row r="45" spans="1:12">
      <c r="A45" t="s">
        <v>170</v>
      </c>
      <c r="B45" s="80">
        <v>1</v>
      </c>
      <c r="C45" s="80">
        <v>1</v>
      </c>
      <c r="D45" s="80">
        <v>1</v>
      </c>
      <c r="E45" s="80">
        <v>1</v>
      </c>
      <c r="F45" s="80">
        <v>1</v>
      </c>
      <c r="G45" s="80">
        <v>1</v>
      </c>
      <c r="H45" s="80">
        <v>0.99999999999999989</v>
      </c>
      <c r="I45" s="80">
        <v>1</v>
      </c>
      <c r="J45" s="80">
        <v>1</v>
      </c>
      <c r="K45" s="80">
        <v>1</v>
      </c>
      <c r="L45" s="80">
        <v>1</v>
      </c>
    </row>
    <row r="46" spans="1:12">
      <c r="A46" t="s">
        <v>123</v>
      </c>
      <c r="B46" s="80">
        <v>0.4</v>
      </c>
      <c r="C46" s="80">
        <v>0.35</v>
      </c>
      <c r="D46" s="80">
        <v>0.35</v>
      </c>
      <c r="E46" s="80">
        <v>0.5</v>
      </c>
      <c r="F46" s="80">
        <v>0</v>
      </c>
      <c r="G46" s="80">
        <v>0.3</v>
      </c>
      <c r="H46" s="80">
        <v>0.1</v>
      </c>
      <c r="I46" s="80">
        <v>0.6</v>
      </c>
      <c r="J46" s="80">
        <v>0</v>
      </c>
      <c r="K46" s="80">
        <v>0.35</v>
      </c>
      <c r="L46" s="80">
        <v>0</v>
      </c>
    </row>
    <row r="47" spans="1:12">
      <c r="A47" t="s">
        <v>122</v>
      </c>
      <c r="B47" s="80">
        <v>0.25</v>
      </c>
      <c r="C47" s="80">
        <v>0.25</v>
      </c>
      <c r="D47" s="80">
        <v>0.25</v>
      </c>
      <c r="E47" s="80">
        <v>0.25</v>
      </c>
      <c r="F47" s="80">
        <v>0.25</v>
      </c>
      <c r="G47" s="80">
        <v>0.25</v>
      </c>
      <c r="H47" s="80">
        <v>0.25</v>
      </c>
      <c r="I47" s="80">
        <v>0.25</v>
      </c>
      <c r="J47" s="80">
        <v>0.25</v>
      </c>
      <c r="K47" s="80">
        <v>0.25</v>
      </c>
      <c r="L47" s="80">
        <v>1</v>
      </c>
    </row>
    <row r="48" spans="1:12">
      <c r="A48" t="s">
        <v>36</v>
      </c>
      <c r="B48" s="80">
        <v>0.1</v>
      </c>
      <c r="C48" s="80">
        <v>0.2</v>
      </c>
      <c r="D48" s="80">
        <v>0.1</v>
      </c>
      <c r="E48" s="80">
        <v>0.15</v>
      </c>
      <c r="F48" s="80">
        <v>0.5</v>
      </c>
      <c r="G48" s="80">
        <v>0.25</v>
      </c>
      <c r="H48" s="80">
        <v>0.3</v>
      </c>
      <c r="I48" s="80">
        <v>0</v>
      </c>
      <c r="J48" s="80">
        <v>0.5</v>
      </c>
      <c r="K48" s="80">
        <v>0.15</v>
      </c>
      <c r="L48" s="80">
        <v>0</v>
      </c>
    </row>
    <row r="49" spans="1:12">
      <c r="A49" t="s">
        <v>37</v>
      </c>
      <c r="B49" s="80">
        <v>0.25</v>
      </c>
      <c r="C49" s="80">
        <v>0.2</v>
      </c>
      <c r="D49" s="80">
        <v>0.3</v>
      </c>
      <c r="E49" s="80">
        <v>0.1</v>
      </c>
      <c r="F49" s="80">
        <v>0.25</v>
      </c>
      <c r="G49" s="80">
        <v>0.2</v>
      </c>
      <c r="H49" s="80">
        <v>0.35</v>
      </c>
      <c r="I49" s="80">
        <v>0.15</v>
      </c>
      <c r="J49" s="80">
        <v>0.25</v>
      </c>
      <c r="K49" s="80">
        <v>0.25</v>
      </c>
      <c r="L49" s="80">
        <v>0</v>
      </c>
    </row>
    <row r="50" spans="1:12">
      <c r="A50" t="s">
        <v>118</v>
      </c>
      <c r="B50" s="80">
        <v>5.1825676670353054E-3</v>
      </c>
      <c r="C50" s="80">
        <v>4.0902677323346771E-3</v>
      </c>
      <c r="D50" s="80">
        <v>5.1906194095013508E-3</v>
      </c>
      <c r="E50" s="80">
        <v>4.6162883435198754E-3</v>
      </c>
      <c r="F50" s="80">
        <v>9.7852275373303092E-3</v>
      </c>
      <c r="G50" s="80">
        <v>3.5481436362173858E-3</v>
      </c>
      <c r="H50" s="80">
        <v>3.0301747674982334E-3</v>
      </c>
      <c r="I50" s="80">
        <v>7.8853016124561925E-3</v>
      </c>
      <c r="J50" s="80">
        <v>9.7852275373303092E-3</v>
      </c>
      <c r="K50" s="80">
        <v>4.6404435709180144E-3</v>
      </c>
      <c r="L50" s="80">
        <v>7.6153728905607038E-3</v>
      </c>
    </row>
    <row r="51" spans="1:12">
      <c r="A51" t="s">
        <v>88</v>
      </c>
      <c r="B51" s="80">
        <v>7.2688688844643065E-2</v>
      </c>
      <c r="C51" s="80">
        <v>7.2400077384875944E-2</v>
      </c>
      <c r="D51" s="80">
        <v>7.4377724664169031E-2</v>
      </c>
      <c r="E51" s="80">
        <v>6.9157086808518564E-2</v>
      </c>
      <c r="F51" s="80">
        <v>7.8690521783936387E-2</v>
      </c>
      <c r="G51" s="80">
        <v>7.3452602168059739E-2</v>
      </c>
      <c r="H51" s="80">
        <v>8.2146889041848067E-2</v>
      </c>
      <c r="I51" s="80">
        <v>8.0258638483995823E-2</v>
      </c>
      <c r="J51" s="80">
        <v>7.8690521783936387E-2</v>
      </c>
      <c r="K51" s="80">
        <v>7.3320171638337081E-2</v>
      </c>
      <c r="L51" s="80">
        <v>6.1147300767631772E-2</v>
      </c>
    </row>
    <row r="52" spans="1:12"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</row>
    <row r="53" spans="1:12"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</row>
    <row r="54" spans="1:1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</row>
    <row r="55" spans="1:12"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</row>
    <row r="56" spans="1:12"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</row>
    <row r="57" spans="1:12"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</row>
    <row r="58" spans="1:12"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</row>
    <row r="59" spans="1:12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</row>
    <row r="60" spans="1:12"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1:12"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</row>
    <row r="62" spans="1:12"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</row>
    <row r="63" spans="1:12"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</row>
    <row r="64" spans="1:12"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</row>
    <row r="65" spans="1:12"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1:12">
      <c r="A66" t="s">
        <v>170</v>
      </c>
      <c r="B66" s="80">
        <v>1</v>
      </c>
      <c r="C66" s="80">
        <v>1</v>
      </c>
      <c r="D66" s="80">
        <v>1</v>
      </c>
      <c r="E66" s="80">
        <v>1</v>
      </c>
      <c r="F66" s="80">
        <v>1</v>
      </c>
      <c r="G66" s="80">
        <v>1</v>
      </c>
      <c r="H66" s="80">
        <v>1</v>
      </c>
      <c r="I66" s="80">
        <v>1</v>
      </c>
      <c r="J66" s="80">
        <v>1</v>
      </c>
      <c r="K66" s="80">
        <v>1</v>
      </c>
      <c r="L66" s="80">
        <v>1</v>
      </c>
    </row>
    <row r="67" spans="1:12">
      <c r="A67" t="s">
        <v>33</v>
      </c>
      <c r="B67" s="80">
        <v>0.4</v>
      </c>
      <c r="C67" s="80">
        <v>0.35</v>
      </c>
      <c r="D67" s="80">
        <v>0.35</v>
      </c>
      <c r="E67" s="80">
        <v>0.5</v>
      </c>
      <c r="F67" s="80">
        <v>0.15</v>
      </c>
      <c r="G67" s="80">
        <v>0.3</v>
      </c>
      <c r="H67" s="80">
        <v>0.6</v>
      </c>
      <c r="I67" s="80">
        <v>0.7</v>
      </c>
      <c r="J67" s="80">
        <v>0.55000000000000004</v>
      </c>
      <c r="K67" s="80">
        <v>0.25</v>
      </c>
      <c r="L67" s="80">
        <v>0</v>
      </c>
    </row>
    <row r="68" spans="1:12">
      <c r="A68" t="s">
        <v>42</v>
      </c>
      <c r="B68" s="80">
        <v>0.25</v>
      </c>
      <c r="C68" s="80">
        <v>0.25</v>
      </c>
      <c r="D68" s="80">
        <v>0.25</v>
      </c>
      <c r="E68" s="80">
        <v>0.25</v>
      </c>
      <c r="F68" s="80">
        <v>0.25</v>
      </c>
      <c r="G68" s="80">
        <v>0.25</v>
      </c>
      <c r="H68" s="80">
        <v>0.25</v>
      </c>
      <c r="I68" s="80">
        <v>0.25</v>
      </c>
      <c r="J68" s="80">
        <v>1</v>
      </c>
      <c r="K68" s="80">
        <v>0.25</v>
      </c>
      <c r="L68" s="80">
        <v>1</v>
      </c>
    </row>
    <row r="69" spans="1:12">
      <c r="A69" t="s">
        <v>38</v>
      </c>
      <c r="B69" s="80">
        <v>0.1</v>
      </c>
      <c r="C69" s="80">
        <v>0.2</v>
      </c>
      <c r="D69" s="80">
        <v>0.1</v>
      </c>
      <c r="E69" s="80">
        <v>0.15</v>
      </c>
      <c r="F69" s="80">
        <v>0.1</v>
      </c>
      <c r="G69" s="80">
        <v>0.25</v>
      </c>
      <c r="H69" s="80">
        <v>0.1</v>
      </c>
      <c r="I69" s="80">
        <v>0</v>
      </c>
      <c r="J69" s="80">
        <v>0.45</v>
      </c>
      <c r="K69" s="80">
        <v>0.1</v>
      </c>
      <c r="L69" s="80">
        <v>0</v>
      </c>
    </row>
    <row r="70" spans="1:12">
      <c r="A70" t="s">
        <v>10</v>
      </c>
      <c r="B70" s="80">
        <v>0.25</v>
      </c>
      <c r="C70" s="80">
        <v>0.2</v>
      </c>
      <c r="D70" s="80">
        <v>0.3</v>
      </c>
      <c r="E70" s="80">
        <v>0.1</v>
      </c>
      <c r="F70" s="80">
        <v>0.5</v>
      </c>
      <c r="G70" s="80">
        <v>0.2</v>
      </c>
      <c r="H70" s="80">
        <v>0.05</v>
      </c>
      <c r="I70" s="80">
        <v>0.05</v>
      </c>
      <c r="J70" s="80">
        <v>0</v>
      </c>
      <c r="K70" s="80">
        <v>0.4</v>
      </c>
      <c r="L70" s="80">
        <v>0</v>
      </c>
    </row>
    <row r="71" spans="1:12">
      <c r="A71" t="s">
        <v>118</v>
      </c>
      <c r="B71" s="80">
        <v>7.7532552370736538E-3</v>
      </c>
      <c r="C71" s="80">
        <v>7.9464149833612004E-3</v>
      </c>
      <c r="D71" s="80">
        <v>8.0680885658502705E-3</v>
      </c>
      <c r="E71" s="80">
        <v>7.0627517882758855E-3</v>
      </c>
      <c r="F71" s="80">
        <v>9.327421880956737E-3</v>
      </c>
      <c r="G71" s="80">
        <v>8.2004115208932846E-3</v>
      </c>
      <c r="H71" s="80">
        <v>6.4939219219671872E-3</v>
      </c>
      <c r="I71" s="80">
        <v>5.9859288469030231E-3</v>
      </c>
      <c r="J71" s="80">
        <v>4.2645856197074299E-3</v>
      </c>
      <c r="K71" s="80">
        <v>8.6977552234035038E-3</v>
      </c>
      <c r="L71" s="80">
        <v>1.6748531726749546E-2</v>
      </c>
    </row>
    <row r="72" spans="1:12">
      <c r="A72" t="s">
        <v>88</v>
      </c>
      <c r="B72" s="80">
        <v>6.4345242199883093E-2</v>
      </c>
      <c r="C72" s="80">
        <v>6.6126105499951904E-2</v>
      </c>
      <c r="D72" s="80">
        <v>6.4248839588244636E-2</v>
      </c>
      <c r="E72" s="80">
        <v>6.6343722746424999E-2</v>
      </c>
      <c r="F72" s="80">
        <v>6.6238739389249887E-2</v>
      </c>
      <c r="G72" s="80">
        <v>6.7381244600062076E-2</v>
      </c>
      <c r="H72" s="80">
        <v>6.7075642701412808E-2</v>
      </c>
      <c r="I72" s="80">
        <v>6.7823953716656171E-2</v>
      </c>
      <c r="J72" s="80">
        <v>7.5931425760112123E-2</v>
      </c>
      <c r="K72" s="80">
        <v>6.4775713862587292E-2</v>
      </c>
      <c r="L72" s="80">
        <v>9.4460581073181116E-2</v>
      </c>
    </row>
    <row r="83" spans="1:2">
      <c r="B83" t="s">
        <v>189</v>
      </c>
    </row>
    <row r="84" spans="1:2">
      <c r="A84" t="s">
        <v>124</v>
      </c>
      <c r="B84">
        <v>-6.8424274253720746E-2</v>
      </c>
    </row>
    <row r="85" spans="1:2">
      <c r="A85" t="s">
        <v>125</v>
      </c>
      <c r="B85">
        <v>-1.4467737139037012E-2</v>
      </c>
    </row>
    <row r="86" spans="1:2">
      <c r="A86" t="s">
        <v>126</v>
      </c>
      <c r="B86">
        <v>-7.738249346889782E-2</v>
      </c>
    </row>
    <row r="87" spans="1:2">
      <c r="A87" t="s">
        <v>127</v>
      </c>
      <c r="B87">
        <v>-1.3124428301617736E-2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Stock Prices</vt:lpstr>
      <vt:lpstr>Returns</vt:lpstr>
      <vt:lpstr>Analysis </vt:lpstr>
      <vt:lpstr>Beta Models</vt:lpstr>
      <vt:lpstr>Macro Variables</vt:lpstr>
      <vt:lpstr>APT-CAPM</vt:lpstr>
      <vt:lpstr>Portfolio Regression </vt:lpstr>
      <vt:lpstr>Portfolio Optimization</vt:lpstr>
      <vt:lpstr>Efficient Frontiers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Notis</dc:creator>
  <cp:lastModifiedBy>Spiros Notis</cp:lastModifiedBy>
  <dcterms:created xsi:type="dcterms:W3CDTF">2022-01-10T01:05:25Z</dcterms:created>
  <dcterms:modified xsi:type="dcterms:W3CDTF">2022-01-24T20:16:02Z</dcterms:modified>
</cp:coreProperties>
</file>