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lly\Documents\Altium\FPTI\MF900\Hardware\MF900_MC3\Docs\"/>
    </mc:Choice>
  </mc:AlternateContent>
  <xr:revisionPtr revIDLastSave="0" documentId="13_ncr:1_{F8DEBD21-F277-4FF6-A3DD-DCF8F09B4A2A}" xr6:coauthVersionLast="45" xr6:coauthVersionMax="45" xr10:uidLastSave="{00000000-0000-0000-0000-000000000000}"/>
  <bookViews>
    <workbookView xWindow="705" yWindow="705" windowWidth="23648" windowHeight="14250" xr2:uid="{A10A6E6B-E173-4C90-B8BB-E6AE1639CA4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54" i="1" l="1"/>
  <c r="O54" i="1"/>
  <c r="P28" i="1"/>
  <c r="P27" i="1"/>
  <c r="O28" i="1"/>
  <c r="O27" i="1"/>
  <c r="L22" i="1"/>
  <c r="L21" i="1"/>
  <c r="J22" i="1"/>
  <c r="K22" i="1" s="1"/>
  <c r="J21" i="1"/>
  <c r="M21" i="1" s="1"/>
  <c r="F17" i="1"/>
  <c r="F16" i="1"/>
  <c r="F13" i="1"/>
  <c r="F12" i="1"/>
  <c r="M8" i="1"/>
  <c r="L8" i="1"/>
  <c r="M7" i="1"/>
  <c r="L7" i="1"/>
  <c r="S7" i="1" l="1"/>
  <c r="S11" i="1" s="1"/>
  <c r="Q7" i="1"/>
  <c r="Q22" i="1" s="1"/>
  <c r="R7" i="1"/>
  <c r="P43" i="1" s="1"/>
  <c r="M22" i="1"/>
  <c r="N22" i="1"/>
  <c r="N21" i="1"/>
  <c r="K21" i="1"/>
  <c r="P7" i="1"/>
  <c r="P11" i="1" s="1"/>
  <c r="P49" i="1" l="1"/>
  <c r="P42" i="1"/>
  <c r="P44" i="1" s="1"/>
  <c r="P51" i="1"/>
  <c r="P39" i="1"/>
  <c r="O42" i="1"/>
  <c r="P45" i="1"/>
  <c r="P33" i="1"/>
  <c r="Q21" i="1"/>
  <c r="O51" i="1"/>
  <c r="O39" i="1"/>
  <c r="O48" i="1"/>
  <c r="O36" i="1"/>
  <c r="O37" i="1"/>
  <c r="R11" i="1"/>
  <c r="O31" i="1"/>
  <c r="P31" i="1"/>
  <c r="P48" i="1"/>
  <c r="P50" i="1" s="1"/>
  <c r="O43" i="1"/>
  <c r="O45" i="1"/>
  <c r="O33" i="1"/>
  <c r="S32" i="1" s="1"/>
  <c r="O30" i="1"/>
  <c r="P36" i="1"/>
  <c r="O49" i="1"/>
  <c r="R22" i="1"/>
  <c r="P30" i="1"/>
  <c r="P37" i="1"/>
  <c r="Q11" i="1"/>
  <c r="P56" i="1"/>
  <c r="P22" i="1"/>
  <c r="O56" i="1"/>
  <c r="R21" i="1"/>
  <c r="P21" i="1"/>
  <c r="O44" i="1" l="1"/>
  <c r="O46" i="1" s="1"/>
  <c r="P52" i="1"/>
  <c r="O38" i="1"/>
  <c r="O40" i="1" s="1"/>
  <c r="P46" i="1"/>
  <c r="P38" i="1"/>
  <c r="P40" i="1" s="1"/>
  <c r="O32" i="1"/>
  <c r="Q17" i="1"/>
  <c r="O50" i="1"/>
  <c r="O52" i="1" s="1"/>
  <c r="P32" i="1"/>
  <c r="P34" i="1" s="1"/>
  <c r="T32" i="1" l="1"/>
  <c r="T33" i="1" s="1"/>
  <c r="O34" i="1"/>
</calcChain>
</file>

<file path=xl/sharedStrings.xml><?xml version="1.0" encoding="utf-8"?>
<sst xmlns="http://schemas.openxmlformats.org/spreadsheetml/2006/main" count="58" uniqueCount="49">
  <si>
    <t>RA</t>
  </si>
  <si>
    <t>RB</t>
  </si>
  <si>
    <t>Tolerance</t>
  </si>
  <si>
    <t>RMAX</t>
  </si>
  <si>
    <t>RMIN</t>
  </si>
  <si>
    <t>RA/(RA+RB) CASES</t>
  </si>
  <si>
    <t>MAX/MAX</t>
  </si>
  <si>
    <t>MAX/MIN</t>
  </si>
  <si>
    <t>MIN/MAX</t>
  </si>
  <si>
    <t>MIN/MIN</t>
  </si>
  <si>
    <t>Vref</t>
  </si>
  <si>
    <t>HASS 50 S</t>
  </si>
  <si>
    <t>IP</t>
  </si>
  <si>
    <t>IPN</t>
  </si>
  <si>
    <t>HASS 200 S</t>
  </si>
  <si>
    <t>Vout</t>
  </si>
  <si>
    <t>VrefMax</t>
  </si>
  <si>
    <t>VrefMin</t>
  </si>
  <si>
    <t>Voe</t>
  </si>
  <si>
    <t>VoeMax</t>
  </si>
  <si>
    <t>VoeMin</t>
  </si>
  <si>
    <t>V/A</t>
  </si>
  <si>
    <t>VoutMax</t>
  </si>
  <si>
    <t>IPM</t>
  </si>
  <si>
    <t>Vout Scaled</t>
  </si>
  <si>
    <t>Vdifference</t>
  </si>
  <si>
    <t>FSR</t>
  </si>
  <si>
    <t>LSB</t>
  </si>
  <si>
    <t>ADS1015</t>
  </si>
  <si>
    <t>6.144V</t>
  </si>
  <si>
    <t>4.096V</t>
  </si>
  <si>
    <t>2.048V</t>
  </si>
  <si>
    <t>1.024V</t>
  </si>
  <si>
    <t>0.512V</t>
  </si>
  <si>
    <t>0.256V</t>
  </si>
  <si>
    <t>Vout with VoeMax</t>
  </si>
  <si>
    <t>Vout with Voe Min</t>
  </si>
  <si>
    <t>HASS 50S</t>
  </si>
  <si>
    <t>HASS 200S</t>
  </si>
  <si>
    <t>Vout with MAX/MIN CASE</t>
  </si>
  <si>
    <t>Vref with MIN/MAX CASE</t>
  </si>
  <si>
    <t>Vout with MIN/MAX CASE</t>
  </si>
  <si>
    <t>Vref with MAX/MIN CASE</t>
  </si>
  <si>
    <t>Voe, Vref Max</t>
  </si>
  <si>
    <t>Voe, Vref Min</t>
  </si>
  <si>
    <t>Ideal Case</t>
  </si>
  <si>
    <t>Vdiff</t>
  </si>
  <si>
    <t>offset</t>
  </si>
  <si>
    <t>Disregarded will use 5V VDD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</si>
</sst>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20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0" fillId="2" borderId="0" xfId="0" applyFill="1" applyAlignment="1">
      <alignment horizontal="center" textRotation="90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25D62-0FE8-44B7-950B-475F6E12D3E7}">
  <dimension ref="B5:T56"/>
  <sheetViews>
    <sheetView tabSelected="1" topLeftCell="A28" workbookViewId="0">
      <selection activeCell="C40" sqref="C40"/>
    </sheetView>
  </sheetViews>
  <sheetFormatPr defaultRowHeight="14.25" x14ac:dyDescent="0.45"/>
  <cols>
    <col min="13" max="13" width="21.46484375" bestFit="1" customWidth="1"/>
  </cols>
  <sheetData>
    <row r="5" spans="5:19" x14ac:dyDescent="0.45">
      <c r="P5" t="s">
        <v>5</v>
      </c>
    </row>
    <row r="6" spans="5:19" x14ac:dyDescent="0.45">
      <c r="I6" t="s">
        <v>2</v>
      </c>
      <c r="L6" t="s">
        <v>3</v>
      </c>
      <c r="M6" t="s">
        <v>4</v>
      </c>
      <c r="P6" t="s">
        <v>6</v>
      </c>
      <c r="Q6" t="s">
        <v>7</v>
      </c>
      <c r="R6" t="s">
        <v>8</v>
      </c>
      <c r="S6" t="s">
        <v>9</v>
      </c>
    </row>
    <row r="7" spans="5:19" x14ac:dyDescent="0.45">
      <c r="E7" t="s">
        <v>0</v>
      </c>
      <c r="F7">
        <v>15000</v>
      </c>
      <c r="I7">
        <v>0.01</v>
      </c>
      <c r="L7">
        <f>F7*(1+I7)</f>
        <v>15150</v>
      </c>
      <c r="M7">
        <f>F7*(1-I7)</f>
        <v>14850</v>
      </c>
      <c r="P7">
        <f>L7/(L7+L8)</f>
        <v>0.6</v>
      </c>
      <c r="Q7">
        <f>L7/(L7+M8)</f>
        <v>0.60479041916167664</v>
      </c>
      <c r="R7">
        <f>M7/(M7+L8)</f>
        <v>0.59519038076152309</v>
      </c>
      <c r="S7">
        <f>M7/(M7+M8)</f>
        <v>0.6</v>
      </c>
    </row>
    <row r="8" spans="5:19" x14ac:dyDescent="0.45">
      <c r="E8" t="s">
        <v>1</v>
      </c>
      <c r="F8">
        <v>10000</v>
      </c>
      <c r="I8">
        <v>0.01</v>
      </c>
      <c r="L8">
        <f>F8*(1+I8)</f>
        <v>10100</v>
      </c>
      <c r="M8">
        <f>F8*(1-I8)</f>
        <v>9900</v>
      </c>
    </row>
    <row r="11" spans="5:19" x14ac:dyDescent="0.45">
      <c r="E11" t="s">
        <v>10</v>
      </c>
      <c r="F11">
        <v>2.5</v>
      </c>
      <c r="P11">
        <f>$F$11*P7</f>
        <v>1.5</v>
      </c>
      <c r="Q11">
        <f t="shared" ref="Q11:S11" si="0">$F$11*Q7</f>
        <v>1.5119760479041915</v>
      </c>
      <c r="R11">
        <f t="shared" si="0"/>
        <v>1.4879759519038078</v>
      </c>
      <c r="S11">
        <f t="shared" si="0"/>
        <v>1.5</v>
      </c>
    </row>
    <row r="12" spans="5:19" x14ac:dyDescent="0.45">
      <c r="E12" t="s">
        <v>16</v>
      </c>
      <c r="F12">
        <f>F11+0.025</f>
        <v>2.5249999999999999</v>
      </c>
    </row>
    <row r="13" spans="5:19" x14ac:dyDescent="0.45">
      <c r="E13" t="s">
        <v>17</v>
      </c>
      <c r="F13">
        <f>F11-0.025</f>
        <v>2.4750000000000001</v>
      </c>
    </row>
    <row r="15" spans="5:19" x14ac:dyDescent="0.45">
      <c r="E15" t="s">
        <v>18</v>
      </c>
      <c r="F15">
        <v>2.5</v>
      </c>
    </row>
    <row r="16" spans="5:19" x14ac:dyDescent="0.45">
      <c r="E16" t="s">
        <v>19</v>
      </c>
      <c r="F16">
        <f>F12+0.015</f>
        <v>2.54</v>
      </c>
    </row>
    <row r="17" spans="2:20" x14ac:dyDescent="0.45">
      <c r="E17" t="s">
        <v>20</v>
      </c>
      <c r="F17">
        <f>F13-0.015</f>
        <v>2.46</v>
      </c>
      <c r="Q17">
        <f>F11*(Q11-R11)</f>
        <v>6.000024000095916E-2</v>
      </c>
    </row>
    <row r="20" spans="2:20" x14ac:dyDescent="0.45">
      <c r="F20" t="s">
        <v>12</v>
      </c>
      <c r="G20" t="s">
        <v>23</v>
      </c>
      <c r="H20" t="s">
        <v>13</v>
      </c>
      <c r="J20" t="s">
        <v>15</v>
      </c>
      <c r="K20" t="s">
        <v>21</v>
      </c>
      <c r="L20" t="s">
        <v>22</v>
      </c>
      <c r="M20" t="s">
        <v>24</v>
      </c>
      <c r="N20" t="s">
        <v>25</v>
      </c>
    </row>
    <row r="21" spans="2:20" x14ac:dyDescent="0.45">
      <c r="E21" t="s">
        <v>11</v>
      </c>
      <c r="F21">
        <v>50</v>
      </c>
      <c r="G21">
        <v>150</v>
      </c>
      <c r="H21">
        <v>50</v>
      </c>
      <c r="J21">
        <f>(F15+0.625*F21/H21)</f>
        <v>3.125</v>
      </c>
      <c r="K21">
        <f>F15-J21</f>
        <v>-0.625</v>
      </c>
      <c r="L21">
        <f>(F15+0.625*G21/H21)</f>
        <v>4.375</v>
      </c>
      <c r="M21">
        <f>J21*0.6</f>
        <v>1.875</v>
      </c>
      <c r="N21">
        <f>0.6*(J21-F15)</f>
        <v>0.375</v>
      </c>
      <c r="P21">
        <f>P7*K21</f>
        <v>-0.375</v>
      </c>
      <c r="Q21">
        <f>K21*Q7</f>
        <v>-0.37799401197604787</v>
      </c>
      <c r="R21">
        <f>K21*R7</f>
        <v>-0.37199398797595196</v>
      </c>
    </row>
    <row r="22" spans="2:20" x14ac:dyDescent="0.45">
      <c r="E22" t="s">
        <v>14</v>
      </c>
      <c r="F22">
        <v>300</v>
      </c>
      <c r="G22">
        <v>600</v>
      </c>
      <c r="H22">
        <v>200</v>
      </c>
      <c r="J22">
        <f>(F15+0.625*F22/H22)</f>
        <v>3.4375</v>
      </c>
      <c r="K22">
        <f>F15-J22</f>
        <v>-0.9375</v>
      </c>
      <c r="L22">
        <f>(F15+0.625*G22/H22)</f>
        <v>4.375</v>
      </c>
      <c r="M22">
        <f>J22*0.6</f>
        <v>2.0625</v>
      </c>
      <c r="N22">
        <f>0.6*(J22-F15)</f>
        <v>0.5625</v>
      </c>
      <c r="P22">
        <f>P7*K22</f>
        <v>-0.5625</v>
      </c>
      <c r="Q22">
        <f>K22*Q7</f>
        <v>-0.56699101796407181</v>
      </c>
      <c r="R22">
        <f>K22*R7</f>
        <v>-0.55799098196392793</v>
      </c>
    </row>
    <row r="25" spans="2:20" x14ac:dyDescent="0.45">
      <c r="B25" t="s">
        <v>28</v>
      </c>
      <c r="O25" t="s">
        <v>37</v>
      </c>
      <c r="P25" t="s">
        <v>38</v>
      </c>
    </row>
    <row r="26" spans="2:20" x14ac:dyDescent="0.45">
      <c r="C26" t="s">
        <v>26</v>
      </c>
      <c r="D26" t="s">
        <v>27</v>
      </c>
      <c r="O26">
        <v>10</v>
      </c>
      <c r="P26">
        <v>50</v>
      </c>
    </row>
    <row r="27" spans="2:20" x14ac:dyDescent="0.45">
      <c r="C27" t="s">
        <v>29</v>
      </c>
      <c r="D27" s="1">
        <v>3.0000000000000001E-3</v>
      </c>
      <c r="M27" t="s">
        <v>35</v>
      </c>
      <c r="O27">
        <f>(F16+O26/H21*0.625)</f>
        <v>2.665</v>
      </c>
      <c r="P27">
        <f>(F16+0.625*P26/H22)</f>
        <v>2.69625</v>
      </c>
    </row>
    <row r="28" spans="2:20" x14ac:dyDescent="0.45">
      <c r="C28" t="s">
        <v>30</v>
      </c>
      <c r="D28" s="1">
        <v>2E-3</v>
      </c>
      <c r="M28" t="s">
        <v>36</v>
      </c>
      <c r="O28">
        <f>(F17+0.625*O26/H21)</f>
        <v>2.585</v>
      </c>
      <c r="P28">
        <f>(F17+P26*0.625/H22)</f>
        <v>2.61625</v>
      </c>
    </row>
    <row r="29" spans="2:20" x14ac:dyDescent="0.45">
      <c r="C29" t="s">
        <v>31</v>
      </c>
      <c r="D29" s="1">
        <v>1E-3</v>
      </c>
      <c r="N29" s="1"/>
      <c r="O29" s="1"/>
    </row>
    <row r="30" spans="2:20" x14ac:dyDescent="0.45">
      <c r="C30" t="s">
        <v>32</v>
      </c>
      <c r="D30" s="1">
        <v>5.0000000000000001E-4</v>
      </c>
      <c r="L30" s="2" t="s">
        <v>43</v>
      </c>
      <c r="M30" t="s">
        <v>39</v>
      </c>
      <c r="O30">
        <f>O27*$Q$7</f>
        <v>1.6117664670658682</v>
      </c>
      <c r="P30">
        <f>P27*$Q$7</f>
        <v>1.6306661676646708</v>
      </c>
    </row>
    <row r="31" spans="2:20" x14ac:dyDescent="0.45">
      <c r="C31" t="s">
        <v>33</v>
      </c>
      <c r="D31" s="1">
        <v>2.5000000000000001E-4</v>
      </c>
      <c r="L31" s="2"/>
      <c r="M31" t="s">
        <v>40</v>
      </c>
      <c r="O31">
        <f>$F$12*$R$7</f>
        <v>1.5028557114228458</v>
      </c>
      <c r="P31">
        <f>$F$12*$R$7</f>
        <v>1.5028557114228458</v>
      </c>
    </row>
    <row r="32" spans="2:20" x14ac:dyDescent="0.45">
      <c r="C32" t="s">
        <v>34</v>
      </c>
      <c r="D32" s="1">
        <v>1.25E-4</v>
      </c>
      <c r="L32" s="2"/>
      <c r="N32" t="s">
        <v>46</v>
      </c>
      <c r="O32">
        <f>O30-O31</f>
        <v>0.10891075564302244</v>
      </c>
      <c r="P32">
        <f>P30-P31</f>
        <v>0.12781045624182497</v>
      </c>
      <c r="S32">
        <f>O33</f>
        <v>3.3311953247812998E-2</v>
      </c>
      <c r="T32">
        <f>O32-S32</f>
        <v>7.5598802395209441E-2</v>
      </c>
    </row>
    <row r="33" spans="3:20" x14ac:dyDescent="0.45">
      <c r="D33" s="1"/>
      <c r="L33" s="2"/>
      <c r="N33" t="s">
        <v>47</v>
      </c>
      <c r="O33">
        <f>$F$16*$Q$7-$F$12*$R$7</f>
        <v>3.3311953247812998E-2</v>
      </c>
      <c r="P33">
        <f>$F$16*$Q$7-$F$12*$R$7</f>
        <v>3.3311953247812998E-2</v>
      </c>
      <c r="T33">
        <f>IF(O26&lt;&gt;0,T32/O26,0)</f>
        <v>7.5598802395209445E-3</v>
      </c>
    </row>
    <row r="34" spans="3:20" x14ac:dyDescent="0.45">
      <c r="D34" s="1"/>
      <c r="L34" s="2"/>
      <c r="O34">
        <f>O32-O33</f>
        <v>7.5598802395209441E-2</v>
      </c>
      <c r="P34">
        <f>P32-P33</f>
        <v>9.4498502994011968E-2</v>
      </c>
    </row>
    <row r="35" spans="3:20" x14ac:dyDescent="0.45">
      <c r="D35" s="1"/>
      <c r="L35" s="2"/>
    </row>
    <row r="36" spans="3:20" x14ac:dyDescent="0.45">
      <c r="L36" s="2"/>
      <c r="M36" t="s">
        <v>41</v>
      </c>
      <c r="O36">
        <f>O27*$R$7</f>
        <v>1.5861823647294591</v>
      </c>
      <c r="P36">
        <f>P27*$R$7</f>
        <v>1.6047820641282566</v>
      </c>
    </row>
    <row r="37" spans="3:20" x14ac:dyDescent="0.45">
      <c r="L37" s="2"/>
      <c r="M37" t="s">
        <v>42</v>
      </c>
      <c r="O37">
        <f>$F$12*$Q$7</f>
        <v>1.5270958083832336</v>
      </c>
      <c r="P37">
        <f>$F$12*$Q$7</f>
        <v>1.5270958083832336</v>
      </c>
    </row>
    <row r="38" spans="3:20" x14ac:dyDescent="0.45">
      <c r="N38" t="s">
        <v>46</v>
      </c>
      <c r="O38">
        <f>O36-O37</f>
        <v>5.9086556346225505E-2</v>
      </c>
      <c r="P38">
        <f>P36-P37</f>
        <v>7.7686255745023081E-2</v>
      </c>
    </row>
    <row r="39" spans="3:20" x14ac:dyDescent="0.45">
      <c r="N39" t="s">
        <v>47</v>
      </c>
      <c r="O39">
        <f>$F$16*$R$7-$F$12*$Q$7</f>
        <v>-1.5312241248964797E-2</v>
      </c>
      <c r="P39">
        <f>$F$16*$R$7-$F$12*$Q$7</f>
        <v>-1.5312241248964797E-2</v>
      </c>
    </row>
    <row r="40" spans="3:20" ht="25.5" x14ac:dyDescent="0.75">
      <c r="C40" s="3" t="s">
        <v>48</v>
      </c>
      <c r="O40">
        <f>O38-O39</f>
        <v>7.4398797595190302E-2</v>
      </c>
      <c r="P40">
        <f>P38-P39</f>
        <v>9.2998496993987878E-2</v>
      </c>
    </row>
    <row r="42" spans="3:20" x14ac:dyDescent="0.45">
      <c r="L42" s="2" t="s">
        <v>44</v>
      </c>
      <c r="M42" t="s">
        <v>39</v>
      </c>
      <c r="O42">
        <f>O28*$Q$7</f>
        <v>1.5633832335329341</v>
      </c>
      <c r="P42">
        <f>P28*$Q$7</f>
        <v>1.5822829341317366</v>
      </c>
    </row>
    <row r="43" spans="3:20" x14ac:dyDescent="0.45">
      <c r="L43" s="2"/>
      <c r="M43" t="s">
        <v>40</v>
      </c>
      <c r="O43">
        <f>$F$13*$R$7</f>
        <v>1.4730961923847696</v>
      </c>
      <c r="P43">
        <f>$F$13*$R$7</f>
        <v>1.4730961923847696</v>
      </c>
    </row>
    <row r="44" spans="3:20" x14ac:dyDescent="0.45">
      <c r="L44" s="2"/>
      <c r="N44" t="s">
        <v>46</v>
      </c>
      <c r="O44">
        <f>O42-O43</f>
        <v>9.0287041148164437E-2</v>
      </c>
      <c r="P44">
        <f>P42-P43</f>
        <v>0.10918674174696696</v>
      </c>
    </row>
    <row r="45" spans="3:20" x14ac:dyDescent="0.45">
      <c r="L45" s="2"/>
      <c r="O45">
        <f>$F$17*$Q$7-$F$13*$R$7</f>
        <v>1.4688238752954774E-2</v>
      </c>
      <c r="P45">
        <f>$F$17*$Q$7-$F$13*$R$7</f>
        <v>1.4688238752954774E-2</v>
      </c>
    </row>
    <row r="46" spans="3:20" x14ac:dyDescent="0.45">
      <c r="L46" s="2"/>
      <c r="O46">
        <f>O44-O45</f>
        <v>7.5598802395209663E-2</v>
      </c>
      <c r="P46">
        <f>P44-P45</f>
        <v>9.449850299401219E-2</v>
      </c>
    </row>
    <row r="47" spans="3:20" x14ac:dyDescent="0.45">
      <c r="L47" s="2"/>
    </row>
    <row r="48" spans="3:20" x14ac:dyDescent="0.45">
      <c r="L48" s="2"/>
      <c r="M48" t="s">
        <v>41</v>
      </c>
      <c r="O48">
        <f>O28*$R$7</f>
        <v>1.5385671342685372</v>
      </c>
      <c r="P48">
        <f>P28*$R$7</f>
        <v>1.5571668336673348</v>
      </c>
    </row>
    <row r="49" spans="12:16" x14ac:dyDescent="0.45">
      <c r="L49" s="2"/>
      <c r="M49" t="s">
        <v>42</v>
      </c>
      <c r="O49">
        <f>$F$13*$Q$7</f>
        <v>1.4968562874251496</v>
      </c>
      <c r="P49">
        <f>$F$13*$Q$7</f>
        <v>1.4968562874251496</v>
      </c>
    </row>
    <row r="50" spans="12:16" x14ac:dyDescent="0.45">
      <c r="N50" t="s">
        <v>46</v>
      </c>
      <c r="O50">
        <f>O48-O49</f>
        <v>4.171084684338755E-2</v>
      </c>
      <c r="P50">
        <f>P48-P49</f>
        <v>6.0310546242185126E-2</v>
      </c>
    </row>
    <row r="51" spans="12:16" x14ac:dyDescent="0.45">
      <c r="O51">
        <f>$F$17*$R$7-$F$13*$Q$7</f>
        <v>-3.2687950751802974E-2</v>
      </c>
      <c r="P51">
        <f>$F$17*$R$7-$F$13*$Q$7</f>
        <v>-3.2687950751802974E-2</v>
      </c>
    </row>
    <row r="52" spans="12:16" x14ac:dyDescent="0.45">
      <c r="O52">
        <f>O50-O51</f>
        <v>7.4398797595190524E-2</v>
      </c>
      <c r="P52">
        <f>P50-P51</f>
        <v>9.29984969939881E-2</v>
      </c>
    </row>
    <row r="54" spans="12:16" x14ac:dyDescent="0.45">
      <c r="M54" t="s">
        <v>45</v>
      </c>
      <c r="O54">
        <f>(F11+0.625*O26/H21)</f>
        <v>2.625</v>
      </c>
      <c r="P54">
        <f>(F15+0.625*P26/H22)</f>
        <v>2.65625</v>
      </c>
    </row>
    <row r="55" spans="12:16" x14ac:dyDescent="0.45">
      <c r="O55">
        <v>2.5</v>
      </c>
      <c r="P55">
        <v>2.5</v>
      </c>
    </row>
    <row r="56" spans="12:16" x14ac:dyDescent="0.45">
      <c r="M56" t="s">
        <v>46</v>
      </c>
      <c r="O56">
        <f>(O54-O55)*P7</f>
        <v>7.4999999999999997E-2</v>
      </c>
      <c r="P56">
        <f>(P54-P55)*P7</f>
        <v>9.375E-2</v>
      </c>
    </row>
  </sheetData>
  <mergeCells count="2">
    <mergeCell ref="L30:L37"/>
    <mergeCell ref="L42:L49"/>
  </mergeCells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Willy</dc:creator>
  <cp:lastModifiedBy>Willy</cp:lastModifiedBy>
  <dcterms:created xsi:type="dcterms:W3CDTF">2020-05-26T18:01:13Z</dcterms:created>
  <dcterms:modified xsi:type="dcterms:W3CDTF">2020-05-26T23:03:12Z</dcterms:modified>
</cp:coreProperties>
</file>