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Shep/git/SQLShepBlog/Scripts/R/"/>
    </mc:Choice>
  </mc:AlternateContent>
  <bookViews>
    <workbookView xWindow="12860" yWindow="2560" windowWidth="21440" windowHeight="19400" tabRatio="500"/>
  </bookViews>
  <sheets>
    <sheet name="Sheet1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2" i="2"/>
  <c r="I21" i="2"/>
  <c r="D2" i="2"/>
  <c r="D33" i="2"/>
  <c r="E33" i="2"/>
  <c r="I1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I17" i="2"/>
  <c r="I16" i="2"/>
  <c r="I9" i="2"/>
  <c r="C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I2" i="2"/>
  <c r="I6" i="2"/>
  <c r="I10" i="2"/>
  <c r="I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I3" i="2"/>
  <c r="I24" i="2"/>
  <c r="I22" i="2"/>
  <c r="I20" i="2"/>
  <c r="I14" i="2"/>
  <c r="I13" i="2"/>
</calcChain>
</file>

<file path=xl/sharedStrings.xml><?xml version="1.0" encoding="utf-8"?>
<sst xmlns="http://schemas.openxmlformats.org/spreadsheetml/2006/main" count="56" uniqueCount="56">
  <si>
    <t xml:space="preserve">n = </t>
  </si>
  <si>
    <t>MEAN</t>
  </si>
  <si>
    <t>Variance</t>
  </si>
  <si>
    <t>Standard Deviation</t>
  </si>
  <si>
    <t xml:space="preserve">Slope = </t>
  </si>
  <si>
    <t xml:space="preserve">Intercept = </t>
  </si>
  <si>
    <t>DF (Degrees of Freedom) =</t>
  </si>
  <si>
    <t>Residuals</t>
  </si>
  <si>
    <t xml:space="preserve">SSE = </t>
  </si>
  <si>
    <t>Error Squared (Ei)</t>
  </si>
  <si>
    <t xml:space="preserve">Residual Standard Error RSE = </t>
  </si>
  <si>
    <t xml:space="preserve">Var from mean </t>
  </si>
  <si>
    <t xml:space="preserve">Multiple R-Squared = </t>
  </si>
  <si>
    <t>Adjusted R-Squared =</t>
  </si>
  <si>
    <t>F-Statistic =</t>
  </si>
  <si>
    <t>mpg</t>
  </si>
  <si>
    <t>wt</t>
  </si>
  <si>
    <t>Mazda RX4</t>
  </si>
  <si>
    <t>Mazda RX4 Wag</t>
  </si>
  <si>
    <t>Datsun 710</t>
  </si>
  <si>
    <t>Hornet 4 Drive</t>
  </si>
  <si>
    <t>Hornet Sportabout</t>
  </si>
  <si>
    <t>Valiant</t>
  </si>
  <si>
    <t>Duster 360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</si>
  <si>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</si>
  <si>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</si>
  <si>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</si>
  <si>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</si>
  <si>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</si>
  <si>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</si>
  <si>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</si>
  <si>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</si>
  <si>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</si>
  <si>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</si>
  <si>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</si>
  <si>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</si>
  <si>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</si>
  <si>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</si>
  <si>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</si>
  <si>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</si>
  <si>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</si>
  <si>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</si>
  <si>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</si>
  <si>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</si>
  <si>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</si>
  <si>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</si>
  <si>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</si>
  <si>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</si>
  <si>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</si>
  <si>
    <t>MPG Var from mean</t>
  </si>
  <si>
    <t xml:space="preserve">MEAN MPG = </t>
  </si>
  <si>
    <t xml:space="preserve">MEAN WEIGHT = </t>
  </si>
  <si>
    <t xml:space="preserve">Variance MPG = </t>
  </si>
  <si>
    <t>Variance Weight =</t>
  </si>
  <si>
    <t xml:space="preserve">SD MPG= </t>
  </si>
  <si>
    <t>SD Weight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</si>
</sst>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NumberFormat="1" applyAlignment="1">
      <alignment wrapText="1"/>
    </xf>
    <xf numFmtId="0" fontId="2" fillId="0" borderId="0" xfId="1" applyNumberForma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wrapText="1"/>
    </xf>
    <xf numFmtId="164" fontId="0" fillId="0" borderId="0" xfId="0" applyNumberFormat="1"/>
    <xf numFmtId="164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64" fontId="1" fillId="3" borderId="0" xfId="0" applyNumberFormat="1" applyFont="1" applyFill="1" applyAlignment="1">
      <alignment horizontal="center" wrapText="1"/>
    </xf>
    <xf numFmtId="164" fontId="0" fillId="3" borderId="0" xfId="0" applyNumberFormat="1" applyFill="1"/>
    <xf numFmtId="0" fontId="0" fillId="3" borderId="0" xfId="0" applyFill="1"/>
    <xf numFmtId="0" fontId="0" fillId="3" borderId="0" xfId="0" applyNumberFormat="1" applyFill="1" applyAlignment="1">
      <alignment wrapText="1"/>
    </xf>
    <xf numFmtId="165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zoomScale="120" zoomScaleNormal="120" workbookViewId="0">
      <selection activeCell="H29" sqref="H29"/>
    </sheetView>
  </sheetViews>
  <sheetFormatPr baseColWidth="10" defaultRowHeight="16" x14ac:dyDescent="0.2"/>
  <cols>
    <col min="1" max="1" width="19.33203125" style="11" customWidth="1"/>
    <col min="2" max="2" width="10.83203125" style="10"/>
    <col min="3" max="3" width="13.5" style="13" customWidth="1"/>
    <col min="4" max="4" width="13.5" style="6" customWidth="1"/>
    <col min="5" max="5" width="14.33203125" style="6" customWidth="1"/>
    <col min="6" max="6" width="13.5" style="10" customWidth="1"/>
    <col min="7" max="7" width="15" style="14" customWidth="1"/>
    <col min="8" max="8" width="27.1640625" style="4" customWidth="1"/>
    <col min="9" max="9" width="18" style="4" customWidth="1"/>
  </cols>
  <sheetData>
    <row r="1" spans="1:9" s="1" customFormat="1" ht="32" x14ac:dyDescent="0.2">
      <c r="A1" s="11"/>
      <c r="B1" s="10" t="s">
        <v>15</v>
      </c>
      <c r="C1" s="12" t="s">
        <v>49</v>
      </c>
      <c r="D1" s="7" t="s">
        <v>7</v>
      </c>
      <c r="E1" s="7" t="s">
        <v>9</v>
      </c>
      <c r="F1" s="10" t="s">
        <v>16</v>
      </c>
      <c r="G1" s="15" t="s">
        <v>11</v>
      </c>
      <c r="H1" s="2"/>
      <c r="I1" s="5"/>
    </row>
    <row r="2" spans="1:9" x14ac:dyDescent="0.2">
      <c r="A2" s="11" t="s">
        <v>17</v>
      </c>
      <c r="B2" s="10">
        <v>21</v>
      </c>
      <c r="C2" s="13">
        <f>(B2-$I$5)^2</f>
        <v>0.82696289062500772</v>
      </c>
      <c r="D2" s="6">
        <f>B2-($I$17+$I$16*F2)</f>
        <v>-2.2826106468086067</v>
      </c>
      <c r="E2" s="6">
        <f>D2^2</f>
        <v>5.2103113649240056</v>
      </c>
      <c r="F2" s="10">
        <v>2.62</v>
      </c>
      <c r="G2" s="14">
        <f>(B2-$I$5)^2</f>
        <v>0.82696289062500772</v>
      </c>
      <c r="H2" s="3" t="s">
        <v>0</v>
      </c>
      <c r="I2" s="3">
        <f>COUNTA(A1:A50)</f>
        <v>32</v>
      </c>
    </row>
    <row r="3" spans="1:9" x14ac:dyDescent="0.2">
      <c r="A3" s="11" t="s">
        <v>18</v>
      </c>
      <c r="B3" s="10">
        <v>21</v>
      </c>
      <c r="C3" s="13">
        <f>(B3-$I$5)^2</f>
        <v>0.82696289062500772</v>
      </c>
      <c r="D3" s="6">
        <f t="shared" ref="D3:D33" si="0">B3-($I$17+$I$16*F3)</f>
        <v>-0.91977039576432418</v>
      </c>
      <c r="E3" s="6">
        <f t="shared" ref="E3:E33" si="1">D3^2</f>
        <v>0.84597758092446151</v>
      </c>
      <c r="F3" s="10">
        <v>2.875</v>
      </c>
      <c r="G3" s="14">
        <f t="shared" ref="G3:G33" si="2">(B3-$I$5)^2</f>
        <v>0.82696289062500772</v>
      </c>
      <c r="H3" s="3" t="s">
        <v>6</v>
      </c>
      <c r="I3" s="3">
        <f>I2-2</f>
        <v>30</v>
      </c>
    </row>
    <row r="4" spans="1:9" x14ac:dyDescent="0.2">
      <c r="A4" s="11" t="s">
        <v>19</v>
      </c>
      <c r="B4" s="10">
        <v>22.8</v>
      </c>
      <c r="C4" s="13">
        <f>(B4-$I$5)^2</f>
        <v>7.340712890625027</v>
      </c>
      <c r="D4" s="6">
        <f t="shared" si="0"/>
        <v>-2.0859521186254106</v>
      </c>
      <c r="E4" s="6">
        <f t="shared" si="1"/>
        <v>4.3511962411978393</v>
      </c>
      <c r="F4" s="10">
        <v>2.3199999999999998</v>
      </c>
      <c r="G4" s="14">
        <f t="shared" si="2"/>
        <v>7.340712890625027</v>
      </c>
      <c r="H4" s="3" t="s">
        <v>1</v>
      </c>
      <c r="I4" s="3"/>
    </row>
    <row r="5" spans="1:9" x14ac:dyDescent="0.2">
      <c r="A5" s="11" t="s">
        <v>20</v>
      </c>
      <c r="B5" s="10">
        <v>21.4</v>
      </c>
      <c r="C5" s="13">
        <f>(B5-$I$5)^2</f>
        <v>1.7144628906250075</v>
      </c>
      <c r="D5" s="6">
        <f t="shared" si="0"/>
        <v>1.2973499389613856</v>
      </c>
      <c r="E5" s="6">
        <f t="shared" si="1"/>
        <v>1.6831168641231109</v>
      </c>
      <c r="F5" s="10">
        <v>3.2149999999999999</v>
      </c>
      <c r="G5" s="14">
        <f t="shared" si="2"/>
        <v>1.7144628906250075</v>
      </c>
      <c r="H5" s="3" t="s">
        <v>50</v>
      </c>
      <c r="I5" s="3">
        <f>SUM(B2:B33)/I2</f>
        <v>20.090624999999996</v>
      </c>
    </row>
    <row r="6" spans="1:9" x14ac:dyDescent="0.2">
      <c r="A6" s="11" t="s">
        <v>21</v>
      </c>
      <c r="B6" s="10">
        <v>18.7</v>
      </c>
      <c r="C6" s="13">
        <f>(B6-$I$5)^2</f>
        <v>1.9338378906249902</v>
      </c>
      <c r="D6" s="6">
        <f t="shared" si="0"/>
        <v>-0.20014395717601374</v>
      </c>
      <c r="E6" s="6">
        <f t="shared" si="1"/>
        <v>4.0057603594074023E-2</v>
      </c>
      <c r="F6" s="10">
        <v>3.44</v>
      </c>
      <c r="G6" s="14">
        <f t="shared" si="2"/>
        <v>1.9338378906249902</v>
      </c>
      <c r="H6" s="3" t="s">
        <v>51</v>
      </c>
      <c r="I6" s="3">
        <f>SUM(F2:F34)/I2</f>
        <v>3.2172499999999995</v>
      </c>
    </row>
    <row r="7" spans="1:9" x14ac:dyDescent="0.2">
      <c r="A7" s="11" t="s">
        <v>22</v>
      </c>
      <c r="B7" s="10">
        <v>18.100000000000001</v>
      </c>
      <c r="C7" s="13">
        <f>(B7-$I$5)^2</f>
        <v>3.9625878906249774</v>
      </c>
      <c r="D7" s="6">
        <f t="shared" si="0"/>
        <v>-0.69325452572155655</v>
      </c>
      <c r="E7" s="6">
        <f t="shared" si="1"/>
        <v>0.48060183743342033</v>
      </c>
      <c r="F7" s="10">
        <v>3.46</v>
      </c>
      <c r="G7" s="14">
        <f t="shared" si="2"/>
        <v>3.9625878906249774</v>
      </c>
      <c r="H7" s="3"/>
      <c r="I7" s="3"/>
    </row>
    <row r="8" spans="1:9" x14ac:dyDescent="0.2">
      <c r="A8" s="11" t="s">
        <v>23</v>
      </c>
      <c r="B8" s="10">
        <v>14.3</v>
      </c>
      <c r="C8" s="13">
        <f>(B8-$I$5)^2</f>
        <v>33.53133789062494</v>
      </c>
      <c r="D8" s="6">
        <f t="shared" si="0"/>
        <v>-3.9053626527220651</v>
      </c>
      <c r="E8" s="6">
        <f t="shared" si="1"/>
        <v>15.251857449276326</v>
      </c>
      <c r="F8" s="10">
        <v>3.57</v>
      </c>
      <c r="G8" s="14">
        <f t="shared" si="2"/>
        <v>33.53133789062494</v>
      </c>
      <c r="H8" s="3" t="s">
        <v>2</v>
      </c>
      <c r="I8" s="8"/>
    </row>
    <row r="9" spans="1:9" x14ac:dyDescent="0.2">
      <c r="A9" s="11" t="s">
        <v>24</v>
      </c>
      <c r="B9" s="10">
        <v>24.4</v>
      </c>
      <c r="C9" s="13">
        <f>(B9-$I$5)^2</f>
        <v>18.570712890625025</v>
      </c>
      <c r="D9" s="6">
        <f t="shared" si="0"/>
        <v>4.1637381496433186</v>
      </c>
      <c r="E9" s="6">
        <f t="shared" si="1"/>
        <v>17.336715378795166</v>
      </c>
      <c r="F9" s="10">
        <v>3.19</v>
      </c>
      <c r="G9" s="14">
        <f t="shared" si="2"/>
        <v>18.570712890625025</v>
      </c>
      <c r="H9" s="3" t="s">
        <v>52</v>
      </c>
      <c r="I9" s="8">
        <f>SUM(C2:C33) / (I2 -1)</f>
        <v>36.324102822580649</v>
      </c>
    </row>
    <row r="10" spans="1:9" x14ac:dyDescent="0.2">
      <c r="A10" s="11" t="s">
        <v>25</v>
      </c>
      <c r="B10" s="10">
        <v>22.8</v>
      </c>
      <c r="C10" s="13">
        <f>(B10-$I$5)^2</f>
        <v>7.340712890625027</v>
      </c>
      <c r="D10" s="6">
        <f t="shared" si="0"/>
        <v>2.3499592867344141</v>
      </c>
      <c r="E10" s="6">
        <f t="shared" si="1"/>
        <v>5.5223086493093163</v>
      </c>
      <c r="F10" s="10">
        <v>3.15</v>
      </c>
      <c r="G10" s="14">
        <f t="shared" si="2"/>
        <v>7.340712890625027</v>
      </c>
      <c r="H10" s="3" t="s">
        <v>53</v>
      </c>
      <c r="I10" s="8">
        <f>SUM(G2:G33) / (I2 -1)</f>
        <v>36.324102822580649</v>
      </c>
    </row>
    <row r="11" spans="1:9" x14ac:dyDescent="0.2">
      <c r="A11" s="11" t="s">
        <v>26</v>
      </c>
      <c r="B11" s="10">
        <v>19.2</v>
      </c>
      <c r="C11" s="13">
        <f>(B11-$I$5)^2</f>
        <v>0.79321289062499367</v>
      </c>
      <c r="D11" s="6">
        <f t="shared" si="0"/>
        <v>0.29985604282398626</v>
      </c>
      <c r="E11" s="6">
        <f t="shared" si="1"/>
        <v>8.9913646418060281E-2</v>
      </c>
      <c r="F11" s="10">
        <v>3.44</v>
      </c>
      <c r="G11" s="14">
        <f t="shared" si="2"/>
        <v>0.79321289062499367</v>
      </c>
      <c r="H11" s="3"/>
      <c r="I11" s="8"/>
    </row>
    <row r="12" spans="1:9" x14ac:dyDescent="0.2">
      <c r="A12" s="11" t="s">
        <v>27</v>
      </c>
      <c r="B12" s="10">
        <v>17.8</v>
      </c>
      <c r="C12" s="13">
        <f>(B12-$I$5)^2</f>
        <v>5.2469628906249772</v>
      </c>
      <c r="D12" s="6">
        <f t="shared" si="0"/>
        <v>-1.1001439571760123</v>
      </c>
      <c r="E12" s="6">
        <f t="shared" si="1"/>
        <v>1.2103167265108956</v>
      </c>
      <c r="F12" s="10">
        <v>3.44</v>
      </c>
      <c r="G12" s="14">
        <f t="shared" si="2"/>
        <v>5.2469628906249772</v>
      </c>
      <c r="H12" s="3" t="s">
        <v>3</v>
      </c>
      <c r="I12" s="8"/>
    </row>
    <row r="13" spans="1:9" x14ac:dyDescent="0.2">
      <c r="A13" s="11" t="s">
        <v>28</v>
      </c>
      <c r="B13" s="10">
        <v>16.399999999999999</v>
      </c>
      <c r="C13" s="13">
        <f>(B13-$I$5)^2</f>
        <v>13.620712890624979</v>
      </c>
      <c r="D13" s="6">
        <f t="shared" si="0"/>
        <v>0.86687313363927387</v>
      </c>
      <c r="E13" s="6">
        <f t="shared" si="1"/>
        <v>0.7514690298255744</v>
      </c>
      <c r="F13" s="10">
        <v>4.07</v>
      </c>
      <c r="G13" s="14">
        <f t="shared" si="2"/>
        <v>13.620712890624979</v>
      </c>
      <c r="H13" s="3" t="s">
        <v>54</v>
      </c>
      <c r="I13" s="8">
        <f>SQRT(I9)</f>
        <v>6.0269480520891046</v>
      </c>
    </row>
    <row r="14" spans="1:9" x14ac:dyDescent="0.2">
      <c r="A14" s="11" t="s">
        <v>29</v>
      </c>
      <c r="B14" s="10">
        <v>17.3</v>
      </c>
      <c r="C14" s="13">
        <f>(B14-$I$5)^2</f>
        <v>7.7875878906249723</v>
      </c>
      <c r="D14" s="6">
        <f t="shared" si="0"/>
        <v>-5.0247201086435211E-2</v>
      </c>
      <c r="E14" s="6">
        <f t="shared" si="1"/>
        <v>2.524781217020656E-3</v>
      </c>
      <c r="F14" s="10">
        <v>3.73</v>
      </c>
      <c r="G14" s="14">
        <f t="shared" si="2"/>
        <v>7.7875878906249723</v>
      </c>
      <c r="H14" s="3" t="s">
        <v>55</v>
      </c>
      <c r="I14" s="8">
        <f>SQRT(I10)</f>
        <v>6.0269480520891046</v>
      </c>
    </row>
    <row r="15" spans="1:9" x14ac:dyDescent="0.2">
      <c r="A15" s="11" t="s">
        <v>30</v>
      </c>
      <c r="B15" s="10">
        <v>15.2</v>
      </c>
      <c r="C15" s="13">
        <f>(B15-$I$5)^2</f>
        <v>23.918212890624964</v>
      </c>
      <c r="D15" s="6">
        <f t="shared" si="0"/>
        <v>-1.8830236224503025</v>
      </c>
      <c r="E15" s="6">
        <f t="shared" si="1"/>
        <v>3.5457779627058597</v>
      </c>
      <c r="F15" s="10">
        <v>3.78</v>
      </c>
      <c r="G15" s="14">
        <f t="shared" si="2"/>
        <v>23.918212890624964</v>
      </c>
      <c r="H15" s="3"/>
      <c r="I15" s="8"/>
    </row>
    <row r="16" spans="1:9" x14ac:dyDescent="0.2">
      <c r="A16" s="11" t="s">
        <v>31</v>
      </c>
      <c r="B16" s="10">
        <v>10.4</v>
      </c>
      <c r="C16" s="13">
        <f>(B16-$I$5)^2</f>
        <v>93.90821289062491</v>
      </c>
      <c r="D16" s="6">
        <f t="shared" si="0"/>
        <v>1.173349589452032</v>
      </c>
      <c r="E16" s="6">
        <f t="shared" si="1"/>
        <v>1.3767492590672521</v>
      </c>
      <c r="F16" s="10">
        <v>5.25</v>
      </c>
      <c r="G16" s="14">
        <f t="shared" si="2"/>
        <v>93.90821289062491</v>
      </c>
      <c r="H16" s="3" t="s">
        <v>4</v>
      </c>
      <c r="I16" s="8">
        <f>SLOPE(B2:B33,F2:F33)</f>
        <v>-5.344471572722675</v>
      </c>
    </row>
    <row r="17" spans="1:9" x14ac:dyDescent="0.2">
      <c r="A17" s="11" t="s">
        <v>32</v>
      </c>
      <c r="B17" s="10">
        <v>10.4</v>
      </c>
      <c r="C17" s="13">
        <f>(B17-$I$5)^2</f>
        <v>93.90821289062491</v>
      </c>
      <c r="D17" s="6">
        <f t="shared" si="0"/>
        <v>2.1032876431057783</v>
      </c>
      <c r="E17" s="6">
        <f t="shared" si="1"/>
        <v>4.4238189096414597</v>
      </c>
      <c r="F17" s="10">
        <v>5.4240000000000004</v>
      </c>
      <c r="G17" s="14">
        <f t="shared" si="2"/>
        <v>93.90821289062491</v>
      </c>
      <c r="H17" s="3" t="s">
        <v>5</v>
      </c>
      <c r="I17" s="8">
        <f>INTERCEPT(B2:B51,F2:F51)</f>
        <v>37.285126167342014</v>
      </c>
    </row>
    <row r="18" spans="1:9" x14ac:dyDescent="0.2">
      <c r="A18" s="11" t="s">
        <v>33</v>
      </c>
      <c r="B18" s="10">
        <v>14.7</v>
      </c>
      <c r="C18" s="13">
        <f>(B18-$I$5)^2</f>
        <v>29.058837890624961</v>
      </c>
      <c r="D18" s="6">
        <f t="shared" si="0"/>
        <v>5.9810743888606837</v>
      </c>
      <c r="E18" s="6">
        <f t="shared" si="1"/>
        <v>35.773250845085201</v>
      </c>
      <c r="F18" s="10">
        <v>5.3449999999999998</v>
      </c>
      <c r="G18" s="14">
        <f t="shared" si="2"/>
        <v>29.058837890624961</v>
      </c>
      <c r="I18" s="8"/>
    </row>
    <row r="19" spans="1:9" x14ac:dyDescent="0.2">
      <c r="A19" s="11" t="s">
        <v>34</v>
      </c>
      <c r="B19" s="10">
        <v>32.4</v>
      </c>
      <c r="C19" s="13">
        <f>(B19-$I$5)^2</f>
        <v>151.52071289062508</v>
      </c>
      <c r="D19" s="6">
        <f t="shared" si="0"/>
        <v>6.8727112926478711</v>
      </c>
      <c r="E19" s="6">
        <f t="shared" si="1"/>
        <v>47.234160512089574</v>
      </c>
      <c r="F19" s="10">
        <v>2.2000000000000002</v>
      </c>
      <c r="G19" s="14">
        <f t="shared" si="2"/>
        <v>151.52071289062508</v>
      </c>
      <c r="H19" s="3" t="s">
        <v>8</v>
      </c>
      <c r="I19" s="9">
        <f>SUM(E2:E33)</f>
        <v>278.32193754334344</v>
      </c>
    </row>
    <row r="20" spans="1:9" x14ac:dyDescent="0.2">
      <c r="A20" s="11" t="s">
        <v>35</v>
      </c>
      <c r="B20" s="10">
        <v>30.4</v>
      </c>
      <c r="C20" s="13">
        <f>(B20-$I$5)^2</f>
        <v>106.28321289062505</v>
      </c>
      <c r="D20" s="6">
        <f t="shared" si="0"/>
        <v>1.7461954226051049</v>
      </c>
      <c r="E20" s="6">
        <f t="shared" si="1"/>
        <v>3.0491984539270209</v>
      </c>
      <c r="F20" s="10">
        <v>1.615</v>
      </c>
      <c r="G20" s="14">
        <f t="shared" si="2"/>
        <v>106.28321289062505</v>
      </c>
      <c r="H20" s="3" t="s">
        <v>10</v>
      </c>
      <c r="I20" s="9">
        <f>SQRT(I19/I3)</f>
        <v>3.0458821247893768</v>
      </c>
    </row>
    <row r="21" spans="1:9" x14ac:dyDescent="0.2">
      <c r="A21" s="11" t="s">
        <v>36</v>
      </c>
      <c r="B21" s="10">
        <v>33.9</v>
      </c>
      <c r="C21" s="13">
        <f>(B21-$I$5)^2</f>
        <v>190.69883789062507</v>
      </c>
      <c r="D21" s="6">
        <f t="shared" si="0"/>
        <v>6.4219791686040928</v>
      </c>
      <c r="E21" s="6">
        <f t="shared" si="1"/>
        <v>41.241816441984916</v>
      </c>
      <c r="F21" s="10">
        <v>1.835</v>
      </c>
      <c r="G21" s="14">
        <f t="shared" si="2"/>
        <v>190.69883789062507</v>
      </c>
      <c r="H21" s="3" t="s">
        <v>12</v>
      </c>
      <c r="I21" s="9">
        <f>1-I19/SUM(G2:G51)</f>
        <v>0.7528327936582645</v>
      </c>
    </row>
    <row r="22" spans="1:9" x14ac:dyDescent="0.2">
      <c r="A22" s="11" t="s">
        <v>37</v>
      </c>
      <c r="B22" s="10">
        <v>21.5</v>
      </c>
      <c r="C22" s="13">
        <f>(B22-$I$5)^2</f>
        <v>1.986337890625012</v>
      </c>
      <c r="D22" s="6">
        <f t="shared" si="0"/>
        <v>-2.611003740580621</v>
      </c>
      <c r="E22" s="6">
        <f t="shared" si="1"/>
        <v>6.8173405333259947</v>
      </c>
      <c r="F22" s="10">
        <v>2.4649999999999999</v>
      </c>
      <c r="G22" s="14">
        <f t="shared" si="2"/>
        <v>1.986337890625012</v>
      </c>
      <c r="H22" s="3" t="s">
        <v>13</v>
      </c>
      <c r="I22" s="9">
        <f>1-I19/SUM(G1:G51)*(I2-1)/(I2-(1+1))</f>
        <v>0.74459388678020666</v>
      </c>
    </row>
    <row r="23" spans="1:9" x14ac:dyDescent="0.2">
      <c r="A23" s="11" t="s">
        <v>38</v>
      </c>
      <c r="B23" s="10">
        <v>15.5</v>
      </c>
      <c r="C23" s="13">
        <f>(B23-$I$5)^2</f>
        <v>21.073837890624961</v>
      </c>
      <c r="D23" s="6">
        <f t="shared" si="0"/>
        <v>-2.9725862313581963</v>
      </c>
      <c r="E23" s="6">
        <f t="shared" si="1"/>
        <v>8.8362689028603238</v>
      </c>
      <c r="F23" s="10">
        <v>3.52</v>
      </c>
      <c r="G23" s="14">
        <f t="shared" si="2"/>
        <v>21.073837890624961</v>
      </c>
    </row>
    <row r="24" spans="1:9" x14ac:dyDescent="0.2">
      <c r="A24" s="11" t="s">
        <v>39</v>
      </c>
      <c r="B24" s="10">
        <v>15.2</v>
      </c>
      <c r="C24" s="13">
        <f>(B24-$I$5)^2</f>
        <v>23.918212890624964</v>
      </c>
      <c r="D24" s="6">
        <f t="shared" si="0"/>
        <v>-3.7268663150396257</v>
      </c>
      <c r="E24" s="6">
        <f t="shared" si="1"/>
        <v>13.889532530177039</v>
      </c>
      <c r="F24" s="10">
        <v>3.4350000000000001</v>
      </c>
      <c r="G24" s="14">
        <f t="shared" si="2"/>
        <v>23.918212890624964</v>
      </c>
      <c r="H24" s="3" t="s">
        <v>14</v>
      </c>
      <c r="I24" s="3">
        <f>(SUM(G1:G51)-I19)/(I19/(I2-(1+1)))</f>
        <v>91.375325003761787</v>
      </c>
    </row>
    <row r="25" spans="1:9" x14ac:dyDescent="0.2">
      <c r="A25" s="11" t="s">
        <v>40</v>
      </c>
      <c r="B25" s="10">
        <v>13.3</v>
      </c>
      <c r="C25" s="13">
        <f>(B25-$I$5)^2</f>
        <v>46.11258789062493</v>
      </c>
      <c r="D25" s="6">
        <f t="shared" si="0"/>
        <v>-3.462355328086943</v>
      </c>
      <c r="E25" s="6">
        <f t="shared" si="1"/>
        <v>11.987904417932043</v>
      </c>
      <c r="F25" s="10">
        <v>3.84</v>
      </c>
      <c r="G25" s="14">
        <f t="shared" si="2"/>
        <v>46.11258789062493</v>
      </c>
    </row>
    <row r="26" spans="1:9" x14ac:dyDescent="0.2">
      <c r="A26" s="11" t="s">
        <v>41</v>
      </c>
      <c r="B26" s="10">
        <v>19.2</v>
      </c>
      <c r="C26" s="13">
        <f>(B26-$I$5)^2</f>
        <v>0.79321289062499367</v>
      </c>
      <c r="D26" s="6">
        <f t="shared" si="0"/>
        <v>2.4643670297766711</v>
      </c>
      <c r="E26" s="6">
        <f t="shared" si="1"/>
        <v>6.0731048574502919</v>
      </c>
      <c r="F26" s="10">
        <v>3.8450000000000002</v>
      </c>
      <c r="G26" s="14">
        <f t="shared" si="2"/>
        <v>0.79321289062499367</v>
      </c>
      <c r="I26" s="16"/>
    </row>
    <row r="27" spans="1:9" x14ac:dyDescent="0.2">
      <c r="A27" s="11" t="s">
        <v>42</v>
      </c>
      <c r="B27" s="10">
        <v>27.3</v>
      </c>
      <c r="C27" s="13">
        <f>(B27-$I$5)^2</f>
        <v>51.975087890625069</v>
      </c>
      <c r="D27" s="6">
        <f t="shared" si="0"/>
        <v>0.35642632587636314</v>
      </c>
      <c r="E27" s="6">
        <f t="shared" si="1"/>
        <v>0.12703972577772341</v>
      </c>
      <c r="F27" s="10">
        <v>1.9350000000000001</v>
      </c>
      <c r="G27" s="14">
        <f t="shared" si="2"/>
        <v>51.975087890625069</v>
      </c>
    </row>
    <row r="28" spans="1:9" x14ac:dyDescent="0.2">
      <c r="A28" s="11" t="s">
        <v>43</v>
      </c>
      <c r="B28" s="10">
        <v>26</v>
      </c>
      <c r="C28" s="13">
        <f>(B28-$I$5)^2</f>
        <v>34.920712890625047</v>
      </c>
      <c r="D28" s="6">
        <f t="shared" si="0"/>
        <v>0.15204299828451084</v>
      </c>
      <c r="E28" s="6">
        <f t="shared" si="1"/>
        <v>2.3117073327343769E-2</v>
      </c>
      <c r="F28" s="10">
        <v>2.14</v>
      </c>
      <c r="G28" s="14">
        <f t="shared" si="2"/>
        <v>34.920712890625047</v>
      </c>
    </row>
    <row r="29" spans="1:9" x14ac:dyDescent="0.2">
      <c r="A29" s="11" t="s">
        <v>44</v>
      </c>
      <c r="B29" s="10">
        <v>30.4</v>
      </c>
      <c r="C29" s="13">
        <f>(B29-$I$5)^2</f>
        <v>106.28321289062505</v>
      </c>
      <c r="D29" s="6">
        <f t="shared" si="0"/>
        <v>1.2010593221873904</v>
      </c>
      <c r="E29" s="6">
        <f t="shared" si="1"/>
        <v>1.4425434954132337</v>
      </c>
      <c r="F29" s="10">
        <v>1.5129999999999999</v>
      </c>
      <c r="G29" s="14">
        <f t="shared" si="2"/>
        <v>106.28321289062505</v>
      </c>
    </row>
    <row r="30" spans="1:9" x14ac:dyDescent="0.2">
      <c r="A30" s="11" t="s">
        <v>45</v>
      </c>
      <c r="B30" s="10">
        <v>15.8</v>
      </c>
      <c r="C30" s="13">
        <f>(B30-$I$5)^2</f>
        <v>18.409462890624958</v>
      </c>
      <c r="D30" s="6">
        <f t="shared" si="0"/>
        <v>-4.5431512818111344</v>
      </c>
      <c r="E30" s="6">
        <f t="shared" si="1"/>
        <v>20.640223569422155</v>
      </c>
      <c r="F30" s="10">
        <v>3.17</v>
      </c>
      <c r="G30" s="14">
        <f t="shared" si="2"/>
        <v>18.409462890624958</v>
      </c>
    </row>
    <row r="31" spans="1:9" x14ac:dyDescent="0.2">
      <c r="A31" s="11" t="s">
        <v>46</v>
      </c>
      <c r="B31" s="10">
        <v>19.7</v>
      </c>
      <c r="C31" s="13">
        <f>(B31-$I$5)^2</f>
        <v>0.15258789062499722</v>
      </c>
      <c r="D31" s="6">
        <f t="shared" si="0"/>
        <v>-2.7809399109002051</v>
      </c>
      <c r="E31" s="6">
        <f t="shared" si="1"/>
        <v>7.7336267880376406</v>
      </c>
      <c r="F31" s="10">
        <v>2.77</v>
      </c>
      <c r="G31" s="14">
        <f t="shared" si="2"/>
        <v>0.15258789062499722</v>
      </c>
    </row>
    <row r="32" spans="1:9" x14ac:dyDescent="0.2">
      <c r="A32" s="11" t="s">
        <v>47</v>
      </c>
      <c r="B32" s="10">
        <v>15</v>
      </c>
      <c r="C32" s="13">
        <f>(B32-$I$5)^2</f>
        <v>25.914462890624957</v>
      </c>
      <c r="D32" s="6">
        <f t="shared" si="0"/>
        <v>-3.2053626527220658</v>
      </c>
      <c r="E32" s="6">
        <f t="shared" si="1"/>
        <v>10.274349735465439</v>
      </c>
      <c r="F32" s="10">
        <v>3.57</v>
      </c>
      <c r="G32" s="14">
        <f t="shared" si="2"/>
        <v>25.914462890624957</v>
      </c>
    </row>
    <row r="33" spans="1:9" x14ac:dyDescent="0.2">
      <c r="A33" s="11" t="s">
        <v>48</v>
      </c>
      <c r="B33" s="10">
        <v>21.4</v>
      </c>
      <c r="C33" s="13">
        <f>(B33-$I$5)^2</f>
        <v>1.7144628906250075</v>
      </c>
      <c r="D33" s="6">
        <f t="shared" si="0"/>
        <v>-1.0274951951729818</v>
      </c>
      <c r="E33" s="6">
        <f t="shared" si="1"/>
        <v>1.0557463761035639</v>
      </c>
      <c r="F33" s="10">
        <v>2.78</v>
      </c>
      <c r="G33" s="14">
        <f t="shared" si="2"/>
        <v>1.7144628906250075</v>
      </c>
      <c r="H33"/>
      <c r="I33"/>
    </row>
    <row r="34" spans="1:9" x14ac:dyDescent="0.2">
      <c r="H34"/>
      <c r="I34"/>
    </row>
    <row r="35" spans="1:9" x14ac:dyDescent="0.2">
      <c r="H35"/>
      <c r="I35"/>
    </row>
    <row r="36" spans="1:9" x14ac:dyDescent="0.2">
      <c r="H36"/>
      <c r="I36"/>
    </row>
    <row r="37" spans="1:9" x14ac:dyDescent="0.2">
      <c r="H37"/>
      <c r="I37"/>
    </row>
    <row r="38" spans="1:9" x14ac:dyDescent="0.2">
      <c r="H38"/>
      <c r="I38"/>
    </row>
    <row r="39" spans="1:9" x14ac:dyDescent="0.2">
      <c r="H39"/>
      <c r="I39"/>
    </row>
    <row r="40" spans="1:9" x14ac:dyDescent="0.2">
      <c r="H40"/>
      <c r="I40"/>
    </row>
    <row r="41" spans="1:9" x14ac:dyDescent="0.2">
      <c r="H41"/>
      <c r="I41"/>
    </row>
    <row r="42" spans="1:9" x14ac:dyDescent="0.2">
      <c r="H42"/>
      <c r="I42"/>
    </row>
    <row r="43" spans="1:9" x14ac:dyDescent="0.2">
      <c r="H43"/>
      <c r="I43"/>
    </row>
    <row r="44" spans="1:9" x14ac:dyDescent="0.2">
      <c r="H44"/>
      <c r="I44"/>
    </row>
    <row r="45" spans="1:9" x14ac:dyDescent="0.2">
      <c r="H45"/>
      <c r="I45"/>
    </row>
    <row r="46" spans="1:9" x14ac:dyDescent="0.2">
      <c r="H46"/>
      <c r="I46"/>
    </row>
    <row r="47" spans="1:9" x14ac:dyDescent="0.2">
      <c r="H47"/>
      <c r="I47"/>
    </row>
    <row r="48" spans="1:9" x14ac:dyDescent="0.2">
      <c r="H48"/>
      <c r="I48"/>
    </row>
    <row r="49" spans="8:9" x14ac:dyDescent="0.2">
      <c r="H49"/>
      <c r="I49"/>
    </row>
    <row r="50" spans="8:9" x14ac:dyDescent="0.2">
      <c r="H50"/>
      <c r="I50"/>
    </row>
    <row r="51" spans="8:9" x14ac:dyDescent="0.2">
      <c r="H51"/>
      <c r="I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2017-01-29T14:13:38Z</dcterms:created>
  <dcterms:modified xsi:type="dcterms:W3CDTF">2017-12-21T01:13:39Z</dcterms:modified>
</cp:coreProperties>
</file>