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4"/>
  </bookViews>
  <sheets>
    <sheet name="Detail Cost" sheetId="1" r:id="rId1"/>
    <sheet name="GFA" sheetId="2" r:id="rId2"/>
    <sheet name="DRM" sheetId="3" r:id="rId3"/>
    <sheet name="Subcont ACM" sheetId="4" r:id="rId4"/>
    <sheet name="Subcont wirecut" sheetId="6" r:id="rId5"/>
  </sheets>
  <definedNames>
    <definedName name="_xlnm.Print_Area" localSheetId="0">'Detail Cost'!$A$2:$AB$23</definedName>
    <definedName name="_xlnm.Print_Area" localSheetId="1">GFA!$A$2:$AB$20</definedName>
    <definedName name="_xlnm.Print_Area" localSheetId="2">DRM!$A$1:$AG$35</definedName>
    <definedName name="_xlnm.Print_Area" localSheetId="3">'Subcont ACM'!$A$1:$AG$32</definedName>
    <definedName name="_xlnm.Print_Area" localSheetId="4">'Subcont wirecut'!$A$1:$AG$31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<sst xmlns="http://schemas.openxmlformats.org/spreadsheetml/2006/main" count="525" uniqueCount="98">
  <si>
    <t>Customer                             :</t>
  </si>
  <si>
    <t>PT. FEDERAL IZUMI INDONESIA</t>
  </si>
  <si>
    <t>Project                                  :</t>
  </si>
  <si>
    <t>Weigh Steering Handle SET GJRA</t>
  </si>
  <si>
    <t>NO</t>
  </si>
  <si>
    <t>PART  NAME</t>
  </si>
  <si>
    <t>MAT</t>
  </si>
  <si>
    <t>PAKET</t>
  </si>
  <si>
    <t>HRC</t>
  </si>
  <si>
    <t>RAW MATERIAL</t>
  </si>
  <si>
    <t>FINISH DIMENSION</t>
  </si>
  <si>
    <t>QTY</t>
  </si>
  <si>
    <t>WEIGHT</t>
  </si>
  <si>
    <t>HARGA JUAL MATERIAL PER KG</t>
  </si>
  <si>
    <t>Cutting</t>
  </si>
  <si>
    <t>Blocking</t>
  </si>
  <si>
    <t>Custom</t>
  </si>
  <si>
    <t>Custom
up (50%)</t>
  </si>
  <si>
    <t>HT</t>
  </si>
  <si>
    <t>DELIVERY</t>
  </si>
  <si>
    <t>HARGA JUAL MATERIAL</t>
  </si>
  <si>
    <t>Subcont Tyncoating</t>
  </si>
  <si>
    <t>Subcont</t>
  </si>
  <si>
    <t>TOTAL</t>
  </si>
  <si>
    <t>L/D</t>
  </si>
  <si>
    <t>W</t>
  </si>
  <si>
    <t>H</t>
  </si>
  <si>
    <t>H/D</t>
  </si>
  <si>
    <t>Tol</t>
  </si>
  <si>
    <t>L</t>
  </si>
  <si>
    <t>Insert Lower Dies GJRA</t>
  </si>
  <si>
    <t>DRM3</t>
  </si>
  <si>
    <t>R</t>
  </si>
  <si>
    <t>60-61</t>
  </si>
  <si>
    <t>Ejector Lower Dies GJRA</t>
  </si>
  <si>
    <t>Holder Die</t>
  </si>
  <si>
    <t>DHA1</t>
  </si>
  <si>
    <t>44-46</t>
  </si>
  <si>
    <t>Upper Die</t>
  </si>
  <si>
    <t>Spacer</t>
  </si>
  <si>
    <t>S50C</t>
  </si>
  <si>
    <t>Q</t>
  </si>
  <si>
    <t>-</t>
  </si>
  <si>
    <t>FLOW PROCESS</t>
  </si>
  <si>
    <t>PAKET Q</t>
  </si>
  <si>
    <t>PAKET R</t>
  </si>
  <si>
    <t/>
  </si>
  <si>
    <t xml:space="preserve">Cutting </t>
  </si>
  <si>
    <t>Profilling</t>
  </si>
  <si>
    <t xml:space="preserve">Roughing </t>
  </si>
  <si>
    <t>QC</t>
  </si>
  <si>
    <t>Finishing</t>
  </si>
  <si>
    <t>LEAD TIME 14 Hari Kerja</t>
  </si>
  <si>
    <t>Note : hitungan waktu normal  tidak ada antrian project lain di mesin</t>
  </si>
  <si>
    <t>TYIPE</t>
  </si>
  <si>
    <t>PRICE</t>
  </si>
  <si>
    <t>HP4MA</t>
  </si>
  <si>
    <t>PX4</t>
  </si>
  <si>
    <t>PAC5000</t>
  </si>
  <si>
    <t>NAK80</t>
  </si>
  <si>
    <t>S-STAR</t>
  </si>
  <si>
    <t>S45C</t>
  </si>
  <si>
    <t>S55C</t>
  </si>
  <si>
    <t>SNCM447</t>
  </si>
  <si>
    <t>SCM440H</t>
  </si>
  <si>
    <t>SCM440QT</t>
  </si>
  <si>
    <t>SNCM439</t>
  </si>
  <si>
    <t>SNCM439QT</t>
  </si>
  <si>
    <t>YK30</t>
  </si>
  <si>
    <t>YK4</t>
  </si>
  <si>
    <t>GOA</t>
  </si>
  <si>
    <t>GO40F</t>
  </si>
  <si>
    <t>DC11</t>
  </si>
  <si>
    <t>DC53</t>
  </si>
  <si>
    <t>DCMX</t>
  </si>
  <si>
    <t>SKT4</t>
  </si>
  <si>
    <t>GFA</t>
  </si>
  <si>
    <t>DH32</t>
  </si>
  <si>
    <t>DH62</t>
  </si>
  <si>
    <t>ALLUMINIUM 7050</t>
  </si>
  <si>
    <t>SKD61</t>
  </si>
  <si>
    <t>DHA1ES</t>
  </si>
  <si>
    <t>DH31EX</t>
  </si>
  <si>
    <t>DHAT</t>
  </si>
  <si>
    <t>DH2F</t>
  </si>
  <si>
    <t>MH51</t>
  </si>
  <si>
    <t>P20</t>
  </si>
  <si>
    <t>SKD11-R</t>
  </si>
  <si>
    <t>SKD11-F</t>
  </si>
  <si>
    <t>SS400</t>
  </si>
  <si>
    <t>SKH9</t>
  </si>
  <si>
    <t>Ø</t>
  </si>
  <si>
    <t>Subcont 
Cylindrical</t>
  </si>
  <si>
    <t>Subcont
Wirecut</t>
  </si>
  <si>
    <t>Subcont 
Coating</t>
  </si>
  <si>
    <t>P.O Cust</t>
  </si>
  <si>
    <t>Profit</t>
  </si>
  <si>
    <t>Target Subcont
Finishing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</si>
</sst>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??_);_(@_)"/>
    <numFmt numFmtId="182" formatCode="0_ "/>
    <numFmt numFmtId="183" formatCode="_ * #,##0_ ;_ * \-#,##0_ ;_ * &quot;-&quot;??_ ;_ @_ "/>
    <numFmt numFmtId="184" formatCode="\R\p\ 0,000"/>
    <numFmt numFmtId="185" formatCode="0.00_ "/>
    <numFmt numFmtId="186" formatCode="_(* #,##0.00_);_(* \(#,##0.00\);_(* &quot;-&quot;??.00_);_(@_)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6"/>
      <color theme="1"/>
      <name val="Calibri"/>
      <charset val="0"/>
      <scheme val="minor"/>
    </font>
    <font>
      <b/>
      <sz val="14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theme="1"/>
      <name val="Calibri"/>
      <charset val="0"/>
      <scheme val="minor"/>
    </font>
    <font>
      <sz val="14"/>
      <color theme="1"/>
      <name val="Calibri"/>
      <charset val="134"/>
      <scheme val="minor"/>
    </font>
    <font>
      <sz val="12"/>
      <name val="Calibri"/>
      <charset val="0"/>
      <scheme val="minor"/>
    </font>
    <font>
      <b/>
      <sz val="15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"/>
      <scheme val="minor"/>
    </font>
    <font>
      <b/>
      <i/>
      <sz val="12"/>
      <color rgb="FFFF0000"/>
      <name val="Calibri"/>
      <charset val="1"/>
      <scheme val="minor"/>
    </font>
    <font>
      <sz val="12"/>
      <name val="Calibri"/>
      <charset val="134"/>
      <scheme val="minor"/>
    </font>
    <font>
      <b/>
      <sz val="14"/>
      <name val="Calibri"/>
      <charset val="0"/>
      <scheme val="minor"/>
    </font>
    <font>
      <sz val="14"/>
      <color theme="1"/>
      <name val="Calibri"/>
      <charset val="0"/>
      <scheme val="minor"/>
    </font>
    <font>
      <sz val="14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Calibri"/>
      <charset val="0"/>
    </font>
    <font>
      <sz val="12"/>
      <name val="Calibri"/>
      <charset val="0"/>
    </font>
    <font>
      <b/>
      <sz val="23"/>
      <name val="Calibri"/>
      <charset val="0"/>
      <scheme val="minor"/>
    </font>
    <font>
      <b/>
      <sz val="23"/>
      <color theme="1"/>
      <name val="Calibri"/>
      <charset val="0"/>
      <scheme val="minor"/>
    </font>
    <font>
      <b/>
      <sz val="13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3"/>
      <color theme="1"/>
      <name val="Calibri"/>
      <charset val="1"/>
      <scheme val="minor"/>
    </font>
    <font>
      <sz val="12"/>
      <color rgb="FFFF0000"/>
      <name val="Calibri"/>
      <charset val="0"/>
      <scheme val="minor"/>
    </font>
    <font>
      <b/>
      <sz val="12"/>
      <color theme="1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2" borderId="28" applyNumberFormat="0" applyAlignment="0" applyProtection="0">
      <alignment vertical="center"/>
    </xf>
    <xf numFmtId="0" fontId="37" fillId="13" borderId="29" applyNumberFormat="0" applyAlignment="0" applyProtection="0">
      <alignment vertical="center"/>
    </xf>
    <xf numFmtId="0" fontId="38" fillId="13" borderId="28" applyNumberFormat="0" applyAlignment="0" applyProtection="0">
      <alignment vertical="center"/>
    </xf>
    <xf numFmtId="0" fontId="39" fillId="14" borderId="30" applyNumberFormat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1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81" fontId="6" fillId="0" borderId="7" xfId="49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6" fillId="0" borderId="7" xfId="49" applyNumberFormat="1" applyFont="1" applyFill="1" applyBorder="1" applyAlignment="1">
      <alignment horizontal="center" vertical="center"/>
    </xf>
    <xf numFmtId="0" fontId="5" fillId="2" borderId="7" xfId="49" applyNumberFormat="1" applyFont="1" applyFill="1" applyBorder="1" applyAlignment="1">
      <alignment horizontal="center" vertical="center"/>
    </xf>
    <xf numFmtId="182" fontId="6" fillId="3" borderId="7" xfId="49" applyNumberFormat="1" applyFont="1" applyFill="1" applyBorder="1" applyAlignment="1">
      <alignment horizontal="center" vertical="center"/>
    </xf>
    <xf numFmtId="182" fontId="8" fillId="4" borderId="7" xfId="49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81" fontId="10" fillId="0" borderId="8" xfId="49" applyNumberFormat="1" applyFont="1" applyFill="1" applyBorder="1" applyAlignment="1">
      <alignment horizontal="center" vertical="center"/>
    </xf>
    <xf numFmtId="181" fontId="10" fillId="0" borderId="1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3" fontId="8" fillId="0" borderId="12" xfId="1" applyNumberFormat="1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183" fontId="1" fillId="0" borderId="0" xfId="1" applyNumberFormat="1" applyFont="1" applyFill="1" applyBorder="1" applyAlignment="1"/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left"/>
    </xf>
    <xf numFmtId="184" fontId="15" fillId="0" borderId="7" xfId="0" applyNumberFormat="1" applyFont="1" applyFill="1" applyBorder="1" applyAlignment="1">
      <alignment horizontal="right"/>
    </xf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184" fontId="16" fillId="0" borderId="7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184" fontId="2" fillId="0" borderId="7" xfId="0" applyNumberFormat="1" applyFont="1" applyFill="1" applyBorder="1" applyAlignment="1">
      <alignment horizontal="right"/>
    </xf>
    <xf numFmtId="0" fontId="1" fillId="0" borderId="7" xfId="0" applyFont="1" applyFill="1" applyBorder="1" applyAlignment="1">
      <alignment horizontal="left"/>
    </xf>
    <xf numFmtId="184" fontId="1" fillId="0" borderId="7" xfId="0" applyNumberFormat="1" applyFont="1" applyFill="1" applyBorder="1" applyAlignment="1">
      <alignment horizontal="right"/>
    </xf>
    <xf numFmtId="184" fontId="1" fillId="0" borderId="0" xfId="0" applyNumberFormat="1" applyFont="1" applyFill="1" applyBorder="1" applyAlignment="1"/>
    <xf numFmtId="0" fontId="5" fillId="7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/>
    </xf>
    <xf numFmtId="185" fontId="6" fillId="3" borderId="7" xfId="49" applyNumberFormat="1" applyFont="1" applyFill="1" applyBorder="1" applyAlignment="1">
      <alignment horizontal="center" vertical="center"/>
    </xf>
    <xf numFmtId="185" fontId="19" fillId="0" borderId="7" xfId="49" applyNumberFormat="1" applyFont="1" applyFill="1" applyBorder="1" applyAlignment="1">
      <alignment horizontal="center" vertical="center"/>
    </xf>
    <xf numFmtId="185" fontId="6" fillId="4" borderId="7" xfId="49" applyNumberFormat="1" applyFont="1" applyFill="1" applyBorder="1" applyAlignment="1">
      <alignment horizontal="center" vertical="center"/>
    </xf>
    <xf numFmtId="185" fontId="20" fillId="4" borderId="7" xfId="49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186" fontId="8" fillId="0" borderId="7" xfId="49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9" borderId="7" xfId="0" applyFont="1" applyFill="1" applyBorder="1" applyAlignment="1">
      <alignment horizontal="center" vertical="center" wrapText="1"/>
    </xf>
    <xf numFmtId="183" fontId="24" fillId="0" borderId="7" xfId="1" applyNumberFormat="1" applyFont="1" applyBorder="1" applyAlignment="1">
      <alignment horizontal="center" vertical="center" wrapText="1"/>
    </xf>
    <xf numFmtId="183" fontId="24" fillId="0" borderId="7" xfId="1" applyNumberFormat="1" applyFont="1" applyFill="1" applyBorder="1" applyAlignment="1">
      <alignment horizontal="center" vertical="center" wrapText="1"/>
    </xf>
    <xf numFmtId="183" fontId="6" fillId="0" borderId="7" xfId="1" applyNumberFormat="1" applyFont="1" applyFill="1" applyBorder="1" applyAlignment="1">
      <alignment horizontal="center" vertical="center"/>
    </xf>
    <xf numFmtId="0" fontId="25" fillId="10" borderId="13" xfId="0" applyFont="1" applyFill="1" applyBorder="1" applyAlignment="1">
      <alignment horizontal="center" vertical="center"/>
    </xf>
    <xf numFmtId="0" fontId="25" fillId="10" borderId="15" xfId="0" applyFont="1" applyFill="1" applyBorder="1" applyAlignment="1">
      <alignment horizontal="center" vertical="center"/>
    </xf>
    <xf numFmtId="183" fontId="24" fillId="8" borderId="7" xfId="1" applyNumberFormat="1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183" fontId="26" fillId="0" borderId="7" xfId="1" applyNumberFormat="1" applyFont="1" applyFill="1" applyBorder="1" applyAlignment="1">
      <alignment horizontal="center" vertical="center"/>
    </xf>
    <xf numFmtId="183" fontId="5" fillId="8" borderId="7" xfId="1" applyNumberFormat="1" applyFont="1" applyFill="1" applyBorder="1" applyAlignment="1">
      <alignment horizontal="center" vertical="center"/>
    </xf>
    <xf numFmtId="9" fontId="5" fillId="8" borderId="7" xfId="3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83" fontId="23" fillId="10" borderId="17" xfId="1" applyNumberFormat="1" applyFont="1" applyFill="1" applyBorder="1" applyAlignment="1">
      <alignment horizontal="center" vertical="center"/>
    </xf>
    <xf numFmtId="9" fontId="23" fillId="10" borderId="17" xfId="3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2" borderId="20" xfId="49" applyNumberFormat="1" applyFont="1" applyFill="1" applyBorder="1" applyAlignment="1">
      <alignment horizontal="center" vertical="center"/>
    </xf>
    <xf numFmtId="0" fontId="6" fillId="0" borderId="21" xfId="49" applyNumberFormat="1" applyFont="1" applyFill="1" applyBorder="1" applyAlignment="1">
      <alignment horizontal="center" vertical="center"/>
    </xf>
    <xf numFmtId="182" fontId="6" fillId="3" borderId="16" xfId="49" applyNumberFormat="1" applyFont="1" applyFill="1" applyBorder="1" applyAlignment="1">
      <alignment horizontal="center" vertical="center"/>
    </xf>
    <xf numFmtId="182" fontId="8" fillId="4" borderId="16" xfId="49" applyNumberFormat="1" applyFont="1" applyFill="1" applyBorder="1" applyAlignment="1">
      <alignment horizontal="center" vertical="center"/>
    </xf>
    <xf numFmtId="182" fontId="6" fillId="3" borderId="22" xfId="49" applyNumberFormat="1" applyFont="1" applyFill="1" applyBorder="1" applyAlignment="1">
      <alignment horizontal="center" vertical="center"/>
    </xf>
    <xf numFmtId="0" fontId="5" fillId="0" borderId="7" xfId="49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185" fontId="6" fillId="3" borderId="16" xfId="49" applyNumberFormat="1" applyFont="1" applyFill="1" applyBorder="1" applyAlignment="1">
      <alignment horizontal="center" vertical="center"/>
    </xf>
    <xf numFmtId="185" fontId="19" fillId="0" borderId="21" xfId="49" applyNumberFormat="1" applyFont="1" applyFill="1" applyBorder="1" applyAlignment="1">
      <alignment horizontal="center" vertical="center"/>
    </xf>
    <xf numFmtId="185" fontId="6" fillId="4" borderId="16" xfId="49" applyNumberFormat="1" applyFont="1" applyFill="1" applyBorder="1" applyAlignment="1">
      <alignment horizontal="center" vertical="center"/>
    </xf>
    <xf numFmtId="185" fontId="20" fillId="4" borderId="21" xfId="49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186" fontId="8" fillId="0" borderId="16" xfId="49" applyNumberFormat="1" applyFont="1" applyFill="1" applyBorder="1" applyAlignment="1">
      <alignment horizontal="center" vertical="center"/>
    </xf>
    <xf numFmtId="183" fontId="24" fillId="0" borderId="23" xfId="1" applyNumberFormat="1" applyFont="1" applyFill="1" applyBorder="1" applyAlignment="1">
      <alignment horizontal="center" vertical="center" wrapText="1"/>
    </xf>
    <xf numFmtId="183" fontId="24" fillId="0" borderId="16" xfId="1" applyNumberFormat="1" applyFont="1" applyBorder="1" applyAlignment="1">
      <alignment horizontal="center" vertical="center" wrapText="1"/>
    </xf>
    <xf numFmtId="183" fontId="24" fillId="0" borderId="16" xfId="1" applyNumberFormat="1" applyFont="1" applyFill="1" applyBorder="1" applyAlignment="1">
      <alignment horizontal="center" vertical="center" wrapText="1"/>
    </xf>
    <xf numFmtId="183" fontId="24" fillId="0" borderId="22" xfId="1" applyNumberFormat="1" applyFont="1" applyFill="1" applyBorder="1" applyAlignment="1">
      <alignment horizontal="center" vertical="center" wrapText="1"/>
    </xf>
    <xf numFmtId="183" fontId="6" fillId="0" borderId="16" xfId="1" applyNumberFormat="1" applyFont="1" applyFill="1" applyBorder="1" applyAlignment="1">
      <alignment horizontal="center" vertical="center"/>
    </xf>
    <xf numFmtId="183" fontId="6" fillId="0" borderId="20" xfId="1" applyNumberFormat="1" applyFont="1" applyFill="1" applyBorder="1" applyAlignment="1">
      <alignment horizontal="center" vertical="center"/>
    </xf>
    <xf numFmtId="183" fontId="6" fillId="4" borderId="16" xfId="1" applyNumberFormat="1" applyFont="1" applyFill="1" applyBorder="1" applyAlignment="1">
      <alignment horizontal="center" vertical="center"/>
    </xf>
    <xf numFmtId="183" fontId="23" fillId="10" borderId="7" xfId="1" applyNumberFormat="1" applyFont="1" applyFill="1" applyBorder="1" applyAlignment="1">
      <alignment horizontal="center" vertical="center"/>
    </xf>
    <xf numFmtId="9" fontId="23" fillId="10" borderId="7" xfId="3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 wrapText="1"/>
    </xf>
    <xf numFmtId="183" fontId="23" fillId="10" borderId="24" xfId="1" applyNumberFormat="1" applyFont="1" applyFill="1" applyBorder="1" applyAlignment="1">
      <alignment horizontal="center" vertical="center"/>
    </xf>
    <xf numFmtId="183" fontId="24" fillId="8" borderId="16" xfId="1" applyNumberFormat="1" applyFont="1" applyFill="1" applyBorder="1" applyAlignment="1">
      <alignment horizontal="center" vertical="center" wrapText="1"/>
    </xf>
    <xf numFmtId="183" fontId="5" fillId="8" borderId="16" xfId="1" applyNumberFormat="1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23</xdr:col>
      <xdr:colOff>772795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25</xdr:col>
      <xdr:colOff>805180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458470</xdr:colOff>
      <xdr:row>10</xdr:row>
      <xdr:rowOff>100330</xdr:rowOff>
    </xdr:from>
    <xdr:to>
      <xdr:col>17</xdr:col>
      <xdr:colOff>29845</xdr:colOff>
      <xdr:row>29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5901055" y="3065780"/>
          <a:ext cx="5873750" cy="414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458470</xdr:colOff>
      <xdr:row>9</xdr:row>
      <xdr:rowOff>100330</xdr:rowOff>
    </xdr:from>
    <xdr:to>
      <xdr:col>17</xdr:col>
      <xdr:colOff>29845</xdr:colOff>
      <xdr:row>28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5901055" y="2760980"/>
          <a:ext cx="5873750" cy="414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O68"/>
  <sheetViews>
    <sheetView zoomScale="90" zoomScaleNormal="90" topLeftCell="K3" workbookViewId="0">
      <selection activeCell="D4" sqref="D$1:D$1048576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8" width="5.5047619047619" style="2" customWidth="1"/>
    <col min="29" max="29" width="13.6666666666667" style="2" customWidth="1"/>
    <col min="30" max="16384" width="9" style="2"/>
  </cols>
  <sheetData>
    <row r="1" ht="15.75"/>
    <row r="2" s="1" customFormat="1" ht="21" spans="1:27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</row>
    <row r="3" s="2" customFormat="1" ht="21.75" spans="1:27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</row>
    <row r="4" s="2" customFormat="1" ht="21" spans="1:27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</row>
    <row r="5" s="1" customFormat="1" ht="22" customHeight="1" spans="1:29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C5" s="69" t="s">
        <v>13</v>
      </c>
    </row>
    <row r="6" s="1" customFormat="1" ht="38" customHeight="1" spans="1:29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5"/>
      <c r="AC6" s="69"/>
    </row>
    <row r="7" s="1" customFormat="1" ht="22" customHeight="1" spans="1:29">
      <c r="A7" s="84"/>
      <c r="B7" s="84"/>
      <c r="C7" s="84"/>
      <c r="D7" s="85"/>
      <c r="E7" s="88"/>
      <c r="F7" s="17" t="s">
        <v>24</v>
      </c>
      <c r="G7" s="17" t="s">
        <v>25</v>
      </c>
      <c r="H7" s="17" t="s">
        <v>26</v>
      </c>
      <c r="I7" s="95" t="s">
        <v>27</v>
      </c>
      <c r="J7" s="96" t="s">
        <v>28</v>
      </c>
      <c r="K7" s="95" t="s">
        <v>25</v>
      </c>
      <c r="L7" s="96" t="s">
        <v>28</v>
      </c>
      <c r="M7" s="97" t="s">
        <v>29</v>
      </c>
      <c r="N7" s="96" t="s">
        <v>28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16"/>
      <c r="AC7" s="76"/>
    </row>
    <row r="8" s="1" customFormat="1" ht="24" customHeight="1" spans="1:16369">
      <c r="A8" s="18">
        <f>IF(B8="","",1)</f>
        <v>1</v>
      </c>
      <c r="B8" s="19" t="s">
        <v>30</v>
      </c>
      <c r="C8" s="20" t="s">
        <v>31</v>
      </c>
      <c r="D8" s="89" t="s">
        <v>32</v>
      </c>
      <c r="E8" s="90" t="s">
        <v>33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AC8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 t="shared" ref="U8:U12" si="8">T8*1.5</f>
        <v>2964156</v>
      </c>
      <c r="V8" s="109">
        <f t="shared" ref="V8:V11" si="9">P8*$V$7</f>
        <v>198189.93125</v>
      </c>
      <c r="W8" s="109">
        <f t="shared" ref="W8:W12" si="10">P8*$W$7</f>
        <v>0</v>
      </c>
      <c r="X8" s="109">
        <f t="shared" ref="X8:X12" si="11">IF(AC8="","",P8*AC8)</f>
        <v>3567418.7625</v>
      </c>
      <c r="Y8" s="109">
        <f t="shared" ref="Y8:Y12" si="12">P8*$Y$7</f>
        <v>1981899.3125</v>
      </c>
      <c r="Z8" s="109"/>
      <c r="AA8" s="117">
        <f t="shared" ref="AA8:AA12" si="13">SUM(R8:S8)+SUM(U8:Z8)</f>
        <v>8759229.58975</v>
      </c>
      <c r="AB8" s="4"/>
      <c r="AC8" s="72">
        <f t="shared" ref="AC8:AC12" si="14">IF(ISNA(VLOOKUP(C8,$B$29:$C$82,2,0)),"",VLOOKUP(C8,$B$29:$C$82,2,0))</f>
        <v>450000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</row>
    <row r="9" s="1" customFormat="1" ht="24" customHeight="1" spans="1:16369">
      <c r="A9" s="18">
        <f t="shared" ref="A9:A12" si="15">IF(B9="","",A8+1)</f>
        <v>2</v>
      </c>
      <c r="B9" s="19" t="s">
        <v>34</v>
      </c>
      <c r="C9" s="20" t="s">
        <v>31</v>
      </c>
      <c r="D9" s="89" t="s">
        <v>32</v>
      </c>
      <c r="E9" s="90" t="s">
        <v>33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 t="shared" si="8"/>
        <v>1482078</v>
      </c>
      <c r="V9" s="109">
        <f t="shared" si="9"/>
        <v>14899.10375</v>
      </c>
      <c r="W9" s="109">
        <f t="shared" si="10"/>
        <v>0</v>
      </c>
      <c r="X9" s="109">
        <f t="shared" si="11"/>
        <v>268183.8675</v>
      </c>
      <c r="Y9" s="109">
        <f t="shared" si="12"/>
        <v>148991.0375</v>
      </c>
      <c r="Z9" s="109"/>
      <c r="AA9" s="117">
        <f t="shared" si="13"/>
        <v>1917727.79365</v>
      </c>
      <c r="AB9" s="4"/>
      <c r="AC9" s="72">
        <f t="shared" si="14"/>
        <v>450000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</row>
    <row r="10" s="1" customFormat="1" ht="24" customHeight="1" spans="1:16369">
      <c r="A10" s="18">
        <f t="shared" si="15"/>
        <v>3</v>
      </c>
      <c r="B10" s="19" t="s">
        <v>35</v>
      </c>
      <c r="C10" s="20" t="s">
        <v>36</v>
      </c>
      <c r="D10" s="89" t="s">
        <v>32</v>
      </c>
      <c r="E10" s="90" t="s">
        <v>37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 t="shared" si="8"/>
        <v>2223117</v>
      </c>
      <c r="V10" s="109">
        <f t="shared" si="9"/>
        <v>55195.3125</v>
      </c>
      <c r="W10" s="109">
        <f t="shared" si="10"/>
        <v>0</v>
      </c>
      <c r="X10" s="109">
        <f t="shared" si="11"/>
        <v>483290.15625</v>
      </c>
      <c r="Y10" s="109">
        <f t="shared" si="12"/>
        <v>551953.125</v>
      </c>
      <c r="Z10" s="109"/>
      <c r="AA10" s="117">
        <f t="shared" si="13"/>
        <v>3326802.46875</v>
      </c>
      <c r="AB10" s="4"/>
      <c r="AC10" s="72">
        <f t="shared" si="14"/>
        <v>218900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</row>
    <row r="11" s="1" customFormat="1" ht="24" customHeight="1" spans="1:16369">
      <c r="A11" s="18">
        <f t="shared" si="15"/>
        <v>4</v>
      </c>
      <c r="B11" s="19" t="s">
        <v>38</v>
      </c>
      <c r="C11" s="20" t="s">
        <v>31</v>
      </c>
      <c r="D11" s="89" t="s">
        <v>32</v>
      </c>
      <c r="E11" s="90" t="s">
        <v>33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 t="shared" si="8"/>
        <v>1088865</v>
      </c>
      <c r="V11" s="109">
        <f t="shared" si="9"/>
        <v>36972.88671875</v>
      </c>
      <c r="W11" s="109">
        <f t="shared" si="10"/>
        <v>0</v>
      </c>
      <c r="X11" s="109">
        <f t="shared" si="11"/>
        <v>665511.9609375</v>
      </c>
      <c r="Y11" s="109">
        <f t="shared" si="12"/>
        <v>369728.8671875</v>
      </c>
      <c r="Z11" s="109"/>
      <c r="AA11" s="117">
        <f t="shared" si="13"/>
        <v>2169952.20765625</v>
      </c>
      <c r="AB11" s="4"/>
      <c r="AC11" s="72">
        <f t="shared" si="14"/>
        <v>450000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</row>
    <row r="12" s="1" customFormat="1" ht="24" customHeight="1" spans="1:16369">
      <c r="A12" s="18">
        <f t="shared" si="15"/>
        <v>5</v>
      </c>
      <c r="B12" s="19" t="s">
        <v>39</v>
      </c>
      <c r="C12" s="94" t="s">
        <v>40</v>
      </c>
      <c r="D12" s="89" t="s">
        <v>41</v>
      </c>
      <c r="E12" s="90" t="s">
        <v>42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 t="shared" si="8"/>
        <v>555779.25</v>
      </c>
      <c r="V12" s="111"/>
      <c r="W12" s="109">
        <f t="shared" si="10"/>
        <v>0</v>
      </c>
      <c r="X12" s="109">
        <f t="shared" si="11"/>
        <v>76586.579671875</v>
      </c>
      <c r="Y12" s="109"/>
      <c r="Z12" s="109"/>
      <c r="AA12" s="117">
        <f t="shared" si="13"/>
        <v>646504.890534375</v>
      </c>
      <c r="AB12" s="4"/>
      <c r="AC12" s="72">
        <f t="shared" si="14"/>
        <v>32500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</row>
    <row r="13" ht="24" customHeight="1" spans="3:27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115">
        <f>SUM(AA8:AA12)</f>
        <v>16820216.9503406</v>
      </c>
    </row>
    <row r="14" ht="24" customHeight="1" spans="3:27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A14" s="2"/>
    </row>
    <row r="15" ht="24" customHeight="1" spans="2:27">
      <c r="B15" s="25" t="s">
        <v>43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A15" s="2"/>
    </row>
    <row r="16" ht="18.75" spans="2:27">
      <c r="B16" s="27" t="s">
        <v>44</v>
      </c>
      <c r="C16" s="28" t="s">
        <v>45</v>
      </c>
      <c r="D16" s="29"/>
      <c r="E16" s="30"/>
      <c r="F16" s="30"/>
      <c r="G16" s="30"/>
      <c r="H16" s="30"/>
      <c r="I16" s="30"/>
      <c r="S16" s="1" t="s">
        <v>46</v>
      </c>
      <c r="AA16" s="2"/>
    </row>
    <row r="17" ht="15.75" spans="2:9">
      <c r="B17" s="31" t="s">
        <v>14</v>
      </c>
      <c r="C17" s="32" t="s">
        <v>47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48</v>
      </c>
      <c r="C19" s="34" t="s">
        <v>49</v>
      </c>
      <c r="D19" s="35"/>
      <c r="E19" s="35"/>
      <c r="F19" s="35"/>
      <c r="G19" s="35"/>
      <c r="H19" s="35"/>
      <c r="I19" s="35"/>
    </row>
    <row r="20" ht="15.75" spans="2:9">
      <c r="B20" s="31" t="s">
        <v>50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51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50</v>
      </c>
    </row>
    <row r="23" ht="15.75" spans="2:9">
      <c r="B23" s="40" t="s">
        <v>52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53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54</v>
      </c>
      <c r="C28" s="46" t="s">
        <v>55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56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57</v>
      </c>
      <c r="C32" s="48">
        <v>108700</v>
      </c>
    </row>
    <row r="33" ht="18.75" spans="1:3">
      <c r="A33" s="46">
        <v>5</v>
      </c>
      <c r="B33" s="47" t="s">
        <v>58</v>
      </c>
      <c r="C33" s="48">
        <v>153000</v>
      </c>
    </row>
    <row r="34" ht="18.75" spans="1:3">
      <c r="A34" s="49">
        <v>6</v>
      </c>
      <c r="B34" s="50" t="s">
        <v>59</v>
      </c>
      <c r="C34" s="51">
        <v>246900</v>
      </c>
    </row>
    <row r="35" ht="18.75" spans="1:3">
      <c r="A35" s="49">
        <v>7</v>
      </c>
      <c r="B35" s="50" t="s">
        <v>60</v>
      </c>
      <c r="C35" s="51">
        <v>261800</v>
      </c>
    </row>
    <row r="36" ht="18.75" spans="1:3">
      <c r="A36" s="49">
        <v>8</v>
      </c>
      <c r="B36" s="50" t="s">
        <v>40</v>
      </c>
      <c r="C36" s="51">
        <v>32500</v>
      </c>
    </row>
    <row r="37" ht="18.75" spans="1:3">
      <c r="A37" s="49">
        <v>9</v>
      </c>
      <c r="B37" s="50" t="s">
        <v>61</v>
      </c>
      <c r="C37" s="51">
        <v>32500</v>
      </c>
    </row>
    <row r="38" ht="18.75" spans="1:3">
      <c r="A38" s="49">
        <v>10</v>
      </c>
      <c r="B38" s="50" t="s">
        <v>62</v>
      </c>
      <c r="C38" s="51">
        <v>43000</v>
      </c>
    </row>
    <row r="39" ht="18.75" spans="1:3">
      <c r="A39" s="49">
        <v>11</v>
      </c>
      <c r="B39" s="50" t="s">
        <v>63</v>
      </c>
      <c r="C39" s="51">
        <v>52500</v>
      </c>
    </row>
    <row r="40" ht="18.75" spans="1:3">
      <c r="A40" s="49">
        <v>12</v>
      </c>
      <c r="B40" s="50" t="s">
        <v>64</v>
      </c>
      <c r="C40" s="51">
        <v>43000</v>
      </c>
    </row>
    <row r="41" ht="18.75" spans="1:3">
      <c r="A41" s="49">
        <v>13</v>
      </c>
      <c r="B41" s="50" t="s">
        <v>65</v>
      </c>
      <c r="C41" s="51">
        <v>53000</v>
      </c>
    </row>
    <row r="42" ht="18.75" spans="1:3">
      <c r="A42" s="49">
        <v>14</v>
      </c>
      <c r="B42" s="50" t="s">
        <v>66</v>
      </c>
      <c r="C42" s="51">
        <v>76000</v>
      </c>
    </row>
    <row r="43" ht="18.75" spans="1:3">
      <c r="A43" s="49">
        <v>15</v>
      </c>
      <c r="B43" s="50" t="s">
        <v>67</v>
      </c>
      <c r="C43" s="51">
        <v>85800</v>
      </c>
    </row>
    <row r="44" ht="18.75" spans="1:3">
      <c r="A44" s="49">
        <v>16</v>
      </c>
      <c r="B44" s="50" t="s">
        <v>68</v>
      </c>
      <c r="C44" s="51">
        <v>91800</v>
      </c>
    </row>
    <row r="45" ht="18.75" spans="1:3">
      <c r="A45" s="49">
        <v>17</v>
      </c>
      <c r="B45" s="50" t="s">
        <v>69</v>
      </c>
      <c r="C45" s="51">
        <v>91800</v>
      </c>
    </row>
    <row r="46" ht="18.75" spans="1:3">
      <c r="A46" s="49">
        <v>18</v>
      </c>
      <c r="B46" s="50" t="s">
        <v>70</v>
      </c>
      <c r="C46" s="51">
        <v>123500</v>
      </c>
    </row>
    <row r="47" ht="18.75" spans="1:3">
      <c r="A47" s="49">
        <v>19</v>
      </c>
      <c r="B47" s="50" t="s">
        <v>71</v>
      </c>
      <c r="C47" s="51">
        <v>168300</v>
      </c>
    </row>
    <row r="48" ht="18.75" spans="1:3">
      <c r="A48" s="49">
        <v>20</v>
      </c>
      <c r="B48" s="50" t="s">
        <v>72</v>
      </c>
      <c r="C48" s="51">
        <v>187300</v>
      </c>
    </row>
    <row r="49" ht="18.75" spans="1:3">
      <c r="A49" s="49">
        <v>21</v>
      </c>
      <c r="B49" s="50" t="s">
        <v>73</v>
      </c>
      <c r="C49" s="51">
        <v>214800</v>
      </c>
    </row>
    <row r="50" ht="18.75" spans="1:3">
      <c r="A50" s="49">
        <v>22</v>
      </c>
      <c r="B50" s="50" t="s">
        <v>74</v>
      </c>
      <c r="C50" s="51">
        <v>211200</v>
      </c>
    </row>
    <row r="51" ht="18.75" spans="1:3">
      <c r="A51" s="49">
        <v>23</v>
      </c>
      <c r="B51" s="50" t="s">
        <v>75</v>
      </c>
      <c r="C51" s="51">
        <v>97200</v>
      </c>
    </row>
    <row r="52" ht="18.75" spans="1:3">
      <c r="A52" s="49">
        <v>24</v>
      </c>
      <c r="B52" s="50" t="s">
        <v>76</v>
      </c>
      <c r="C52" s="51">
        <v>188400</v>
      </c>
    </row>
    <row r="53" ht="18.75" spans="1:3">
      <c r="A53" s="49">
        <v>25</v>
      </c>
      <c r="B53" s="50" t="s">
        <v>77</v>
      </c>
      <c r="C53" s="51">
        <v>346100</v>
      </c>
    </row>
    <row r="54" ht="18.75" spans="1:3">
      <c r="A54" s="49">
        <v>26</v>
      </c>
      <c r="B54" s="50" t="s">
        <v>78</v>
      </c>
      <c r="C54" s="51">
        <v>217800</v>
      </c>
    </row>
    <row r="55" spans="1:3">
      <c r="A55" s="52">
        <v>27</v>
      </c>
      <c r="B55" s="53" t="s">
        <v>79</v>
      </c>
      <c r="C55" s="54">
        <v>149500</v>
      </c>
    </row>
    <row r="56" spans="1:3">
      <c r="A56" s="52">
        <v>28</v>
      </c>
      <c r="B56" s="53" t="s">
        <v>36</v>
      </c>
      <c r="C56" s="54">
        <v>218900</v>
      </c>
    </row>
    <row r="57" spans="1:3">
      <c r="A57" s="52">
        <v>29</v>
      </c>
      <c r="B57" s="55" t="s">
        <v>80</v>
      </c>
      <c r="C57" s="56">
        <v>99400</v>
      </c>
    </row>
    <row r="58" spans="1:3">
      <c r="A58" s="52">
        <v>30</v>
      </c>
      <c r="B58" s="55" t="s">
        <v>81</v>
      </c>
      <c r="C58" s="56">
        <v>289900</v>
      </c>
    </row>
    <row r="59" spans="1:3">
      <c r="A59" s="52">
        <v>31</v>
      </c>
      <c r="B59" s="55" t="s">
        <v>82</v>
      </c>
      <c r="C59" s="56">
        <v>325900</v>
      </c>
    </row>
    <row r="60" spans="1:3">
      <c r="A60" s="52">
        <v>32</v>
      </c>
      <c r="B60" s="55" t="s">
        <v>83</v>
      </c>
      <c r="C60" s="56">
        <v>422000</v>
      </c>
    </row>
    <row r="61" spans="1:3">
      <c r="A61" s="52">
        <v>33</v>
      </c>
      <c r="B61" s="55" t="s">
        <v>84</v>
      </c>
      <c r="C61" s="56">
        <v>277200</v>
      </c>
    </row>
    <row r="62" spans="1:3">
      <c r="A62" s="52">
        <v>34</v>
      </c>
      <c r="B62" s="55" t="s">
        <v>85</v>
      </c>
      <c r="C62" s="56">
        <v>620800</v>
      </c>
    </row>
    <row r="63" spans="1:3">
      <c r="A63" s="52">
        <v>35</v>
      </c>
      <c r="B63" s="55" t="s">
        <v>86</v>
      </c>
      <c r="C63" s="56">
        <v>52900</v>
      </c>
    </row>
    <row r="64" spans="2:3">
      <c r="B64" s="52" t="s">
        <v>87</v>
      </c>
      <c r="C64" s="57">
        <v>100000</v>
      </c>
    </row>
    <row r="65" spans="2:3">
      <c r="B65" s="1" t="s">
        <v>88</v>
      </c>
      <c r="C65" s="57">
        <v>94500</v>
      </c>
    </row>
    <row r="66" spans="2:3">
      <c r="B66" s="1" t="s">
        <v>89</v>
      </c>
      <c r="C66" s="57">
        <v>30000</v>
      </c>
    </row>
    <row r="67" spans="2:3">
      <c r="B67" s="1" t="s">
        <v>90</v>
      </c>
      <c r="C67" s="57">
        <v>684300</v>
      </c>
    </row>
    <row r="68" spans="2:3">
      <c r="B68" s="1" t="s">
        <v>31</v>
      </c>
      <c r="C68" s="57">
        <v>450000</v>
      </c>
    </row>
  </sheetData>
  <mergeCells count="29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C5:AC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O65"/>
  <sheetViews>
    <sheetView zoomScale="90" zoomScaleNormal="90" topLeftCell="M1" workbookViewId="0">
      <selection activeCell="D9" sqref="D9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6" width="8.57142857142857" style="1" customWidth="1"/>
    <col min="7" max="7" width="8.57142857142857" style="1" hidden="1" customWidth="1"/>
    <col min="8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8" width="5.5047619047619" style="2" customWidth="1"/>
    <col min="29" max="29" width="13.6666666666667" style="2" customWidth="1"/>
    <col min="30" max="16384" width="9" style="2"/>
  </cols>
  <sheetData>
    <row r="1" ht="15.75"/>
    <row r="2" s="1" customFormat="1" ht="21" spans="1:27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</row>
    <row r="3" s="2" customFormat="1" ht="21.75" spans="1:27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</row>
    <row r="4" s="2" customFormat="1" ht="21" spans="1:27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</row>
    <row r="5" s="1" customFormat="1" ht="22" customHeight="1" spans="1:29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C5" s="69" t="s">
        <v>13</v>
      </c>
    </row>
    <row r="6" s="1" customFormat="1" ht="38" customHeight="1" spans="1:29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5"/>
      <c r="AC6" s="69"/>
    </row>
    <row r="7" s="1" customFormat="1" ht="22" customHeight="1" spans="1:29">
      <c r="A7" s="15"/>
      <c r="B7" s="15"/>
      <c r="C7" s="15"/>
      <c r="D7" s="16"/>
      <c r="E7" s="15"/>
      <c r="F7" s="114" t="s">
        <v>91</v>
      </c>
      <c r="G7" s="17" t="s">
        <v>25</v>
      </c>
      <c r="H7" s="17" t="s">
        <v>29</v>
      </c>
      <c r="I7" s="58" t="s">
        <v>27</v>
      </c>
      <c r="J7" s="60" t="s">
        <v>28</v>
      </c>
      <c r="K7" s="58" t="s">
        <v>25</v>
      </c>
      <c r="L7" s="60" t="s">
        <v>28</v>
      </c>
      <c r="M7" s="58" t="s">
        <v>29</v>
      </c>
      <c r="N7" s="60" t="s">
        <v>28</v>
      </c>
      <c r="O7" s="15"/>
      <c r="P7" s="59"/>
      <c r="Q7" s="69"/>
      <c r="R7" s="70">
        <v>6000</v>
      </c>
      <c r="S7" s="71"/>
      <c r="T7" s="71"/>
      <c r="U7" s="71"/>
      <c r="V7" s="71">
        <v>25000</v>
      </c>
      <c r="W7" s="71"/>
      <c r="X7" s="71"/>
      <c r="Y7" s="71">
        <v>250000</v>
      </c>
      <c r="Z7" s="71"/>
      <c r="AA7" s="75"/>
      <c r="AC7" s="76"/>
    </row>
    <row r="8" s="1" customFormat="1" ht="24" customHeight="1" spans="1:16369">
      <c r="A8" s="18">
        <f>IF(B8="","",1)</f>
        <v>1</v>
      </c>
      <c r="B8" s="19" t="s">
        <v>30</v>
      </c>
      <c r="C8" s="20" t="s">
        <v>76</v>
      </c>
      <c r="D8" s="21" t="s">
        <v>41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((((F8*G8*H8)*0.00785)/1000))*O8</f>
        <v>7.92759725</v>
      </c>
      <c r="Q8" s="66">
        <f>AC8</f>
        <v>188400</v>
      </c>
      <c r="R8" s="72">
        <f>P8*$R$7</f>
        <v>47565.5835</v>
      </c>
      <c r="S8" s="72">
        <f>P8*$S$7</f>
        <v>0</v>
      </c>
      <c r="T8" s="72">
        <v>1976104</v>
      </c>
      <c r="U8" s="72">
        <f>T8*1.5</f>
        <v>2964156</v>
      </c>
      <c r="V8" s="72">
        <f>P8*$V$7</f>
        <v>198189.93125</v>
      </c>
      <c r="W8" s="72">
        <f>P8*$W$7</f>
        <v>0</v>
      </c>
      <c r="X8" s="72">
        <f>IF(AC8="","",P8*AC8)</f>
        <v>1493559.3219</v>
      </c>
      <c r="Y8" s="72">
        <f>P8*$Y$7</f>
        <v>1981899.3125</v>
      </c>
      <c r="Z8" s="72"/>
      <c r="AA8" s="78">
        <f>SUM(R8:S8)+SUM(U8:Z8)</f>
        <v>6685370.14915</v>
      </c>
      <c r="AB8" s="4"/>
      <c r="AC8" s="72">
        <f>IF(ISNA(VLOOKUP(C8,$B$26:$C$79,2,0)),"",VLOOKUP(C8,$B$26:$C$79,2,0))</f>
        <v>188400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</row>
    <row r="9" s="1" customFormat="1" ht="24" customHeight="1" spans="1:16369">
      <c r="A9" s="18">
        <f>IF(B9="","",A8+1)</f>
        <v>2</v>
      </c>
      <c r="B9" s="19" t="s">
        <v>34</v>
      </c>
      <c r="C9" s="20" t="s">
        <v>76</v>
      </c>
      <c r="D9" s="21" t="s">
        <v>41</v>
      </c>
      <c r="E9" s="20"/>
      <c r="F9" s="22">
        <f>I9+5</f>
        <v>31</v>
      </c>
      <c r="G9" s="23">
        <f>K9+5</f>
        <v>31</v>
      </c>
      <c r="H9" s="22">
        <f>M9+5</f>
        <v>79</v>
      </c>
      <c r="I9" s="61">
        <v>26</v>
      </c>
      <c r="J9" s="62"/>
      <c r="K9" s="63">
        <f>I9</f>
        <v>26</v>
      </c>
      <c r="L9" s="64"/>
      <c r="M9" s="61">
        <v>74</v>
      </c>
      <c r="N9" s="62"/>
      <c r="O9" s="65">
        <v>1</v>
      </c>
      <c r="P9" s="66">
        <f>((((F9*G9*H9)*0.00785)/1000))*O9</f>
        <v>0.59596415</v>
      </c>
      <c r="Q9" s="66">
        <f>AC9</f>
        <v>188400</v>
      </c>
      <c r="R9" s="72">
        <f>P9*$R$7</f>
        <v>3575.7849</v>
      </c>
      <c r="S9" s="72">
        <f>P9*$S$7</f>
        <v>0</v>
      </c>
      <c r="T9" s="72">
        <v>988052</v>
      </c>
      <c r="U9" s="72">
        <f>T9*1.5</f>
        <v>1482078</v>
      </c>
      <c r="V9" s="72">
        <f>P9*$V$7</f>
        <v>14899.10375</v>
      </c>
      <c r="W9" s="72">
        <f>P9*$W$7</f>
        <v>0</v>
      </c>
      <c r="X9" s="72">
        <f>IF(AC9="","",P9*AC9)</f>
        <v>112279.64586</v>
      </c>
      <c r="Y9" s="72">
        <f>P9*$Y$7</f>
        <v>148991.0375</v>
      </c>
      <c r="Z9" s="72"/>
      <c r="AA9" s="78">
        <f>SUM(R9:S9)+SUM(U9:Z9)</f>
        <v>1761823.57201</v>
      </c>
      <c r="AB9" s="4"/>
      <c r="AC9" s="72">
        <f>IF(ISNA(VLOOKUP(C9,$B$26:$C$79,2,0)),"",VLOOKUP(C9,$B$26:$C$79,2,0))</f>
        <v>188400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</row>
    <row r="10" ht="24" customHeight="1" spans="3:27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115">
        <f>SUM(AA8:AA9)</f>
        <v>8447193.72116</v>
      </c>
    </row>
    <row r="11" ht="24" customHeight="1" spans="3:27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A11" s="2"/>
    </row>
    <row r="12" ht="24" customHeight="1" spans="2:27">
      <c r="B12" s="25" t="s">
        <v>43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A12" s="2"/>
    </row>
    <row r="13" ht="18.75" spans="2:27">
      <c r="B13" s="27" t="s">
        <v>44</v>
      </c>
      <c r="C13" s="28" t="s">
        <v>45</v>
      </c>
      <c r="D13" s="29"/>
      <c r="E13" s="30"/>
      <c r="F13" s="30"/>
      <c r="G13" s="30"/>
      <c r="H13" s="30"/>
      <c r="I13" s="30"/>
      <c r="S13" s="1" t="s">
        <v>46</v>
      </c>
      <c r="AA13" s="2"/>
    </row>
    <row r="14" ht="15.75" spans="2:9">
      <c r="B14" s="31" t="s">
        <v>14</v>
      </c>
      <c r="C14" s="32" t="s">
        <v>47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48</v>
      </c>
      <c r="C16" s="34" t="s">
        <v>49</v>
      </c>
      <c r="D16" s="35"/>
      <c r="E16" s="35"/>
      <c r="F16" s="35"/>
      <c r="G16" s="35"/>
      <c r="H16" s="35"/>
      <c r="I16" s="35"/>
    </row>
    <row r="17" ht="15.75" spans="2:9">
      <c r="B17" s="31" t="s">
        <v>50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51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50</v>
      </c>
    </row>
    <row r="20" ht="15.75" spans="2:9">
      <c r="B20" s="40" t="s">
        <v>52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53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54</v>
      </c>
      <c r="C25" s="46" t="s">
        <v>55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56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57</v>
      </c>
      <c r="C29" s="48">
        <v>108700</v>
      </c>
    </row>
    <row r="30" ht="18.75" spans="1:3">
      <c r="A30" s="46">
        <v>5</v>
      </c>
      <c r="B30" s="47" t="s">
        <v>58</v>
      </c>
      <c r="C30" s="48">
        <v>153000</v>
      </c>
    </row>
    <row r="31" ht="18.75" spans="1:3">
      <c r="A31" s="49">
        <v>6</v>
      </c>
      <c r="B31" s="50" t="s">
        <v>59</v>
      </c>
      <c r="C31" s="51">
        <v>246900</v>
      </c>
    </row>
    <row r="32" ht="18.75" spans="1:3">
      <c r="A32" s="49">
        <v>7</v>
      </c>
      <c r="B32" s="50" t="s">
        <v>60</v>
      </c>
      <c r="C32" s="51">
        <v>261800</v>
      </c>
    </row>
    <row r="33" ht="18.75" spans="1:3">
      <c r="A33" s="49">
        <v>8</v>
      </c>
      <c r="B33" s="50" t="s">
        <v>40</v>
      </c>
      <c r="C33" s="51">
        <v>32500</v>
      </c>
    </row>
    <row r="34" ht="18.75" spans="1:3">
      <c r="A34" s="49">
        <v>9</v>
      </c>
      <c r="B34" s="50" t="s">
        <v>61</v>
      </c>
      <c r="C34" s="51">
        <v>32500</v>
      </c>
    </row>
    <row r="35" ht="18.75" spans="1:3">
      <c r="A35" s="49">
        <v>10</v>
      </c>
      <c r="B35" s="50" t="s">
        <v>62</v>
      </c>
      <c r="C35" s="51">
        <v>43000</v>
      </c>
    </row>
    <row r="36" ht="18.75" spans="1:3">
      <c r="A36" s="49">
        <v>11</v>
      </c>
      <c r="B36" s="50" t="s">
        <v>63</v>
      </c>
      <c r="C36" s="51">
        <v>52500</v>
      </c>
    </row>
    <row r="37" ht="18.75" spans="1:3">
      <c r="A37" s="49">
        <v>12</v>
      </c>
      <c r="B37" s="50" t="s">
        <v>64</v>
      </c>
      <c r="C37" s="51">
        <v>43000</v>
      </c>
    </row>
    <row r="38" ht="18.75" spans="1:3">
      <c r="A38" s="49">
        <v>13</v>
      </c>
      <c r="B38" s="50" t="s">
        <v>65</v>
      </c>
      <c r="C38" s="51">
        <v>53000</v>
      </c>
    </row>
    <row r="39" ht="18.75" spans="1:3">
      <c r="A39" s="49">
        <v>14</v>
      </c>
      <c r="B39" s="50" t="s">
        <v>66</v>
      </c>
      <c r="C39" s="51">
        <v>76000</v>
      </c>
    </row>
    <row r="40" ht="18.75" spans="1:3">
      <c r="A40" s="49">
        <v>15</v>
      </c>
      <c r="B40" s="50" t="s">
        <v>67</v>
      </c>
      <c r="C40" s="51">
        <v>85800</v>
      </c>
    </row>
    <row r="41" ht="18.75" spans="1:3">
      <c r="A41" s="49">
        <v>16</v>
      </c>
      <c r="B41" s="50" t="s">
        <v>68</v>
      </c>
      <c r="C41" s="51">
        <v>91800</v>
      </c>
    </row>
    <row r="42" ht="18.75" spans="1:3">
      <c r="A42" s="49">
        <v>17</v>
      </c>
      <c r="B42" s="50" t="s">
        <v>69</v>
      </c>
      <c r="C42" s="51">
        <v>91800</v>
      </c>
    </row>
    <row r="43" ht="18.75" spans="1:3">
      <c r="A43" s="49">
        <v>18</v>
      </c>
      <c r="B43" s="50" t="s">
        <v>70</v>
      </c>
      <c r="C43" s="51">
        <v>123500</v>
      </c>
    </row>
    <row r="44" ht="18.75" spans="1:3">
      <c r="A44" s="49">
        <v>19</v>
      </c>
      <c r="B44" s="50" t="s">
        <v>71</v>
      </c>
      <c r="C44" s="51">
        <v>168300</v>
      </c>
    </row>
    <row r="45" ht="18.75" spans="1:3">
      <c r="A45" s="49">
        <v>20</v>
      </c>
      <c r="B45" s="50" t="s">
        <v>72</v>
      </c>
      <c r="C45" s="51">
        <v>187300</v>
      </c>
    </row>
    <row r="46" ht="18.75" spans="1:3">
      <c r="A46" s="49">
        <v>21</v>
      </c>
      <c r="B46" s="50" t="s">
        <v>73</v>
      </c>
      <c r="C46" s="51">
        <v>214800</v>
      </c>
    </row>
    <row r="47" ht="18.75" spans="1:3">
      <c r="A47" s="49">
        <v>22</v>
      </c>
      <c r="B47" s="50" t="s">
        <v>74</v>
      </c>
      <c r="C47" s="51">
        <v>211200</v>
      </c>
    </row>
    <row r="48" ht="18.75" spans="1:3">
      <c r="A48" s="49">
        <v>23</v>
      </c>
      <c r="B48" s="50" t="s">
        <v>75</v>
      </c>
      <c r="C48" s="51">
        <v>97200</v>
      </c>
    </row>
    <row r="49" ht="18.75" spans="1:3">
      <c r="A49" s="49">
        <v>24</v>
      </c>
      <c r="B49" s="50" t="s">
        <v>76</v>
      </c>
      <c r="C49" s="51">
        <v>188400</v>
      </c>
    </row>
    <row r="50" ht="18.75" spans="1:3">
      <c r="A50" s="49">
        <v>25</v>
      </c>
      <c r="B50" s="50" t="s">
        <v>77</v>
      </c>
      <c r="C50" s="51">
        <v>346100</v>
      </c>
    </row>
    <row r="51" ht="18.75" spans="1:3">
      <c r="A51" s="49">
        <v>26</v>
      </c>
      <c r="B51" s="50" t="s">
        <v>78</v>
      </c>
      <c r="C51" s="51">
        <v>217800</v>
      </c>
    </row>
    <row r="52" spans="1:3">
      <c r="A52" s="52">
        <v>27</v>
      </c>
      <c r="B52" s="53" t="s">
        <v>79</v>
      </c>
      <c r="C52" s="54">
        <v>149500</v>
      </c>
    </row>
    <row r="53" spans="1:3">
      <c r="A53" s="52">
        <v>28</v>
      </c>
      <c r="B53" s="53" t="s">
        <v>36</v>
      </c>
      <c r="C53" s="54">
        <v>218900</v>
      </c>
    </row>
    <row r="54" spans="1:3">
      <c r="A54" s="52">
        <v>29</v>
      </c>
      <c r="B54" s="55" t="s">
        <v>80</v>
      </c>
      <c r="C54" s="56">
        <v>99400</v>
      </c>
    </row>
    <row r="55" spans="1:3">
      <c r="A55" s="52">
        <v>30</v>
      </c>
      <c r="B55" s="55" t="s">
        <v>81</v>
      </c>
      <c r="C55" s="56">
        <v>289900</v>
      </c>
    </row>
    <row r="56" spans="1:3">
      <c r="A56" s="52">
        <v>31</v>
      </c>
      <c r="B56" s="55" t="s">
        <v>82</v>
      </c>
      <c r="C56" s="56">
        <v>325900</v>
      </c>
    </row>
    <row r="57" spans="1:3">
      <c r="A57" s="52">
        <v>32</v>
      </c>
      <c r="B57" s="55" t="s">
        <v>83</v>
      </c>
      <c r="C57" s="56">
        <v>422000</v>
      </c>
    </row>
    <row r="58" spans="1:3">
      <c r="A58" s="52">
        <v>33</v>
      </c>
      <c r="B58" s="55" t="s">
        <v>84</v>
      </c>
      <c r="C58" s="56">
        <v>277200</v>
      </c>
    </row>
    <row r="59" spans="1:3">
      <c r="A59" s="52">
        <v>34</v>
      </c>
      <c r="B59" s="55" t="s">
        <v>85</v>
      </c>
      <c r="C59" s="56">
        <v>620800</v>
      </c>
    </row>
    <row r="60" spans="1:3">
      <c r="A60" s="52">
        <v>35</v>
      </c>
      <c r="B60" s="55" t="s">
        <v>86</v>
      </c>
      <c r="C60" s="56">
        <v>52900</v>
      </c>
    </row>
    <row r="61" spans="2:3">
      <c r="B61" s="52" t="s">
        <v>87</v>
      </c>
      <c r="C61" s="57">
        <v>100000</v>
      </c>
    </row>
    <row r="62" spans="2:3">
      <c r="B62" s="1" t="s">
        <v>88</v>
      </c>
      <c r="C62" s="57">
        <v>94500</v>
      </c>
    </row>
    <row r="63" spans="2:3">
      <c r="B63" s="1" t="s">
        <v>89</v>
      </c>
      <c r="C63" s="57">
        <v>30000</v>
      </c>
    </row>
    <row r="64" spans="2:3">
      <c r="B64" s="1" t="s">
        <v>90</v>
      </c>
      <c r="C64" s="57">
        <v>684300</v>
      </c>
    </row>
    <row r="65" spans="2:3">
      <c r="B65" s="1" t="s">
        <v>31</v>
      </c>
      <c r="C65" s="57">
        <v>450000</v>
      </c>
    </row>
  </sheetData>
  <mergeCells count="29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C5:AC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8"/>
  <sheetViews>
    <sheetView view="pageBreakPreview" zoomScale="50" zoomScaleNormal="50" workbookViewId="0">
      <selection activeCell="AB20" sqref="AB20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92</v>
      </c>
      <c r="Z5" s="70" t="s">
        <v>93</v>
      </c>
      <c r="AA5" s="70" t="s">
        <v>94</v>
      </c>
      <c r="AB5" s="75" t="s">
        <v>23</v>
      </c>
      <c r="AC5" s="75" t="s">
        <v>95</v>
      </c>
      <c r="AD5" s="75" t="s">
        <v>96</v>
      </c>
      <c r="AF5" s="69" t="s">
        <v>13</v>
      </c>
    </row>
    <row r="6" s="1" customFormat="1" ht="38" customHeight="1" spans="1:32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84"/>
      <c r="B7" s="84"/>
      <c r="C7" s="84"/>
      <c r="D7" s="85"/>
      <c r="E7" s="88"/>
      <c r="F7" s="17" t="s">
        <v>24</v>
      </c>
      <c r="G7" s="17" t="s">
        <v>25</v>
      </c>
      <c r="H7" s="17" t="s">
        <v>26</v>
      </c>
      <c r="I7" s="95" t="s">
        <v>27</v>
      </c>
      <c r="J7" s="96" t="s">
        <v>28</v>
      </c>
      <c r="K7" s="95" t="s">
        <v>25</v>
      </c>
      <c r="L7" s="96" t="s">
        <v>28</v>
      </c>
      <c r="M7" s="97" t="s">
        <v>29</v>
      </c>
      <c r="N7" s="96" t="s">
        <v>28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07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30</v>
      </c>
      <c r="C8" s="20" t="s">
        <v>31</v>
      </c>
      <c r="D8" s="89" t="s">
        <v>32</v>
      </c>
      <c r="E8" s="90" t="s">
        <v>33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AF8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>T8*1</f>
        <v>1976104</v>
      </c>
      <c r="V8" s="109">
        <f t="shared" ref="V8:V11" si="8">P8*$V$7</f>
        <v>198189.93125</v>
      </c>
      <c r="W8" s="109">
        <f t="shared" ref="W8:W12" si="9">P8*$W$7</f>
        <v>0</v>
      </c>
      <c r="X8" s="109">
        <f t="shared" ref="X8:X12" si="10">IF(AF8="","",P8*AF8)</f>
        <v>3567418.7625</v>
      </c>
      <c r="Y8" s="109"/>
      <c r="Z8" s="109">
        <v>250000</v>
      </c>
      <c r="AA8" s="109">
        <v>1300000</v>
      </c>
      <c r="AB8" s="78">
        <f>R8+T8+V8+X8+Y8+Z8+AA8</f>
        <v>7339278.27725</v>
      </c>
      <c r="AC8" s="78">
        <v>8759229.58975</v>
      </c>
      <c r="AD8" s="79">
        <f t="shared" ref="AD8:AD13" si="11">1-AB8/AC8</f>
        <v>0.162109155599896</v>
      </c>
      <c r="AE8" s="4"/>
      <c r="AF8" s="72">
        <f t="shared" ref="AF8:AF12" si="12">IF(ISNA(VLOOKUP(C8,$B$29:$C$82,2,0)),"",VLOOKUP(C8,$B$29:$C$82,2,0))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 t="shared" ref="A9:A12" si="13">IF(B9="","",A8+1)</f>
        <v>2</v>
      </c>
      <c r="B9" s="19" t="s">
        <v>34</v>
      </c>
      <c r="C9" s="20" t="s">
        <v>31</v>
      </c>
      <c r="D9" s="89" t="s">
        <v>32</v>
      </c>
      <c r="E9" s="90" t="s">
        <v>33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>T9*1</f>
        <v>988052</v>
      </c>
      <c r="V9" s="109">
        <f t="shared" si="8"/>
        <v>14899.10375</v>
      </c>
      <c r="W9" s="109">
        <f t="shared" si="9"/>
        <v>0</v>
      </c>
      <c r="X9" s="109">
        <f t="shared" si="10"/>
        <v>268183.8675</v>
      </c>
      <c r="Y9" s="109">
        <v>250000</v>
      </c>
      <c r="Z9" s="109"/>
      <c r="AA9" s="109">
        <v>350000</v>
      </c>
      <c r="AB9" s="78">
        <f>R9+T9+V9+X9+Y9+Z9+AA9</f>
        <v>1874710.75615</v>
      </c>
      <c r="AC9" s="78">
        <v>1917727.79365</v>
      </c>
      <c r="AD9" s="79">
        <f t="shared" si="11"/>
        <v>0.0224312530915173</v>
      </c>
      <c r="AE9" s="4"/>
      <c r="AF9" s="72">
        <f t="shared" si="12"/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s="1" customFormat="1" ht="24" customHeight="1" spans="1:16372">
      <c r="A10" s="18">
        <f t="shared" si="13"/>
        <v>3</v>
      </c>
      <c r="B10" s="19" t="s">
        <v>35</v>
      </c>
      <c r="C10" s="20" t="s">
        <v>36</v>
      </c>
      <c r="D10" s="89" t="s">
        <v>32</v>
      </c>
      <c r="E10" s="90" t="s">
        <v>37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>T10*1</f>
        <v>1482078</v>
      </c>
      <c r="V10" s="109">
        <f t="shared" si="8"/>
        <v>55195.3125</v>
      </c>
      <c r="W10" s="109">
        <f t="shared" si="9"/>
        <v>0</v>
      </c>
      <c r="X10" s="109">
        <f t="shared" si="10"/>
        <v>483290.15625</v>
      </c>
      <c r="Y10" s="109"/>
      <c r="Z10" s="109"/>
      <c r="AA10" s="109">
        <v>480000</v>
      </c>
      <c r="AB10" s="78">
        <f>R10+T10+V10+X10+Y10+Z10+AA10</f>
        <v>2513810.34375</v>
      </c>
      <c r="AC10" s="78">
        <v>3326802.46875</v>
      </c>
      <c r="AD10" s="79">
        <f t="shared" si="11"/>
        <v>0.24437643431997</v>
      </c>
      <c r="AE10" s="4"/>
      <c r="AF10" s="72">
        <f t="shared" si="12"/>
        <v>218900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</row>
    <row r="11" s="1" customFormat="1" ht="24" customHeight="1" spans="1:16372">
      <c r="A11" s="18">
        <f t="shared" si="13"/>
        <v>4</v>
      </c>
      <c r="B11" s="19" t="s">
        <v>38</v>
      </c>
      <c r="C11" s="20" t="s">
        <v>31</v>
      </c>
      <c r="D11" s="89" t="s">
        <v>32</v>
      </c>
      <c r="E11" s="90" t="s">
        <v>33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>T11*1</f>
        <v>725910</v>
      </c>
      <c r="V11" s="109">
        <f t="shared" si="8"/>
        <v>36972.88671875</v>
      </c>
      <c r="W11" s="109">
        <f t="shared" si="9"/>
        <v>0</v>
      </c>
      <c r="X11" s="109">
        <f t="shared" si="10"/>
        <v>665511.9609375</v>
      </c>
      <c r="Y11" s="109"/>
      <c r="Z11" s="109"/>
      <c r="AA11" s="109">
        <v>250000</v>
      </c>
      <c r="AB11" s="78">
        <f>R11+T11+V11+X11+Y11+Z11+AA11</f>
        <v>1687268.34046875</v>
      </c>
      <c r="AC11" s="78">
        <v>2169952.20765625</v>
      </c>
      <c r="AD11" s="79">
        <f t="shared" si="11"/>
        <v>0.22243986088009</v>
      </c>
      <c r="AE11" s="4"/>
      <c r="AF11" s="72">
        <f t="shared" si="12"/>
        <v>450000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</row>
    <row r="12" s="1" customFormat="1" ht="24" customHeight="1" spans="1:16372">
      <c r="A12" s="18">
        <f t="shared" si="13"/>
        <v>5</v>
      </c>
      <c r="B12" s="19" t="s">
        <v>39</v>
      </c>
      <c r="C12" s="94" t="s">
        <v>40</v>
      </c>
      <c r="D12" s="89" t="s">
        <v>41</v>
      </c>
      <c r="E12" s="90" t="s">
        <v>42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>T12*1</f>
        <v>370519.5</v>
      </c>
      <c r="V12" s="111"/>
      <c r="W12" s="109">
        <f t="shared" si="9"/>
        <v>0</v>
      </c>
      <c r="X12" s="109">
        <f t="shared" si="10"/>
        <v>76586.579671875</v>
      </c>
      <c r="Y12" s="109"/>
      <c r="Z12" s="109"/>
      <c r="AA12" s="109"/>
      <c r="AB12" s="78">
        <f>R12+T12+V12+X12+Y12+Z12+AA12</f>
        <v>461245.140534375</v>
      </c>
      <c r="AC12" s="78">
        <v>646504.890534375</v>
      </c>
      <c r="AD12" s="79">
        <f t="shared" si="11"/>
        <v>0.286555836951012</v>
      </c>
      <c r="AE12" s="4"/>
      <c r="AF12" s="72">
        <f t="shared" si="12"/>
        <v>32500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</row>
    <row r="13" ht="24" customHeight="1" spans="3:30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80"/>
      <c r="AB13" s="112">
        <f>SUM(AB8:AB12)</f>
        <v>13876312.8581531</v>
      </c>
      <c r="AC13" s="112">
        <f>SUM(AC8:AC12)</f>
        <v>16820216.9503406</v>
      </c>
      <c r="AD13" s="113">
        <f t="shared" si="11"/>
        <v>0.175021767012814</v>
      </c>
    </row>
    <row r="14" ht="24" customHeight="1" spans="3:30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B14" s="2"/>
      <c r="AC14" s="2"/>
      <c r="AD14" s="2"/>
    </row>
    <row r="15" ht="24" customHeight="1" spans="2:30">
      <c r="B15" s="25" t="s">
        <v>43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B15" s="2"/>
      <c r="AC15" s="2"/>
      <c r="AD15" s="2"/>
    </row>
    <row r="16" ht="18.75" spans="2:30">
      <c r="B16" s="27" t="s">
        <v>44</v>
      </c>
      <c r="C16" s="28" t="s">
        <v>45</v>
      </c>
      <c r="D16" s="29"/>
      <c r="E16" s="30"/>
      <c r="F16" s="30"/>
      <c r="G16" s="30"/>
      <c r="H16" s="30"/>
      <c r="I16" s="30"/>
      <c r="S16" s="1" t="s">
        <v>46</v>
      </c>
      <c r="AB16" s="2"/>
      <c r="AC16" s="2"/>
      <c r="AD16" s="2"/>
    </row>
    <row r="17" ht="15.75" spans="2:9">
      <c r="B17" s="31" t="s">
        <v>14</v>
      </c>
      <c r="C17" s="32" t="s">
        <v>47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48</v>
      </c>
      <c r="C19" s="34" t="s">
        <v>49</v>
      </c>
      <c r="D19" s="35"/>
      <c r="E19" s="35"/>
      <c r="F19" s="35"/>
      <c r="G19" s="35"/>
      <c r="H19" s="35"/>
      <c r="I19" s="35"/>
    </row>
    <row r="20" ht="15.75" spans="2:9">
      <c r="B20" s="31" t="s">
        <v>50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51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50</v>
      </c>
    </row>
    <row r="23" ht="15.75" spans="2:9">
      <c r="B23" s="40" t="s">
        <v>52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53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54</v>
      </c>
      <c r="C28" s="46" t="s">
        <v>55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56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57</v>
      </c>
      <c r="C32" s="48">
        <v>108700</v>
      </c>
    </row>
    <row r="33" ht="18.75" spans="1:3">
      <c r="A33" s="46">
        <v>5</v>
      </c>
      <c r="B33" s="47" t="s">
        <v>58</v>
      </c>
      <c r="C33" s="48">
        <v>153000</v>
      </c>
    </row>
    <row r="34" ht="18.75" spans="1:3">
      <c r="A34" s="49">
        <v>6</v>
      </c>
      <c r="B34" s="50" t="s">
        <v>59</v>
      </c>
      <c r="C34" s="51">
        <v>246900</v>
      </c>
    </row>
    <row r="35" ht="18.75" spans="1:3">
      <c r="A35" s="49">
        <v>7</v>
      </c>
      <c r="B35" s="50" t="s">
        <v>60</v>
      </c>
      <c r="C35" s="51">
        <v>261800</v>
      </c>
    </row>
    <row r="36" ht="18.75" spans="1:3">
      <c r="A36" s="49">
        <v>8</v>
      </c>
      <c r="B36" s="50" t="s">
        <v>40</v>
      </c>
      <c r="C36" s="51">
        <v>32500</v>
      </c>
    </row>
    <row r="37" ht="18.75" spans="1:3">
      <c r="A37" s="49">
        <v>9</v>
      </c>
      <c r="B37" s="50" t="s">
        <v>61</v>
      </c>
      <c r="C37" s="51">
        <v>32500</v>
      </c>
    </row>
    <row r="38" ht="18.75" spans="1:3">
      <c r="A38" s="49">
        <v>10</v>
      </c>
      <c r="B38" s="50" t="s">
        <v>62</v>
      </c>
      <c r="C38" s="51">
        <v>43000</v>
      </c>
    </row>
    <row r="39" ht="18.75" spans="1:3">
      <c r="A39" s="49">
        <v>11</v>
      </c>
      <c r="B39" s="50" t="s">
        <v>63</v>
      </c>
      <c r="C39" s="51">
        <v>52500</v>
      </c>
    </row>
    <row r="40" ht="18.75" spans="1:3">
      <c r="A40" s="49">
        <v>12</v>
      </c>
      <c r="B40" s="50" t="s">
        <v>64</v>
      </c>
      <c r="C40" s="51">
        <v>43000</v>
      </c>
    </row>
    <row r="41" ht="18.75" spans="1:3">
      <c r="A41" s="49">
        <v>13</v>
      </c>
      <c r="B41" s="50" t="s">
        <v>65</v>
      </c>
      <c r="C41" s="51">
        <v>53000</v>
      </c>
    </row>
    <row r="42" ht="18.75" spans="1:3">
      <c r="A42" s="49">
        <v>14</v>
      </c>
      <c r="B42" s="50" t="s">
        <v>66</v>
      </c>
      <c r="C42" s="51">
        <v>76000</v>
      </c>
    </row>
    <row r="43" ht="18.75" spans="1:3">
      <c r="A43" s="49">
        <v>15</v>
      </c>
      <c r="B43" s="50" t="s">
        <v>67</v>
      </c>
      <c r="C43" s="51">
        <v>85800</v>
      </c>
    </row>
    <row r="44" ht="18.75" spans="1:3">
      <c r="A44" s="49">
        <v>16</v>
      </c>
      <c r="B44" s="50" t="s">
        <v>68</v>
      </c>
      <c r="C44" s="51">
        <v>91800</v>
      </c>
    </row>
    <row r="45" ht="18.75" spans="1:3">
      <c r="A45" s="49">
        <v>17</v>
      </c>
      <c r="B45" s="50" t="s">
        <v>69</v>
      </c>
      <c r="C45" s="51">
        <v>91800</v>
      </c>
    </row>
    <row r="46" ht="18.75" spans="1:3">
      <c r="A46" s="49">
        <v>18</v>
      </c>
      <c r="B46" s="50" t="s">
        <v>70</v>
      </c>
      <c r="C46" s="51">
        <v>123500</v>
      </c>
    </row>
    <row r="47" ht="18.75" spans="1:3">
      <c r="A47" s="49">
        <v>19</v>
      </c>
      <c r="B47" s="50" t="s">
        <v>71</v>
      </c>
      <c r="C47" s="51">
        <v>168300</v>
      </c>
    </row>
    <row r="48" ht="18.75" spans="1:3">
      <c r="A48" s="49">
        <v>20</v>
      </c>
      <c r="B48" s="50" t="s">
        <v>72</v>
      </c>
      <c r="C48" s="51">
        <v>187300</v>
      </c>
    </row>
    <row r="49" ht="18.75" spans="1:3">
      <c r="A49" s="49">
        <v>21</v>
      </c>
      <c r="B49" s="50" t="s">
        <v>73</v>
      </c>
      <c r="C49" s="51">
        <v>214800</v>
      </c>
    </row>
    <row r="50" ht="18.75" spans="1:3">
      <c r="A50" s="49">
        <v>22</v>
      </c>
      <c r="B50" s="50" t="s">
        <v>74</v>
      </c>
      <c r="C50" s="51">
        <v>211200</v>
      </c>
    </row>
    <row r="51" ht="18.75" spans="1:3">
      <c r="A51" s="49">
        <v>23</v>
      </c>
      <c r="B51" s="50" t="s">
        <v>75</v>
      </c>
      <c r="C51" s="51">
        <v>97200</v>
      </c>
    </row>
    <row r="52" ht="18.75" spans="1:3">
      <c r="A52" s="49">
        <v>24</v>
      </c>
      <c r="B52" s="50" t="s">
        <v>76</v>
      </c>
      <c r="C52" s="51">
        <v>188400</v>
      </c>
    </row>
    <row r="53" ht="18.75" spans="1:3">
      <c r="A53" s="49">
        <v>25</v>
      </c>
      <c r="B53" s="50" t="s">
        <v>77</v>
      </c>
      <c r="C53" s="51">
        <v>346100</v>
      </c>
    </row>
    <row r="54" ht="18.75" spans="1:3">
      <c r="A54" s="49">
        <v>26</v>
      </c>
      <c r="B54" s="50" t="s">
        <v>78</v>
      </c>
      <c r="C54" s="51">
        <v>217800</v>
      </c>
    </row>
    <row r="55" spans="1:3">
      <c r="A55" s="52">
        <v>27</v>
      </c>
      <c r="B55" s="53" t="s">
        <v>79</v>
      </c>
      <c r="C55" s="54">
        <v>149500</v>
      </c>
    </row>
    <row r="56" spans="1:3">
      <c r="A56" s="52">
        <v>28</v>
      </c>
      <c r="B56" s="53" t="s">
        <v>36</v>
      </c>
      <c r="C56" s="54">
        <v>218900</v>
      </c>
    </row>
    <row r="57" spans="1:3">
      <c r="A57" s="52">
        <v>29</v>
      </c>
      <c r="B57" s="55" t="s">
        <v>80</v>
      </c>
      <c r="C57" s="56">
        <v>99400</v>
      </c>
    </row>
    <row r="58" spans="1:3">
      <c r="A58" s="52">
        <v>30</v>
      </c>
      <c r="B58" s="55" t="s">
        <v>81</v>
      </c>
      <c r="C58" s="56">
        <v>289900</v>
      </c>
    </row>
    <row r="59" spans="1:3">
      <c r="A59" s="52">
        <v>31</v>
      </c>
      <c r="B59" s="55" t="s">
        <v>82</v>
      </c>
      <c r="C59" s="56">
        <v>325900</v>
      </c>
    </row>
    <row r="60" spans="1:3">
      <c r="A60" s="52">
        <v>32</v>
      </c>
      <c r="B60" s="55" t="s">
        <v>83</v>
      </c>
      <c r="C60" s="56">
        <v>422000</v>
      </c>
    </row>
    <row r="61" spans="1:3">
      <c r="A61" s="52">
        <v>33</v>
      </c>
      <c r="B61" s="55" t="s">
        <v>84</v>
      </c>
      <c r="C61" s="56">
        <v>277200</v>
      </c>
    </row>
    <row r="62" spans="1:3">
      <c r="A62" s="52">
        <v>34</v>
      </c>
      <c r="B62" s="55" t="s">
        <v>85</v>
      </c>
      <c r="C62" s="56">
        <v>620800</v>
      </c>
    </row>
    <row r="63" spans="1:3">
      <c r="A63" s="52">
        <v>35</v>
      </c>
      <c r="B63" s="55" t="s">
        <v>86</v>
      </c>
      <c r="C63" s="56">
        <v>52900</v>
      </c>
    </row>
    <row r="64" spans="2:3">
      <c r="B64" s="52" t="s">
        <v>87</v>
      </c>
      <c r="C64" s="57">
        <v>100000</v>
      </c>
    </row>
    <row r="65" spans="2:3">
      <c r="B65" s="1" t="s">
        <v>88</v>
      </c>
      <c r="C65" s="57">
        <v>94500</v>
      </c>
    </row>
    <row r="66" spans="2:3">
      <c r="B66" s="1" t="s">
        <v>89</v>
      </c>
      <c r="C66" s="57">
        <v>30000</v>
      </c>
    </row>
    <row r="67" spans="2:3">
      <c r="B67" s="1" t="s">
        <v>90</v>
      </c>
      <c r="C67" s="57">
        <v>684300</v>
      </c>
    </row>
    <row r="68" spans="2:3">
      <c r="B68" s="1" t="s">
        <v>31</v>
      </c>
      <c r="C68" s="57">
        <v>450000</v>
      </c>
    </row>
  </sheetData>
  <mergeCells count="32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5"/>
  <sheetViews>
    <sheetView view="pageBreakPreview" zoomScale="70" zoomScaleNormal="50" topLeftCell="H1" workbookViewId="0">
      <selection activeCell="AB23" sqref="AB23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92</v>
      </c>
      <c r="Z5" s="70" t="s">
        <v>97</v>
      </c>
      <c r="AA5" s="70" t="s">
        <v>94</v>
      </c>
      <c r="AB5" s="75" t="s">
        <v>23</v>
      </c>
      <c r="AC5" s="75" t="s">
        <v>95</v>
      </c>
      <c r="AD5" s="75" t="s">
        <v>96</v>
      </c>
      <c r="AF5" s="69" t="s">
        <v>13</v>
      </c>
    </row>
    <row r="6" s="1" customFormat="1" ht="38" customHeight="1" spans="1:32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15"/>
      <c r="B7" s="15"/>
      <c r="C7" s="15"/>
      <c r="D7" s="16"/>
      <c r="E7" s="15"/>
      <c r="F7" s="17" t="s">
        <v>24</v>
      </c>
      <c r="G7" s="17" t="s">
        <v>25</v>
      </c>
      <c r="H7" s="17" t="s">
        <v>26</v>
      </c>
      <c r="I7" s="58" t="s">
        <v>27</v>
      </c>
      <c r="J7" s="60" t="s">
        <v>28</v>
      </c>
      <c r="K7" s="58" t="s">
        <v>25</v>
      </c>
      <c r="L7" s="60" t="s">
        <v>28</v>
      </c>
      <c r="M7" s="58" t="s">
        <v>29</v>
      </c>
      <c r="N7" s="60" t="s">
        <v>28</v>
      </c>
      <c r="O7" s="15"/>
      <c r="P7" s="59"/>
      <c r="Q7" s="69"/>
      <c r="R7" s="70">
        <v>6000</v>
      </c>
      <c r="S7" s="71"/>
      <c r="T7" s="71"/>
      <c r="U7" s="71"/>
      <c r="V7" s="71">
        <v>0</v>
      </c>
      <c r="W7" s="71"/>
      <c r="X7" s="71"/>
      <c r="Y7" s="71">
        <v>250000</v>
      </c>
      <c r="Z7" s="71"/>
      <c r="AA7" s="71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30</v>
      </c>
      <c r="C8" s="20" t="s">
        <v>31</v>
      </c>
      <c r="D8" s="21" t="s">
        <v>41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((((F8*F8*H8)*0.00785)/1000))*O8</f>
        <v>7.92759725</v>
      </c>
      <c r="Q8" s="66">
        <f>AF8</f>
        <v>450000</v>
      </c>
      <c r="R8" s="72">
        <f>P8*$R$7</f>
        <v>47565.5835</v>
      </c>
      <c r="S8" s="72">
        <f>P8*$S$7</f>
        <v>0</v>
      </c>
      <c r="T8" s="72"/>
      <c r="U8" s="72">
        <f>T8*1</f>
        <v>0</v>
      </c>
      <c r="V8" s="72">
        <f>P8*$V$7</f>
        <v>0</v>
      </c>
      <c r="W8" s="72">
        <f>P8*$W$7</f>
        <v>0</v>
      </c>
      <c r="X8" s="72">
        <f>IF(AF8="","",P8*AF8)</f>
        <v>3567418.7625</v>
      </c>
      <c r="Y8" s="72"/>
      <c r="Z8" s="77">
        <v>1800000</v>
      </c>
      <c r="AA8" s="72">
        <v>1300000</v>
      </c>
      <c r="AB8" s="78">
        <f>R8+T8+V8+X8+Y8+Z8+AA8</f>
        <v>6714984.346</v>
      </c>
      <c r="AC8" s="78">
        <v>8759229.58975</v>
      </c>
      <c r="AD8" s="79">
        <f>1-AB8/AC8</f>
        <v>0.233381854283414</v>
      </c>
      <c r="AE8" s="4"/>
      <c r="AF8" s="72">
        <f>IF(ISNA(VLOOKUP(C8,$B$26:$C$79,2,0)),"",VLOOKUP(C8,$B$26:$C$79,2,0))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>IF(B9="","",A8+1)</f>
        <v>2</v>
      </c>
      <c r="B9" s="19" t="s">
        <v>34</v>
      </c>
      <c r="C9" s="20" t="s">
        <v>31</v>
      </c>
      <c r="D9" s="21" t="s">
        <v>32</v>
      </c>
      <c r="E9" s="20" t="s">
        <v>33</v>
      </c>
      <c r="F9" s="22">
        <f>I9+5</f>
        <v>31</v>
      </c>
      <c r="G9" s="23">
        <f>K9+5</f>
        <v>31</v>
      </c>
      <c r="H9" s="22">
        <f>M9+5</f>
        <v>79</v>
      </c>
      <c r="I9" s="61">
        <v>26</v>
      </c>
      <c r="J9" s="62"/>
      <c r="K9" s="63">
        <f>I9</f>
        <v>26</v>
      </c>
      <c r="L9" s="64"/>
      <c r="M9" s="61">
        <v>74</v>
      </c>
      <c r="N9" s="62"/>
      <c r="O9" s="65">
        <v>1</v>
      </c>
      <c r="P9" s="66">
        <f>((((F9*G9*H9)*0.00785)/1000))*O9</f>
        <v>0.59596415</v>
      </c>
      <c r="Q9" s="66">
        <f>AF9</f>
        <v>450000</v>
      </c>
      <c r="R9" s="72">
        <f>P9*$R$7</f>
        <v>3575.7849</v>
      </c>
      <c r="S9" s="72">
        <f>P9*$S$7</f>
        <v>0</v>
      </c>
      <c r="T9" s="72"/>
      <c r="U9" s="72">
        <f>T9*1</f>
        <v>0</v>
      </c>
      <c r="V9" s="72">
        <f>P9*$V$7</f>
        <v>0</v>
      </c>
      <c r="W9" s="72">
        <f>P9*$W$7</f>
        <v>0</v>
      </c>
      <c r="X9" s="72">
        <f>IF(AF9="","",P9*AF9)</f>
        <v>268183.8675</v>
      </c>
      <c r="Y9" s="72"/>
      <c r="Z9" s="77">
        <v>350000</v>
      </c>
      <c r="AA9" s="72">
        <v>350000</v>
      </c>
      <c r="AB9" s="78">
        <f>R9+T9+V9+X9+Y9+Z9+AA9</f>
        <v>971759.6524</v>
      </c>
      <c r="AC9" s="78">
        <v>1917727.79365</v>
      </c>
      <c r="AD9" s="79">
        <f>1-AB9/AC9</f>
        <v>0.493275502593381</v>
      </c>
      <c r="AE9" s="4"/>
      <c r="AF9" s="72">
        <f>IF(ISNA(VLOOKUP(C9,$B$26:$C$79,2,0)),"",VLOOKUP(C9,$B$26:$C$79,2,0))</f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ht="24" customHeight="1" spans="3:30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80"/>
      <c r="AB10" s="81">
        <f>SUM(AB8:AB9)</f>
        <v>7686743.9984</v>
      </c>
      <c r="AC10" s="81">
        <f>SUM(AC8:AC9)</f>
        <v>10676957.3834</v>
      </c>
      <c r="AD10" s="82">
        <f>1-AB10/AC10</f>
        <v>0.280062313412343</v>
      </c>
    </row>
    <row r="11" ht="24" customHeight="1" spans="3:30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B11" s="2"/>
      <c r="AC11" s="2"/>
      <c r="AD11" s="2"/>
    </row>
    <row r="12" ht="24" customHeight="1" spans="2:30">
      <c r="B12" s="25" t="s">
        <v>43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B12" s="2"/>
      <c r="AC12" s="2"/>
      <c r="AD12" s="2"/>
    </row>
    <row r="13" ht="18.75" spans="2:30">
      <c r="B13" s="27" t="s">
        <v>44</v>
      </c>
      <c r="C13" s="28" t="s">
        <v>45</v>
      </c>
      <c r="D13" s="29"/>
      <c r="E13" s="30"/>
      <c r="F13" s="30"/>
      <c r="G13" s="30"/>
      <c r="H13" s="30"/>
      <c r="I13" s="30"/>
      <c r="S13" s="1" t="s">
        <v>46</v>
      </c>
      <c r="AB13" s="2"/>
      <c r="AC13" s="2"/>
      <c r="AD13" s="2"/>
    </row>
    <row r="14" ht="15.75" spans="2:9">
      <c r="B14" s="31" t="s">
        <v>14</v>
      </c>
      <c r="C14" s="32" t="s">
        <v>47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48</v>
      </c>
      <c r="C16" s="34" t="s">
        <v>49</v>
      </c>
      <c r="D16" s="35"/>
      <c r="E16" s="35"/>
      <c r="F16" s="35"/>
      <c r="G16" s="35"/>
      <c r="H16" s="35"/>
      <c r="I16" s="35"/>
    </row>
    <row r="17" ht="15.75" spans="2:9">
      <c r="B17" s="31" t="s">
        <v>50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51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50</v>
      </c>
    </row>
    <row r="20" ht="15.75" spans="2:9">
      <c r="B20" s="40" t="s">
        <v>52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53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54</v>
      </c>
      <c r="C25" s="46" t="s">
        <v>55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56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57</v>
      </c>
      <c r="C29" s="48">
        <v>108700</v>
      </c>
    </row>
    <row r="30" ht="18.75" spans="1:3">
      <c r="A30" s="46">
        <v>5</v>
      </c>
      <c r="B30" s="47" t="s">
        <v>58</v>
      </c>
      <c r="C30" s="48">
        <v>153000</v>
      </c>
    </row>
    <row r="31" ht="18.75" spans="1:3">
      <c r="A31" s="49">
        <v>6</v>
      </c>
      <c r="B31" s="50" t="s">
        <v>59</v>
      </c>
      <c r="C31" s="51">
        <v>246900</v>
      </c>
    </row>
    <row r="32" ht="18.75" spans="1:3">
      <c r="A32" s="49">
        <v>7</v>
      </c>
      <c r="B32" s="50" t="s">
        <v>60</v>
      </c>
      <c r="C32" s="51">
        <v>261800</v>
      </c>
    </row>
    <row r="33" ht="18.75" spans="1:3">
      <c r="A33" s="49">
        <v>8</v>
      </c>
      <c r="B33" s="50" t="s">
        <v>40</v>
      </c>
      <c r="C33" s="51">
        <v>32500</v>
      </c>
    </row>
    <row r="34" ht="18.75" spans="1:3">
      <c r="A34" s="49">
        <v>9</v>
      </c>
      <c r="B34" s="50" t="s">
        <v>61</v>
      </c>
      <c r="C34" s="51">
        <v>32500</v>
      </c>
    </row>
    <row r="35" ht="18.75" spans="1:3">
      <c r="A35" s="49">
        <v>10</v>
      </c>
      <c r="B35" s="50" t="s">
        <v>62</v>
      </c>
      <c r="C35" s="51">
        <v>43000</v>
      </c>
    </row>
    <row r="36" ht="18.75" spans="1:3">
      <c r="A36" s="49">
        <v>11</v>
      </c>
      <c r="B36" s="50" t="s">
        <v>63</v>
      </c>
      <c r="C36" s="51">
        <v>52500</v>
      </c>
    </row>
    <row r="37" ht="18.75" spans="1:3">
      <c r="A37" s="49">
        <v>12</v>
      </c>
      <c r="B37" s="50" t="s">
        <v>64</v>
      </c>
      <c r="C37" s="51">
        <v>43000</v>
      </c>
    </row>
    <row r="38" ht="18.75" spans="1:3">
      <c r="A38" s="49">
        <v>13</v>
      </c>
      <c r="B38" s="50" t="s">
        <v>65</v>
      </c>
      <c r="C38" s="51">
        <v>53000</v>
      </c>
    </row>
    <row r="39" ht="18.75" spans="1:3">
      <c r="A39" s="49">
        <v>14</v>
      </c>
      <c r="B39" s="50" t="s">
        <v>66</v>
      </c>
      <c r="C39" s="51">
        <v>76000</v>
      </c>
    </row>
    <row r="40" ht="18.75" spans="1:3">
      <c r="A40" s="49">
        <v>15</v>
      </c>
      <c r="B40" s="50" t="s">
        <v>67</v>
      </c>
      <c r="C40" s="51">
        <v>85800</v>
      </c>
    </row>
    <row r="41" ht="18.75" spans="1:3">
      <c r="A41" s="49">
        <v>16</v>
      </c>
      <c r="B41" s="50" t="s">
        <v>68</v>
      </c>
      <c r="C41" s="51">
        <v>91800</v>
      </c>
    </row>
    <row r="42" ht="18.75" spans="1:3">
      <c r="A42" s="49">
        <v>17</v>
      </c>
      <c r="B42" s="50" t="s">
        <v>69</v>
      </c>
      <c r="C42" s="51">
        <v>91800</v>
      </c>
    </row>
    <row r="43" ht="18.75" spans="1:3">
      <c r="A43" s="49">
        <v>18</v>
      </c>
      <c r="B43" s="50" t="s">
        <v>70</v>
      </c>
      <c r="C43" s="51">
        <v>123500</v>
      </c>
    </row>
    <row r="44" ht="18.75" spans="1:3">
      <c r="A44" s="49">
        <v>19</v>
      </c>
      <c r="B44" s="50" t="s">
        <v>71</v>
      </c>
      <c r="C44" s="51">
        <v>168300</v>
      </c>
    </row>
    <row r="45" ht="18.75" spans="1:3">
      <c r="A45" s="49">
        <v>20</v>
      </c>
      <c r="B45" s="50" t="s">
        <v>72</v>
      </c>
      <c r="C45" s="51">
        <v>187300</v>
      </c>
    </row>
    <row r="46" ht="18.75" spans="1:3">
      <c r="A46" s="49">
        <v>21</v>
      </c>
      <c r="B46" s="50" t="s">
        <v>73</v>
      </c>
      <c r="C46" s="51">
        <v>214800</v>
      </c>
    </row>
    <row r="47" ht="18.75" spans="1:3">
      <c r="A47" s="49">
        <v>22</v>
      </c>
      <c r="B47" s="50" t="s">
        <v>74</v>
      </c>
      <c r="C47" s="51">
        <v>211200</v>
      </c>
    </row>
    <row r="48" ht="18.75" spans="1:3">
      <c r="A48" s="49">
        <v>23</v>
      </c>
      <c r="B48" s="50" t="s">
        <v>75</v>
      </c>
      <c r="C48" s="51">
        <v>97200</v>
      </c>
    </row>
    <row r="49" ht="18.75" spans="1:3">
      <c r="A49" s="49">
        <v>24</v>
      </c>
      <c r="B49" s="50" t="s">
        <v>76</v>
      </c>
      <c r="C49" s="51">
        <v>188400</v>
      </c>
    </row>
    <row r="50" ht="18.75" spans="1:3">
      <c r="A50" s="49">
        <v>25</v>
      </c>
      <c r="B50" s="50" t="s">
        <v>77</v>
      </c>
      <c r="C50" s="51">
        <v>346100</v>
      </c>
    </row>
    <row r="51" ht="18.75" spans="1:3">
      <c r="A51" s="49">
        <v>26</v>
      </c>
      <c r="B51" s="50" t="s">
        <v>78</v>
      </c>
      <c r="C51" s="51">
        <v>217800</v>
      </c>
    </row>
    <row r="52" spans="1:3">
      <c r="A52" s="52">
        <v>27</v>
      </c>
      <c r="B52" s="53" t="s">
        <v>79</v>
      </c>
      <c r="C52" s="54">
        <v>149500</v>
      </c>
    </row>
    <row r="53" spans="1:3">
      <c r="A53" s="52">
        <v>28</v>
      </c>
      <c r="B53" s="53" t="s">
        <v>36</v>
      </c>
      <c r="C53" s="54">
        <v>218900</v>
      </c>
    </row>
    <row r="54" spans="1:3">
      <c r="A54" s="52">
        <v>29</v>
      </c>
      <c r="B54" s="55" t="s">
        <v>80</v>
      </c>
      <c r="C54" s="56">
        <v>99400</v>
      </c>
    </row>
    <row r="55" spans="1:3">
      <c r="A55" s="52">
        <v>30</v>
      </c>
      <c r="B55" s="55" t="s">
        <v>81</v>
      </c>
      <c r="C55" s="56">
        <v>289900</v>
      </c>
    </row>
    <row r="56" spans="1:3">
      <c r="A56" s="52">
        <v>31</v>
      </c>
      <c r="B56" s="55" t="s">
        <v>82</v>
      </c>
      <c r="C56" s="56">
        <v>325900</v>
      </c>
    </row>
    <row r="57" spans="1:3">
      <c r="A57" s="52">
        <v>32</v>
      </c>
      <c r="B57" s="55" t="s">
        <v>83</v>
      </c>
      <c r="C57" s="56">
        <v>422000</v>
      </c>
    </row>
    <row r="58" spans="1:3">
      <c r="A58" s="52">
        <v>33</v>
      </c>
      <c r="B58" s="55" t="s">
        <v>84</v>
      </c>
      <c r="C58" s="56">
        <v>277200</v>
      </c>
    </row>
    <row r="59" spans="1:3">
      <c r="A59" s="52">
        <v>34</v>
      </c>
      <c r="B59" s="55" t="s">
        <v>85</v>
      </c>
      <c r="C59" s="56">
        <v>620800</v>
      </c>
    </row>
    <row r="60" spans="1:3">
      <c r="A60" s="52">
        <v>35</v>
      </c>
      <c r="B60" s="55" t="s">
        <v>86</v>
      </c>
      <c r="C60" s="56">
        <v>52900</v>
      </c>
    </row>
    <row r="61" spans="2:3">
      <c r="B61" s="52" t="s">
        <v>87</v>
      </c>
      <c r="C61" s="57">
        <v>100000</v>
      </c>
    </row>
    <row r="62" spans="2:3">
      <c r="B62" s="1" t="s">
        <v>88</v>
      </c>
      <c r="C62" s="57">
        <v>94500</v>
      </c>
    </row>
    <row r="63" spans="2:3">
      <c r="B63" s="1" t="s">
        <v>89</v>
      </c>
      <c r="C63" s="57">
        <v>30000</v>
      </c>
    </row>
    <row r="64" spans="2:3">
      <c r="B64" s="1" t="s">
        <v>90</v>
      </c>
      <c r="C64" s="57">
        <v>684300</v>
      </c>
    </row>
    <row r="65" spans="2:3">
      <c r="B65" s="1" t="s">
        <v>31</v>
      </c>
      <c r="C65" s="57">
        <v>450000</v>
      </c>
    </row>
  </sheetData>
  <mergeCells count="32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4"/>
  <sheetViews>
    <sheetView tabSelected="1" view="pageBreakPreview" zoomScale="70" zoomScaleNormal="50" topLeftCell="L1" workbookViewId="0">
      <selection activeCell="Z16" sqref="Z16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92</v>
      </c>
      <c r="Z5" s="70" t="s">
        <v>97</v>
      </c>
      <c r="AA5" s="70" t="s">
        <v>94</v>
      </c>
      <c r="AB5" s="75" t="s">
        <v>23</v>
      </c>
      <c r="AC5" s="75" t="s">
        <v>95</v>
      </c>
      <c r="AD5" s="75" t="s">
        <v>96</v>
      </c>
      <c r="AF5" s="69" t="s">
        <v>13</v>
      </c>
    </row>
    <row r="6" s="1" customFormat="1" ht="38" customHeight="1" spans="1:32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15"/>
      <c r="B7" s="15"/>
      <c r="C7" s="15"/>
      <c r="D7" s="16"/>
      <c r="E7" s="15"/>
      <c r="F7" s="17" t="s">
        <v>24</v>
      </c>
      <c r="G7" s="17" t="s">
        <v>25</v>
      </c>
      <c r="H7" s="17" t="s">
        <v>26</v>
      </c>
      <c r="I7" s="58" t="s">
        <v>27</v>
      </c>
      <c r="J7" s="60" t="s">
        <v>28</v>
      </c>
      <c r="K7" s="58" t="s">
        <v>25</v>
      </c>
      <c r="L7" s="60" t="s">
        <v>28</v>
      </c>
      <c r="M7" s="58" t="s">
        <v>29</v>
      </c>
      <c r="N7" s="60" t="s">
        <v>28</v>
      </c>
      <c r="O7" s="15"/>
      <c r="P7" s="59"/>
      <c r="Q7" s="69"/>
      <c r="R7" s="70">
        <v>6000</v>
      </c>
      <c r="S7" s="71"/>
      <c r="T7" s="71"/>
      <c r="U7" s="71"/>
      <c r="V7" s="71">
        <v>70000</v>
      </c>
      <c r="W7" s="71"/>
      <c r="X7" s="71"/>
      <c r="Y7" s="71">
        <v>250000</v>
      </c>
      <c r="Z7" s="71"/>
      <c r="AA7" s="71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30</v>
      </c>
      <c r="C8" s="20" t="s">
        <v>31</v>
      </c>
      <c r="D8" s="21" t="s">
        <v>41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((((F8*F8*H8)*0.00785)/1000))*O8</f>
        <v>7.92759725</v>
      </c>
      <c r="Q8" s="66">
        <f>AF8</f>
        <v>500000</v>
      </c>
      <c r="R8" s="72">
        <f>P8*$R$7</f>
        <v>47565.5835</v>
      </c>
      <c r="S8" s="72">
        <f>P8*$S$7</f>
        <v>0</v>
      </c>
      <c r="T8" s="72">
        <v>1800000</v>
      </c>
      <c r="U8" s="72">
        <f>T8*1</f>
        <v>1800000</v>
      </c>
      <c r="V8" s="72">
        <f>P8*$V$7</f>
        <v>554931.8075</v>
      </c>
      <c r="W8" s="72">
        <f>P8*$W$7</f>
        <v>0</v>
      </c>
      <c r="X8" s="72">
        <f>IF(AF8="","",P8*AF8)</f>
        <v>3963798.625</v>
      </c>
      <c r="Y8" s="72"/>
      <c r="Z8" s="77">
        <v>300000</v>
      </c>
      <c r="AA8" s="72">
        <v>1300000</v>
      </c>
      <c r="AB8" s="78">
        <f>R8+T8+V8+X8+Y8+Z8+AA8</f>
        <v>7966296.016</v>
      </c>
      <c r="AC8" s="78">
        <v>8759229.58975</v>
      </c>
      <c r="AD8" s="79">
        <f>1-AB8/AC8</f>
        <v>0.0905254926389745</v>
      </c>
      <c r="AE8" s="4"/>
      <c r="AF8" s="72">
        <v>500000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ht="24" customHeight="1" spans="3:30">
      <c r="C9" s="24"/>
      <c r="D9" s="24"/>
      <c r="E9" s="24"/>
      <c r="F9" s="24"/>
      <c r="G9" s="24"/>
      <c r="H9" s="24"/>
      <c r="L9" s="67"/>
      <c r="M9" s="68"/>
      <c r="N9" s="68"/>
      <c r="O9" s="68"/>
      <c r="P9" s="68"/>
      <c r="Q9" s="68"/>
      <c r="R9" s="68"/>
      <c r="S9" s="68"/>
      <c r="T9" s="68"/>
      <c r="U9" s="68"/>
      <c r="W9" s="73" t="s">
        <v>23</v>
      </c>
      <c r="X9" s="74"/>
      <c r="Y9" s="74"/>
      <c r="Z9" s="74"/>
      <c r="AA9" s="80"/>
      <c r="AB9" s="81">
        <f>SUM(AB8:AB8)</f>
        <v>7966296.016</v>
      </c>
      <c r="AC9" s="81">
        <f>SUM(AC8:AC8)</f>
        <v>8759229.58975</v>
      </c>
      <c r="AD9" s="82">
        <f>1-AB9/AC9</f>
        <v>0.0905254926389745</v>
      </c>
    </row>
    <row r="10" ht="24" customHeight="1" spans="3:30">
      <c r="C10" s="24"/>
      <c r="D10" s="24"/>
      <c r="E10" s="24"/>
      <c r="F10" s="24"/>
      <c r="G10" s="24"/>
      <c r="H10" s="24"/>
      <c r="L10" s="68"/>
      <c r="M10" s="68"/>
      <c r="N10" s="68"/>
      <c r="O10" s="68"/>
      <c r="P10" s="68"/>
      <c r="Q10" s="68"/>
      <c r="R10" s="68"/>
      <c r="S10" s="68"/>
      <c r="T10" s="68"/>
      <c r="U10" s="68"/>
      <c r="AB10" s="2"/>
      <c r="AC10" s="2"/>
      <c r="AD10" s="2"/>
    </row>
    <row r="11" ht="24" customHeight="1" spans="2:30">
      <c r="B11" s="25" t="s">
        <v>43</v>
      </c>
      <c r="C11" s="26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B11" s="2"/>
      <c r="AC11" s="2"/>
      <c r="AD11" s="2"/>
    </row>
    <row r="12" ht="18.75" spans="2:30">
      <c r="B12" s="27" t="s">
        <v>44</v>
      </c>
      <c r="C12" s="28" t="s">
        <v>45</v>
      </c>
      <c r="D12" s="29"/>
      <c r="E12" s="30"/>
      <c r="F12" s="30"/>
      <c r="G12" s="30"/>
      <c r="H12" s="30"/>
      <c r="I12" s="30"/>
      <c r="S12" s="1" t="s">
        <v>46</v>
      </c>
      <c r="AB12" s="2"/>
      <c r="AC12" s="2"/>
      <c r="AD12" s="2"/>
    </row>
    <row r="13" ht="15.75" spans="2:9">
      <c r="B13" s="31" t="s">
        <v>14</v>
      </c>
      <c r="C13" s="32" t="s">
        <v>47</v>
      </c>
      <c r="D13" s="33"/>
      <c r="E13" s="33"/>
      <c r="F13" s="33"/>
      <c r="G13" s="33"/>
      <c r="H13" s="33"/>
      <c r="I13" s="33"/>
    </row>
    <row r="14" ht="15.75" spans="2:9">
      <c r="B14" s="31" t="s">
        <v>15</v>
      </c>
      <c r="C14" s="34" t="s">
        <v>15</v>
      </c>
      <c r="D14" s="35"/>
      <c r="E14" s="35"/>
      <c r="F14" s="35"/>
      <c r="G14" s="35"/>
      <c r="H14" s="35"/>
      <c r="I14" s="35"/>
    </row>
    <row r="15" ht="15.75" spans="2:9">
      <c r="B15" s="31" t="s">
        <v>48</v>
      </c>
      <c r="C15" s="34" t="s">
        <v>49</v>
      </c>
      <c r="D15" s="35"/>
      <c r="E15" s="35"/>
      <c r="F15" s="35"/>
      <c r="G15" s="35"/>
      <c r="H15" s="35"/>
      <c r="I15" s="35"/>
    </row>
    <row r="16" ht="15.75" spans="2:9">
      <c r="B16" s="31" t="s">
        <v>50</v>
      </c>
      <c r="C16" s="36" t="s">
        <v>18</v>
      </c>
      <c r="D16" s="37"/>
      <c r="E16" s="37"/>
      <c r="F16" s="37"/>
      <c r="G16" s="37"/>
      <c r="H16" s="37"/>
      <c r="I16" s="37"/>
    </row>
    <row r="17" ht="15.75" spans="2:9">
      <c r="B17" s="31"/>
      <c r="C17" s="36" t="s">
        <v>51</v>
      </c>
      <c r="D17" s="38"/>
      <c r="E17" s="38"/>
      <c r="F17" s="38"/>
      <c r="G17" s="38"/>
      <c r="H17" s="38"/>
      <c r="I17" s="38"/>
    </row>
    <row r="18" ht="16.5" spans="2:3">
      <c r="B18" s="31"/>
      <c r="C18" s="39" t="s">
        <v>50</v>
      </c>
    </row>
    <row r="19" ht="15.75" spans="2:9">
      <c r="B19" s="40" t="s">
        <v>52</v>
      </c>
      <c r="C19" s="41"/>
      <c r="D19" s="35"/>
      <c r="E19" s="35"/>
      <c r="F19" s="35"/>
      <c r="G19" s="35"/>
      <c r="H19" s="35"/>
      <c r="I19" s="35"/>
    </row>
    <row r="20" ht="16.5" spans="2:9">
      <c r="B20" s="42"/>
      <c r="C20" s="43"/>
      <c r="D20" s="35"/>
      <c r="E20" s="35"/>
      <c r="F20" s="35"/>
      <c r="G20" s="35"/>
      <c r="H20" s="35"/>
      <c r="I20" s="35"/>
    </row>
    <row r="21" ht="15.75" spans="2:8">
      <c r="B21" s="44" t="s">
        <v>53</v>
      </c>
      <c r="C21" s="44"/>
      <c r="D21" s="44"/>
      <c r="E21" s="44"/>
      <c r="F21" s="44"/>
      <c r="G21" s="44"/>
      <c r="H21" s="44"/>
    </row>
    <row r="22" spans="3:3">
      <c r="C22" s="45"/>
    </row>
    <row r="23" spans="3:3">
      <c r="C23" s="45"/>
    </row>
    <row r="24" ht="18.75" spans="1:3">
      <c r="A24" s="46" t="s">
        <v>4</v>
      </c>
      <c r="B24" s="46" t="s">
        <v>54</v>
      </c>
      <c r="C24" s="46" t="s">
        <v>55</v>
      </c>
    </row>
    <row r="25" ht="18.75" spans="1:3">
      <c r="A25" s="46">
        <v>1</v>
      </c>
      <c r="B25" s="47">
        <v>2316</v>
      </c>
      <c r="C25" s="48">
        <v>141400</v>
      </c>
    </row>
    <row r="26" ht="18.75" spans="1:3">
      <c r="A26" s="46">
        <v>2</v>
      </c>
      <c r="B26" s="47" t="s">
        <v>56</v>
      </c>
      <c r="C26" s="48">
        <v>76200</v>
      </c>
    </row>
    <row r="27" ht="18.75" spans="1:3">
      <c r="A27" s="46">
        <v>3</v>
      </c>
      <c r="B27" s="47">
        <v>2738</v>
      </c>
      <c r="C27" s="48">
        <v>76200</v>
      </c>
    </row>
    <row r="28" ht="18.75" spans="1:3">
      <c r="A28" s="46">
        <v>4</v>
      </c>
      <c r="B28" s="47" t="s">
        <v>57</v>
      </c>
      <c r="C28" s="48">
        <v>108700</v>
      </c>
    </row>
    <row r="29" ht="18.75" spans="1:3">
      <c r="A29" s="46">
        <v>5</v>
      </c>
      <c r="B29" s="47" t="s">
        <v>58</v>
      </c>
      <c r="C29" s="48">
        <v>153000</v>
      </c>
    </row>
    <row r="30" ht="18.75" spans="1:3">
      <c r="A30" s="49">
        <v>6</v>
      </c>
      <c r="B30" s="50" t="s">
        <v>59</v>
      </c>
      <c r="C30" s="51">
        <v>246900</v>
      </c>
    </row>
    <row r="31" ht="18.75" spans="1:3">
      <c r="A31" s="49">
        <v>7</v>
      </c>
      <c r="B31" s="50" t="s">
        <v>60</v>
      </c>
      <c r="C31" s="51">
        <v>261800</v>
      </c>
    </row>
    <row r="32" ht="18.75" spans="1:3">
      <c r="A32" s="49">
        <v>8</v>
      </c>
      <c r="B32" s="50" t="s">
        <v>40</v>
      </c>
      <c r="C32" s="51">
        <v>32500</v>
      </c>
    </row>
    <row r="33" ht="18.75" spans="1:3">
      <c r="A33" s="49">
        <v>9</v>
      </c>
      <c r="B33" s="50" t="s">
        <v>61</v>
      </c>
      <c r="C33" s="51">
        <v>32500</v>
      </c>
    </row>
    <row r="34" ht="18.75" spans="1:3">
      <c r="A34" s="49">
        <v>10</v>
      </c>
      <c r="B34" s="50" t="s">
        <v>62</v>
      </c>
      <c r="C34" s="51">
        <v>43000</v>
      </c>
    </row>
    <row r="35" ht="18.75" spans="1:3">
      <c r="A35" s="49">
        <v>11</v>
      </c>
      <c r="B35" s="50" t="s">
        <v>63</v>
      </c>
      <c r="C35" s="51">
        <v>52500</v>
      </c>
    </row>
    <row r="36" ht="18.75" spans="1:3">
      <c r="A36" s="49">
        <v>12</v>
      </c>
      <c r="B36" s="50" t="s">
        <v>64</v>
      </c>
      <c r="C36" s="51">
        <v>43000</v>
      </c>
    </row>
    <row r="37" ht="18.75" spans="1:3">
      <c r="A37" s="49">
        <v>13</v>
      </c>
      <c r="B37" s="50" t="s">
        <v>65</v>
      </c>
      <c r="C37" s="51">
        <v>53000</v>
      </c>
    </row>
    <row r="38" ht="18.75" spans="1:3">
      <c r="A38" s="49">
        <v>14</v>
      </c>
      <c r="B38" s="50" t="s">
        <v>66</v>
      </c>
      <c r="C38" s="51">
        <v>76000</v>
      </c>
    </row>
    <row r="39" ht="18.75" spans="1:3">
      <c r="A39" s="49">
        <v>15</v>
      </c>
      <c r="B39" s="50" t="s">
        <v>67</v>
      </c>
      <c r="C39" s="51">
        <v>85800</v>
      </c>
    </row>
    <row r="40" ht="18.75" spans="1:3">
      <c r="A40" s="49">
        <v>16</v>
      </c>
      <c r="B40" s="50" t="s">
        <v>68</v>
      </c>
      <c r="C40" s="51">
        <v>91800</v>
      </c>
    </row>
    <row r="41" ht="18.75" spans="1:3">
      <c r="A41" s="49">
        <v>17</v>
      </c>
      <c r="B41" s="50" t="s">
        <v>69</v>
      </c>
      <c r="C41" s="51">
        <v>91800</v>
      </c>
    </row>
    <row r="42" ht="18.75" spans="1:3">
      <c r="A42" s="49">
        <v>18</v>
      </c>
      <c r="B42" s="50" t="s">
        <v>70</v>
      </c>
      <c r="C42" s="51">
        <v>123500</v>
      </c>
    </row>
    <row r="43" ht="18.75" spans="1:3">
      <c r="A43" s="49">
        <v>19</v>
      </c>
      <c r="B43" s="50" t="s">
        <v>71</v>
      </c>
      <c r="C43" s="51">
        <v>168300</v>
      </c>
    </row>
    <row r="44" ht="18.75" spans="1:3">
      <c r="A44" s="49">
        <v>20</v>
      </c>
      <c r="B44" s="50" t="s">
        <v>72</v>
      </c>
      <c r="C44" s="51">
        <v>187300</v>
      </c>
    </row>
    <row r="45" ht="18.75" spans="1:3">
      <c r="A45" s="49">
        <v>21</v>
      </c>
      <c r="B45" s="50" t="s">
        <v>73</v>
      </c>
      <c r="C45" s="51">
        <v>214800</v>
      </c>
    </row>
    <row r="46" ht="18.75" spans="1:3">
      <c r="A46" s="49">
        <v>22</v>
      </c>
      <c r="B46" s="50" t="s">
        <v>74</v>
      </c>
      <c r="C46" s="51">
        <v>211200</v>
      </c>
    </row>
    <row r="47" ht="18.75" spans="1:3">
      <c r="A47" s="49">
        <v>23</v>
      </c>
      <c r="B47" s="50" t="s">
        <v>75</v>
      </c>
      <c r="C47" s="51">
        <v>97200</v>
      </c>
    </row>
    <row r="48" ht="18.75" spans="1:3">
      <c r="A48" s="49">
        <v>24</v>
      </c>
      <c r="B48" s="50" t="s">
        <v>76</v>
      </c>
      <c r="C48" s="51">
        <v>188400</v>
      </c>
    </row>
    <row r="49" ht="18.75" spans="1:3">
      <c r="A49" s="49">
        <v>25</v>
      </c>
      <c r="B49" s="50" t="s">
        <v>77</v>
      </c>
      <c r="C49" s="51">
        <v>346100</v>
      </c>
    </row>
    <row r="50" ht="18.75" spans="1:3">
      <c r="A50" s="49">
        <v>26</v>
      </c>
      <c r="B50" s="50" t="s">
        <v>78</v>
      </c>
      <c r="C50" s="51">
        <v>217800</v>
      </c>
    </row>
    <row r="51" spans="1:3">
      <c r="A51" s="52">
        <v>27</v>
      </c>
      <c r="B51" s="53" t="s">
        <v>79</v>
      </c>
      <c r="C51" s="54">
        <v>149500</v>
      </c>
    </row>
    <row r="52" spans="1:3">
      <c r="A52" s="52">
        <v>28</v>
      </c>
      <c r="B52" s="53" t="s">
        <v>36</v>
      </c>
      <c r="C52" s="54">
        <v>218900</v>
      </c>
    </row>
    <row r="53" spans="1:3">
      <c r="A53" s="52">
        <v>29</v>
      </c>
      <c r="B53" s="55" t="s">
        <v>80</v>
      </c>
      <c r="C53" s="56">
        <v>99400</v>
      </c>
    </row>
    <row r="54" spans="1:3">
      <c r="A54" s="52">
        <v>30</v>
      </c>
      <c r="B54" s="55" t="s">
        <v>81</v>
      </c>
      <c r="C54" s="56">
        <v>289900</v>
      </c>
    </row>
    <row r="55" spans="1:3">
      <c r="A55" s="52">
        <v>31</v>
      </c>
      <c r="B55" s="55" t="s">
        <v>82</v>
      </c>
      <c r="C55" s="56">
        <v>325900</v>
      </c>
    </row>
    <row r="56" spans="1:3">
      <c r="A56" s="52">
        <v>32</v>
      </c>
      <c r="B56" s="55" t="s">
        <v>83</v>
      </c>
      <c r="C56" s="56">
        <v>422000</v>
      </c>
    </row>
    <row r="57" spans="1:3">
      <c r="A57" s="52">
        <v>33</v>
      </c>
      <c r="B57" s="55" t="s">
        <v>84</v>
      </c>
      <c r="C57" s="56">
        <v>277200</v>
      </c>
    </row>
    <row r="58" spans="1:3">
      <c r="A58" s="52">
        <v>34</v>
      </c>
      <c r="B58" s="55" t="s">
        <v>85</v>
      </c>
      <c r="C58" s="56">
        <v>620800</v>
      </c>
    </row>
    <row r="59" spans="1:3">
      <c r="A59" s="52">
        <v>35</v>
      </c>
      <c r="B59" s="55" t="s">
        <v>86</v>
      </c>
      <c r="C59" s="56">
        <v>52900</v>
      </c>
    </row>
    <row r="60" spans="2:3">
      <c r="B60" s="52" t="s">
        <v>87</v>
      </c>
      <c r="C60" s="57">
        <v>100000</v>
      </c>
    </row>
    <row r="61" spans="2:3">
      <c r="B61" s="1" t="s">
        <v>88</v>
      </c>
      <c r="C61" s="57">
        <v>94500</v>
      </c>
    </row>
    <row r="62" spans="2:3">
      <c r="B62" s="1" t="s">
        <v>89</v>
      </c>
      <c r="C62" s="57">
        <v>30000</v>
      </c>
    </row>
    <row r="63" spans="2:3">
      <c r="B63" s="1" t="s">
        <v>90</v>
      </c>
      <c r="C63" s="57">
        <v>684300</v>
      </c>
    </row>
    <row r="64" spans="2:3">
      <c r="B64" s="1" t="s">
        <v>31</v>
      </c>
      <c r="C64" s="57">
        <v>450000</v>
      </c>
    </row>
  </sheetData>
  <mergeCells count="32">
    <mergeCell ref="A2:B2"/>
    <mergeCell ref="C2:E2"/>
    <mergeCell ref="A3:B3"/>
    <mergeCell ref="C3:E3"/>
    <mergeCell ref="W9:X9"/>
    <mergeCell ref="B11:C11"/>
    <mergeCell ref="B21:H21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19:C20"/>
  </mergeCells>
  <printOptions horizontalCentered="1"/>
  <pageMargins left="0.0388888888888889" right="0.0388888888888889" top="0.0388888888888889" bottom="0.0388888888888889" header="0" footer="0"/>
  <pageSetup paperSize="9" scale="38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Detail Cost</vt:lpstr>
      <vt:lpstr>GFA</vt:lpstr>
      <vt:lpstr>DRM</vt:lpstr>
      <vt:lpstr>Subcont ACM</vt:lpstr>
      <vt:lpstr>Subcont wirecut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jefry.ads05488</dc:creator>
  <cp:lastModifiedBy>ragil.ads05639</cp:lastModifiedBy>
  <dcterms:created xsi:type="dcterms:W3CDTF">2024-08-07T06:31:00Z</dcterms:created>
  <dcterms:modified xsi:type="dcterms:W3CDTF">2024-11-12T06:19:03Z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66AB1276EC50404CBFEE859E31842170_11</vt:lpwstr>
  </property>
  <property fmtid="{D5CDD505-2E9C-101B-9397-08002B2CF9AE}" pid="3" name="KSOProductBuildVer">
    <vt:lpwstr>1033-12.2.0.18607</vt:lpwstr>
  </property>
</Properties>
</file>