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1"/>
  </bookViews>
  <sheets>
    <sheet name="Fixed Knife" sheetId="2" r:id="rId1"/>
    <sheet name="Rev. 1" sheetId="3" r:id="rId2"/>
    <sheet name="New Cost" sheetId="4" r:id="rId3"/>
  </sheets>
  <definedNames>
    <definedName name="_xlnm.Print_Area" localSheetId="0">'Fixed Knife'!$A$1:$V$18</definedName>
    <definedName name="_xlnm.Print_Area" localSheetId="1">'Rev. 1'!$A$1:$V$18</definedName>
    <definedName name="_xlnm.Print_Area" localSheetId="2">'New Cost'!$A$1:$V$18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<sst xmlns="http://schemas.openxmlformats.org/spreadsheetml/2006/main" count="180" uniqueCount="51">
  <si>
    <t xml:space="preserve">Customer: </t>
  </si>
  <si>
    <t>PT. Djarum</t>
  </si>
  <si>
    <t>Project :</t>
  </si>
  <si>
    <t>Knife</t>
  </si>
  <si>
    <t>NO</t>
  </si>
  <si>
    <t>PART  NAME</t>
  </si>
  <si>
    <t>MAT</t>
  </si>
  <si>
    <t>RAW MATERIAL</t>
  </si>
  <si>
    <t>FINISH DIMENSION</t>
  </si>
  <si>
    <t>QTY</t>
  </si>
  <si>
    <t>WEIGHT</t>
  </si>
  <si>
    <t>Cutting</t>
  </si>
  <si>
    <t>Blocking</t>
  </si>
  <si>
    <t xml:space="preserve">Cost Machining </t>
  </si>
  <si>
    <t>HT</t>
  </si>
  <si>
    <t>DELIVERY</t>
  </si>
  <si>
    <t>HARGA JUAL MATERIAL</t>
  </si>
  <si>
    <t>TOTAL
HARGA DAIDO</t>
  </si>
  <si>
    <t>HARGA DJARUM</t>
  </si>
  <si>
    <t>PROFIT</t>
  </si>
  <si>
    <t>L</t>
  </si>
  <si>
    <t>W</t>
  </si>
  <si>
    <t>H</t>
  </si>
  <si>
    <t>L/D</t>
  </si>
  <si>
    <t>TOLERANCE</t>
  </si>
  <si>
    <t>FIX KNIFE</t>
  </si>
  <si>
    <t>SKD11</t>
  </si>
  <si>
    <t>-+0.1</t>
  </si>
  <si>
    <t>Depresiasi</t>
  </si>
  <si>
    <t/>
  </si>
  <si>
    <t>Harga Mesin</t>
  </si>
  <si>
    <t>Rupiah</t>
  </si>
  <si>
    <t>Umur Mesin</t>
  </si>
  <si>
    <t>Tahun</t>
  </si>
  <si>
    <t>Cost/ Jam</t>
  </si>
  <si>
    <t>Rupiah/Jam</t>
  </si>
  <si>
    <t>Electrical</t>
  </si>
  <si>
    <t>Daya</t>
  </si>
  <si>
    <t>KVA</t>
  </si>
  <si>
    <t>KW</t>
  </si>
  <si>
    <t>Listrindo</t>
  </si>
  <si>
    <t>KWH</t>
  </si>
  <si>
    <t>Cost Electrical</t>
  </si>
  <si>
    <t>Man Power</t>
  </si>
  <si>
    <t>Upah/Tahun</t>
  </si>
  <si>
    <t>Cost / Hour</t>
  </si>
  <si>
    <t xml:space="preserve">Cost Tool </t>
  </si>
  <si>
    <t>Tools &amp; Consumable</t>
  </si>
  <si>
    <t>Cycle Time Fix Knife (Hour)</t>
  </si>
  <si>
    <t>Total Cost</t>
  </si>
  <si>
    <t xml:space="preserve">Target Cost Machining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</si>
</sst>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_);_(* \(#,##0\);_(* &quot;-&quot;??_);_(@_)"/>
    <numFmt numFmtId="181" formatCode="0_ "/>
    <numFmt numFmtId="182" formatCode="_-* #,##0.00_-;\-* #,##0.00_-;_-* &quot;-&quot;??_-;_-@_-"/>
    <numFmt numFmtId="183" formatCode="_ * #,##0_ ;_ * \-#,##0_ ;_ * &quot;-&quot;??_ ;_ @_ "/>
    <numFmt numFmtId="184" formatCode="0.0"/>
    <numFmt numFmtId="185" formatCode="_(* #,##0.00_);_(* \(#,##0.00\);_(* &quot;-&quot;??.00_);_(@_)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</font>
    <font>
      <b/>
      <i/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23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67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80" fontId="7" fillId="0" borderId="1" xfId="49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49" applyNumberFormat="1" applyFont="1" applyFill="1" applyBorder="1" applyAlignment="1">
      <alignment horizontal="center" vertical="center"/>
    </xf>
    <xf numFmtId="181" fontId="7" fillId="2" borderId="1" xfId="49" applyNumberFormat="1" applyFont="1" applyFill="1" applyBorder="1" applyAlignment="1">
      <alignment horizontal="center" vertical="center"/>
    </xf>
    <xf numFmtId="2" fontId="7" fillId="0" borderId="1" xfId="49" applyNumberFormat="1" applyFont="1" applyFill="1" applyBorder="1" applyAlignment="1">
      <alignment horizontal="center" vertical="center"/>
    </xf>
    <xf numFmtId="2" fontId="9" fillId="0" borderId="1" xfId="49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82" fontId="0" fillId="0" borderId="0" xfId="1" applyNumberFormat="1">
      <alignment vertical="center"/>
    </xf>
    <xf numFmtId="0" fontId="0" fillId="3" borderId="0" xfId="0" applyFont="1" applyFill="1" applyAlignment="1">
      <alignment vertical="center"/>
    </xf>
    <xf numFmtId="180" fontId="4" fillId="0" borderId="0" xfId="49" applyNumberFormat="1" applyFont="1" applyFill="1" applyBorder="1" applyAlignment="1">
      <alignment vertical="center"/>
    </xf>
    <xf numFmtId="3" fontId="0" fillId="0" borderId="0" xfId="1" applyNumberFormat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3" fontId="0" fillId="0" borderId="0" xfId="0" applyNumberFormat="1" applyFont="1" applyFill="1" applyAlignment="1">
      <alignment horizontal="right" vertical="center"/>
    </xf>
    <xf numFmtId="0" fontId="10" fillId="0" borderId="0" xfId="0" applyFont="1" applyFill="1" applyBorder="1" applyAlignment="1">
      <alignment vertical="center" wrapText="1"/>
    </xf>
    <xf numFmtId="3" fontId="0" fillId="0" borderId="0" xfId="1" applyNumberForma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83" fontId="0" fillId="0" borderId="0" xfId="1" applyNumberFormat="1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1" applyNumberFormat="1" applyBorder="1" applyAlignment="1">
      <alignment horizontal="center" vertical="center"/>
    </xf>
    <xf numFmtId="183" fontId="5" fillId="0" borderId="3" xfId="1" applyNumberFormat="1" applyFont="1" applyBorder="1" applyAlignment="1">
      <alignment horizontal="center" vertical="center" wrapText="1"/>
    </xf>
    <xf numFmtId="183" fontId="5" fillId="0" borderId="1" xfId="1" applyNumberFormat="1" applyFont="1" applyFill="1" applyBorder="1" applyAlignment="1">
      <alignment horizontal="center" vertical="center" wrapText="1"/>
    </xf>
    <xf numFmtId="183" fontId="5" fillId="0" borderId="3" xfId="1" applyNumberFormat="1" applyFont="1" applyFill="1" applyBorder="1" applyAlignment="1">
      <alignment horizontal="center" vertical="center" wrapText="1"/>
    </xf>
    <xf numFmtId="183" fontId="5" fillId="0" borderId="4" xfId="1" applyNumberFormat="1" applyFont="1" applyBorder="1" applyAlignment="1">
      <alignment horizontal="center" vertical="center" wrapText="1"/>
    </xf>
    <xf numFmtId="184" fontId="7" fillId="0" borderId="1" xfId="49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85" fontId="11" fillId="0" borderId="1" xfId="49" applyNumberFormat="1" applyFont="1" applyFill="1" applyBorder="1" applyAlignment="1">
      <alignment horizontal="center" vertical="center"/>
    </xf>
    <xf numFmtId="183" fontId="7" fillId="0" borderId="3" xfId="1" applyNumberFormat="1" applyFont="1" applyFill="1" applyBorder="1" applyAlignment="1">
      <alignment horizontal="center" vertical="center"/>
    </xf>
    <xf numFmtId="183" fontId="7" fillId="0" borderId="1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83" fontId="5" fillId="0" borderId="5" xfId="1" applyNumberFormat="1" applyFont="1" applyFill="1" applyBorder="1" applyAlignment="1">
      <alignment horizontal="center" vertical="center" wrapText="1"/>
    </xf>
    <xf numFmtId="183" fontId="5" fillId="0" borderId="1" xfId="1" applyNumberFormat="1" applyFont="1" applyBorder="1" applyAlignment="1">
      <alignment horizontal="center" vertical="center" wrapText="1"/>
    </xf>
    <xf numFmtId="183" fontId="5" fillId="5" borderId="3" xfId="1" applyNumberFormat="1" applyFont="1" applyFill="1" applyBorder="1" applyAlignment="1">
      <alignment horizontal="center" vertical="center" wrapText="1"/>
    </xf>
    <xf numFmtId="183" fontId="5" fillId="6" borderId="1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183" fontId="5" fillId="0" borderId="6" xfId="1" applyNumberFormat="1" applyFont="1" applyFill="1" applyBorder="1" applyAlignment="1">
      <alignment horizontal="center" vertical="center" wrapText="1"/>
    </xf>
    <xf numFmtId="183" fontId="5" fillId="0" borderId="4" xfId="1" applyNumberFormat="1" applyFont="1" applyFill="1" applyBorder="1" applyAlignment="1">
      <alignment horizontal="center" vertical="center" wrapText="1"/>
    </xf>
    <xf numFmtId="183" fontId="5" fillId="0" borderId="2" xfId="1" applyNumberFormat="1" applyFont="1" applyFill="1" applyBorder="1" applyAlignment="1">
      <alignment vertical="center" wrapText="1"/>
    </xf>
    <xf numFmtId="183" fontId="7" fillId="0" borderId="7" xfId="1" applyNumberFormat="1" applyFont="1" applyFill="1" applyBorder="1" applyAlignment="1">
      <alignment horizontal="center" vertical="center"/>
    </xf>
    <xf numFmtId="183" fontId="5" fillId="5" borderId="3" xfId="1" applyNumberFormat="1" applyFont="1" applyFill="1" applyBorder="1" applyAlignment="1">
      <alignment horizontal="center" vertical="center"/>
    </xf>
    <xf numFmtId="183" fontId="5" fillId="6" borderId="1" xfId="1" applyNumberFormat="1" applyFont="1" applyFill="1" applyBorder="1" applyAlignment="1">
      <alignment horizontal="center" vertical="center"/>
    </xf>
    <xf numFmtId="9" fontId="5" fillId="7" borderId="1" xfId="3" applyFont="1" applyFill="1" applyBorder="1" applyAlignment="1">
      <alignment horizontal="center" vertical="center"/>
    </xf>
    <xf numFmtId="183" fontId="7" fillId="0" borderId="0" xfId="1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/>
    <xf numFmtId="183" fontId="1" fillId="0" borderId="0" xfId="0" applyNumberFormat="1" applyFont="1" applyFill="1" applyAlignment="1"/>
    <xf numFmtId="183" fontId="13" fillId="5" borderId="1" xfId="1" applyNumberFormat="1" applyFont="1" applyFill="1" applyBorder="1" applyAlignment="1">
      <alignment horizontal="center" vertical="center" wrapText="1"/>
    </xf>
    <xf numFmtId="183" fontId="14" fillId="5" borderId="1" xfId="1" applyNumberFormat="1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233045</xdr:rowOff>
    </xdr:from>
    <xdr:to>
      <xdr:col>13</xdr:col>
      <xdr:colOff>586105</xdr:colOff>
      <xdr:row>31</xdr:row>
      <xdr:rowOff>183515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67780" y="2519045"/>
          <a:ext cx="3425190" cy="481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zoomScale="80" zoomScaleNormal="80" topLeftCell="D1" workbookViewId="0">
      <selection activeCell="C22" sqref="C22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40" t="s">
        <v>13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40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40"/>
      <c r="R5" s="55">
        <v>20000</v>
      </c>
      <c r="S5" s="56">
        <v>2500</v>
      </c>
      <c r="T5" s="57">
        <v>70000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47">
        <v>236000</v>
      </c>
      <c r="R6" s="58">
        <f>N6*$R$5</f>
        <v>20261.792</v>
      </c>
      <c r="S6" s="47">
        <f>N6*$S$5</f>
        <v>2532.724</v>
      </c>
      <c r="T6" s="47">
        <f>N6*T5</f>
        <v>70916.272</v>
      </c>
      <c r="U6" s="59">
        <f>O6+P6+Q6+R6+S6+T6</f>
        <v>343894.0424</v>
      </c>
      <c r="V6" s="60">
        <v>391500</v>
      </c>
      <c r="W6" s="61">
        <f>1-U6/V6</f>
        <v>0.121598869987229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47605.9576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618877448.8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300000000</v>
      </c>
      <c r="D22" s="22" t="s">
        <v>31</v>
      </c>
      <c r="G22" s="2"/>
    </row>
    <row r="23" spans="2:7">
      <c r="B23" s="22" t="s">
        <v>45</v>
      </c>
      <c r="C23" s="26">
        <f>C22/12/20/15</f>
        <v>83333.3333333333</v>
      </c>
      <c r="D23" s="22" t="s">
        <v>31</v>
      </c>
      <c r="G23" s="30">
        <f>C23*B31</f>
        <v>70000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235959.733651064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tabSelected="1" zoomScale="80" zoomScaleNormal="80" topLeftCell="C1" workbookViewId="0">
      <selection activeCell="Q7" sqref="Q7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65" t="s">
        <v>13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65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65"/>
      <c r="R5" s="55">
        <v>20000</v>
      </c>
      <c r="S5" s="56">
        <v>2500</v>
      </c>
      <c r="T5" s="57">
        <v>70000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66">
        <v>230000</v>
      </c>
      <c r="R6" s="58">
        <f>N6*$R$5</f>
        <v>20261.792</v>
      </c>
      <c r="S6" s="47">
        <f>N6*$S$5</f>
        <v>2532.724</v>
      </c>
      <c r="T6" s="47">
        <f>N6*T5</f>
        <v>70916.272</v>
      </c>
      <c r="U6" s="59">
        <f>O6+P6+Q6+R6+S6+T6</f>
        <v>337894.0424</v>
      </c>
      <c r="V6" s="60">
        <v>391500</v>
      </c>
      <c r="W6" s="61">
        <f>1-U6/V6</f>
        <v>0.136924540485313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53605.9576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696877448.8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150000000</v>
      </c>
      <c r="D22" s="22" t="s">
        <v>31</v>
      </c>
      <c r="G22" s="2"/>
    </row>
    <row r="23" spans="2:7">
      <c r="B23" s="22" t="s">
        <v>45</v>
      </c>
      <c r="C23" s="26">
        <f>C22/12/20/15</f>
        <v>41666.6666666667</v>
      </c>
      <c r="D23" s="22" t="s">
        <v>31</v>
      </c>
      <c r="G23" s="30">
        <f>C23*B31</f>
        <v>35000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200959.733651064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1"/>
  <sheetViews>
    <sheetView showGridLines="0" zoomScale="80" zoomScaleNormal="80" topLeftCell="C1" workbookViewId="0">
      <selection activeCell="Q6" sqref="Q6"/>
    </sheetView>
  </sheetViews>
  <sheetFormatPr defaultColWidth="9" defaultRowHeight="15"/>
  <cols>
    <col min="1" max="1" width="10" style="2" customWidth="1"/>
    <col min="2" max="2" width="27.552380952381" style="1" customWidth="1"/>
    <col min="3" max="3" width="14.4571428571429" style="1" customWidth="1"/>
    <col min="4" max="5" width="6.18095238095238" style="1" customWidth="1"/>
    <col min="6" max="6" width="7.18095238095238" style="1" customWidth="1"/>
    <col min="7" max="7" width="8.54285714285714" style="1" customWidth="1"/>
    <col min="8" max="8" width="11.1809523809524" style="1" customWidth="1"/>
    <col min="9" max="9" width="8" style="1" customWidth="1"/>
    <col min="10" max="10" width="12.1809523809524" style="1" customWidth="1"/>
    <col min="11" max="11" width="8.54285714285714" style="1" customWidth="1"/>
    <col min="12" max="12" width="12.1809523809524" style="1" customWidth="1"/>
    <col min="13" max="13" width="5.90476190476191" style="2" customWidth="1"/>
    <col min="14" max="14" width="10.8190476190476" style="2" customWidth="1"/>
    <col min="15" max="15" width="8.42857142857143" style="1" customWidth="1"/>
    <col min="16" max="16" width="9.57142857142857" style="3" customWidth="1"/>
    <col min="17" max="17" width="14.6857142857143" style="3" customWidth="1"/>
    <col min="18" max="18" width="9" style="3" customWidth="1"/>
    <col min="19" max="19" width="10.2857142857143" style="3" customWidth="1"/>
    <col min="20" max="20" width="13.4285714285714" style="1" customWidth="1"/>
    <col min="21" max="21" width="14.7142857142857" style="3" customWidth="1"/>
    <col min="22" max="22" width="17.1428571428571" style="3" customWidth="1"/>
    <col min="23" max="23" width="7.85714285714286" style="3" customWidth="1"/>
    <col min="24" max="16384" width="9" style="3"/>
  </cols>
  <sheetData>
    <row r="1" s="1" customFormat="1" ht="21" spans="1:20">
      <c r="A1" s="4" t="s">
        <v>0</v>
      </c>
      <c r="B1" s="5" t="s">
        <v>1</v>
      </c>
      <c r="C1" s="6"/>
      <c r="M1" s="2"/>
      <c r="N1" s="2"/>
      <c r="O1" s="34"/>
      <c r="T1" s="34"/>
    </row>
    <row r="2" ht="21" spans="1:9">
      <c r="A2" s="4" t="s">
        <v>2</v>
      </c>
      <c r="B2" s="5" t="s">
        <v>3</v>
      </c>
      <c r="I2" s="6"/>
    </row>
    <row r="3" s="1" customFormat="1" ht="22" customHeight="1" spans="1:23">
      <c r="A3" s="7" t="s">
        <v>4</v>
      </c>
      <c r="B3" s="7" t="s">
        <v>5</v>
      </c>
      <c r="C3" s="7" t="s">
        <v>6</v>
      </c>
      <c r="D3" s="8" t="s">
        <v>7</v>
      </c>
      <c r="E3" s="8"/>
      <c r="F3" s="8"/>
      <c r="G3" s="9" t="s">
        <v>8</v>
      </c>
      <c r="H3" s="9"/>
      <c r="I3" s="9"/>
      <c r="J3" s="9"/>
      <c r="K3" s="9"/>
      <c r="L3" s="9"/>
      <c r="M3" s="7" t="s">
        <v>9</v>
      </c>
      <c r="N3" s="7" t="s">
        <v>10</v>
      </c>
      <c r="O3" s="39" t="s">
        <v>11</v>
      </c>
      <c r="P3" s="40" t="s">
        <v>12</v>
      </c>
      <c r="Q3" s="40" t="s">
        <v>50</v>
      </c>
      <c r="R3" s="50" t="s">
        <v>14</v>
      </c>
      <c r="S3" s="41" t="s">
        <v>15</v>
      </c>
      <c r="T3" s="51" t="s">
        <v>16</v>
      </c>
      <c r="U3" s="52" t="s">
        <v>17</v>
      </c>
      <c r="V3" s="53" t="s">
        <v>18</v>
      </c>
      <c r="W3" s="54" t="s">
        <v>19</v>
      </c>
    </row>
    <row r="4" s="1" customFormat="1" ht="38" customHeight="1" spans="1:23">
      <c r="A4" s="7"/>
      <c r="B4" s="7"/>
      <c r="C4" s="7"/>
      <c r="D4" s="8"/>
      <c r="E4" s="8"/>
      <c r="F4" s="8"/>
      <c r="G4" s="9"/>
      <c r="H4" s="9"/>
      <c r="I4" s="9"/>
      <c r="J4" s="9"/>
      <c r="K4" s="9"/>
      <c r="L4" s="9"/>
      <c r="M4" s="7"/>
      <c r="N4" s="7"/>
      <c r="O4" s="41"/>
      <c r="P4" s="40"/>
      <c r="Q4" s="40"/>
      <c r="R4" s="50"/>
      <c r="S4" s="41"/>
      <c r="T4" s="51"/>
      <c r="U4" s="52"/>
      <c r="V4" s="53"/>
      <c r="W4" s="54"/>
    </row>
    <row r="5" s="1" customFormat="1" ht="22" customHeight="1" spans="1:23">
      <c r="A5" s="10"/>
      <c r="B5" s="10"/>
      <c r="C5" s="10"/>
      <c r="D5" s="11" t="s">
        <v>20</v>
      </c>
      <c r="E5" s="11" t="s">
        <v>21</v>
      </c>
      <c r="F5" s="11" t="s">
        <v>22</v>
      </c>
      <c r="G5" s="12" t="s">
        <v>23</v>
      </c>
      <c r="H5" s="13" t="s">
        <v>24</v>
      </c>
      <c r="I5" s="12" t="s">
        <v>21</v>
      </c>
      <c r="J5" s="13" t="s">
        <v>24</v>
      </c>
      <c r="K5" s="12" t="s">
        <v>22</v>
      </c>
      <c r="L5" s="13" t="s">
        <v>24</v>
      </c>
      <c r="M5" s="10"/>
      <c r="N5" s="10"/>
      <c r="O5" s="42">
        <v>6000</v>
      </c>
      <c r="P5" s="40">
        <v>8000</v>
      </c>
      <c r="Q5" s="40"/>
      <c r="R5" s="55">
        <v>20000</v>
      </c>
      <c r="S5" s="56">
        <v>2500</v>
      </c>
      <c r="T5" s="57">
        <v>50000</v>
      </c>
      <c r="U5" s="52"/>
      <c r="V5" s="53"/>
      <c r="W5" s="54"/>
    </row>
    <row r="6" s="1" customFormat="1" ht="28" customHeight="1" spans="1:23">
      <c r="A6" s="14">
        <v>1</v>
      </c>
      <c r="B6" s="15" t="s">
        <v>25</v>
      </c>
      <c r="C6" s="16" t="s">
        <v>26</v>
      </c>
      <c r="D6" s="17">
        <f>G6+5</f>
        <v>87.2</v>
      </c>
      <c r="E6" s="17">
        <f>I6+5</f>
        <v>40</v>
      </c>
      <c r="F6" s="17">
        <f>K6+5</f>
        <v>37</v>
      </c>
      <c r="G6" s="18">
        <v>82.2</v>
      </c>
      <c r="H6" s="19" t="s">
        <v>27</v>
      </c>
      <c r="I6" s="18">
        <v>35</v>
      </c>
      <c r="J6" s="19" t="s">
        <v>27</v>
      </c>
      <c r="K6" s="43">
        <v>32</v>
      </c>
      <c r="L6" s="19" t="s">
        <v>27</v>
      </c>
      <c r="M6" s="44">
        <v>1</v>
      </c>
      <c r="N6" s="45">
        <f>((((D6*E6*F6)*0.00785)/1000))*M6</f>
        <v>1.0130896</v>
      </c>
      <c r="O6" s="46">
        <f>N6*$O$5</f>
        <v>6078.5376</v>
      </c>
      <c r="P6" s="47">
        <f>N6*$P$5</f>
        <v>8104.7168</v>
      </c>
      <c r="Q6" s="47">
        <v>236000</v>
      </c>
      <c r="R6" s="58">
        <f>N6*$R$5</f>
        <v>20261.792</v>
      </c>
      <c r="S6" s="47">
        <f>N6*$S$5</f>
        <v>2532.724</v>
      </c>
      <c r="T6" s="47">
        <f>N6*T5</f>
        <v>50654.48</v>
      </c>
      <c r="U6" s="59">
        <f>O6+P6+Q6+R6+S6+T6</f>
        <v>323632.2504</v>
      </c>
      <c r="V6" s="60">
        <v>369000</v>
      </c>
      <c r="W6" s="61">
        <f>1-U6/V6</f>
        <v>0.122947830894309</v>
      </c>
    </row>
    <row r="7" ht="28" customHeight="1" spans="2:21">
      <c r="B7" s="6"/>
      <c r="Q7" s="62"/>
      <c r="U7" s="63"/>
    </row>
    <row r="8" ht="24" customHeight="1" spans="1:22">
      <c r="A8" s="20"/>
      <c r="B8" s="21"/>
      <c r="C8" s="22"/>
      <c r="D8" s="23"/>
      <c r="E8" s="22"/>
      <c r="F8" s="20"/>
      <c r="G8" s="20"/>
      <c r="H8" s="20"/>
      <c r="I8" s="48"/>
      <c r="J8" s="48"/>
      <c r="K8" s="49"/>
      <c r="L8" s="49"/>
      <c r="M8" s="49"/>
      <c r="N8" s="49"/>
      <c r="O8" s="49"/>
      <c r="P8" s="49"/>
      <c r="Q8" s="49"/>
      <c r="T8" s="3"/>
      <c r="V8" s="64">
        <f>V6-U6</f>
        <v>45367.7496</v>
      </c>
    </row>
    <row r="9" ht="18.75" spans="1:22">
      <c r="A9" s="20"/>
      <c r="B9" s="24" t="s">
        <v>28</v>
      </c>
      <c r="C9" s="24"/>
      <c r="D9" s="24"/>
      <c r="E9" s="25"/>
      <c r="F9" s="25"/>
      <c r="G9" s="20"/>
      <c r="H9" s="20"/>
      <c r="I9" s="20"/>
      <c r="J9" s="20"/>
      <c r="O9" s="1" t="s">
        <v>29</v>
      </c>
      <c r="T9" s="3"/>
      <c r="V9" s="3">
        <v>13000</v>
      </c>
    </row>
    <row r="10" spans="1:22">
      <c r="A10" s="20"/>
      <c r="B10" s="22" t="s">
        <v>30</v>
      </c>
      <c r="C10" s="26">
        <v>1200000000</v>
      </c>
      <c r="D10" s="22" t="s">
        <v>31</v>
      </c>
      <c r="E10" s="27"/>
      <c r="F10" s="27"/>
      <c r="G10" s="20"/>
      <c r="H10" s="20"/>
      <c r="I10" s="20"/>
      <c r="J10" s="20"/>
      <c r="V10" s="64">
        <f>V8*V9</f>
        <v>589780744.800001</v>
      </c>
    </row>
    <row r="11" ht="15.75" spans="1:10">
      <c r="A11" s="20"/>
      <c r="B11" s="22" t="s">
        <v>32</v>
      </c>
      <c r="C11" s="28">
        <v>8</v>
      </c>
      <c r="D11" s="22" t="s">
        <v>33</v>
      </c>
      <c r="E11" s="29"/>
      <c r="F11" s="29"/>
      <c r="G11" s="20"/>
      <c r="H11" s="20"/>
      <c r="I11" s="20"/>
      <c r="J11" s="20"/>
    </row>
    <row r="12" ht="15.75" spans="1:10">
      <c r="A12" s="20"/>
      <c r="B12" s="22" t="s">
        <v>34</v>
      </c>
      <c r="C12" s="26">
        <f>C10/C11/235/15</f>
        <v>42553.1914893617</v>
      </c>
      <c r="D12" s="22" t="s">
        <v>35</v>
      </c>
      <c r="E12" s="29"/>
      <c r="F12" s="29"/>
      <c r="G12" s="30">
        <f>C12*B31</f>
        <v>35744.6808510638</v>
      </c>
      <c r="H12" s="26"/>
      <c r="I12" s="20"/>
      <c r="J12" s="20"/>
    </row>
    <row r="13" spans="1:10">
      <c r="A13" s="20"/>
      <c r="B13" s="22"/>
      <c r="C13" s="22"/>
      <c r="D13" s="22"/>
      <c r="E13" s="31"/>
      <c r="F13" s="31"/>
      <c r="G13" s="32"/>
      <c r="H13" s="20"/>
      <c r="I13" s="20"/>
      <c r="J13" s="20"/>
    </row>
    <row r="14" spans="1:10">
      <c r="A14" s="20"/>
      <c r="B14" s="24" t="s">
        <v>36</v>
      </c>
      <c r="C14" s="24"/>
      <c r="D14" s="24"/>
      <c r="E14" s="31"/>
      <c r="F14" s="31"/>
      <c r="G14" s="32"/>
      <c r="H14" s="20"/>
      <c r="I14" s="20"/>
      <c r="J14" s="20"/>
    </row>
    <row r="15" ht="18.75" spans="1:10">
      <c r="A15" s="20"/>
      <c r="B15" s="22" t="s">
        <v>37</v>
      </c>
      <c r="C15" s="22">
        <v>40</v>
      </c>
      <c r="D15" s="22" t="s">
        <v>38</v>
      </c>
      <c r="E15" s="21"/>
      <c r="F15" s="21"/>
      <c r="G15" s="33"/>
      <c r="H15" s="20"/>
      <c r="I15" s="20"/>
      <c r="J15" s="20"/>
    </row>
    <row r="16" ht="18.75" spans="1:10">
      <c r="A16" s="20"/>
      <c r="B16" s="22"/>
      <c r="C16" s="22">
        <v>0.8</v>
      </c>
      <c r="D16" s="22" t="s">
        <v>39</v>
      </c>
      <c r="E16" s="21"/>
      <c r="F16" s="21"/>
      <c r="G16" s="33"/>
      <c r="H16" s="20"/>
      <c r="I16" s="20"/>
      <c r="J16" s="20"/>
    </row>
    <row r="17" spans="1:10">
      <c r="A17" s="20"/>
      <c r="B17" s="22"/>
      <c r="C17" s="22">
        <f>C15*C16</f>
        <v>32</v>
      </c>
      <c r="D17" s="22" t="s">
        <v>39</v>
      </c>
      <c r="E17" s="20"/>
      <c r="F17" s="20"/>
      <c r="G17" s="32"/>
      <c r="H17" s="20"/>
      <c r="I17" s="20"/>
      <c r="J17" s="20"/>
    </row>
    <row r="18" ht="15.75" spans="1:10">
      <c r="A18" s="20"/>
      <c r="B18" s="22" t="s">
        <v>40</v>
      </c>
      <c r="C18" s="22">
        <v>2031.81</v>
      </c>
      <c r="D18" s="22" t="s">
        <v>41</v>
      </c>
      <c r="E18" s="29"/>
      <c r="F18" s="29"/>
      <c r="G18" s="32"/>
      <c r="H18" s="20"/>
      <c r="I18" s="20"/>
      <c r="J18" s="20"/>
    </row>
    <row r="19" ht="15.75" spans="1:10">
      <c r="A19" s="20"/>
      <c r="B19" s="22" t="s">
        <v>42</v>
      </c>
      <c r="C19" s="22">
        <f>C17*C18</f>
        <v>65017.92</v>
      </c>
      <c r="D19" s="22" t="s">
        <v>35</v>
      </c>
      <c r="E19" s="29"/>
      <c r="F19" s="29"/>
      <c r="G19" s="30">
        <f>C19*B31</f>
        <v>54615.0528</v>
      </c>
      <c r="H19" s="20"/>
      <c r="I19" s="20"/>
      <c r="J19" s="20"/>
    </row>
    <row r="20" spans="1:10">
      <c r="A20" s="20"/>
      <c r="B20" s="22"/>
      <c r="C20" s="22"/>
      <c r="D20" s="22"/>
      <c r="E20" s="20"/>
      <c r="F20" s="20"/>
      <c r="G20" s="32"/>
      <c r="H20" s="20"/>
      <c r="I20" s="20"/>
      <c r="J20" s="20"/>
    </row>
    <row r="21" spans="2:7">
      <c r="B21" s="24" t="s">
        <v>43</v>
      </c>
      <c r="C21" s="24"/>
      <c r="D21" s="24"/>
      <c r="G21" s="2"/>
    </row>
    <row r="22" spans="2:7">
      <c r="B22" s="22" t="s">
        <v>44</v>
      </c>
      <c r="C22" s="26">
        <v>150000000</v>
      </c>
      <c r="D22" s="22" t="s">
        <v>31</v>
      </c>
      <c r="G22" s="2"/>
    </row>
    <row r="23" spans="2:7">
      <c r="B23" s="22" t="s">
        <v>45</v>
      </c>
      <c r="C23" s="26">
        <f>C22/12/20/15</f>
        <v>41666.6666666667</v>
      </c>
      <c r="D23" s="22" t="s">
        <v>31</v>
      </c>
      <c r="G23" s="30">
        <f>C23*B31</f>
        <v>35000</v>
      </c>
    </row>
    <row r="24" spans="2:7">
      <c r="B24" s="22"/>
      <c r="C24" s="22"/>
      <c r="D24" s="22"/>
      <c r="G24" s="2"/>
    </row>
    <row r="25" spans="2:7">
      <c r="B25" s="24" t="s">
        <v>46</v>
      </c>
      <c r="C25" s="24"/>
      <c r="D25" s="24"/>
      <c r="G25" s="2"/>
    </row>
    <row r="26" spans="2:7">
      <c r="B26" s="22" t="s">
        <v>47</v>
      </c>
      <c r="C26" s="26">
        <v>90000</v>
      </c>
      <c r="D26" s="22"/>
      <c r="G26" s="30">
        <f>C26*B31</f>
        <v>75600</v>
      </c>
    </row>
    <row r="27" spans="2:7">
      <c r="B27" s="22"/>
      <c r="C27" s="26"/>
      <c r="D27" s="22"/>
      <c r="G27" s="30"/>
    </row>
    <row r="28" spans="2:2">
      <c r="B28" s="34"/>
    </row>
    <row r="29" spans="2:2">
      <c r="B29" s="34"/>
    </row>
    <row r="30" spans="2:7">
      <c r="B30" s="35" t="s">
        <v>48</v>
      </c>
      <c r="C30" s="35"/>
      <c r="F30" s="36" t="s">
        <v>49</v>
      </c>
      <c r="G30" s="36"/>
    </row>
    <row r="31" spans="2:7">
      <c r="B31" s="37">
        <v>0.84</v>
      </c>
      <c r="C31" s="37"/>
      <c r="F31" s="38">
        <f>G12+G19+G23+G26</f>
        <v>200959.733651064</v>
      </c>
      <c r="G31" s="38"/>
    </row>
  </sheetData>
  <mergeCells count="20">
    <mergeCell ref="B30:C30"/>
    <mergeCell ref="F30:G30"/>
    <mergeCell ref="B31:C31"/>
    <mergeCell ref="F31:G31"/>
    <mergeCell ref="A3:A5"/>
    <mergeCell ref="B3:B5"/>
    <mergeCell ref="C3:C5"/>
    <mergeCell ref="M3:M5"/>
    <mergeCell ref="N3:N5"/>
    <mergeCell ref="O3:O4"/>
    <mergeCell ref="P3:P4"/>
    <mergeCell ref="Q3:Q5"/>
    <mergeCell ref="R3:R4"/>
    <mergeCell ref="S3:S4"/>
    <mergeCell ref="T3:T4"/>
    <mergeCell ref="U3:U5"/>
    <mergeCell ref="V3:V5"/>
    <mergeCell ref="W3:W5"/>
    <mergeCell ref="D3:F4"/>
    <mergeCell ref="G3:L4"/>
  </mergeCells>
  <printOptions horizontalCentered="1"/>
  <pageMargins left="0.0388888888888889" right="0.0388888888888889" top="0.0388888888888889" bottom="0.0388888888888889" header="0" footer="0"/>
  <pageSetup paperSize="9" scale="5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Fixed Knife</vt:lpstr>
      <vt:lpstr>Rev. 1</vt:lpstr>
      <vt:lpstr>New 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ragil.ads05639</dc:creator>
  <cp:lastModifiedBy>ragil.ads05639</cp:lastModifiedBy>
  <dcterms:created xsi:type="dcterms:W3CDTF">2024-09-17T08:03:00Z</dcterms:created>
  <dcterms:modified xsi:type="dcterms:W3CDTF">2024-11-11T10:49:06Z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31C07EA329604E1B93DBE52E70CED88C_11</vt:lpwstr>
  </property>
  <property fmtid="{D5CDD505-2E9C-101B-9397-08002B2CF9AE}" pid="3" name="KSOProductBuildVer">
    <vt:lpwstr>1033-12.2.0.18607</vt:lpwstr>
  </property>
</Properties>
</file>