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XV\Desktop\数据分析开发\1.数据分析基础\1.数据分析快速入门\数据分析快速入门2023\课件\集训营day02-化繁为简\"/>
    </mc:Choice>
  </mc:AlternateContent>
  <xr:revisionPtr revIDLastSave="0" documentId="13_ncr:1_{1F95E522-9DA8-46DE-A07A-87B9AF0A6D71}" xr6:coauthVersionLast="45" xr6:coauthVersionMax="45" xr10:uidLastSave="{00000000-0000-0000-0000-000000000000}"/>
  <bookViews>
    <workbookView xWindow="-110" yWindow="-110" windowWidth="19420" windowHeight="11500" activeTab="3" xr2:uid="{00000000-000D-0000-FFFF-FFFF00000000}"/>
  </bookViews>
  <sheets>
    <sheet name="Sheet1" sheetId="1" r:id="rId1"/>
    <sheet name="数据源" sheetId="2" r:id="rId2"/>
    <sheet name="切片器" sheetId="3" r:id="rId3"/>
    <sheet name="可视化大屏" sheetId="4" r:id="rId4"/>
  </sheets>
  <definedNames>
    <definedName name="切片器_项目">#N/A</definedName>
  </definedNames>
  <calcPr calcId="181029"/>
  <pivotCaches>
    <pivotCache cacheId="34" r:id="rId5"/>
  </pivotCaches>
  <extLst>
    <ext xmlns:x14="http://schemas.microsoft.com/office/spreadsheetml/2009/9/main" uri="{BBE1A952-AA13-448e-AADC-164F8A28A991}">
      <x14:slicerCaches>
        <x14:slicerCache r:id="rId6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02" i="2" l="1"/>
  <c r="B101" i="2"/>
  <c r="B100" i="2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A52" i="1" l="1"/>
  <c r="B52" i="1" s="1"/>
  <c r="A53" i="1"/>
  <c r="B53" i="1" s="1"/>
  <c r="A54" i="1"/>
  <c r="B54" i="1" s="1"/>
  <c r="A55" i="1"/>
  <c r="B55" i="1" s="1"/>
  <c r="A56" i="1"/>
  <c r="B56" i="1" s="1"/>
  <c r="A57" i="1"/>
  <c r="B57" i="1" s="1"/>
  <c r="A58" i="1"/>
  <c r="B58" i="1" s="1"/>
  <c r="A59" i="1"/>
  <c r="B59" i="1" s="1"/>
  <c r="A60" i="1"/>
  <c r="B60" i="1" s="1"/>
  <c r="A51" i="1"/>
  <c r="B51" i="1" s="1"/>
  <c r="D46" i="1"/>
  <c r="D45" i="1"/>
  <c r="D44" i="1"/>
  <c r="D43" i="1"/>
  <c r="D42" i="1"/>
  <c r="D41" i="1"/>
  <c r="D40" i="1"/>
  <c r="D39" i="1"/>
  <c r="F36" i="1" l="1"/>
  <c r="F35" i="1"/>
  <c r="F34" i="1"/>
  <c r="F33" i="1"/>
  <c r="F32" i="1"/>
  <c r="F31" i="1"/>
  <c r="E29" i="1"/>
  <c r="E27" i="1"/>
  <c r="H28" i="1"/>
  <c r="G28" i="1"/>
  <c r="F28" i="1"/>
  <c r="C34" i="1"/>
  <c r="C33" i="1"/>
  <c r="C32" i="1"/>
  <c r="C35" i="1" s="1"/>
  <c r="C31" i="1"/>
  <c r="C30" i="1"/>
  <c r="C29" i="1"/>
  <c r="C28" i="1"/>
  <c r="D20" i="1"/>
  <c r="E20" i="1" s="1"/>
  <c r="D21" i="1"/>
  <c r="E21" i="1" s="1"/>
  <c r="D22" i="1"/>
  <c r="E22" i="1" s="1"/>
  <c r="D23" i="1"/>
  <c r="E23" i="1" s="1"/>
  <c r="D24" i="1"/>
  <c r="E24" i="1" s="1"/>
  <c r="D25" i="1"/>
  <c r="E25" i="1" s="1"/>
  <c r="D19" i="1"/>
  <c r="E19" i="1" s="1"/>
  <c r="G13" i="1"/>
  <c r="G14" i="1"/>
  <c r="G15" i="1"/>
  <c r="G16" i="1"/>
  <c r="G17" i="1"/>
  <c r="G12" i="1"/>
  <c r="F13" i="1"/>
  <c r="F14" i="1"/>
  <c r="F15" i="1"/>
  <c r="F16" i="1"/>
  <c r="F17" i="1"/>
  <c r="F12" i="1"/>
  <c r="E13" i="1"/>
  <c r="E14" i="1"/>
  <c r="E15" i="1"/>
  <c r="E16" i="1"/>
  <c r="E17" i="1"/>
  <c r="E12" i="1"/>
  <c r="C18" i="1"/>
  <c r="C17" i="1"/>
  <c r="C16" i="1"/>
  <c r="C14" i="1"/>
  <c r="C13" i="1"/>
  <c r="C12" i="1"/>
  <c r="F10" i="1"/>
  <c r="F9" i="1"/>
  <c r="F8" i="1"/>
  <c r="F7" i="1"/>
  <c r="F6" i="1"/>
  <c r="F4" i="1"/>
  <c r="F2" i="1"/>
  <c r="G20" i="1" l="1"/>
  <c r="G25" i="1"/>
  <c r="G24" i="1"/>
  <c r="G23" i="1"/>
  <c r="G22" i="1"/>
  <c r="G21" i="1"/>
  <c r="G19" i="1"/>
  <c r="F21" i="1"/>
  <c r="F25" i="1"/>
  <c r="F24" i="1"/>
  <c r="F23" i="1"/>
  <c r="F22" i="1"/>
  <c r="F20" i="1"/>
  <c r="F19" i="1"/>
  <c r="C19" i="1"/>
  <c r="B8" i="1"/>
  <c r="B2" i="1"/>
  <c r="B7" i="1" s="1"/>
  <c r="B6" i="1"/>
  <c r="B5" i="1"/>
  <c r="B4" i="1"/>
  <c r="B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joe</author>
  </authors>
  <commentList>
    <comment ref="A24" authorId="0" shapeId="0" xr:uid="{24545978-8EEB-4087-946A-00573126528C}">
      <text>
        <r>
          <rPr>
            <b/>
            <sz val="9"/>
            <rFont val="宋体"/>
            <family val="3"/>
            <charset val="134"/>
          </rPr>
          <t>数组函数，左开右闭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<sst xmlns="http://schemas.openxmlformats.org/spreadsheetml/2006/main" count="357" uniqueCount="145">
  <si>
    <t>数据</t>
    <phoneticPr fontId="1" type="noConversion"/>
  </si>
  <si>
    <t>公式</t>
    <phoneticPr fontId="1" type="noConversion"/>
  </si>
  <si>
    <t>数学函数:</t>
  </si>
  <si>
    <t>INT()</t>
  </si>
  <si>
    <t>取整</t>
  </si>
  <si>
    <t>MOD()</t>
  </si>
  <si>
    <t>求余数</t>
  </si>
  <si>
    <t>ROUND()</t>
  </si>
  <si>
    <t>四舍五入</t>
  </si>
  <si>
    <t>ABS()</t>
  </si>
  <si>
    <t>取绝对值</t>
  </si>
  <si>
    <t>SQRT()</t>
  </si>
  <si>
    <t>算术平方根</t>
  </si>
  <si>
    <t>RAND()</t>
  </si>
  <si>
    <t>生成随机数</t>
  </si>
  <si>
    <t>RANDBETWEEN()</t>
  </si>
  <si>
    <t>整数位取整</t>
    <phoneticPr fontId="1" type="noConversion"/>
  </si>
  <si>
    <t>闭区间</t>
    <phoneticPr fontId="1" type="noConversion"/>
  </si>
  <si>
    <t>统计函数:</t>
  </si>
  <si>
    <t>MAX()</t>
  </si>
  <si>
    <t>求最大</t>
  </si>
  <si>
    <t>MIN()</t>
  </si>
  <si>
    <t>求最小</t>
  </si>
  <si>
    <t>SUM()</t>
  </si>
  <si>
    <t>求和</t>
  </si>
  <si>
    <t>COUNT()</t>
  </si>
  <si>
    <t>数值计数</t>
  </si>
  <si>
    <t>对数值类型的内容计数</t>
  </si>
  <si>
    <t>COUNTA()</t>
  </si>
  <si>
    <t>计数</t>
  </si>
  <si>
    <t>AVERAGE()</t>
  </si>
  <si>
    <t>求平均</t>
  </si>
  <si>
    <t>COUNTIF()</t>
  </si>
  <si>
    <t>条件计数</t>
  </si>
  <si>
    <t>SUMIF()</t>
  </si>
  <si>
    <t>条件求和</t>
  </si>
  <si>
    <t>COUNTIFS()</t>
  </si>
  <si>
    <t>多条件计数</t>
  </si>
  <si>
    <t>SUMIFS()</t>
  </si>
  <si>
    <t>多条件求和</t>
  </si>
  <si>
    <t>AVERAGEIFS()</t>
  </si>
  <si>
    <t>多条件平均</t>
  </si>
  <si>
    <t>RANK()</t>
  </si>
  <si>
    <t>排名</t>
  </si>
  <si>
    <t>查找目标区间的的次数</t>
    <phoneticPr fontId="1" type="noConversion"/>
  </si>
  <si>
    <t>选中后，F4锁死区间</t>
    <phoneticPr fontId="1" type="noConversion"/>
  </si>
  <si>
    <t>if操作</t>
    <phoneticPr fontId="1" type="noConversion"/>
  </si>
  <si>
    <t>and与</t>
    <phoneticPr fontId="1" type="noConversion"/>
  </si>
  <si>
    <t>or或</t>
    <phoneticPr fontId="1" type="noConversion"/>
  </si>
  <si>
    <t>日期函数:</t>
  </si>
  <si>
    <t>YEAR()</t>
  </si>
  <si>
    <t>求年</t>
  </si>
  <si>
    <t>MONTH()</t>
  </si>
  <si>
    <t>求月</t>
  </si>
  <si>
    <t>DAY()</t>
  </si>
  <si>
    <t>求日</t>
  </si>
  <si>
    <t>TODAY()</t>
  </si>
  <si>
    <t>当前日期</t>
  </si>
  <si>
    <t>DATE()</t>
  </si>
  <si>
    <t>计算给定的日期</t>
  </si>
  <si>
    <t>NOW()</t>
  </si>
  <si>
    <t>当前日期和时间</t>
  </si>
  <si>
    <t>EDATE()</t>
  </si>
  <si>
    <t>指定日期前后月份的日期</t>
  </si>
  <si>
    <t>EOMONTH</t>
  </si>
  <si>
    <t>某个月份最后一天的序列号</t>
  </si>
  <si>
    <t>DATEDIF()</t>
  </si>
  <si>
    <t>计算日期差</t>
  </si>
  <si>
    <t>时间</t>
    <phoneticPr fontId="1" type="noConversion"/>
  </si>
  <si>
    <t>时间提前一个月</t>
    <phoneticPr fontId="1" type="noConversion"/>
  </si>
  <si>
    <r>
      <rPr>
        <sz val="14"/>
        <rFont val="宋体"/>
        <family val="3"/>
        <charset val="134"/>
      </rPr>
      <t>起始日期</t>
    </r>
  </si>
  <si>
    <r>
      <rPr>
        <sz val="14"/>
        <rFont val="宋体"/>
        <family val="3"/>
        <charset val="134"/>
      </rPr>
      <t>结束日期</t>
    </r>
  </si>
  <si>
    <r>
      <rPr>
        <sz val="14"/>
        <rFont val="宋体"/>
        <family val="3"/>
        <charset val="134"/>
      </rPr>
      <t>差</t>
    </r>
  </si>
  <si>
    <t>公式</t>
  </si>
  <si>
    <r>
      <rPr>
        <sz val="14"/>
        <rFont val="宋体"/>
        <family val="3"/>
        <charset val="134"/>
      </rPr>
      <t>参数</t>
    </r>
  </si>
  <si>
    <t>=DATEDIF(A2,B2,"Y")</t>
  </si>
  <si>
    <t>Y</t>
  </si>
  <si>
    <t>=DATEDIF(A3,B3,"M")</t>
  </si>
  <si>
    <t>M</t>
  </si>
  <si>
    <t>=DATEDIF(A4,B4,"YM")</t>
  </si>
  <si>
    <t>YM</t>
  </si>
  <si>
    <t>=DATEDIF(A5,B5,"D")</t>
  </si>
  <si>
    <t>D</t>
  </si>
  <si>
    <t>=DATEDIF(A6,B6,"YD")</t>
  </si>
  <si>
    <t>YD</t>
  </si>
  <si>
    <t>=DATEDIF(A7,B7,"MD")</t>
  </si>
  <si>
    <t>MD</t>
  </si>
  <si>
    <t>文本函数:</t>
  </si>
  <si>
    <t>MID()</t>
  </si>
  <si>
    <t>取子串</t>
  </si>
  <si>
    <t>LEFT()</t>
  </si>
  <si>
    <t>从左取子串</t>
  </si>
  <si>
    <t>RIGHT()</t>
  </si>
  <si>
    <t>从右取子串</t>
  </si>
  <si>
    <t>LEN()</t>
  </si>
  <si>
    <t>文本长度</t>
  </si>
  <si>
    <t>TEXT()</t>
  </si>
  <si>
    <t>数字转为文本</t>
  </si>
  <si>
    <t>REPT</t>
  </si>
  <si>
    <t>文本重复</t>
  </si>
  <si>
    <t>REPLACE</t>
  </si>
  <si>
    <t>替换指定位置的文本</t>
  </si>
  <si>
    <t>SUBSTITUTE</t>
  </si>
  <si>
    <t>替换文本</t>
  </si>
  <si>
    <t>隐藏手机号后几位</t>
    <phoneticPr fontId="1" type="noConversion"/>
  </si>
  <si>
    <t>***</t>
    <phoneticPr fontId="1" type="noConversion"/>
  </si>
  <si>
    <t>asda</t>
    <phoneticPr fontId="1" type="noConversion"/>
  </si>
  <si>
    <t>查找与引用函数:</t>
  </si>
  <si>
    <t>VLOOKUP()</t>
  </si>
  <si>
    <t>垂直方向查找</t>
  </si>
  <si>
    <t>python</t>
    <phoneticPr fontId="1" type="noConversion"/>
  </si>
  <si>
    <t>五分制成绩</t>
    <phoneticPr fontId="1" type="noConversion"/>
  </si>
  <si>
    <t>Python</t>
    <phoneticPr fontId="1" type="noConversion"/>
  </si>
  <si>
    <t>优秀</t>
    <phoneticPr fontId="1" type="noConversion"/>
  </si>
  <si>
    <t>良好</t>
    <phoneticPr fontId="1" type="noConversion"/>
  </si>
  <si>
    <t>及格</t>
    <phoneticPr fontId="1" type="noConversion"/>
  </si>
  <si>
    <t>不及格</t>
    <phoneticPr fontId="1" type="noConversion"/>
  </si>
  <si>
    <t>满分</t>
    <phoneticPr fontId="1" type="noConversion"/>
  </si>
  <si>
    <t>合格</t>
    <phoneticPr fontId="1" type="noConversion"/>
  </si>
  <si>
    <t>日期</t>
    <phoneticPr fontId="8" type="noConversion"/>
  </si>
  <si>
    <t>项目</t>
  </si>
  <si>
    <t>部门名称</t>
  </si>
  <si>
    <t>金额</t>
    <phoneticPr fontId="8" type="noConversion"/>
  </si>
  <si>
    <t>水费</t>
  </si>
  <si>
    <t>人力部</t>
    <phoneticPr fontId="8" type="noConversion"/>
  </si>
  <si>
    <t>市场部</t>
    <phoneticPr fontId="8" type="noConversion"/>
  </si>
  <si>
    <t>电费</t>
  </si>
  <si>
    <t>销售部</t>
    <phoneticPr fontId="8" type="noConversion"/>
  </si>
  <si>
    <t>生产部</t>
    <phoneticPr fontId="8" type="noConversion"/>
  </si>
  <si>
    <t>采暖费</t>
  </si>
  <si>
    <t>月份</t>
    <phoneticPr fontId="15" type="noConversion"/>
  </si>
  <si>
    <t>1月</t>
    <phoneticPr fontId="15" type="noConversion"/>
  </si>
  <si>
    <t>生育费</t>
    <phoneticPr fontId="15" type="noConversion"/>
  </si>
  <si>
    <t>编辑部</t>
    <phoneticPr fontId="15" type="noConversion"/>
  </si>
  <si>
    <t>1月</t>
    <phoneticPr fontId="15" type="noConversion"/>
  </si>
  <si>
    <t>游戏费</t>
    <phoneticPr fontId="15" type="noConversion"/>
  </si>
  <si>
    <t>游戏部</t>
    <phoneticPr fontId="15" type="noConversion"/>
  </si>
  <si>
    <t>行标签</t>
  </si>
  <si>
    <t>人力部</t>
  </si>
  <si>
    <t>生产部</t>
  </si>
  <si>
    <t>市场部</t>
  </si>
  <si>
    <t>销售部</t>
  </si>
  <si>
    <t>总计</t>
  </si>
  <si>
    <t>列标签</t>
  </si>
  <si>
    <t>求和项:金额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</si>
</sst>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_);[Red]\(0.00\)"/>
  </numFmts>
  <fonts count="1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rgb="FFFF0000"/>
      <name val="宋体"/>
      <family val="3"/>
      <charset val="134"/>
    </font>
    <font>
      <b/>
      <sz val="14"/>
      <color theme="1"/>
      <name val="宋体"/>
      <family val="3"/>
      <charset val="134"/>
    </font>
    <font>
      <b/>
      <sz val="14"/>
      <name val="宋体"/>
      <family val="3"/>
      <charset val="134"/>
    </font>
    <font>
      <b/>
      <sz val="14"/>
      <color theme="8" tint="-0.499984740745262"/>
      <name val="宋体"/>
      <family val="3"/>
      <charset val="134"/>
    </font>
    <font>
      <sz val="14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14"/>
      <color rgb="FFC00000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sz val="10"/>
      <color theme="1"/>
      <name val="Arial Narrow"/>
      <family val="2"/>
    </font>
    <font>
      <sz val="14"/>
      <name val="Arial Narrow"/>
      <family val="2"/>
    </font>
    <font>
      <sz val="14"/>
      <color theme="1"/>
      <name val="Arial Narrow"/>
      <family val="2"/>
    </font>
    <font>
      <sz val="12"/>
      <name val="宋体"/>
      <family val="3"/>
      <charset val="134"/>
    </font>
    <font>
      <sz val="9"/>
      <name val="宋体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1" fillId="0" borderId="0">
      <alignment vertical="center"/>
    </xf>
    <xf numFmtId="0" fontId="14" fillId="0" borderId="0"/>
  </cellStyleXfs>
  <cellXfs count="50">
    <xf numFmtId="0" fontId="0" fillId="0" borderId="0" xfId="0"/>
    <xf numFmtId="0" fontId="2" fillId="2" borderId="1" xfId="0" applyFont="1" applyFill="1" applyBorder="1"/>
    <xf numFmtId="0" fontId="4" fillId="3" borderId="1" xfId="0" applyFont="1" applyFill="1" applyBorder="1"/>
    <xf numFmtId="0" fontId="5" fillId="0" borderId="1" xfId="0" applyFont="1" applyBorder="1"/>
    <xf numFmtId="0" fontId="4" fillId="0" borderId="1" xfId="0" applyFont="1" applyBorder="1"/>
    <xf numFmtId="0" fontId="6" fillId="0" borderId="1" xfId="0" applyFont="1" applyBorder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left" indent="1"/>
    </xf>
    <xf numFmtId="0" fontId="3" fillId="0" borderId="1" xfId="0" applyFont="1" applyBorder="1" applyAlignment="1">
      <alignment horizontal="left" indent="1"/>
    </xf>
    <xf numFmtId="0" fontId="4" fillId="3" borderId="1" xfId="0" applyFont="1" applyFill="1" applyBorder="1" applyAlignment="1">
      <alignment horizontal="left" indent="1"/>
    </xf>
    <xf numFmtId="0" fontId="5" fillId="0" borderId="1" xfId="0" applyFont="1" applyBorder="1" applyAlignment="1">
      <alignment horizontal="left" indent="1"/>
    </xf>
    <xf numFmtId="0" fontId="4" fillId="0" borderId="1" xfId="0" applyFont="1" applyBorder="1" applyAlignment="1">
      <alignment horizontal="left" indent="1"/>
    </xf>
    <xf numFmtId="0" fontId="6" fillId="0" borderId="1" xfId="0" applyFont="1" applyBorder="1" applyAlignment="1">
      <alignment horizontal="left" indent="1"/>
    </xf>
    <xf numFmtId="0" fontId="0" fillId="0" borderId="0" xfId="0" applyAlignment="1">
      <alignment horizontal="center"/>
    </xf>
    <xf numFmtId="0" fontId="0" fillId="4" borderId="0" xfId="0" applyFill="1"/>
    <xf numFmtId="0" fontId="6" fillId="2" borderId="1" xfId="0" applyFont="1" applyFill="1" applyBorder="1"/>
    <xf numFmtId="0" fontId="6" fillId="2" borderId="2" xfId="0" applyFont="1" applyFill="1" applyBorder="1"/>
    <xf numFmtId="0" fontId="4" fillId="0" borderId="2" xfId="0" applyFont="1" applyBorder="1"/>
    <xf numFmtId="0" fontId="4" fillId="5" borderId="1" xfId="0" applyFont="1" applyFill="1" applyBorder="1"/>
    <xf numFmtId="0" fontId="4" fillId="4" borderId="1" xfId="0" applyFont="1" applyFill="1" applyBorder="1"/>
    <xf numFmtId="0" fontId="0" fillId="4" borderId="0" xfId="0" applyFill="1" applyAlignment="1">
      <alignment horizontal="center"/>
    </xf>
    <xf numFmtId="0" fontId="9" fillId="2" borderId="1" xfId="0" applyFont="1" applyFill="1" applyBorder="1"/>
    <xf numFmtId="14" fontId="6" fillId="0" borderId="1" xfId="0" applyNumberFormat="1" applyFont="1" applyBorder="1"/>
    <xf numFmtId="22" fontId="6" fillId="0" borderId="1" xfId="0" applyNumberFormat="1" applyFont="1" applyBorder="1"/>
    <xf numFmtId="14" fontId="6" fillId="0" borderId="0" xfId="0" applyNumberFormat="1" applyFont="1"/>
    <xf numFmtId="14" fontId="0" fillId="0" borderId="0" xfId="0" applyNumberFormat="1"/>
    <xf numFmtId="22" fontId="0" fillId="0" borderId="0" xfId="0" applyNumberFormat="1"/>
    <xf numFmtId="0" fontId="10" fillId="0" borderId="0" xfId="0" applyFont="1"/>
    <xf numFmtId="0" fontId="12" fillId="4" borderId="1" xfId="1" applyFont="1" applyFill="1" applyBorder="1" applyAlignment="1">
      <alignment horizontal="center" vertical="center"/>
    </xf>
    <xf numFmtId="22" fontId="12" fillId="4" borderId="1" xfId="1" applyNumberFormat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0" fontId="13" fillId="4" borderId="1" xfId="1" applyFont="1" applyFill="1" applyBorder="1" applyAlignment="1">
      <alignment horizontal="center" vertical="center"/>
    </xf>
    <xf numFmtId="14" fontId="12" fillId="0" borderId="1" xfId="1" applyNumberFormat="1" applyFont="1" applyBorder="1" applyAlignment="1">
      <alignment horizontal="center" vertical="center"/>
    </xf>
    <xf numFmtId="0" fontId="12" fillId="0" borderId="1" xfId="1" applyFont="1" applyBorder="1" applyAlignment="1">
      <alignment horizontal="center" vertical="center"/>
    </xf>
    <xf numFmtId="0" fontId="12" fillId="0" borderId="1" xfId="1" applyFont="1" applyBorder="1" applyAlignment="1">
      <alignment horizontal="left" vertical="center"/>
    </xf>
    <xf numFmtId="0" fontId="6" fillId="0" borderId="1" xfId="0" applyFont="1" applyBorder="1"/>
    <xf numFmtId="177" fontId="6" fillId="0" borderId="1" xfId="0" applyNumberFormat="1" applyFont="1" applyBorder="1"/>
    <xf numFmtId="0" fontId="6" fillId="0" borderId="1" xfId="0" applyNumberFormat="1" applyFont="1" applyBorder="1"/>
    <xf numFmtId="0" fontId="5" fillId="0" borderId="0" xfId="0" applyFont="1" applyFill="1" applyBorder="1"/>
    <xf numFmtId="0" fontId="4" fillId="0" borderId="1" xfId="2" applyFont="1" applyBorder="1" applyAlignment="1">
      <alignment horizontal="center" vertical="center"/>
    </xf>
    <xf numFmtId="14" fontId="4" fillId="0" borderId="1" xfId="2" applyNumberFormat="1" applyFont="1" applyBorder="1" applyAlignment="1">
      <alignment horizontal="center" vertical="center"/>
    </xf>
    <xf numFmtId="14" fontId="6" fillId="0" borderId="1" xfId="2" applyNumberFormat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4" fillId="0" borderId="1" xfId="2" applyNumberFormat="1" applyFont="1" applyBorder="1" applyAlignment="1">
      <alignment horizontal="center" vertical="center"/>
    </xf>
    <xf numFmtId="0" fontId="6" fillId="0" borderId="1" xfId="2" applyNumberFormat="1" applyFont="1" applyBorder="1" applyAlignment="1">
      <alignment horizontal="center" vertical="center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3">
    <cellStyle name="常规" xfId="0" builtinId="0"/>
    <cellStyle name="常规 4" xfId="2" xr:uid="{45350D56-7033-40FF-877F-AB4AEE510855}"/>
    <cellStyle name="常规 7 2" xfId="1" xr:uid="{C7DA43D6-BE35-4EAC-9CE7-C47F7DCF0A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[新建 Microsoft Excel 工作表.xlsx]可视化大屏!数据透视表7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可视化大屏!$B$1:$B$2</c:f>
              <c:strCache>
                <c:ptCount val="1"/>
                <c:pt idx="0">
                  <c:v>水费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可视化大屏!$A$3:$A$7</c:f>
              <c:strCache>
                <c:ptCount val="4"/>
                <c:pt idx="0">
                  <c:v>人力部</c:v>
                </c:pt>
                <c:pt idx="1">
                  <c:v>生产部</c:v>
                </c:pt>
                <c:pt idx="2">
                  <c:v>市场部</c:v>
                </c:pt>
                <c:pt idx="3">
                  <c:v>销售部</c:v>
                </c:pt>
              </c:strCache>
            </c:strRef>
          </c:cat>
          <c:val>
            <c:numRef>
              <c:f>可视化大屏!$B$3:$B$7</c:f>
              <c:numCache>
                <c:formatCode>General</c:formatCode>
                <c:ptCount val="4"/>
                <c:pt idx="0">
                  <c:v>15004.59</c:v>
                </c:pt>
                <c:pt idx="1">
                  <c:v>6339.76</c:v>
                </c:pt>
                <c:pt idx="2">
                  <c:v>80234.14</c:v>
                </c:pt>
                <c:pt idx="3">
                  <c:v>26548.6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DE-4213-96C8-51C46E6B05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8229688"/>
        <c:axId val="808221816"/>
      </c:barChart>
      <c:catAx>
        <c:axId val="808229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08221816"/>
        <c:crosses val="autoZero"/>
        <c:auto val="1"/>
        <c:lblAlgn val="ctr"/>
        <c:lblOffset val="100"/>
        <c:noMultiLvlLbl val="0"/>
      </c:catAx>
      <c:valAx>
        <c:axId val="808221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08229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6350</xdr:colOff>
      <xdr:row>7</xdr:row>
      <xdr:rowOff>22225</xdr:rowOff>
    </xdr:from>
    <xdr:to>
      <xdr:col>6</xdr:col>
      <xdr:colOff>254000</xdr:colOff>
      <xdr:row>22</xdr:row>
      <xdr:rowOff>98425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D5717D79-38D4-43B1-A3F6-BBAB3B0944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247650</xdr:colOff>
      <xdr:row>7</xdr:row>
      <xdr:rowOff>50800</xdr:rowOff>
    </xdr:from>
    <xdr:to>
      <xdr:col>8</xdr:col>
      <xdr:colOff>558800</xdr:colOff>
      <xdr:row>19</xdr:row>
      <xdr:rowOff>155575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3" name="项目">
              <a:extLst>
                <a:ext uri="{FF2B5EF4-FFF2-40B4-BE49-F238E27FC236}">
                  <a16:creationId xmlns:a16="http://schemas.microsoft.com/office/drawing/2014/main" id="{AC7B5A92-BE83-4E7F-9F0E-6D1D425F240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项目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489450" y="1295400"/>
              <a:ext cx="1828800" cy="22383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XV" refreshedDate="45474.037357291665" createdVersion="6" refreshedVersion="6" minRefreshableVersion="3" recordCount="101" xr:uid="{951B0539-8C2C-4420-98CD-9C6A740967D9}">
  <cacheSource type="worksheet">
    <worksheetSource ref="A1:E102" sheet="数据源"/>
  </cacheSource>
  <cacheFields count="5">
    <cacheField name="日期" numFmtId="14">
      <sharedItems containsSemiMixedTypes="0" containsNonDate="0" containsDate="1" containsString="0" minDate="2011-01-14T00:00:00" maxDate="2011-12-28T00:00:00"/>
    </cacheField>
    <cacheField name="月份" numFmtId="0">
      <sharedItems count="12">
        <s v="1月"/>
        <s v="2月"/>
        <s v="3月"/>
        <s v="4月"/>
        <s v="5月"/>
        <s v="6月"/>
        <s v="7月"/>
        <s v="8月"/>
        <s v="9月"/>
        <s v="10月"/>
        <s v="11月"/>
        <s v="12月"/>
      </sharedItems>
    </cacheField>
    <cacheField name="项目" numFmtId="0">
      <sharedItems count="5">
        <s v="生育费"/>
        <s v="游戏费"/>
        <s v="水费"/>
        <s v="电费"/>
        <s v="采暖费"/>
      </sharedItems>
    </cacheField>
    <cacheField name="部门名称" numFmtId="0">
      <sharedItems count="6">
        <s v="编辑部"/>
        <s v="游戏部"/>
        <s v="人力部"/>
        <s v="市场部"/>
        <s v="销售部"/>
        <s v="生产部"/>
      </sharedItems>
    </cacheField>
    <cacheField name="金额" numFmtId="0">
      <sharedItems containsSemiMixedTypes="0" containsString="0" containsNumber="1" minValue="-1962.37" maxValue="900000"/>
    </cacheField>
  </cacheFields>
  <extLst>
    <ext xmlns:x14="http://schemas.microsoft.com/office/spreadsheetml/2009/9/main" uri="{725AE2AE-9491-48be-B2B4-4EB974FC3084}">
      <x14:pivotCacheDefinition pivotCacheId="1296963089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1">
  <r>
    <d v="2011-01-19T00:00:00"/>
    <x v="0"/>
    <x v="0"/>
    <x v="0"/>
    <n v="100.41"/>
  </r>
  <r>
    <d v="2011-01-19T00:00:00"/>
    <x v="0"/>
    <x v="1"/>
    <x v="1"/>
    <n v="900000"/>
  </r>
  <r>
    <d v="2011-01-20T00:00:00"/>
    <x v="0"/>
    <x v="2"/>
    <x v="2"/>
    <n v="3053.74"/>
  </r>
  <r>
    <d v="2011-01-27T00:00:00"/>
    <x v="0"/>
    <x v="2"/>
    <x v="2"/>
    <n v="8016.87"/>
  </r>
  <r>
    <d v="2011-01-27T00:00:00"/>
    <x v="0"/>
    <x v="2"/>
    <x v="3"/>
    <n v="1962.37"/>
  </r>
  <r>
    <d v="2011-01-14T00:00:00"/>
    <x v="0"/>
    <x v="3"/>
    <x v="4"/>
    <n v="28919.38"/>
  </r>
  <r>
    <d v="2011-02-25T00:00:00"/>
    <x v="1"/>
    <x v="3"/>
    <x v="2"/>
    <n v="33111.480000000003"/>
  </r>
  <r>
    <d v="2011-02-28T00:00:00"/>
    <x v="1"/>
    <x v="3"/>
    <x v="2"/>
    <n v="42691.45"/>
  </r>
  <r>
    <d v="2011-02-25T00:00:00"/>
    <x v="1"/>
    <x v="3"/>
    <x v="5"/>
    <n v="20271.650000000001"/>
  </r>
  <r>
    <d v="2011-02-28T00:00:00"/>
    <x v="1"/>
    <x v="3"/>
    <x v="5"/>
    <n v="1962.37"/>
  </r>
  <r>
    <d v="2011-02-28T00:00:00"/>
    <x v="1"/>
    <x v="3"/>
    <x v="5"/>
    <n v="25124.17"/>
  </r>
  <r>
    <d v="2011-02-25T00:00:00"/>
    <x v="1"/>
    <x v="2"/>
    <x v="3"/>
    <n v="690.69"/>
  </r>
  <r>
    <d v="2011-02-25T00:00:00"/>
    <x v="1"/>
    <x v="3"/>
    <x v="3"/>
    <n v="2310.12"/>
  </r>
  <r>
    <d v="2011-02-28T00:00:00"/>
    <x v="1"/>
    <x v="3"/>
    <x v="3"/>
    <n v="-1962.37"/>
  </r>
  <r>
    <d v="2011-02-28T00:00:00"/>
    <x v="1"/>
    <x v="3"/>
    <x v="3"/>
    <n v="1322.33"/>
  </r>
  <r>
    <d v="2011-02-25T00:00:00"/>
    <x v="1"/>
    <x v="3"/>
    <x v="3"/>
    <n v="4800.63"/>
  </r>
  <r>
    <d v="2011-02-16T00:00:00"/>
    <x v="1"/>
    <x v="3"/>
    <x v="4"/>
    <n v="23740.06"/>
  </r>
  <r>
    <d v="2011-03-21T00:00:00"/>
    <x v="2"/>
    <x v="2"/>
    <x v="2"/>
    <n v="1862.27"/>
  </r>
  <r>
    <d v="2011-03-21T00:00:00"/>
    <x v="2"/>
    <x v="2"/>
    <x v="2"/>
    <n v="2071.71"/>
  </r>
  <r>
    <d v="2011-03-25T00:00:00"/>
    <x v="2"/>
    <x v="3"/>
    <x v="2"/>
    <n v="44238.12"/>
  </r>
  <r>
    <d v="2011-03-21T00:00:00"/>
    <x v="2"/>
    <x v="2"/>
    <x v="5"/>
    <n v="1469.03"/>
  </r>
  <r>
    <d v="2011-03-21T00:00:00"/>
    <x v="2"/>
    <x v="2"/>
    <x v="5"/>
    <n v="1229.6600000000001"/>
  </r>
  <r>
    <d v="2011-03-25T00:00:00"/>
    <x v="2"/>
    <x v="3"/>
    <x v="5"/>
    <n v="25625.33"/>
  </r>
  <r>
    <d v="2011-03-21T00:00:00"/>
    <x v="2"/>
    <x v="2"/>
    <x v="3"/>
    <n v="1399.46"/>
  </r>
  <r>
    <d v="2011-03-21T00:00:00"/>
    <x v="2"/>
    <x v="3"/>
    <x v="3"/>
    <n v="6601.2"/>
  </r>
  <r>
    <d v="2011-03-25T00:00:00"/>
    <x v="2"/>
    <x v="3"/>
    <x v="3"/>
    <n v="1635.66"/>
  </r>
  <r>
    <d v="2011-03-17T00:00:00"/>
    <x v="2"/>
    <x v="3"/>
    <x v="4"/>
    <n v="33485.29"/>
  </r>
  <r>
    <d v="2011-04-26T00:00:00"/>
    <x v="3"/>
    <x v="3"/>
    <x v="2"/>
    <n v="57306.84"/>
  </r>
  <r>
    <d v="2011-04-26T00:00:00"/>
    <x v="3"/>
    <x v="3"/>
    <x v="5"/>
    <n v="27799.14"/>
  </r>
  <r>
    <d v="2011-04-26T00:00:00"/>
    <x v="3"/>
    <x v="2"/>
    <x v="3"/>
    <n v="6012.58"/>
  </r>
  <r>
    <d v="2011-04-21T00:00:00"/>
    <x v="3"/>
    <x v="2"/>
    <x v="3"/>
    <n v="1676.05"/>
  </r>
  <r>
    <d v="2011-04-26T00:00:00"/>
    <x v="3"/>
    <x v="3"/>
    <x v="3"/>
    <n v="2092.41"/>
  </r>
  <r>
    <d v="2011-04-21T00:00:00"/>
    <x v="3"/>
    <x v="3"/>
    <x v="3"/>
    <n v="6295.66"/>
  </r>
  <r>
    <d v="2011-04-14T00:00:00"/>
    <x v="3"/>
    <x v="3"/>
    <x v="4"/>
    <n v="32177.08"/>
  </r>
  <r>
    <d v="2011-04-29T00:00:00"/>
    <x v="3"/>
    <x v="3"/>
    <x v="4"/>
    <n v="20908.41"/>
  </r>
  <r>
    <d v="2011-04-29T00:00:00"/>
    <x v="3"/>
    <x v="3"/>
    <x v="4"/>
    <n v="26642.04"/>
  </r>
  <r>
    <d v="2011-04-14T00:00:00"/>
    <x v="3"/>
    <x v="4"/>
    <x v="4"/>
    <n v="26398.23"/>
  </r>
  <r>
    <d v="2011-05-27T00:00:00"/>
    <x v="4"/>
    <x v="3"/>
    <x v="2"/>
    <n v="46286.84"/>
  </r>
  <r>
    <d v="2011-05-27T00:00:00"/>
    <x v="4"/>
    <x v="3"/>
    <x v="5"/>
    <n v="20106.900000000001"/>
  </r>
  <r>
    <d v="2011-05-17T00:00:00"/>
    <x v="4"/>
    <x v="2"/>
    <x v="3"/>
    <n v="6876.87"/>
  </r>
  <r>
    <d v="2011-05-27T00:00:00"/>
    <x v="4"/>
    <x v="2"/>
    <x v="3"/>
    <n v="1775.13"/>
  </r>
  <r>
    <d v="2011-05-27T00:00:00"/>
    <x v="4"/>
    <x v="3"/>
    <x v="3"/>
    <n v="3004.48"/>
  </r>
  <r>
    <d v="2011-05-27T00:00:00"/>
    <x v="4"/>
    <x v="3"/>
    <x v="3"/>
    <n v="4549.4399999999996"/>
  </r>
  <r>
    <d v="2011-05-17T00:00:00"/>
    <x v="4"/>
    <x v="3"/>
    <x v="4"/>
    <n v="27197.15"/>
  </r>
  <r>
    <d v="2011-06-30T00:00:00"/>
    <x v="5"/>
    <x v="3"/>
    <x v="2"/>
    <n v="52314.879999999997"/>
  </r>
  <r>
    <d v="2011-06-30T00:00:00"/>
    <x v="5"/>
    <x v="3"/>
    <x v="5"/>
    <n v="18872.939999999999"/>
  </r>
  <r>
    <d v="2011-06-27T00:00:00"/>
    <x v="5"/>
    <x v="2"/>
    <x v="3"/>
    <n v="1766.87"/>
  </r>
  <r>
    <d v="2011-06-27T00:00:00"/>
    <x v="5"/>
    <x v="2"/>
    <x v="3"/>
    <n v="6273.56"/>
  </r>
  <r>
    <d v="2011-06-27T00:00:00"/>
    <x v="5"/>
    <x v="3"/>
    <x v="3"/>
    <n v="4452.62"/>
  </r>
  <r>
    <d v="2011-06-30T00:00:00"/>
    <x v="5"/>
    <x v="3"/>
    <x v="3"/>
    <n v="14237.48"/>
  </r>
  <r>
    <d v="2011-06-30T00:00:00"/>
    <x v="5"/>
    <x v="3"/>
    <x v="4"/>
    <n v="35435.800000000003"/>
  </r>
  <r>
    <d v="2011-07-29T00:00:00"/>
    <x v="6"/>
    <x v="3"/>
    <x v="2"/>
    <n v="71872.13"/>
  </r>
  <r>
    <d v="2011-07-29T00:00:00"/>
    <x v="6"/>
    <x v="3"/>
    <x v="5"/>
    <n v="18253.060000000001"/>
  </r>
  <r>
    <d v="2011-07-22T00:00:00"/>
    <x v="6"/>
    <x v="2"/>
    <x v="3"/>
    <n v="1853.56"/>
  </r>
  <r>
    <d v="2011-07-22T00:00:00"/>
    <x v="6"/>
    <x v="3"/>
    <x v="3"/>
    <n v="5889.23"/>
  </r>
  <r>
    <d v="2011-07-29T00:00:00"/>
    <x v="6"/>
    <x v="3"/>
    <x v="3"/>
    <n v="26266.6"/>
  </r>
  <r>
    <d v="2011-07-29T00:00:00"/>
    <x v="6"/>
    <x v="3"/>
    <x v="4"/>
    <n v="25789.9"/>
  </r>
  <r>
    <d v="2011-08-26T00:00:00"/>
    <x v="7"/>
    <x v="3"/>
    <x v="2"/>
    <n v="67222.559999999998"/>
  </r>
  <r>
    <d v="2011-08-19T00:00:00"/>
    <x v="7"/>
    <x v="2"/>
    <x v="5"/>
    <n v="1993.92"/>
  </r>
  <r>
    <d v="2011-08-19T00:00:00"/>
    <x v="7"/>
    <x v="3"/>
    <x v="5"/>
    <n v="6749.96"/>
  </r>
  <r>
    <d v="2011-08-26T00:00:00"/>
    <x v="7"/>
    <x v="3"/>
    <x v="5"/>
    <n v="22292.58"/>
  </r>
  <r>
    <d v="2011-08-26T00:00:00"/>
    <x v="7"/>
    <x v="2"/>
    <x v="3"/>
    <n v="16807.580000000002"/>
  </r>
  <r>
    <d v="2011-08-26T00:00:00"/>
    <x v="7"/>
    <x v="3"/>
    <x v="3"/>
    <n v="18239.39"/>
  </r>
  <r>
    <d v="2011-08-26T00:00:00"/>
    <x v="7"/>
    <x v="2"/>
    <x v="4"/>
    <n v="19021.599999999999"/>
  </r>
  <r>
    <d v="2011-08-26T00:00:00"/>
    <x v="7"/>
    <x v="3"/>
    <x v="4"/>
    <n v="32910.239999999998"/>
  </r>
  <r>
    <d v="2011-09-23T00:00:00"/>
    <x v="8"/>
    <x v="3"/>
    <x v="2"/>
    <n v="52518.38"/>
  </r>
  <r>
    <d v="2011-09-23T00:00:00"/>
    <x v="8"/>
    <x v="2"/>
    <x v="5"/>
    <n v="1647.15"/>
  </r>
  <r>
    <d v="2011-09-23T00:00:00"/>
    <x v="8"/>
    <x v="3"/>
    <x v="5"/>
    <n v="11432.08"/>
  </r>
  <r>
    <d v="2011-09-23T00:00:00"/>
    <x v="8"/>
    <x v="3"/>
    <x v="5"/>
    <n v="22269.48"/>
  </r>
  <r>
    <d v="2011-09-23T00:00:00"/>
    <x v="8"/>
    <x v="2"/>
    <x v="3"/>
    <n v="6626.05"/>
  </r>
  <r>
    <d v="2011-09-23T00:00:00"/>
    <x v="8"/>
    <x v="3"/>
    <x v="3"/>
    <n v="14237.87"/>
  </r>
  <r>
    <d v="2011-09-23T00:00:00"/>
    <x v="8"/>
    <x v="3"/>
    <x v="4"/>
    <n v="36766.65"/>
  </r>
  <r>
    <d v="2011-10-25T00:00:00"/>
    <x v="9"/>
    <x v="3"/>
    <x v="2"/>
    <n v="28352.14"/>
  </r>
  <r>
    <d v="2011-10-25T00:00:00"/>
    <x v="9"/>
    <x v="3"/>
    <x v="5"/>
    <n v="17666.12"/>
  </r>
  <r>
    <d v="2011-10-21T00:00:00"/>
    <x v="9"/>
    <x v="2"/>
    <x v="3"/>
    <n v="4307.72"/>
  </r>
  <r>
    <d v="2011-10-21T00:00:00"/>
    <x v="9"/>
    <x v="2"/>
    <x v="3"/>
    <n v="1374.69"/>
  </r>
  <r>
    <d v="2011-10-25T00:00:00"/>
    <x v="9"/>
    <x v="3"/>
    <x v="3"/>
    <n v="2183.4499999999998"/>
  </r>
  <r>
    <d v="2011-10-21T00:00:00"/>
    <x v="9"/>
    <x v="3"/>
    <x v="3"/>
    <n v="7029.9"/>
  </r>
  <r>
    <d v="2011-10-24T00:00:00"/>
    <x v="9"/>
    <x v="3"/>
    <x v="4"/>
    <n v="18103.349999999999"/>
  </r>
  <r>
    <d v="2011-11-28T00:00:00"/>
    <x v="10"/>
    <x v="3"/>
    <x v="2"/>
    <n v="39511.11"/>
  </r>
  <r>
    <d v="2011-11-16T00:00:00"/>
    <x v="10"/>
    <x v="4"/>
    <x v="2"/>
    <n v="300241.5"/>
  </r>
  <r>
    <d v="2011-11-28T00:00:00"/>
    <x v="10"/>
    <x v="3"/>
    <x v="5"/>
    <n v="21532.36"/>
  </r>
  <r>
    <d v="2011-11-16T00:00:00"/>
    <x v="10"/>
    <x v="4"/>
    <x v="5"/>
    <n v="87474.27"/>
  </r>
  <r>
    <d v="2011-11-01T00:00:00"/>
    <x v="10"/>
    <x v="2"/>
    <x v="3"/>
    <n v="2161.7199999999998"/>
  </r>
  <r>
    <d v="2011-11-28T00:00:00"/>
    <x v="10"/>
    <x v="2"/>
    <x v="3"/>
    <n v="1944.38"/>
  </r>
  <r>
    <d v="2011-11-01T00:00:00"/>
    <x v="10"/>
    <x v="2"/>
    <x v="3"/>
    <n v="2459.98"/>
  </r>
  <r>
    <d v="2011-11-22T00:00:00"/>
    <x v="10"/>
    <x v="2"/>
    <x v="3"/>
    <n v="5148.3"/>
  </r>
  <r>
    <d v="2011-11-28T00:00:00"/>
    <x v="10"/>
    <x v="3"/>
    <x v="3"/>
    <n v="2273.4499999999998"/>
  </r>
  <r>
    <d v="2011-11-28T00:00:00"/>
    <x v="10"/>
    <x v="3"/>
    <x v="3"/>
    <n v="3413.08"/>
  </r>
  <r>
    <d v="2011-11-18T00:00:00"/>
    <x v="10"/>
    <x v="2"/>
    <x v="4"/>
    <n v="7527"/>
  </r>
  <r>
    <d v="2011-11-23T00:00:00"/>
    <x v="10"/>
    <x v="3"/>
    <x v="4"/>
    <n v="24909.16"/>
  </r>
  <r>
    <d v="2011-12-27T00:00:00"/>
    <x v="11"/>
    <x v="3"/>
    <x v="2"/>
    <n v="56156.58"/>
  </r>
  <r>
    <d v="2011-12-27T00:00:00"/>
    <x v="11"/>
    <x v="3"/>
    <x v="5"/>
    <n v="31714.93"/>
  </r>
  <r>
    <d v="2011-12-01T00:00:00"/>
    <x v="11"/>
    <x v="2"/>
    <x v="3"/>
    <n v="2941.28"/>
  </r>
  <r>
    <d v="2011-12-20T00:00:00"/>
    <x v="11"/>
    <x v="2"/>
    <x v="3"/>
    <n v="5402.5"/>
  </r>
  <r>
    <d v="2011-12-21T00:00:00"/>
    <x v="11"/>
    <x v="2"/>
    <x v="3"/>
    <n v="772.8"/>
  </r>
  <r>
    <d v="2011-12-27T00:00:00"/>
    <x v="11"/>
    <x v="3"/>
    <x v="3"/>
    <n v="2757.82"/>
  </r>
  <r>
    <d v="2011-12-21T00:00:00"/>
    <x v="11"/>
    <x v="3"/>
    <x v="3"/>
    <n v="2457.06"/>
  </r>
  <r>
    <d v="2011-12-07T00:00:00"/>
    <x v="11"/>
    <x v="4"/>
    <x v="3"/>
    <n v="55978"/>
  </r>
  <r>
    <d v="2011-12-21T00:00:00"/>
    <x v="11"/>
    <x v="4"/>
    <x v="3"/>
    <n v="5068.38"/>
  </r>
  <r>
    <d v="2011-12-20T00:00:00"/>
    <x v="11"/>
    <x v="3"/>
    <x v="4"/>
    <n v="29074.5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2B4707-ADD8-4D9B-9AD7-F511BCA127EE}" name="数据透视表6" cacheId="34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A3:C9" firstHeaderRow="1" firstDataRow="2" firstDataCol="1"/>
  <pivotFields count="5">
    <pivotField numFmtId="14" showAll="0"/>
    <pivotField showAll="0">
      <items count="13">
        <item x="9"/>
        <item h="1" x="10"/>
        <item h="1" x="11"/>
        <item h="1" x="0"/>
        <item h="1" x="1"/>
        <item h="1" x="2"/>
        <item h="1" x="3"/>
        <item h="1" x="4"/>
        <item h="1" x="5"/>
        <item h="1" x="6"/>
        <item h="1" x="7"/>
        <item h="1" x="8"/>
        <item t="default"/>
      </items>
    </pivotField>
    <pivotField axis="axisCol" showAll="0">
      <items count="6">
        <item x="4"/>
        <item h="1" x="3"/>
        <item h="1" x="0"/>
        <item h="1" x="2"/>
        <item h="1" x="1"/>
        <item t="default"/>
      </items>
    </pivotField>
    <pivotField axis="axisRow" showAll="0">
      <items count="7">
        <item x="0"/>
        <item x="2"/>
        <item x="5"/>
        <item x="3"/>
        <item x="4"/>
        <item x="1"/>
        <item t="default"/>
      </items>
    </pivotField>
    <pivotField dataField="1" showAll="0"/>
  </pivotFields>
  <rowFields count="1">
    <field x="3"/>
  </rowFields>
  <rowItems count="5">
    <i>
      <x v="1"/>
    </i>
    <i>
      <x v="2"/>
    </i>
    <i>
      <x v="3"/>
    </i>
    <i>
      <x v="4"/>
    </i>
    <i t="grand">
      <x/>
    </i>
  </rowItems>
  <colFields count="1">
    <field x="2"/>
  </colFields>
  <colItems count="2">
    <i>
      <x/>
    </i>
    <i t="grand">
      <x/>
    </i>
  </colItems>
  <dataFields count="1">
    <dataField name="求和项:金额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08CDC1A-F347-4906-B595-211F42EC5D58}" name="数据透视表7" cacheId="34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 chartFormat="1">
  <location ref="A1:C7" firstHeaderRow="1" firstDataRow="2" firstDataCol="1"/>
  <pivotFields count="5">
    <pivotField numFmtId="14" showAll="0"/>
    <pivotField showAll="0"/>
    <pivotField axis="axisCol" showAll="0">
      <items count="6">
        <item h="1" x="4"/>
        <item h="1" x="3"/>
        <item h="1" x="0"/>
        <item x="2"/>
        <item h="1" x="1"/>
        <item t="default"/>
      </items>
    </pivotField>
    <pivotField axis="axisRow" showAll="0">
      <items count="7">
        <item x="0"/>
        <item x="2"/>
        <item x="5"/>
        <item x="3"/>
        <item x="4"/>
        <item x="1"/>
        <item t="default"/>
      </items>
    </pivotField>
    <pivotField dataField="1" showAll="0"/>
  </pivotFields>
  <rowFields count="1">
    <field x="3"/>
  </rowFields>
  <rowItems count="5">
    <i>
      <x v="1"/>
    </i>
    <i>
      <x v="2"/>
    </i>
    <i>
      <x v="3"/>
    </i>
    <i>
      <x v="4"/>
    </i>
    <i t="grand">
      <x/>
    </i>
  </rowItems>
  <colFields count="1">
    <field x="2"/>
  </colFields>
  <colItems count="2">
    <i>
      <x v="3"/>
    </i>
    <i t="grand">
      <x/>
    </i>
  </colItems>
  <dataFields count="1">
    <dataField name="求和项:金额" fld="4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项目" xr10:uid="{22DBB7BF-57AB-436E-B174-062E207EECC4}" sourceName="项目">
  <pivotTables>
    <pivotTable tabId="4" name="数据透视表7"/>
  </pivotTables>
  <data>
    <tabular pivotCacheId="1296963089">
      <items count="5">
        <i x="4"/>
        <i x="3"/>
        <i x="0"/>
        <i x="2" s="1"/>
        <i x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项目" xr10:uid="{161805F9-8185-436B-A783-C0B0783B4003}" cache="切片器_项目" caption="项目" rowHeight="20955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0"/>
  <sheetViews>
    <sheetView topLeftCell="A15" zoomScaleNormal="100" workbookViewId="0">
      <selection activeCell="C68" sqref="C68"/>
    </sheetView>
  </sheetViews>
  <sheetFormatPr defaultRowHeight="14" x14ac:dyDescent="0.3"/>
  <cols>
    <col min="1" max="1" width="10" customWidth="1"/>
    <col min="2" max="2" width="19.9140625" customWidth="1"/>
    <col min="3" max="3" width="26" customWidth="1"/>
    <col min="4" max="4" width="17.1640625" customWidth="1"/>
    <col min="5" max="5" width="15.5" customWidth="1"/>
    <col min="6" max="6" width="10.5" customWidth="1"/>
  </cols>
  <sheetData>
    <row r="1" spans="1:7" ht="17.5" x14ac:dyDescent="0.3">
      <c r="A1" s="16" t="s">
        <v>0</v>
      </c>
      <c r="B1" s="16" t="s">
        <v>1</v>
      </c>
      <c r="C1" s="9" t="s">
        <v>2</v>
      </c>
      <c r="D1" s="10"/>
      <c r="E1" s="6"/>
      <c r="F1" s="6"/>
    </row>
    <row r="2" spans="1:7" ht="17.5" x14ac:dyDescent="0.3">
      <c r="A2" s="16">
        <v>1</v>
      </c>
      <c r="B2" s="16">
        <f>SUM(A2,A8)</f>
        <v>8</v>
      </c>
      <c r="C2" s="11" t="s">
        <v>3</v>
      </c>
      <c r="D2" s="12" t="s">
        <v>4</v>
      </c>
      <c r="E2" s="7">
        <v>3.15</v>
      </c>
      <c r="F2" s="7">
        <f>INT(E2)</f>
        <v>3</v>
      </c>
    </row>
    <row r="3" spans="1:7" ht="17.5" x14ac:dyDescent="0.3">
      <c r="A3" s="16">
        <v>2</v>
      </c>
      <c r="B3" s="16">
        <f>SUM(A2:A8)</f>
        <v>28</v>
      </c>
      <c r="C3" s="13"/>
      <c r="D3" s="12"/>
      <c r="E3" s="7"/>
      <c r="F3" s="7"/>
    </row>
    <row r="4" spans="1:7" ht="17.5" x14ac:dyDescent="0.3">
      <c r="A4" s="16">
        <v>3</v>
      </c>
      <c r="B4" s="16">
        <f>MIN(A2:A8)</f>
        <v>1</v>
      </c>
      <c r="C4" s="11" t="s">
        <v>5</v>
      </c>
      <c r="D4" s="12" t="s">
        <v>6</v>
      </c>
      <c r="E4" s="7" t="s">
        <v>16</v>
      </c>
      <c r="F4" s="7">
        <f>MOD(8,3)</f>
        <v>2</v>
      </c>
    </row>
    <row r="5" spans="1:7" ht="17.5" x14ac:dyDescent="0.3">
      <c r="A5" s="16">
        <v>4</v>
      </c>
      <c r="B5" s="16">
        <f>MAX(A2:A8)</f>
        <v>7</v>
      </c>
      <c r="C5" s="13"/>
      <c r="D5" s="12"/>
      <c r="E5" s="7"/>
      <c r="F5" s="15"/>
    </row>
    <row r="6" spans="1:7" ht="17.5" x14ac:dyDescent="0.3">
      <c r="A6" s="16">
        <v>5</v>
      </c>
      <c r="B6" s="16">
        <f>AVERAGE(A2:A9)</f>
        <v>4</v>
      </c>
      <c r="C6" s="11" t="s">
        <v>7</v>
      </c>
      <c r="D6" s="12" t="s">
        <v>8</v>
      </c>
      <c r="E6" s="7">
        <v>3.4415</v>
      </c>
      <c r="F6" s="7">
        <f>ROUND(E6,3)</f>
        <v>3.4420000000000002</v>
      </c>
    </row>
    <row r="7" spans="1:7" ht="17.5" x14ac:dyDescent="0.3">
      <c r="A7" s="16">
        <v>6</v>
      </c>
      <c r="B7" s="16">
        <f>MIN(B2:B6)</f>
        <v>1</v>
      </c>
      <c r="C7" s="11" t="s">
        <v>9</v>
      </c>
      <c r="D7" s="12" t="s">
        <v>10</v>
      </c>
      <c r="E7" s="7">
        <v>-51898</v>
      </c>
      <c r="F7" s="7">
        <f>ABS(E7)</f>
        <v>51898</v>
      </c>
    </row>
    <row r="8" spans="1:7" ht="17.5" x14ac:dyDescent="0.3">
      <c r="A8" s="16">
        <v>7</v>
      </c>
      <c r="B8" s="16">
        <f>MAX(B2:B6)</f>
        <v>28</v>
      </c>
      <c r="C8" s="11" t="s">
        <v>11</v>
      </c>
      <c r="D8" s="12" t="s">
        <v>12</v>
      </c>
      <c r="E8" s="7">
        <v>64</v>
      </c>
      <c r="F8" s="7">
        <f>SQRT(E8)</f>
        <v>8</v>
      </c>
    </row>
    <row r="9" spans="1:7" ht="17.5" x14ac:dyDescent="0.3">
      <c r="A9" s="16"/>
      <c r="B9" s="16"/>
      <c r="C9" s="11" t="s">
        <v>13</v>
      </c>
      <c r="D9" s="12" t="s">
        <v>14</v>
      </c>
      <c r="E9" s="8"/>
      <c r="F9" s="8">
        <f ca="1">RAND()</f>
        <v>0.81685929614737518</v>
      </c>
    </row>
    <row r="10" spans="1:7" ht="17.5" x14ac:dyDescent="0.3">
      <c r="A10" s="16"/>
      <c r="B10" s="16"/>
      <c r="C10" s="11" t="s">
        <v>15</v>
      </c>
      <c r="D10" s="14"/>
      <c r="E10" s="8" t="s">
        <v>17</v>
      </c>
      <c r="F10" s="8">
        <f ca="1">RANDBETWEEN(0,100)</f>
        <v>34</v>
      </c>
    </row>
    <row r="11" spans="1:7" ht="17.5" x14ac:dyDescent="0.3">
      <c r="A11" s="1" t="s">
        <v>18</v>
      </c>
      <c r="B11" s="17"/>
      <c r="C11" s="18"/>
      <c r="D11" s="21" t="s">
        <v>42</v>
      </c>
      <c r="E11" s="22" t="s">
        <v>45</v>
      </c>
      <c r="F11" s="22"/>
      <c r="G11" s="16"/>
    </row>
    <row r="12" spans="1:7" ht="17.5" x14ac:dyDescent="0.3">
      <c r="A12" s="2" t="s">
        <v>19</v>
      </c>
      <c r="B12" s="3" t="s">
        <v>20</v>
      </c>
      <c r="C12" s="19">
        <f>MAX(A2:A9)</f>
        <v>7</v>
      </c>
      <c r="D12">
        <v>1</v>
      </c>
      <c r="E12">
        <f>_xlfn.RANK.AVG(D12,$D$12:$D$17)</f>
        <v>6</v>
      </c>
      <c r="F12">
        <f>_xlfn.RANK.EQ(D12,$D$12:$D$17)</f>
        <v>6</v>
      </c>
      <c r="G12">
        <f>RANK(D12,$D$12:$D$17)</f>
        <v>6</v>
      </c>
    </row>
    <row r="13" spans="1:7" ht="17.5" x14ac:dyDescent="0.3">
      <c r="A13" s="2" t="s">
        <v>21</v>
      </c>
      <c r="B13" s="3" t="s">
        <v>22</v>
      </c>
      <c r="C13" s="19">
        <f>MIN(101,99,123)</f>
        <v>99</v>
      </c>
      <c r="D13">
        <v>3</v>
      </c>
      <c r="E13">
        <f t="shared" ref="E13:E17" si="0">_xlfn.RANK.AVG(D13,$D$12:$D$17)</f>
        <v>4</v>
      </c>
      <c r="F13">
        <f t="shared" ref="F13:F17" si="1">_xlfn.RANK.EQ(D13,$D$12:$D$17)</f>
        <v>4</v>
      </c>
      <c r="G13">
        <f t="shared" ref="G13:G17" si="2">RANK(D13,$D$12:$D$17)</f>
        <v>4</v>
      </c>
    </row>
    <row r="14" spans="1:7" ht="17.5" x14ac:dyDescent="0.3">
      <c r="A14" s="2" t="s">
        <v>23</v>
      </c>
      <c r="B14" s="3" t="s">
        <v>24</v>
      </c>
      <c r="C14" s="19">
        <f>SUM(A2:A8)</f>
        <v>28</v>
      </c>
      <c r="D14">
        <v>5</v>
      </c>
      <c r="E14">
        <f t="shared" si="0"/>
        <v>3</v>
      </c>
      <c r="F14">
        <f t="shared" si="1"/>
        <v>3</v>
      </c>
      <c r="G14">
        <f t="shared" si="2"/>
        <v>3</v>
      </c>
    </row>
    <row r="15" spans="1:7" ht="17.5" x14ac:dyDescent="0.3">
      <c r="A15" s="2" t="s">
        <v>25</v>
      </c>
      <c r="B15" s="3" t="s">
        <v>26</v>
      </c>
      <c r="C15" s="19" t="s">
        <v>27</v>
      </c>
      <c r="D15">
        <v>8</v>
      </c>
      <c r="E15">
        <f t="shared" si="0"/>
        <v>1</v>
      </c>
      <c r="F15">
        <f t="shared" si="1"/>
        <v>1</v>
      </c>
      <c r="G15">
        <f t="shared" si="2"/>
        <v>1</v>
      </c>
    </row>
    <row r="16" spans="1:7" ht="17.5" x14ac:dyDescent="0.3">
      <c r="A16" s="2" t="s">
        <v>28</v>
      </c>
      <c r="B16" s="3" t="s">
        <v>29</v>
      </c>
      <c r="C16" s="19">
        <f>COUNTA(B12:B16)</f>
        <v>5</v>
      </c>
      <c r="D16">
        <v>2</v>
      </c>
      <c r="E16">
        <f t="shared" si="0"/>
        <v>5</v>
      </c>
      <c r="F16">
        <f t="shared" si="1"/>
        <v>5</v>
      </c>
      <c r="G16">
        <f t="shared" si="2"/>
        <v>5</v>
      </c>
    </row>
    <row r="17" spans="1:9" ht="17.5" x14ac:dyDescent="0.3">
      <c r="A17" s="2" t="s">
        <v>30</v>
      </c>
      <c r="B17" s="3" t="s">
        <v>31</v>
      </c>
      <c r="C17" s="19">
        <f>AVERAGE(A2:A8)</f>
        <v>4</v>
      </c>
      <c r="D17">
        <v>6</v>
      </c>
      <c r="E17">
        <f t="shared" si="0"/>
        <v>2</v>
      </c>
      <c r="F17">
        <f t="shared" si="1"/>
        <v>2</v>
      </c>
      <c r="G17">
        <f t="shared" si="2"/>
        <v>2</v>
      </c>
    </row>
    <row r="18" spans="1:9" ht="17.5" x14ac:dyDescent="0.3">
      <c r="A18" s="2" t="s">
        <v>32</v>
      </c>
      <c r="B18" s="3" t="s">
        <v>33</v>
      </c>
      <c r="C18" s="19">
        <f>COUNTIF(A2:A8,1)</f>
        <v>1</v>
      </c>
      <c r="D18" t="s">
        <v>44</v>
      </c>
      <c r="E18" s="16" t="s">
        <v>46</v>
      </c>
      <c r="F18" t="s">
        <v>47</v>
      </c>
      <c r="G18" t="s">
        <v>48</v>
      </c>
    </row>
    <row r="19" spans="1:9" ht="17.5" x14ac:dyDescent="0.3">
      <c r="A19" s="2" t="s">
        <v>34</v>
      </c>
      <c r="B19" s="3" t="s">
        <v>35</v>
      </c>
      <c r="C19" s="19">
        <f ca="1">SUMIF(D1:F10,D2="3")</f>
        <v>0</v>
      </c>
      <c r="D19">
        <f ca="1">RANDBETWEEN(0,100)</f>
        <v>25</v>
      </c>
      <c r="E19" t="str">
        <f ca="1">IF(D19&gt;=60,"及格","不及格")</f>
        <v>不及格</v>
      </c>
      <c r="F19" t="b">
        <f ca="1">AND(D19&gt;60,D20&gt;60)</f>
        <v>0</v>
      </c>
      <c r="G19" t="b">
        <f ca="1">OR(D19&gt;60,D20&gt;60)</f>
        <v>0</v>
      </c>
    </row>
    <row r="20" spans="1:9" ht="17.5" x14ac:dyDescent="0.3">
      <c r="A20" s="2"/>
      <c r="B20" s="3"/>
      <c r="C20" s="4"/>
      <c r="D20">
        <f t="shared" ref="D20:D25" ca="1" si="3">RANDBETWEEN(0,100)</f>
        <v>60</v>
      </c>
      <c r="E20" t="str">
        <f t="shared" ref="E20:E25" ca="1" si="4">IF(D20&gt;=60,"及格","不及格")</f>
        <v>及格</v>
      </c>
      <c r="F20" t="b">
        <f t="shared" ref="F20:F25" ca="1" si="5">AND(D20&gt;60,D21&gt;60)</f>
        <v>0</v>
      </c>
      <c r="G20" t="b">
        <f t="shared" ref="G20:G25" ca="1" si="6">OR(D20&gt;60,D21&gt;60)</f>
        <v>1</v>
      </c>
    </row>
    <row r="21" spans="1:9" ht="17.5" x14ac:dyDescent="0.3">
      <c r="A21" s="2" t="s">
        <v>36</v>
      </c>
      <c r="B21" s="3" t="s">
        <v>37</v>
      </c>
      <c r="C21" s="4"/>
      <c r="D21">
        <f t="shared" ca="1" si="3"/>
        <v>99</v>
      </c>
      <c r="E21" t="str">
        <f t="shared" ca="1" si="4"/>
        <v>及格</v>
      </c>
      <c r="F21" t="b">
        <f t="shared" ca="1" si="5"/>
        <v>0</v>
      </c>
      <c r="G21" t="b">
        <f t="shared" ca="1" si="6"/>
        <v>1</v>
      </c>
    </row>
    <row r="22" spans="1:9" ht="17.5" x14ac:dyDescent="0.3">
      <c r="A22" s="2" t="s">
        <v>38</v>
      </c>
      <c r="B22" s="3" t="s">
        <v>39</v>
      </c>
      <c r="C22" s="5"/>
      <c r="D22">
        <f t="shared" ca="1" si="3"/>
        <v>18</v>
      </c>
      <c r="E22" t="str">
        <f t="shared" ca="1" si="4"/>
        <v>不及格</v>
      </c>
      <c r="F22" t="b">
        <f t="shared" ca="1" si="5"/>
        <v>0</v>
      </c>
      <c r="G22" t="b">
        <f t="shared" ca="1" si="6"/>
        <v>0</v>
      </c>
    </row>
    <row r="23" spans="1:9" ht="17.5" x14ac:dyDescent="0.3">
      <c r="A23" s="2" t="s">
        <v>40</v>
      </c>
      <c r="B23" s="3" t="s">
        <v>41</v>
      </c>
      <c r="C23" s="5"/>
      <c r="D23">
        <f t="shared" ca="1" si="3"/>
        <v>3</v>
      </c>
      <c r="E23" t="str">
        <f t="shared" ca="1" si="4"/>
        <v>不及格</v>
      </c>
      <c r="F23" t="b">
        <f t="shared" ca="1" si="5"/>
        <v>0</v>
      </c>
      <c r="G23" t="b">
        <f t="shared" ca="1" si="6"/>
        <v>0</v>
      </c>
    </row>
    <row r="24" spans="1:9" ht="17.5" x14ac:dyDescent="0.3">
      <c r="A24" s="20"/>
      <c r="B24" s="3"/>
      <c r="C24" s="5"/>
      <c r="D24">
        <f t="shared" ca="1" si="3"/>
        <v>25</v>
      </c>
      <c r="E24" t="str">
        <f t="shared" ca="1" si="4"/>
        <v>不及格</v>
      </c>
      <c r="F24" t="b">
        <f t="shared" ca="1" si="5"/>
        <v>0</v>
      </c>
      <c r="G24" t="b">
        <f t="shared" ca="1" si="6"/>
        <v>0</v>
      </c>
    </row>
    <row r="25" spans="1:9" ht="17.5" x14ac:dyDescent="0.3">
      <c r="A25" s="2" t="s">
        <v>42</v>
      </c>
      <c r="B25" s="3" t="s">
        <v>43</v>
      </c>
      <c r="C25" s="5"/>
      <c r="D25">
        <f t="shared" ca="1" si="3"/>
        <v>20</v>
      </c>
      <c r="E25" t="str">
        <f t="shared" ca="1" si="4"/>
        <v>不及格</v>
      </c>
      <c r="F25" t="b">
        <f t="shared" ca="1" si="5"/>
        <v>0</v>
      </c>
      <c r="G25" t="b">
        <f t="shared" ca="1" si="6"/>
        <v>0</v>
      </c>
    </row>
    <row r="27" spans="1:9" ht="17.5" x14ac:dyDescent="0.3">
      <c r="A27" s="23" t="s">
        <v>49</v>
      </c>
      <c r="B27" s="17"/>
      <c r="C27" s="17"/>
      <c r="D27" s="29"/>
      <c r="E27" s="28">
        <f ca="1">NOW()</f>
        <v>45474.06041111111</v>
      </c>
      <c r="F27" s="2" t="s">
        <v>50</v>
      </c>
      <c r="G27" s="2" t="s">
        <v>52</v>
      </c>
      <c r="H27" s="2" t="s">
        <v>54</v>
      </c>
    </row>
    <row r="28" spans="1:9" ht="17.5" x14ac:dyDescent="0.3">
      <c r="A28" s="2" t="s">
        <v>50</v>
      </c>
      <c r="B28" s="3" t="s">
        <v>51</v>
      </c>
      <c r="C28" s="5">
        <f ca="1">YEAR(NOW())</f>
        <v>2024</v>
      </c>
      <c r="D28" s="29" t="s">
        <v>68</v>
      </c>
      <c r="E28" s="27">
        <v>44651</v>
      </c>
      <c r="F28">
        <f>YEAR(E28)</f>
        <v>2022</v>
      </c>
      <c r="G28">
        <f>MONTH(E28)</f>
        <v>3</v>
      </c>
      <c r="H28">
        <f>DAY(E28)</f>
        <v>31</v>
      </c>
    </row>
    <row r="29" spans="1:9" ht="17.5" x14ac:dyDescent="0.3">
      <c r="A29" s="2" t="s">
        <v>52</v>
      </c>
      <c r="B29" s="3" t="s">
        <v>53</v>
      </c>
      <c r="C29" s="5">
        <f ca="1">MONTH(NOW())</f>
        <v>7</v>
      </c>
      <c r="D29" s="29" t="s">
        <v>69</v>
      </c>
      <c r="E29" s="27">
        <f>EOMONTH(E28,-1)</f>
        <v>44620</v>
      </c>
    </row>
    <row r="30" spans="1:9" ht="18" x14ac:dyDescent="0.3">
      <c r="A30" s="2" t="s">
        <v>54</v>
      </c>
      <c r="B30" s="3" t="s">
        <v>55</v>
      </c>
      <c r="C30" s="5">
        <f ca="1">DAY(NOW())</f>
        <v>1</v>
      </c>
      <c r="D30" s="30" t="s">
        <v>70</v>
      </c>
      <c r="E30" s="31" t="s">
        <v>71</v>
      </c>
      <c r="F30" s="30" t="s">
        <v>72</v>
      </c>
      <c r="G30" s="32" t="s">
        <v>73</v>
      </c>
      <c r="H30" s="30" t="s">
        <v>74</v>
      </c>
      <c r="I30" s="33"/>
    </row>
    <row r="31" spans="1:9" ht="18" x14ac:dyDescent="0.3">
      <c r="A31" s="2" t="s">
        <v>56</v>
      </c>
      <c r="B31" s="3" t="s">
        <v>57</v>
      </c>
      <c r="C31" s="24">
        <f ca="1">TODAY()</f>
        <v>45474</v>
      </c>
      <c r="D31" s="34">
        <v>40391</v>
      </c>
      <c r="E31" s="34">
        <v>40943</v>
      </c>
      <c r="F31" s="35">
        <f>DATEDIF(D31,E31,"Y")</f>
        <v>1</v>
      </c>
      <c r="G31" s="36" t="s">
        <v>75</v>
      </c>
      <c r="H31" s="35" t="s">
        <v>76</v>
      </c>
      <c r="I31" s="35"/>
    </row>
    <row r="32" spans="1:9" ht="18" x14ac:dyDescent="0.3">
      <c r="A32" s="2" t="s">
        <v>58</v>
      </c>
      <c r="B32" s="3" t="s">
        <v>59</v>
      </c>
      <c r="C32" s="24">
        <f>DATE(2011,11,21)</f>
        <v>40868</v>
      </c>
      <c r="D32" s="34">
        <v>40391</v>
      </c>
      <c r="E32" s="34">
        <v>40943</v>
      </c>
      <c r="F32" s="35">
        <f>DATEDIF(D32,E32,"M")</f>
        <v>18</v>
      </c>
      <c r="G32" s="36" t="s">
        <v>77</v>
      </c>
      <c r="H32" s="35" t="s">
        <v>78</v>
      </c>
      <c r="I32" s="35"/>
    </row>
    <row r="33" spans="1:9" ht="18" x14ac:dyDescent="0.3">
      <c r="A33" s="2" t="s">
        <v>60</v>
      </c>
      <c r="B33" s="3" t="s">
        <v>61</v>
      </c>
      <c r="C33" s="25">
        <f ca="1">NOW()</f>
        <v>45474.06041111111</v>
      </c>
      <c r="D33" s="34">
        <v>40391</v>
      </c>
      <c r="E33" s="34">
        <v>40943</v>
      </c>
      <c r="F33" s="35">
        <f>DATEDIF(D33,E33,"YM")</f>
        <v>6</v>
      </c>
      <c r="G33" s="36" t="s">
        <v>79</v>
      </c>
      <c r="H33" s="35" t="s">
        <v>80</v>
      </c>
      <c r="I33" s="35"/>
    </row>
    <row r="34" spans="1:9" ht="18" x14ac:dyDescent="0.3">
      <c r="A34" s="20" t="s">
        <v>62</v>
      </c>
      <c r="B34" s="3" t="s">
        <v>63</v>
      </c>
      <c r="C34" s="26">
        <f ca="1">EDATE(NOW(),-2)</f>
        <v>45413</v>
      </c>
      <c r="D34" s="34">
        <v>40391</v>
      </c>
      <c r="E34" s="34">
        <v>40943</v>
      </c>
      <c r="F34" s="35">
        <f>DATEDIF(D34,E34,"D")</f>
        <v>552</v>
      </c>
      <c r="G34" s="36" t="s">
        <v>81</v>
      </c>
      <c r="H34" s="35" t="s">
        <v>82</v>
      </c>
      <c r="I34" s="35"/>
    </row>
    <row r="35" spans="1:9" ht="18" x14ac:dyDescent="0.3">
      <c r="A35" s="20" t="s">
        <v>64</v>
      </c>
      <c r="B35" s="3" t="s">
        <v>65</v>
      </c>
      <c r="C35" s="24">
        <f>EOMONTH(C32,-1)</f>
        <v>40847</v>
      </c>
      <c r="D35" s="34">
        <v>40391</v>
      </c>
      <c r="E35" s="34">
        <v>40943</v>
      </c>
      <c r="F35" s="35">
        <f>DATEDIF(D35,E35,"YD")</f>
        <v>187</v>
      </c>
      <c r="G35" s="36" t="s">
        <v>83</v>
      </c>
      <c r="H35" s="35" t="s">
        <v>84</v>
      </c>
      <c r="I35" s="35"/>
    </row>
    <row r="36" spans="1:9" ht="18" x14ac:dyDescent="0.3">
      <c r="A36" s="20" t="s">
        <v>66</v>
      </c>
      <c r="B36" s="3" t="s">
        <v>67</v>
      </c>
      <c r="C36" s="5"/>
      <c r="D36" s="34">
        <v>40391</v>
      </c>
      <c r="E36" s="34">
        <v>40943</v>
      </c>
      <c r="F36" s="35">
        <f>DATEDIF(D36,E36,"MD")</f>
        <v>3</v>
      </c>
      <c r="G36" s="36" t="s">
        <v>85</v>
      </c>
      <c r="H36" s="35" t="s">
        <v>86</v>
      </c>
      <c r="I36" s="35"/>
    </row>
    <row r="38" spans="1:9" ht="17.5" x14ac:dyDescent="0.3">
      <c r="A38" s="23" t="s">
        <v>87</v>
      </c>
      <c r="B38" s="23"/>
      <c r="C38" s="17"/>
      <c r="D38" s="17"/>
    </row>
    <row r="39" spans="1:9" ht="17.5" x14ac:dyDescent="0.3">
      <c r="A39" s="20" t="s">
        <v>88</v>
      </c>
      <c r="B39" s="3" t="s">
        <v>89</v>
      </c>
      <c r="C39" s="5" t="s">
        <v>104</v>
      </c>
      <c r="D39" s="5" t="str">
        <f>MID(C39,3,6)</f>
        <v>手机号后几位</v>
      </c>
    </row>
    <row r="40" spans="1:9" ht="17.5" x14ac:dyDescent="0.3">
      <c r="A40" s="2" t="s">
        <v>90</v>
      </c>
      <c r="B40" s="3" t="s">
        <v>91</v>
      </c>
      <c r="C40" s="5" t="s">
        <v>104</v>
      </c>
      <c r="D40" s="5" t="str">
        <f>LEFT(C40,3)</f>
        <v>隐藏手</v>
      </c>
    </row>
    <row r="41" spans="1:9" ht="17.5" x14ac:dyDescent="0.3">
      <c r="A41" s="2" t="s">
        <v>92</v>
      </c>
      <c r="B41" s="3" t="s">
        <v>93</v>
      </c>
      <c r="C41" s="5" t="s">
        <v>104</v>
      </c>
      <c r="D41" s="5" t="str">
        <f>RIGHT(C41,3)</f>
        <v>后几位</v>
      </c>
    </row>
    <row r="42" spans="1:9" ht="17.5" x14ac:dyDescent="0.3">
      <c r="A42" s="2" t="s">
        <v>94</v>
      </c>
      <c r="B42" s="3" t="s">
        <v>95</v>
      </c>
      <c r="C42" s="5" t="s">
        <v>104</v>
      </c>
      <c r="D42" s="5">
        <f>LEN(C42)</f>
        <v>8</v>
      </c>
    </row>
    <row r="43" spans="1:9" ht="17.5" x14ac:dyDescent="0.3">
      <c r="A43" s="2" t="s">
        <v>96</v>
      </c>
      <c r="B43" s="3" t="s">
        <v>97</v>
      </c>
      <c r="C43" s="38">
        <v>90</v>
      </c>
      <c r="D43" s="39" t="str">
        <f>TEXT(C43,"00元")</f>
        <v>90元</v>
      </c>
    </row>
    <row r="44" spans="1:9" ht="17.5" x14ac:dyDescent="0.3">
      <c r="A44" s="2" t="s">
        <v>98</v>
      </c>
      <c r="B44" s="3" t="s">
        <v>99</v>
      </c>
      <c r="C44" s="5" t="s">
        <v>105</v>
      </c>
      <c r="D44" s="5" t="str">
        <f>REPT(C44,6)</f>
        <v>******************</v>
      </c>
    </row>
    <row r="45" spans="1:9" ht="17.5" x14ac:dyDescent="0.3">
      <c r="A45" s="2" t="s">
        <v>100</v>
      </c>
      <c r="B45" s="3" t="s">
        <v>101</v>
      </c>
      <c r="C45" s="5" t="s">
        <v>106</v>
      </c>
      <c r="D45" s="5" t="str">
        <f>REPLACE(C45,4,1,"e")</f>
        <v>asde</v>
      </c>
    </row>
    <row r="46" spans="1:9" ht="17.5" x14ac:dyDescent="0.3">
      <c r="A46" s="2" t="s">
        <v>102</v>
      </c>
      <c r="B46" s="3" t="s">
        <v>103</v>
      </c>
      <c r="C46" s="37" t="s">
        <v>106</v>
      </c>
      <c r="D46" s="5" t="str">
        <f>SUBSTITUTE(C46,"da","hello")</f>
        <v>ashello</v>
      </c>
    </row>
    <row r="48" spans="1:9" ht="17.5" x14ac:dyDescent="0.3">
      <c r="A48" s="23" t="s">
        <v>107</v>
      </c>
      <c r="B48" s="17"/>
      <c r="C48" s="17"/>
    </row>
    <row r="49" spans="1:4" ht="17.5" x14ac:dyDescent="0.3">
      <c r="A49" s="20" t="s">
        <v>108</v>
      </c>
      <c r="B49" s="3" t="s">
        <v>109</v>
      </c>
      <c r="C49" s="37"/>
    </row>
    <row r="50" spans="1:4" ht="17.5" x14ac:dyDescent="0.3">
      <c r="A50" s="40" t="s">
        <v>110</v>
      </c>
      <c r="B50" s="40" t="s">
        <v>111</v>
      </c>
      <c r="C50" t="s">
        <v>112</v>
      </c>
      <c r="D50" t="s">
        <v>111</v>
      </c>
    </row>
    <row r="51" spans="1:4" x14ac:dyDescent="0.3">
      <c r="A51">
        <f ca="1">RANDBETWEEN(0,100)</f>
        <v>30</v>
      </c>
      <c r="B51" t="str">
        <f ca="1">VLOOKUP(A51,$C$51:$D$56,2)</f>
        <v>不及格</v>
      </c>
      <c r="C51">
        <v>0</v>
      </c>
      <c r="D51" t="s">
        <v>116</v>
      </c>
    </row>
    <row r="52" spans="1:4" x14ac:dyDescent="0.3">
      <c r="A52">
        <f t="shared" ref="A52:A60" ca="1" si="7">RANDBETWEEN(0,100)</f>
        <v>48</v>
      </c>
      <c r="B52" t="str">
        <f t="shared" ref="B52:B60" ca="1" si="8">VLOOKUP(A52,$C$51:$D$56,2)</f>
        <v>不及格</v>
      </c>
      <c r="C52">
        <v>60</v>
      </c>
      <c r="D52" t="s">
        <v>115</v>
      </c>
    </row>
    <row r="53" spans="1:4" x14ac:dyDescent="0.3">
      <c r="A53">
        <f t="shared" ca="1" si="7"/>
        <v>48</v>
      </c>
      <c r="B53" t="str">
        <f t="shared" ca="1" si="8"/>
        <v>不及格</v>
      </c>
      <c r="C53">
        <v>70</v>
      </c>
      <c r="D53" t="s">
        <v>118</v>
      </c>
    </row>
    <row r="54" spans="1:4" x14ac:dyDescent="0.3">
      <c r="A54">
        <f t="shared" ca="1" si="7"/>
        <v>74</v>
      </c>
      <c r="B54" t="str">
        <f t="shared" ca="1" si="8"/>
        <v>合格</v>
      </c>
      <c r="C54">
        <v>80</v>
      </c>
      <c r="D54" t="s">
        <v>114</v>
      </c>
    </row>
    <row r="55" spans="1:4" x14ac:dyDescent="0.3">
      <c r="A55">
        <f t="shared" ca="1" si="7"/>
        <v>64</v>
      </c>
      <c r="B55" t="str">
        <f t="shared" ca="1" si="8"/>
        <v>及格</v>
      </c>
      <c r="C55">
        <v>90</v>
      </c>
      <c r="D55" t="s">
        <v>113</v>
      </c>
    </row>
    <row r="56" spans="1:4" x14ac:dyDescent="0.3">
      <c r="A56">
        <f t="shared" ca="1" si="7"/>
        <v>95</v>
      </c>
      <c r="B56" t="str">
        <f t="shared" ca="1" si="8"/>
        <v>优秀</v>
      </c>
      <c r="C56">
        <v>100</v>
      </c>
      <c r="D56" t="s">
        <v>117</v>
      </c>
    </row>
    <row r="57" spans="1:4" x14ac:dyDescent="0.3">
      <c r="A57">
        <f t="shared" ca="1" si="7"/>
        <v>38</v>
      </c>
      <c r="B57" t="str">
        <f t="shared" ca="1" si="8"/>
        <v>不及格</v>
      </c>
    </row>
    <row r="58" spans="1:4" x14ac:dyDescent="0.3">
      <c r="A58">
        <f t="shared" ca="1" si="7"/>
        <v>58</v>
      </c>
      <c r="B58" t="str">
        <f t="shared" ca="1" si="8"/>
        <v>不及格</v>
      </c>
    </row>
    <row r="59" spans="1:4" x14ac:dyDescent="0.3">
      <c r="A59">
        <f t="shared" ca="1" si="7"/>
        <v>34</v>
      </c>
      <c r="B59" t="str">
        <f t="shared" ca="1" si="8"/>
        <v>不及格</v>
      </c>
    </row>
    <row r="60" spans="1:4" x14ac:dyDescent="0.3">
      <c r="A60">
        <f t="shared" ca="1" si="7"/>
        <v>7</v>
      </c>
      <c r="B60" t="str">
        <f t="shared" ca="1" si="8"/>
        <v>不及格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EE281-93A1-4ACA-98CC-3C5F7AC9B250}">
  <dimension ref="A1:E102"/>
  <sheetViews>
    <sheetView workbookViewId="0">
      <selection activeCell="E7" sqref="E7"/>
    </sheetView>
  </sheetViews>
  <sheetFormatPr defaultRowHeight="14" x14ac:dyDescent="0.3"/>
  <cols>
    <col min="1" max="1" width="13.25" style="27" bestFit="1" customWidth="1"/>
    <col min="5" max="5" width="14.08203125" style="47" bestFit="1" customWidth="1"/>
  </cols>
  <sheetData>
    <row r="1" spans="1:5" ht="17.5" x14ac:dyDescent="0.3">
      <c r="A1" s="42" t="s">
        <v>119</v>
      </c>
      <c r="B1" s="41" t="s">
        <v>130</v>
      </c>
      <c r="C1" s="41" t="s">
        <v>120</v>
      </c>
      <c r="D1" s="41" t="s">
        <v>121</v>
      </c>
      <c r="E1" s="45" t="s">
        <v>122</v>
      </c>
    </row>
    <row r="2" spans="1:5" ht="17.5" x14ac:dyDescent="0.3">
      <c r="A2" s="42">
        <v>40562</v>
      </c>
      <c r="B2" s="41" t="s">
        <v>131</v>
      </c>
      <c r="C2" s="41" t="s">
        <v>132</v>
      </c>
      <c r="D2" s="41" t="s">
        <v>133</v>
      </c>
      <c r="E2" s="45">
        <v>100.41</v>
      </c>
    </row>
    <row r="3" spans="1:5" ht="17.5" x14ac:dyDescent="0.3">
      <c r="A3" s="42">
        <v>40562</v>
      </c>
      <c r="B3" s="41" t="s">
        <v>134</v>
      </c>
      <c r="C3" s="41" t="s">
        <v>135</v>
      </c>
      <c r="D3" s="41" t="s">
        <v>136</v>
      </c>
      <c r="E3" s="45">
        <v>900000</v>
      </c>
    </row>
    <row r="4" spans="1:5" ht="17.5" x14ac:dyDescent="0.3">
      <c r="A4" s="43">
        <v>40563</v>
      </c>
      <c r="B4" s="44" t="str">
        <f>MONTH(A4)&amp;"月"</f>
        <v>1月</v>
      </c>
      <c r="C4" s="44" t="s">
        <v>123</v>
      </c>
      <c r="D4" s="44" t="s">
        <v>124</v>
      </c>
      <c r="E4" s="46">
        <v>3053.74</v>
      </c>
    </row>
    <row r="5" spans="1:5" ht="17.5" x14ac:dyDescent="0.3">
      <c r="A5" s="43">
        <v>40570</v>
      </c>
      <c r="B5" s="44" t="str">
        <f t="shared" ref="B5:B68" si="0">MONTH(A5)&amp;"月"</f>
        <v>1月</v>
      </c>
      <c r="C5" s="44" t="s">
        <v>123</v>
      </c>
      <c r="D5" s="44" t="s">
        <v>124</v>
      </c>
      <c r="E5" s="46">
        <v>8016.87</v>
      </c>
    </row>
    <row r="6" spans="1:5" ht="17.5" x14ac:dyDescent="0.3">
      <c r="A6" s="43">
        <v>40570</v>
      </c>
      <c r="B6" s="44" t="str">
        <f t="shared" si="0"/>
        <v>1月</v>
      </c>
      <c r="C6" s="44" t="s">
        <v>123</v>
      </c>
      <c r="D6" s="44" t="s">
        <v>125</v>
      </c>
      <c r="E6" s="46">
        <v>1962.37</v>
      </c>
    </row>
    <row r="7" spans="1:5" ht="17.5" x14ac:dyDescent="0.3">
      <c r="A7" s="43">
        <v>40557</v>
      </c>
      <c r="B7" s="44" t="str">
        <f t="shared" si="0"/>
        <v>1月</v>
      </c>
      <c r="C7" s="44" t="s">
        <v>126</v>
      </c>
      <c r="D7" s="44" t="s">
        <v>127</v>
      </c>
      <c r="E7" s="46">
        <v>28919.38</v>
      </c>
    </row>
    <row r="8" spans="1:5" ht="17.5" x14ac:dyDescent="0.3">
      <c r="A8" s="43">
        <v>40599</v>
      </c>
      <c r="B8" s="44" t="str">
        <f t="shared" si="0"/>
        <v>2月</v>
      </c>
      <c r="C8" s="44" t="s">
        <v>126</v>
      </c>
      <c r="D8" s="44" t="s">
        <v>124</v>
      </c>
      <c r="E8" s="46">
        <v>33111.480000000003</v>
      </c>
    </row>
    <row r="9" spans="1:5" ht="17.5" x14ac:dyDescent="0.3">
      <c r="A9" s="43">
        <v>40602</v>
      </c>
      <c r="B9" s="44" t="str">
        <f t="shared" si="0"/>
        <v>2月</v>
      </c>
      <c r="C9" s="44" t="s">
        <v>126</v>
      </c>
      <c r="D9" s="44" t="s">
        <v>124</v>
      </c>
      <c r="E9" s="46">
        <v>42691.45</v>
      </c>
    </row>
    <row r="10" spans="1:5" ht="17.5" x14ac:dyDescent="0.3">
      <c r="A10" s="43">
        <v>40599</v>
      </c>
      <c r="B10" s="44" t="str">
        <f t="shared" si="0"/>
        <v>2月</v>
      </c>
      <c r="C10" s="44" t="s">
        <v>126</v>
      </c>
      <c r="D10" s="44" t="s">
        <v>128</v>
      </c>
      <c r="E10" s="46">
        <v>20271.650000000001</v>
      </c>
    </row>
    <row r="11" spans="1:5" ht="17.5" x14ac:dyDescent="0.3">
      <c r="A11" s="43">
        <v>40602</v>
      </c>
      <c r="B11" s="44" t="str">
        <f t="shared" si="0"/>
        <v>2月</v>
      </c>
      <c r="C11" s="44" t="s">
        <v>126</v>
      </c>
      <c r="D11" s="44" t="s">
        <v>128</v>
      </c>
      <c r="E11" s="46">
        <v>1962.37</v>
      </c>
    </row>
    <row r="12" spans="1:5" ht="17.5" x14ac:dyDescent="0.3">
      <c r="A12" s="43">
        <v>40602</v>
      </c>
      <c r="B12" s="44" t="str">
        <f t="shared" si="0"/>
        <v>2月</v>
      </c>
      <c r="C12" s="44" t="s">
        <v>126</v>
      </c>
      <c r="D12" s="44" t="s">
        <v>128</v>
      </c>
      <c r="E12" s="46">
        <v>25124.17</v>
      </c>
    </row>
    <row r="13" spans="1:5" ht="17.5" x14ac:dyDescent="0.3">
      <c r="A13" s="43">
        <v>40599</v>
      </c>
      <c r="B13" s="44" t="str">
        <f t="shared" si="0"/>
        <v>2月</v>
      </c>
      <c r="C13" s="44" t="s">
        <v>123</v>
      </c>
      <c r="D13" s="44" t="s">
        <v>125</v>
      </c>
      <c r="E13" s="46">
        <v>690.69</v>
      </c>
    </row>
    <row r="14" spans="1:5" ht="17.5" x14ac:dyDescent="0.3">
      <c r="A14" s="43">
        <v>40599</v>
      </c>
      <c r="B14" s="44" t="str">
        <f t="shared" si="0"/>
        <v>2月</v>
      </c>
      <c r="C14" s="44" t="s">
        <v>126</v>
      </c>
      <c r="D14" s="44" t="s">
        <v>125</v>
      </c>
      <c r="E14" s="46">
        <v>2310.12</v>
      </c>
    </row>
    <row r="15" spans="1:5" ht="17.5" x14ac:dyDescent="0.3">
      <c r="A15" s="43">
        <v>40602</v>
      </c>
      <c r="B15" s="44" t="str">
        <f t="shared" si="0"/>
        <v>2月</v>
      </c>
      <c r="C15" s="44" t="s">
        <v>126</v>
      </c>
      <c r="D15" s="44" t="s">
        <v>125</v>
      </c>
      <c r="E15" s="46">
        <v>-1962.37</v>
      </c>
    </row>
    <row r="16" spans="1:5" ht="17.5" x14ac:dyDescent="0.3">
      <c r="A16" s="43">
        <v>40602</v>
      </c>
      <c r="B16" s="44" t="str">
        <f t="shared" si="0"/>
        <v>2月</v>
      </c>
      <c r="C16" s="44" t="s">
        <v>126</v>
      </c>
      <c r="D16" s="44" t="s">
        <v>125</v>
      </c>
      <c r="E16" s="46">
        <v>1322.33</v>
      </c>
    </row>
    <row r="17" spans="1:5" ht="17.5" x14ac:dyDescent="0.3">
      <c r="A17" s="43">
        <v>40599</v>
      </c>
      <c r="B17" s="44" t="str">
        <f t="shared" si="0"/>
        <v>2月</v>
      </c>
      <c r="C17" s="44" t="s">
        <v>126</v>
      </c>
      <c r="D17" s="44" t="s">
        <v>125</v>
      </c>
      <c r="E17" s="46">
        <v>4800.63</v>
      </c>
    </row>
    <row r="18" spans="1:5" ht="17.5" x14ac:dyDescent="0.3">
      <c r="A18" s="43">
        <v>40590</v>
      </c>
      <c r="B18" s="44" t="str">
        <f t="shared" si="0"/>
        <v>2月</v>
      </c>
      <c r="C18" s="44" t="s">
        <v>126</v>
      </c>
      <c r="D18" s="44" t="s">
        <v>127</v>
      </c>
      <c r="E18" s="46">
        <v>23740.06</v>
      </c>
    </row>
    <row r="19" spans="1:5" ht="17.5" x14ac:dyDescent="0.3">
      <c r="A19" s="43">
        <v>40623</v>
      </c>
      <c r="B19" s="44" t="str">
        <f t="shared" si="0"/>
        <v>3月</v>
      </c>
      <c r="C19" s="44" t="s">
        <v>123</v>
      </c>
      <c r="D19" s="44" t="s">
        <v>124</v>
      </c>
      <c r="E19" s="46">
        <v>1862.27</v>
      </c>
    </row>
    <row r="20" spans="1:5" ht="17.5" x14ac:dyDescent="0.3">
      <c r="A20" s="43">
        <v>40623</v>
      </c>
      <c r="B20" s="44" t="str">
        <f t="shared" si="0"/>
        <v>3月</v>
      </c>
      <c r="C20" s="44" t="s">
        <v>123</v>
      </c>
      <c r="D20" s="44" t="s">
        <v>124</v>
      </c>
      <c r="E20" s="46">
        <v>2071.71</v>
      </c>
    </row>
    <row r="21" spans="1:5" ht="17.5" x14ac:dyDescent="0.3">
      <c r="A21" s="43">
        <v>40627</v>
      </c>
      <c r="B21" s="44" t="str">
        <f t="shared" si="0"/>
        <v>3月</v>
      </c>
      <c r="C21" s="44" t="s">
        <v>126</v>
      </c>
      <c r="D21" s="44" t="s">
        <v>124</v>
      </c>
      <c r="E21" s="46">
        <v>44238.12</v>
      </c>
    </row>
    <row r="22" spans="1:5" ht="17.5" x14ac:dyDescent="0.3">
      <c r="A22" s="43">
        <v>40623</v>
      </c>
      <c r="B22" s="44" t="str">
        <f t="shared" si="0"/>
        <v>3月</v>
      </c>
      <c r="C22" s="44" t="s">
        <v>123</v>
      </c>
      <c r="D22" s="44" t="s">
        <v>128</v>
      </c>
      <c r="E22" s="46">
        <v>1469.03</v>
      </c>
    </row>
    <row r="23" spans="1:5" ht="17.5" x14ac:dyDescent="0.3">
      <c r="A23" s="43">
        <v>40623</v>
      </c>
      <c r="B23" s="44" t="str">
        <f t="shared" si="0"/>
        <v>3月</v>
      </c>
      <c r="C23" s="44" t="s">
        <v>123</v>
      </c>
      <c r="D23" s="44" t="s">
        <v>128</v>
      </c>
      <c r="E23" s="46">
        <v>1229.6600000000001</v>
      </c>
    </row>
    <row r="24" spans="1:5" ht="17.5" x14ac:dyDescent="0.3">
      <c r="A24" s="43">
        <v>40627</v>
      </c>
      <c r="B24" s="44" t="str">
        <f t="shared" si="0"/>
        <v>3月</v>
      </c>
      <c r="C24" s="44" t="s">
        <v>126</v>
      </c>
      <c r="D24" s="44" t="s">
        <v>128</v>
      </c>
      <c r="E24" s="46">
        <v>25625.33</v>
      </c>
    </row>
    <row r="25" spans="1:5" ht="17.5" x14ac:dyDescent="0.3">
      <c r="A25" s="43">
        <v>40623</v>
      </c>
      <c r="B25" s="44" t="str">
        <f t="shared" si="0"/>
        <v>3月</v>
      </c>
      <c r="C25" s="44" t="s">
        <v>123</v>
      </c>
      <c r="D25" s="44" t="s">
        <v>125</v>
      </c>
      <c r="E25" s="46">
        <v>1399.46</v>
      </c>
    </row>
    <row r="26" spans="1:5" ht="17.5" x14ac:dyDescent="0.3">
      <c r="A26" s="43">
        <v>40623</v>
      </c>
      <c r="B26" s="44" t="str">
        <f t="shared" si="0"/>
        <v>3月</v>
      </c>
      <c r="C26" s="44" t="s">
        <v>126</v>
      </c>
      <c r="D26" s="44" t="s">
        <v>125</v>
      </c>
      <c r="E26" s="46">
        <v>6601.2</v>
      </c>
    </row>
    <row r="27" spans="1:5" ht="17.5" x14ac:dyDescent="0.3">
      <c r="A27" s="43">
        <v>40627</v>
      </c>
      <c r="B27" s="44" t="str">
        <f t="shared" si="0"/>
        <v>3月</v>
      </c>
      <c r="C27" s="44" t="s">
        <v>126</v>
      </c>
      <c r="D27" s="44" t="s">
        <v>125</v>
      </c>
      <c r="E27" s="46">
        <v>1635.66</v>
      </c>
    </row>
    <row r="28" spans="1:5" ht="17.5" x14ac:dyDescent="0.3">
      <c r="A28" s="43">
        <v>40619</v>
      </c>
      <c r="B28" s="44" t="str">
        <f t="shared" si="0"/>
        <v>3月</v>
      </c>
      <c r="C28" s="44" t="s">
        <v>126</v>
      </c>
      <c r="D28" s="44" t="s">
        <v>127</v>
      </c>
      <c r="E28" s="46">
        <v>33485.29</v>
      </c>
    </row>
    <row r="29" spans="1:5" ht="17.5" x14ac:dyDescent="0.3">
      <c r="A29" s="43">
        <v>40659</v>
      </c>
      <c r="B29" s="44" t="str">
        <f t="shared" si="0"/>
        <v>4月</v>
      </c>
      <c r="C29" s="44" t="s">
        <v>126</v>
      </c>
      <c r="D29" s="44" t="s">
        <v>124</v>
      </c>
      <c r="E29" s="46">
        <v>57306.84</v>
      </c>
    </row>
    <row r="30" spans="1:5" ht="17.5" x14ac:dyDescent="0.3">
      <c r="A30" s="43">
        <v>40659</v>
      </c>
      <c r="B30" s="44" t="str">
        <f t="shared" si="0"/>
        <v>4月</v>
      </c>
      <c r="C30" s="44" t="s">
        <v>126</v>
      </c>
      <c r="D30" s="44" t="s">
        <v>128</v>
      </c>
      <c r="E30" s="46">
        <v>27799.14</v>
      </c>
    </row>
    <row r="31" spans="1:5" ht="17.5" x14ac:dyDescent="0.3">
      <c r="A31" s="43">
        <v>40659</v>
      </c>
      <c r="B31" s="44" t="str">
        <f t="shared" si="0"/>
        <v>4月</v>
      </c>
      <c r="C31" s="44" t="s">
        <v>123</v>
      </c>
      <c r="D31" s="44" t="s">
        <v>125</v>
      </c>
      <c r="E31" s="46">
        <v>6012.58</v>
      </c>
    </row>
    <row r="32" spans="1:5" ht="17.5" x14ac:dyDescent="0.3">
      <c r="A32" s="43">
        <v>40654</v>
      </c>
      <c r="B32" s="44" t="str">
        <f t="shared" si="0"/>
        <v>4月</v>
      </c>
      <c r="C32" s="44" t="s">
        <v>123</v>
      </c>
      <c r="D32" s="44" t="s">
        <v>125</v>
      </c>
      <c r="E32" s="46">
        <v>1676.05</v>
      </c>
    </row>
    <row r="33" spans="1:5" ht="17.5" x14ac:dyDescent="0.3">
      <c r="A33" s="43">
        <v>40659</v>
      </c>
      <c r="B33" s="44" t="str">
        <f t="shared" si="0"/>
        <v>4月</v>
      </c>
      <c r="C33" s="44" t="s">
        <v>126</v>
      </c>
      <c r="D33" s="44" t="s">
        <v>125</v>
      </c>
      <c r="E33" s="46">
        <v>2092.41</v>
      </c>
    </row>
    <row r="34" spans="1:5" ht="17.5" x14ac:dyDescent="0.3">
      <c r="A34" s="43">
        <v>40654</v>
      </c>
      <c r="B34" s="44" t="str">
        <f t="shared" si="0"/>
        <v>4月</v>
      </c>
      <c r="C34" s="44" t="s">
        <v>126</v>
      </c>
      <c r="D34" s="44" t="s">
        <v>125</v>
      </c>
      <c r="E34" s="46">
        <v>6295.66</v>
      </c>
    </row>
    <row r="35" spans="1:5" ht="17.5" x14ac:dyDescent="0.3">
      <c r="A35" s="43">
        <v>40647</v>
      </c>
      <c r="B35" s="44" t="str">
        <f t="shared" si="0"/>
        <v>4月</v>
      </c>
      <c r="C35" s="44" t="s">
        <v>126</v>
      </c>
      <c r="D35" s="44" t="s">
        <v>127</v>
      </c>
      <c r="E35" s="46">
        <v>32177.08</v>
      </c>
    </row>
    <row r="36" spans="1:5" ht="17.5" x14ac:dyDescent="0.3">
      <c r="A36" s="43">
        <v>40662</v>
      </c>
      <c r="B36" s="44" t="str">
        <f t="shared" si="0"/>
        <v>4月</v>
      </c>
      <c r="C36" s="44" t="s">
        <v>126</v>
      </c>
      <c r="D36" s="44" t="s">
        <v>127</v>
      </c>
      <c r="E36" s="46">
        <v>20908.41</v>
      </c>
    </row>
    <row r="37" spans="1:5" ht="17.5" x14ac:dyDescent="0.3">
      <c r="A37" s="43">
        <v>40662</v>
      </c>
      <c r="B37" s="44" t="str">
        <f t="shared" si="0"/>
        <v>4月</v>
      </c>
      <c r="C37" s="44" t="s">
        <v>126</v>
      </c>
      <c r="D37" s="44" t="s">
        <v>127</v>
      </c>
      <c r="E37" s="46">
        <v>26642.04</v>
      </c>
    </row>
    <row r="38" spans="1:5" ht="17.5" x14ac:dyDescent="0.3">
      <c r="A38" s="43">
        <v>40647</v>
      </c>
      <c r="B38" s="44" t="str">
        <f t="shared" si="0"/>
        <v>4月</v>
      </c>
      <c r="C38" s="44" t="s">
        <v>129</v>
      </c>
      <c r="D38" s="44" t="s">
        <v>127</v>
      </c>
      <c r="E38" s="46">
        <v>26398.23</v>
      </c>
    </row>
    <row r="39" spans="1:5" ht="17.5" x14ac:dyDescent="0.3">
      <c r="A39" s="43">
        <v>40690</v>
      </c>
      <c r="B39" s="44" t="str">
        <f t="shared" si="0"/>
        <v>5月</v>
      </c>
      <c r="C39" s="44" t="s">
        <v>126</v>
      </c>
      <c r="D39" s="44" t="s">
        <v>124</v>
      </c>
      <c r="E39" s="46">
        <v>46286.84</v>
      </c>
    </row>
    <row r="40" spans="1:5" ht="17.5" x14ac:dyDescent="0.3">
      <c r="A40" s="43">
        <v>40690</v>
      </c>
      <c r="B40" s="44" t="str">
        <f t="shared" si="0"/>
        <v>5月</v>
      </c>
      <c r="C40" s="44" t="s">
        <v>126</v>
      </c>
      <c r="D40" s="44" t="s">
        <v>128</v>
      </c>
      <c r="E40" s="46">
        <v>20106.900000000001</v>
      </c>
    </row>
    <row r="41" spans="1:5" ht="17.5" x14ac:dyDescent="0.3">
      <c r="A41" s="43">
        <v>40680</v>
      </c>
      <c r="B41" s="44" t="str">
        <f t="shared" si="0"/>
        <v>5月</v>
      </c>
      <c r="C41" s="44" t="s">
        <v>123</v>
      </c>
      <c r="D41" s="44" t="s">
        <v>125</v>
      </c>
      <c r="E41" s="46">
        <v>6876.87</v>
      </c>
    </row>
    <row r="42" spans="1:5" ht="17.5" x14ac:dyDescent="0.3">
      <c r="A42" s="43">
        <v>40690</v>
      </c>
      <c r="B42" s="44" t="str">
        <f t="shared" si="0"/>
        <v>5月</v>
      </c>
      <c r="C42" s="44" t="s">
        <v>123</v>
      </c>
      <c r="D42" s="44" t="s">
        <v>125</v>
      </c>
      <c r="E42" s="46">
        <v>1775.13</v>
      </c>
    </row>
    <row r="43" spans="1:5" ht="17.5" x14ac:dyDescent="0.3">
      <c r="A43" s="43">
        <v>40690</v>
      </c>
      <c r="B43" s="44" t="str">
        <f t="shared" si="0"/>
        <v>5月</v>
      </c>
      <c r="C43" s="44" t="s">
        <v>126</v>
      </c>
      <c r="D43" s="44" t="s">
        <v>125</v>
      </c>
      <c r="E43" s="46">
        <v>3004.48</v>
      </c>
    </row>
    <row r="44" spans="1:5" ht="17.5" x14ac:dyDescent="0.3">
      <c r="A44" s="43">
        <v>40690</v>
      </c>
      <c r="B44" s="44" t="str">
        <f t="shared" si="0"/>
        <v>5月</v>
      </c>
      <c r="C44" s="44" t="s">
        <v>126</v>
      </c>
      <c r="D44" s="44" t="s">
        <v>125</v>
      </c>
      <c r="E44" s="46">
        <v>4549.4399999999996</v>
      </c>
    </row>
    <row r="45" spans="1:5" ht="17.5" x14ac:dyDescent="0.3">
      <c r="A45" s="43">
        <v>40680</v>
      </c>
      <c r="B45" s="44" t="str">
        <f t="shared" si="0"/>
        <v>5月</v>
      </c>
      <c r="C45" s="44" t="s">
        <v>126</v>
      </c>
      <c r="D45" s="44" t="s">
        <v>127</v>
      </c>
      <c r="E45" s="46">
        <v>27197.15</v>
      </c>
    </row>
    <row r="46" spans="1:5" ht="17.5" x14ac:dyDescent="0.3">
      <c r="A46" s="43">
        <v>40724</v>
      </c>
      <c r="B46" s="44" t="str">
        <f t="shared" si="0"/>
        <v>6月</v>
      </c>
      <c r="C46" s="44" t="s">
        <v>126</v>
      </c>
      <c r="D46" s="44" t="s">
        <v>124</v>
      </c>
      <c r="E46" s="46">
        <v>52314.879999999997</v>
      </c>
    </row>
    <row r="47" spans="1:5" ht="17.5" x14ac:dyDescent="0.3">
      <c r="A47" s="43">
        <v>40724</v>
      </c>
      <c r="B47" s="44" t="str">
        <f t="shared" si="0"/>
        <v>6月</v>
      </c>
      <c r="C47" s="44" t="s">
        <v>126</v>
      </c>
      <c r="D47" s="44" t="s">
        <v>128</v>
      </c>
      <c r="E47" s="46">
        <v>18872.939999999999</v>
      </c>
    </row>
    <row r="48" spans="1:5" ht="17.5" x14ac:dyDescent="0.3">
      <c r="A48" s="43">
        <v>40721</v>
      </c>
      <c r="B48" s="44" t="str">
        <f t="shared" si="0"/>
        <v>6月</v>
      </c>
      <c r="C48" s="44" t="s">
        <v>123</v>
      </c>
      <c r="D48" s="44" t="s">
        <v>125</v>
      </c>
      <c r="E48" s="46">
        <v>1766.87</v>
      </c>
    </row>
    <row r="49" spans="1:5" ht="17.5" x14ac:dyDescent="0.3">
      <c r="A49" s="43">
        <v>40721</v>
      </c>
      <c r="B49" s="44" t="str">
        <f t="shared" si="0"/>
        <v>6月</v>
      </c>
      <c r="C49" s="44" t="s">
        <v>123</v>
      </c>
      <c r="D49" s="44" t="s">
        <v>125</v>
      </c>
      <c r="E49" s="46">
        <v>6273.56</v>
      </c>
    </row>
    <row r="50" spans="1:5" ht="17.5" x14ac:dyDescent="0.3">
      <c r="A50" s="43">
        <v>40721</v>
      </c>
      <c r="B50" s="44" t="str">
        <f t="shared" si="0"/>
        <v>6月</v>
      </c>
      <c r="C50" s="44" t="s">
        <v>126</v>
      </c>
      <c r="D50" s="44" t="s">
        <v>125</v>
      </c>
      <c r="E50" s="46">
        <v>4452.62</v>
      </c>
    </row>
    <row r="51" spans="1:5" ht="17.5" x14ac:dyDescent="0.3">
      <c r="A51" s="43">
        <v>40724</v>
      </c>
      <c r="B51" s="44" t="str">
        <f t="shared" si="0"/>
        <v>6月</v>
      </c>
      <c r="C51" s="44" t="s">
        <v>126</v>
      </c>
      <c r="D51" s="44" t="s">
        <v>125</v>
      </c>
      <c r="E51" s="46">
        <v>14237.48</v>
      </c>
    </row>
    <row r="52" spans="1:5" ht="17.5" x14ac:dyDescent="0.3">
      <c r="A52" s="43">
        <v>40724</v>
      </c>
      <c r="B52" s="44" t="str">
        <f t="shared" si="0"/>
        <v>6月</v>
      </c>
      <c r="C52" s="44" t="s">
        <v>126</v>
      </c>
      <c r="D52" s="44" t="s">
        <v>127</v>
      </c>
      <c r="E52" s="46">
        <v>35435.800000000003</v>
      </c>
    </row>
    <row r="53" spans="1:5" ht="17.5" x14ac:dyDescent="0.3">
      <c r="A53" s="43">
        <v>40753</v>
      </c>
      <c r="B53" s="44" t="str">
        <f t="shared" si="0"/>
        <v>7月</v>
      </c>
      <c r="C53" s="44" t="s">
        <v>126</v>
      </c>
      <c r="D53" s="44" t="s">
        <v>124</v>
      </c>
      <c r="E53" s="46">
        <v>71872.13</v>
      </c>
    </row>
    <row r="54" spans="1:5" ht="17.5" x14ac:dyDescent="0.3">
      <c r="A54" s="43">
        <v>40753</v>
      </c>
      <c r="B54" s="44" t="str">
        <f t="shared" si="0"/>
        <v>7月</v>
      </c>
      <c r="C54" s="44" t="s">
        <v>126</v>
      </c>
      <c r="D54" s="44" t="s">
        <v>128</v>
      </c>
      <c r="E54" s="46">
        <v>18253.060000000001</v>
      </c>
    </row>
    <row r="55" spans="1:5" ht="17.5" x14ac:dyDescent="0.3">
      <c r="A55" s="43">
        <v>40746</v>
      </c>
      <c r="B55" s="44" t="str">
        <f t="shared" si="0"/>
        <v>7月</v>
      </c>
      <c r="C55" s="44" t="s">
        <v>123</v>
      </c>
      <c r="D55" s="44" t="s">
        <v>125</v>
      </c>
      <c r="E55" s="46">
        <v>1853.56</v>
      </c>
    </row>
    <row r="56" spans="1:5" ht="17.5" x14ac:dyDescent="0.3">
      <c r="A56" s="43">
        <v>40746</v>
      </c>
      <c r="B56" s="44" t="str">
        <f t="shared" si="0"/>
        <v>7月</v>
      </c>
      <c r="C56" s="44" t="s">
        <v>126</v>
      </c>
      <c r="D56" s="44" t="s">
        <v>125</v>
      </c>
      <c r="E56" s="46">
        <v>5889.23</v>
      </c>
    </row>
    <row r="57" spans="1:5" ht="17.5" x14ac:dyDescent="0.3">
      <c r="A57" s="43">
        <v>40753</v>
      </c>
      <c r="B57" s="44" t="str">
        <f t="shared" si="0"/>
        <v>7月</v>
      </c>
      <c r="C57" s="44" t="s">
        <v>126</v>
      </c>
      <c r="D57" s="44" t="s">
        <v>125</v>
      </c>
      <c r="E57" s="46">
        <v>26266.6</v>
      </c>
    </row>
    <row r="58" spans="1:5" ht="17.5" x14ac:dyDescent="0.3">
      <c r="A58" s="43">
        <v>40753</v>
      </c>
      <c r="B58" s="44" t="str">
        <f t="shared" si="0"/>
        <v>7月</v>
      </c>
      <c r="C58" s="44" t="s">
        <v>126</v>
      </c>
      <c r="D58" s="44" t="s">
        <v>127</v>
      </c>
      <c r="E58" s="46">
        <v>25789.9</v>
      </c>
    </row>
    <row r="59" spans="1:5" ht="17.5" x14ac:dyDescent="0.3">
      <c r="A59" s="43">
        <v>40781</v>
      </c>
      <c r="B59" s="44" t="str">
        <f t="shared" si="0"/>
        <v>8月</v>
      </c>
      <c r="C59" s="44" t="s">
        <v>126</v>
      </c>
      <c r="D59" s="44" t="s">
        <v>124</v>
      </c>
      <c r="E59" s="46">
        <v>67222.559999999998</v>
      </c>
    </row>
    <row r="60" spans="1:5" ht="17.5" x14ac:dyDescent="0.3">
      <c r="A60" s="43">
        <v>40774</v>
      </c>
      <c r="B60" s="44" t="str">
        <f t="shared" si="0"/>
        <v>8月</v>
      </c>
      <c r="C60" s="44" t="s">
        <v>123</v>
      </c>
      <c r="D60" s="44" t="s">
        <v>128</v>
      </c>
      <c r="E60" s="46">
        <v>1993.92</v>
      </c>
    </row>
    <row r="61" spans="1:5" ht="17.5" x14ac:dyDescent="0.3">
      <c r="A61" s="43">
        <v>40774</v>
      </c>
      <c r="B61" s="44" t="str">
        <f t="shared" si="0"/>
        <v>8月</v>
      </c>
      <c r="C61" s="44" t="s">
        <v>126</v>
      </c>
      <c r="D61" s="44" t="s">
        <v>128</v>
      </c>
      <c r="E61" s="46">
        <v>6749.96</v>
      </c>
    </row>
    <row r="62" spans="1:5" ht="17.5" x14ac:dyDescent="0.3">
      <c r="A62" s="43">
        <v>40781</v>
      </c>
      <c r="B62" s="44" t="str">
        <f t="shared" si="0"/>
        <v>8月</v>
      </c>
      <c r="C62" s="44" t="s">
        <v>126</v>
      </c>
      <c r="D62" s="44" t="s">
        <v>128</v>
      </c>
      <c r="E62" s="46">
        <v>22292.58</v>
      </c>
    </row>
    <row r="63" spans="1:5" ht="17.5" x14ac:dyDescent="0.3">
      <c r="A63" s="43">
        <v>40781</v>
      </c>
      <c r="B63" s="44" t="str">
        <f t="shared" si="0"/>
        <v>8月</v>
      </c>
      <c r="C63" s="44" t="s">
        <v>123</v>
      </c>
      <c r="D63" s="44" t="s">
        <v>125</v>
      </c>
      <c r="E63" s="46">
        <v>16807.580000000002</v>
      </c>
    </row>
    <row r="64" spans="1:5" ht="17.5" x14ac:dyDescent="0.3">
      <c r="A64" s="43">
        <v>40781</v>
      </c>
      <c r="B64" s="44" t="str">
        <f t="shared" si="0"/>
        <v>8月</v>
      </c>
      <c r="C64" s="44" t="s">
        <v>126</v>
      </c>
      <c r="D64" s="44" t="s">
        <v>125</v>
      </c>
      <c r="E64" s="46">
        <v>18239.39</v>
      </c>
    </row>
    <row r="65" spans="1:5" ht="17.5" x14ac:dyDescent="0.3">
      <c r="A65" s="43">
        <v>40781</v>
      </c>
      <c r="B65" s="44" t="str">
        <f t="shared" si="0"/>
        <v>8月</v>
      </c>
      <c r="C65" s="44" t="s">
        <v>123</v>
      </c>
      <c r="D65" s="44" t="s">
        <v>127</v>
      </c>
      <c r="E65" s="46">
        <v>19021.599999999999</v>
      </c>
    </row>
    <row r="66" spans="1:5" ht="17.5" x14ac:dyDescent="0.3">
      <c r="A66" s="43">
        <v>40781</v>
      </c>
      <c r="B66" s="44" t="str">
        <f t="shared" si="0"/>
        <v>8月</v>
      </c>
      <c r="C66" s="44" t="s">
        <v>126</v>
      </c>
      <c r="D66" s="44" t="s">
        <v>127</v>
      </c>
      <c r="E66" s="46">
        <v>32910.239999999998</v>
      </c>
    </row>
    <row r="67" spans="1:5" ht="17.5" x14ac:dyDescent="0.3">
      <c r="A67" s="43">
        <v>40809</v>
      </c>
      <c r="B67" s="44" t="str">
        <f t="shared" si="0"/>
        <v>9月</v>
      </c>
      <c r="C67" s="44" t="s">
        <v>126</v>
      </c>
      <c r="D67" s="44" t="s">
        <v>124</v>
      </c>
      <c r="E67" s="46">
        <v>52518.38</v>
      </c>
    </row>
    <row r="68" spans="1:5" ht="17.5" x14ac:dyDescent="0.3">
      <c r="A68" s="43">
        <v>40809</v>
      </c>
      <c r="B68" s="44" t="str">
        <f t="shared" si="0"/>
        <v>9月</v>
      </c>
      <c r="C68" s="44" t="s">
        <v>123</v>
      </c>
      <c r="D68" s="44" t="s">
        <v>128</v>
      </c>
      <c r="E68" s="46">
        <v>1647.15</v>
      </c>
    </row>
    <row r="69" spans="1:5" ht="17.5" x14ac:dyDescent="0.3">
      <c r="A69" s="43">
        <v>40809</v>
      </c>
      <c r="B69" s="44" t="str">
        <f t="shared" ref="B69:B102" si="1">MONTH(A69)&amp;"月"</f>
        <v>9月</v>
      </c>
      <c r="C69" s="44" t="s">
        <v>126</v>
      </c>
      <c r="D69" s="44" t="s">
        <v>128</v>
      </c>
      <c r="E69" s="46">
        <v>11432.08</v>
      </c>
    </row>
    <row r="70" spans="1:5" ht="17.5" x14ac:dyDescent="0.3">
      <c r="A70" s="43">
        <v>40809</v>
      </c>
      <c r="B70" s="44" t="str">
        <f t="shared" si="1"/>
        <v>9月</v>
      </c>
      <c r="C70" s="44" t="s">
        <v>126</v>
      </c>
      <c r="D70" s="44" t="s">
        <v>128</v>
      </c>
      <c r="E70" s="46">
        <v>22269.48</v>
      </c>
    </row>
    <row r="71" spans="1:5" ht="17.5" x14ac:dyDescent="0.3">
      <c r="A71" s="43">
        <v>40809</v>
      </c>
      <c r="B71" s="44" t="str">
        <f t="shared" si="1"/>
        <v>9月</v>
      </c>
      <c r="C71" s="44" t="s">
        <v>123</v>
      </c>
      <c r="D71" s="44" t="s">
        <v>125</v>
      </c>
      <c r="E71" s="46">
        <v>6626.05</v>
      </c>
    </row>
    <row r="72" spans="1:5" ht="17.5" x14ac:dyDescent="0.3">
      <c r="A72" s="43">
        <v>40809</v>
      </c>
      <c r="B72" s="44" t="str">
        <f t="shared" si="1"/>
        <v>9月</v>
      </c>
      <c r="C72" s="44" t="s">
        <v>126</v>
      </c>
      <c r="D72" s="44" t="s">
        <v>125</v>
      </c>
      <c r="E72" s="46">
        <v>14237.87</v>
      </c>
    </row>
    <row r="73" spans="1:5" ht="17.5" x14ac:dyDescent="0.3">
      <c r="A73" s="43">
        <v>40809</v>
      </c>
      <c r="B73" s="44" t="str">
        <f t="shared" si="1"/>
        <v>9月</v>
      </c>
      <c r="C73" s="44" t="s">
        <v>126</v>
      </c>
      <c r="D73" s="44" t="s">
        <v>127</v>
      </c>
      <c r="E73" s="46">
        <v>36766.65</v>
      </c>
    </row>
    <row r="74" spans="1:5" ht="17.5" x14ac:dyDescent="0.3">
      <c r="A74" s="43">
        <v>40841</v>
      </c>
      <c r="B74" s="44" t="str">
        <f t="shared" si="1"/>
        <v>10月</v>
      </c>
      <c r="C74" s="44" t="s">
        <v>126</v>
      </c>
      <c r="D74" s="44" t="s">
        <v>124</v>
      </c>
      <c r="E74" s="46">
        <v>28352.14</v>
      </c>
    </row>
    <row r="75" spans="1:5" ht="17.5" x14ac:dyDescent="0.3">
      <c r="A75" s="43">
        <v>40841</v>
      </c>
      <c r="B75" s="44" t="str">
        <f t="shared" si="1"/>
        <v>10月</v>
      </c>
      <c r="C75" s="44" t="s">
        <v>126</v>
      </c>
      <c r="D75" s="44" t="s">
        <v>128</v>
      </c>
      <c r="E75" s="46">
        <v>17666.12</v>
      </c>
    </row>
    <row r="76" spans="1:5" ht="17.5" x14ac:dyDescent="0.3">
      <c r="A76" s="43">
        <v>40837</v>
      </c>
      <c r="B76" s="44" t="str">
        <f t="shared" si="1"/>
        <v>10月</v>
      </c>
      <c r="C76" s="44" t="s">
        <v>123</v>
      </c>
      <c r="D76" s="44" t="s">
        <v>125</v>
      </c>
      <c r="E76" s="46">
        <v>4307.72</v>
      </c>
    </row>
    <row r="77" spans="1:5" ht="17.5" x14ac:dyDescent="0.3">
      <c r="A77" s="43">
        <v>40837</v>
      </c>
      <c r="B77" s="44" t="str">
        <f t="shared" si="1"/>
        <v>10月</v>
      </c>
      <c r="C77" s="44" t="s">
        <v>123</v>
      </c>
      <c r="D77" s="44" t="s">
        <v>125</v>
      </c>
      <c r="E77" s="46">
        <v>1374.69</v>
      </c>
    </row>
    <row r="78" spans="1:5" ht="17.5" x14ac:dyDescent="0.3">
      <c r="A78" s="43">
        <v>40841</v>
      </c>
      <c r="B78" s="44" t="str">
        <f t="shared" si="1"/>
        <v>10月</v>
      </c>
      <c r="C78" s="44" t="s">
        <v>126</v>
      </c>
      <c r="D78" s="44" t="s">
        <v>125</v>
      </c>
      <c r="E78" s="46">
        <v>2183.4499999999998</v>
      </c>
    </row>
    <row r="79" spans="1:5" ht="17.5" x14ac:dyDescent="0.3">
      <c r="A79" s="43">
        <v>40837</v>
      </c>
      <c r="B79" s="44" t="str">
        <f t="shared" si="1"/>
        <v>10月</v>
      </c>
      <c r="C79" s="44" t="s">
        <v>126</v>
      </c>
      <c r="D79" s="44" t="s">
        <v>125</v>
      </c>
      <c r="E79" s="46">
        <v>7029.9</v>
      </c>
    </row>
    <row r="80" spans="1:5" ht="17.5" x14ac:dyDescent="0.3">
      <c r="A80" s="43">
        <v>40840</v>
      </c>
      <c r="B80" s="44" t="str">
        <f t="shared" si="1"/>
        <v>10月</v>
      </c>
      <c r="C80" s="44" t="s">
        <v>126</v>
      </c>
      <c r="D80" s="44" t="s">
        <v>127</v>
      </c>
      <c r="E80" s="46">
        <v>18103.349999999999</v>
      </c>
    </row>
    <row r="81" spans="1:5" ht="17.5" x14ac:dyDescent="0.3">
      <c r="A81" s="43">
        <v>40875</v>
      </c>
      <c r="B81" s="44" t="str">
        <f t="shared" si="1"/>
        <v>11月</v>
      </c>
      <c r="C81" s="44" t="s">
        <v>126</v>
      </c>
      <c r="D81" s="44" t="s">
        <v>124</v>
      </c>
      <c r="E81" s="46">
        <v>39511.11</v>
      </c>
    </row>
    <row r="82" spans="1:5" ht="17.5" x14ac:dyDescent="0.3">
      <c r="A82" s="43">
        <v>40863</v>
      </c>
      <c r="B82" s="44" t="str">
        <f t="shared" si="1"/>
        <v>11月</v>
      </c>
      <c r="C82" s="44" t="s">
        <v>129</v>
      </c>
      <c r="D82" s="44" t="s">
        <v>124</v>
      </c>
      <c r="E82" s="46">
        <v>300241.5</v>
      </c>
    </row>
    <row r="83" spans="1:5" ht="17.5" x14ac:dyDescent="0.3">
      <c r="A83" s="43">
        <v>40875</v>
      </c>
      <c r="B83" s="44" t="str">
        <f t="shared" si="1"/>
        <v>11月</v>
      </c>
      <c r="C83" s="44" t="s">
        <v>126</v>
      </c>
      <c r="D83" s="44" t="s">
        <v>128</v>
      </c>
      <c r="E83" s="46">
        <v>21532.36</v>
      </c>
    </row>
    <row r="84" spans="1:5" ht="17.5" x14ac:dyDescent="0.3">
      <c r="A84" s="43">
        <v>40863</v>
      </c>
      <c r="B84" s="44" t="str">
        <f t="shared" si="1"/>
        <v>11月</v>
      </c>
      <c r="C84" s="44" t="s">
        <v>129</v>
      </c>
      <c r="D84" s="44" t="s">
        <v>128</v>
      </c>
      <c r="E84" s="46">
        <v>87474.27</v>
      </c>
    </row>
    <row r="85" spans="1:5" ht="17.5" x14ac:dyDescent="0.3">
      <c r="A85" s="43">
        <v>40848</v>
      </c>
      <c r="B85" s="44" t="str">
        <f t="shared" si="1"/>
        <v>11月</v>
      </c>
      <c r="C85" s="44" t="s">
        <v>123</v>
      </c>
      <c r="D85" s="44" t="s">
        <v>125</v>
      </c>
      <c r="E85" s="46">
        <v>2161.7199999999998</v>
      </c>
    </row>
    <row r="86" spans="1:5" ht="17.5" x14ac:dyDescent="0.3">
      <c r="A86" s="43">
        <v>40875</v>
      </c>
      <c r="B86" s="44" t="str">
        <f t="shared" si="1"/>
        <v>11月</v>
      </c>
      <c r="C86" s="44" t="s">
        <v>123</v>
      </c>
      <c r="D86" s="44" t="s">
        <v>125</v>
      </c>
      <c r="E86" s="46">
        <v>1944.38</v>
      </c>
    </row>
    <row r="87" spans="1:5" ht="17.5" x14ac:dyDescent="0.3">
      <c r="A87" s="43">
        <v>40848</v>
      </c>
      <c r="B87" s="44" t="str">
        <f t="shared" si="1"/>
        <v>11月</v>
      </c>
      <c r="C87" s="44" t="s">
        <v>123</v>
      </c>
      <c r="D87" s="44" t="s">
        <v>125</v>
      </c>
      <c r="E87" s="46">
        <v>2459.98</v>
      </c>
    </row>
    <row r="88" spans="1:5" ht="17.5" x14ac:dyDescent="0.3">
      <c r="A88" s="43">
        <v>40869</v>
      </c>
      <c r="B88" s="44" t="str">
        <f t="shared" si="1"/>
        <v>11月</v>
      </c>
      <c r="C88" s="44" t="s">
        <v>123</v>
      </c>
      <c r="D88" s="44" t="s">
        <v>125</v>
      </c>
      <c r="E88" s="46">
        <v>5148.3</v>
      </c>
    </row>
    <row r="89" spans="1:5" ht="17.5" x14ac:dyDescent="0.3">
      <c r="A89" s="43">
        <v>40875</v>
      </c>
      <c r="B89" s="44" t="str">
        <f t="shared" si="1"/>
        <v>11月</v>
      </c>
      <c r="C89" s="44" t="s">
        <v>126</v>
      </c>
      <c r="D89" s="44" t="s">
        <v>125</v>
      </c>
      <c r="E89" s="46">
        <v>2273.4499999999998</v>
      </c>
    </row>
    <row r="90" spans="1:5" ht="17.5" x14ac:dyDescent="0.3">
      <c r="A90" s="43">
        <v>40875</v>
      </c>
      <c r="B90" s="44" t="str">
        <f t="shared" si="1"/>
        <v>11月</v>
      </c>
      <c r="C90" s="44" t="s">
        <v>126</v>
      </c>
      <c r="D90" s="44" t="s">
        <v>125</v>
      </c>
      <c r="E90" s="46">
        <v>3413.08</v>
      </c>
    </row>
    <row r="91" spans="1:5" ht="17.5" x14ac:dyDescent="0.3">
      <c r="A91" s="43">
        <v>40865</v>
      </c>
      <c r="B91" s="44" t="str">
        <f t="shared" si="1"/>
        <v>11月</v>
      </c>
      <c r="C91" s="44" t="s">
        <v>123</v>
      </c>
      <c r="D91" s="44" t="s">
        <v>127</v>
      </c>
      <c r="E91" s="46">
        <v>7527</v>
      </c>
    </row>
    <row r="92" spans="1:5" ht="17.5" x14ac:dyDescent="0.3">
      <c r="A92" s="43">
        <v>40870</v>
      </c>
      <c r="B92" s="44" t="str">
        <f t="shared" si="1"/>
        <v>11月</v>
      </c>
      <c r="C92" s="44" t="s">
        <v>126</v>
      </c>
      <c r="D92" s="44" t="s">
        <v>127</v>
      </c>
      <c r="E92" s="46">
        <v>24909.16</v>
      </c>
    </row>
    <row r="93" spans="1:5" ht="17.5" x14ac:dyDescent="0.3">
      <c r="A93" s="43">
        <v>40904</v>
      </c>
      <c r="B93" s="44" t="str">
        <f t="shared" si="1"/>
        <v>12月</v>
      </c>
      <c r="C93" s="44" t="s">
        <v>126</v>
      </c>
      <c r="D93" s="44" t="s">
        <v>124</v>
      </c>
      <c r="E93" s="46">
        <v>56156.58</v>
      </c>
    </row>
    <row r="94" spans="1:5" ht="17.5" x14ac:dyDescent="0.3">
      <c r="A94" s="43">
        <v>40904</v>
      </c>
      <c r="B94" s="44" t="str">
        <f t="shared" si="1"/>
        <v>12月</v>
      </c>
      <c r="C94" s="44" t="s">
        <v>126</v>
      </c>
      <c r="D94" s="44" t="s">
        <v>128</v>
      </c>
      <c r="E94" s="46">
        <v>31714.93</v>
      </c>
    </row>
    <row r="95" spans="1:5" ht="17.5" x14ac:dyDescent="0.3">
      <c r="A95" s="43">
        <v>40878</v>
      </c>
      <c r="B95" s="44" t="str">
        <f t="shared" si="1"/>
        <v>12月</v>
      </c>
      <c r="C95" s="44" t="s">
        <v>123</v>
      </c>
      <c r="D95" s="44" t="s">
        <v>125</v>
      </c>
      <c r="E95" s="46">
        <v>2941.28</v>
      </c>
    </row>
    <row r="96" spans="1:5" ht="17.5" x14ac:dyDescent="0.3">
      <c r="A96" s="43">
        <v>40897</v>
      </c>
      <c r="B96" s="44" t="str">
        <f t="shared" si="1"/>
        <v>12月</v>
      </c>
      <c r="C96" s="44" t="s">
        <v>123</v>
      </c>
      <c r="D96" s="44" t="s">
        <v>125</v>
      </c>
      <c r="E96" s="46">
        <v>5402.5</v>
      </c>
    </row>
    <row r="97" spans="1:5" ht="17.5" x14ac:dyDescent="0.3">
      <c r="A97" s="43">
        <v>40898</v>
      </c>
      <c r="B97" s="44" t="str">
        <f t="shared" si="1"/>
        <v>12月</v>
      </c>
      <c r="C97" s="44" t="s">
        <v>123</v>
      </c>
      <c r="D97" s="44" t="s">
        <v>125</v>
      </c>
      <c r="E97" s="46">
        <v>772.8</v>
      </c>
    </row>
    <row r="98" spans="1:5" ht="17.5" x14ac:dyDescent="0.3">
      <c r="A98" s="43">
        <v>40904</v>
      </c>
      <c r="B98" s="44" t="str">
        <f t="shared" si="1"/>
        <v>12月</v>
      </c>
      <c r="C98" s="44" t="s">
        <v>126</v>
      </c>
      <c r="D98" s="44" t="s">
        <v>125</v>
      </c>
      <c r="E98" s="46">
        <v>2757.82</v>
      </c>
    </row>
    <row r="99" spans="1:5" ht="17.5" x14ac:dyDescent="0.3">
      <c r="A99" s="43">
        <v>40898</v>
      </c>
      <c r="B99" s="44" t="str">
        <f t="shared" si="1"/>
        <v>12月</v>
      </c>
      <c r="C99" s="44" t="s">
        <v>126</v>
      </c>
      <c r="D99" s="44" t="s">
        <v>125</v>
      </c>
      <c r="E99" s="46">
        <v>2457.06</v>
      </c>
    </row>
    <row r="100" spans="1:5" ht="17.5" x14ac:dyDescent="0.3">
      <c r="A100" s="43">
        <v>40884</v>
      </c>
      <c r="B100" s="44" t="str">
        <f t="shared" si="1"/>
        <v>12月</v>
      </c>
      <c r="C100" s="44" t="s">
        <v>129</v>
      </c>
      <c r="D100" s="44" t="s">
        <v>125</v>
      </c>
      <c r="E100" s="46">
        <v>55978</v>
      </c>
    </row>
    <row r="101" spans="1:5" ht="17.5" x14ac:dyDescent="0.3">
      <c r="A101" s="43">
        <v>40898</v>
      </c>
      <c r="B101" s="44" t="str">
        <f t="shared" si="1"/>
        <v>12月</v>
      </c>
      <c r="C101" s="44" t="s">
        <v>129</v>
      </c>
      <c r="D101" s="44" t="s">
        <v>125</v>
      </c>
      <c r="E101" s="46">
        <v>5068.38</v>
      </c>
    </row>
    <row r="102" spans="1:5" ht="17.5" x14ac:dyDescent="0.3">
      <c r="A102" s="43">
        <v>40897</v>
      </c>
      <c r="B102" s="44" t="str">
        <f t="shared" si="1"/>
        <v>12月</v>
      </c>
      <c r="C102" s="44" t="s">
        <v>126</v>
      </c>
      <c r="D102" s="44" t="s">
        <v>127</v>
      </c>
      <c r="E102" s="46">
        <v>29074.57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B1D25-2322-4921-AB6F-AA6DF010923F}">
  <dimension ref="A3:C9"/>
  <sheetViews>
    <sheetView workbookViewId="0">
      <selection activeCell="A3" sqref="A3:C9"/>
      <pivotSelection pane="bottomRight" showHeader="1" activeRow="2" click="5" r:id="rId1">
        <pivotArea type="all" dataOnly="0" outline="0" fieldPosition="0"/>
      </pivotSelection>
    </sheetView>
  </sheetViews>
  <sheetFormatPr defaultRowHeight="14" x14ac:dyDescent="0.3"/>
  <cols>
    <col min="1" max="1" width="10.83203125" bestFit="1" customWidth="1"/>
    <col min="2" max="3" width="10.1640625" bestFit="1" customWidth="1"/>
    <col min="4" max="4" width="7.1640625" bestFit="1" customWidth="1"/>
    <col min="5" max="5" width="10.1640625" bestFit="1" customWidth="1"/>
    <col min="6" max="6" width="7.1640625" bestFit="1" customWidth="1"/>
    <col min="7" max="7" width="11.25" bestFit="1" customWidth="1"/>
  </cols>
  <sheetData>
    <row r="3" spans="1:3" x14ac:dyDescent="0.3">
      <c r="A3" s="48" t="s">
        <v>144</v>
      </c>
      <c r="B3" s="48" t="s">
        <v>143</v>
      </c>
    </row>
    <row r="4" spans="1:3" x14ac:dyDescent="0.3">
      <c r="A4" s="48" t="s">
        <v>137</v>
      </c>
      <c r="B4" t="s">
        <v>129</v>
      </c>
      <c r="C4" t="s">
        <v>142</v>
      </c>
    </row>
    <row r="5" spans="1:3" x14ac:dyDescent="0.3">
      <c r="A5" s="49" t="s">
        <v>138</v>
      </c>
      <c r="B5" s="47">
        <v>300241.5</v>
      </c>
      <c r="C5" s="47">
        <v>300241.5</v>
      </c>
    </row>
    <row r="6" spans="1:3" x14ac:dyDescent="0.3">
      <c r="A6" s="49" t="s">
        <v>139</v>
      </c>
      <c r="B6" s="47">
        <v>87474.27</v>
      </c>
      <c r="C6" s="47">
        <v>87474.27</v>
      </c>
    </row>
    <row r="7" spans="1:3" x14ac:dyDescent="0.3">
      <c r="A7" s="49" t="s">
        <v>140</v>
      </c>
      <c r="B7" s="47">
        <v>61046.38</v>
      </c>
      <c r="C7" s="47">
        <v>61046.38</v>
      </c>
    </row>
    <row r="8" spans="1:3" x14ac:dyDescent="0.3">
      <c r="A8" s="49" t="s">
        <v>141</v>
      </c>
      <c r="B8" s="47">
        <v>26398.23</v>
      </c>
      <c r="C8" s="47">
        <v>26398.23</v>
      </c>
    </row>
    <row r="9" spans="1:3" x14ac:dyDescent="0.3">
      <c r="A9" s="49" t="s">
        <v>142</v>
      </c>
      <c r="B9" s="47">
        <v>475160.38</v>
      </c>
      <c r="C9" s="47">
        <v>475160.38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09142-BE79-4CEE-9AFF-B6FA47647183}">
  <dimension ref="A1:C7"/>
  <sheetViews>
    <sheetView tabSelected="1" workbookViewId="0"/>
  </sheetViews>
  <sheetFormatPr defaultRowHeight="14" x14ac:dyDescent="0.3"/>
  <cols>
    <col min="1" max="1" width="10.83203125" bestFit="1" customWidth="1"/>
    <col min="2" max="3" width="10.1640625" bestFit="1" customWidth="1"/>
    <col min="4" max="4" width="7.1640625" bestFit="1" customWidth="1"/>
    <col min="5" max="5" width="10.1640625" bestFit="1" customWidth="1"/>
    <col min="6" max="6" width="7.1640625" bestFit="1" customWidth="1"/>
    <col min="7" max="7" width="11.25" bestFit="1" customWidth="1"/>
  </cols>
  <sheetData>
    <row r="1" spans="1:3" x14ac:dyDescent="0.3">
      <c r="A1" s="48" t="s">
        <v>144</v>
      </c>
      <c r="B1" s="48" t="s">
        <v>143</v>
      </c>
    </row>
    <row r="2" spans="1:3" x14ac:dyDescent="0.3">
      <c r="A2" s="48" t="s">
        <v>137</v>
      </c>
      <c r="B2" t="s">
        <v>123</v>
      </c>
      <c r="C2" t="s">
        <v>142</v>
      </c>
    </row>
    <row r="3" spans="1:3" x14ac:dyDescent="0.3">
      <c r="A3" s="49" t="s">
        <v>138</v>
      </c>
      <c r="B3" s="47">
        <v>15004.59</v>
      </c>
      <c r="C3" s="47">
        <v>15004.59</v>
      </c>
    </row>
    <row r="4" spans="1:3" x14ac:dyDescent="0.3">
      <c r="A4" s="49" t="s">
        <v>139</v>
      </c>
      <c r="B4" s="47">
        <v>6339.76</v>
      </c>
      <c r="C4" s="47">
        <v>6339.76</v>
      </c>
    </row>
    <row r="5" spans="1:3" x14ac:dyDescent="0.3">
      <c r="A5" s="49" t="s">
        <v>140</v>
      </c>
      <c r="B5" s="47">
        <v>80234.14</v>
      </c>
      <c r="C5" s="47">
        <v>80234.14</v>
      </c>
    </row>
    <row r="6" spans="1:3" x14ac:dyDescent="0.3">
      <c r="A6" s="49" t="s">
        <v>141</v>
      </c>
      <c r="B6" s="47">
        <v>26548.6</v>
      </c>
      <c r="C6" s="47">
        <v>26548.6</v>
      </c>
    </row>
    <row r="7" spans="1:3" x14ac:dyDescent="0.3">
      <c r="A7" s="49" t="s">
        <v>142</v>
      </c>
      <c r="B7" s="47">
        <v>128127.09</v>
      </c>
      <c r="C7" s="47">
        <v>128127.09</v>
      </c>
    </row>
  </sheetData>
  <phoneticPr fontId="1" type="noConversion"/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数据源</vt:lpstr>
      <vt:lpstr>切片器</vt:lpstr>
      <vt:lpstr>可视化大屏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邢玮</dc:creator>
  <cp:lastModifiedBy>XV</cp:lastModifiedBy>
  <dcterms:created xsi:type="dcterms:W3CDTF">2015-06-05T18:19:34Z</dcterms:created>
  <dcterms:modified xsi:type="dcterms:W3CDTF">2024-06-30T17:27:20Z</dcterms:modified>
</cp:coreProperties>
</file>